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65" windowWidth="23715" windowHeight="9615" activeTab="4"/>
  </bookViews>
  <sheets>
    <sheet name="ENERO 2014" sheetId="1" r:id="rId1"/>
    <sheet name="FEBRERO 2 0 1 4   " sheetId="2" r:id="rId2"/>
    <sheet name="M A R Z O  2014  " sheetId="3" r:id="rId3"/>
    <sheet name="A B R I L   2014   " sheetId="4" r:id="rId4"/>
    <sheet name="MAYO  2 0 1 4   " sheetId="5" r:id="rId5"/>
    <sheet name="J U N I O   2014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" sheetId="16" r:id="rId15"/>
    <sheet name="Hoja2" sheetId="17" r:id="rId16"/>
    <sheet name="Hoja3" sheetId="18" r:id="rId17"/>
  </sheets>
  <calcPr calcId="144525"/>
</workbook>
</file>

<file path=xl/calcChain.xml><?xml version="1.0" encoding="utf-8"?>
<calcChain xmlns="http://schemas.openxmlformats.org/spreadsheetml/2006/main">
  <c r="G2167" i="6" l="1"/>
  <c r="E2167" i="6"/>
  <c r="E2174" i="6" s="1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273" i="5" l="1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G1875" i="5"/>
  <c r="G2275" i="5" s="1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E1737" i="5"/>
  <c r="E2275" i="5" s="1"/>
  <c r="E2282" i="5" s="1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737" i="5" l="1"/>
  <c r="H1875" i="5"/>
  <c r="G2226" i="4" l="1"/>
  <c r="E2226" i="4"/>
  <c r="E2233" i="4" s="1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6" i="4" s="1"/>
  <c r="A203" i="4" s="1"/>
  <c r="A272" i="4" s="1"/>
  <c r="A341" i="4" s="1"/>
  <c r="A410" i="4" s="1"/>
  <c r="A479" i="4" s="1"/>
  <c r="A549" i="4" s="1"/>
  <c r="A618" i="4" s="1"/>
  <c r="A687" i="4" s="1"/>
  <c r="A756" i="4" s="1"/>
  <c r="A825" i="4" s="1"/>
  <c r="A894" i="4" s="1"/>
  <c r="A963" i="4" s="1"/>
  <c r="A1032" i="4" s="1"/>
  <c r="A1101" i="4" s="1"/>
  <c r="A1170" i="4" s="1"/>
  <c r="A1239" i="4" s="1"/>
  <c r="A1308" i="4" s="1"/>
  <c r="A1377" i="4" s="1"/>
  <c r="A1446" i="4" s="1"/>
  <c r="A1515" i="4" s="1"/>
  <c r="A1583" i="4" s="1"/>
  <c r="A1652" i="4" s="1"/>
  <c r="A1721" i="4" s="1"/>
  <c r="A1790" i="4" s="1"/>
  <c r="A1860" i="4" s="1"/>
  <c r="A1929" i="4" s="1"/>
  <c r="A1998" i="4" s="1"/>
  <c r="A2067" i="4" s="1"/>
  <c r="A2136" i="4" s="1"/>
  <c r="A2206" i="4" s="1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E2435" i="3" l="1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G288" i="3"/>
  <c r="H288" i="3" s="1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G207" i="3"/>
  <c r="H207" i="3" s="1"/>
  <c r="H206" i="3"/>
  <c r="H205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G156" i="3"/>
  <c r="H156" i="3" s="1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G105" i="3"/>
  <c r="H105" i="3" s="1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G88" i="3"/>
  <c r="H88" i="3" s="1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A70" i="3"/>
  <c r="A136" i="3" s="1"/>
  <c r="A203" i="3" s="1"/>
  <c r="A272" i="3" s="1"/>
  <c r="A341" i="3" s="1"/>
  <c r="A410" i="3" s="1"/>
  <c r="A479" i="3" s="1"/>
  <c r="A549" i="3" s="1"/>
  <c r="A618" i="3" s="1"/>
  <c r="A687" i="3" s="1"/>
  <c r="A756" i="3" s="1"/>
  <c r="A825" i="3" s="1"/>
  <c r="A894" i="3" s="1"/>
  <c r="A963" i="3" s="1"/>
  <c r="A1032" i="3" s="1"/>
  <c r="A1101" i="3" s="1"/>
  <c r="A1170" i="3" s="1"/>
  <c r="A1239" i="3" s="1"/>
  <c r="A1308" i="3" s="1"/>
  <c r="A1377" i="3" s="1"/>
  <c r="A1446" i="3" s="1"/>
  <c r="A1515" i="3" s="1"/>
  <c r="A1583" i="3" s="1"/>
  <c r="A1652" i="3" s="1"/>
  <c r="A1721" i="3" s="1"/>
  <c r="A1790" i="3" s="1"/>
  <c r="A1860" i="3" s="1"/>
  <c r="A1929" i="3" s="1"/>
  <c r="A1998" i="3" s="1"/>
  <c r="A2067" i="3" s="1"/>
  <c r="A2136" i="3" s="1"/>
  <c r="A2206" i="3" s="1"/>
  <c r="A2275" i="3" s="1"/>
  <c r="A2344" i="3" s="1"/>
  <c r="A2413" i="3" s="1"/>
  <c r="H69" i="3"/>
  <c r="H68" i="3"/>
  <c r="H67" i="3"/>
  <c r="G66" i="3"/>
  <c r="H66" i="3" s="1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J42" i="3"/>
  <c r="H42" i="3"/>
  <c r="J41" i="3"/>
  <c r="J43" i="3" s="1"/>
  <c r="G41" i="3"/>
  <c r="G2435" i="3" s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E2442" i="3" l="1"/>
  <c r="H41" i="3"/>
  <c r="E2155" i="2" l="1"/>
  <c r="H2152" i="2"/>
  <c r="H2151" i="2"/>
  <c r="H2150" i="2"/>
  <c r="H2149" i="2"/>
  <c r="H2148" i="2"/>
  <c r="H2147" i="2"/>
  <c r="H2146" i="2"/>
  <c r="G2145" i="2"/>
  <c r="H2145" i="2" s="1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G2126" i="2"/>
  <c r="H2126" i="2" s="1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G2102" i="2"/>
  <c r="H2102" i="2" s="1"/>
  <c r="H2101" i="2"/>
  <c r="H2100" i="2"/>
  <c r="H2099" i="2"/>
  <c r="G2098" i="2"/>
  <c r="H2098" i="2" s="1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G2045" i="2"/>
  <c r="H2045" i="2" s="1"/>
  <c r="H2044" i="2"/>
  <c r="G2043" i="2"/>
  <c r="H2043" i="2" s="1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G1997" i="2"/>
  <c r="H1997" i="2" s="1"/>
  <c r="G1996" i="2"/>
  <c r="H1996" i="2" s="1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G1972" i="2"/>
  <c r="H1972" i="2" s="1"/>
  <c r="H1971" i="2"/>
  <c r="H1970" i="2"/>
  <c r="H1969" i="2"/>
  <c r="H1968" i="2"/>
  <c r="G1967" i="2"/>
  <c r="H1967" i="2" s="1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G1918" i="2"/>
  <c r="H1918" i="2" s="1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G1863" i="2"/>
  <c r="H1863" i="2" s="1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G1845" i="2"/>
  <c r="H1845" i="2" s="1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G1814" i="2"/>
  <c r="H1814" i="2" s="1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G1750" i="2"/>
  <c r="H1750" i="2" s="1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G1715" i="2"/>
  <c r="H1715" i="2" s="1"/>
  <c r="H1714" i="2"/>
  <c r="H1713" i="2"/>
  <c r="G1712" i="2"/>
  <c r="H1712" i="2" s="1"/>
  <c r="H1711" i="2"/>
  <c r="G1710" i="2"/>
  <c r="H1710" i="2" s="1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G1659" i="2"/>
  <c r="H1659" i="2" s="1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G1637" i="2"/>
  <c r="H1637" i="2" s="1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G1617" i="2"/>
  <c r="H1617" i="2" s="1"/>
  <c r="H1616" i="2"/>
  <c r="H1615" i="2"/>
  <c r="G1614" i="2"/>
  <c r="H1614" i="2" s="1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G1588" i="2"/>
  <c r="H1588" i="2" s="1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G1560" i="2"/>
  <c r="H1560" i="2" s="1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G1520" i="2"/>
  <c r="H1520" i="2" s="1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G1499" i="2"/>
  <c r="H1499" i="2" s="1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G1397" i="2"/>
  <c r="H1397" i="2" s="1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G1380" i="2"/>
  <c r="H1380" i="2" s="1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G1356" i="2"/>
  <c r="H1356" i="2" s="1"/>
  <c r="H1355" i="2"/>
  <c r="H1354" i="2"/>
  <c r="H1353" i="2"/>
  <c r="H1352" i="2"/>
  <c r="H1351" i="2"/>
  <c r="H1350" i="2"/>
  <c r="H1349" i="2"/>
  <c r="H1348" i="2"/>
  <c r="H1347" i="2"/>
  <c r="H1346" i="2"/>
  <c r="G1345" i="2"/>
  <c r="H1345" i="2" s="1"/>
  <c r="H1344" i="2"/>
  <c r="H1343" i="2"/>
  <c r="H1342" i="2"/>
  <c r="H1341" i="2"/>
  <c r="H1340" i="2"/>
  <c r="G1339" i="2"/>
  <c r="H1339" i="2" s="1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G1277" i="2"/>
  <c r="H1277" i="2" s="1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G1221" i="2"/>
  <c r="H1221" i="2" s="1"/>
  <c r="H1220" i="2"/>
  <c r="H1219" i="2"/>
  <c r="G1218" i="2"/>
  <c r="H1218" i="2" s="1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G1199" i="2"/>
  <c r="H1199" i="2" s="1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G1183" i="2"/>
  <c r="H1183" i="2" s="1"/>
  <c r="H1182" i="2"/>
  <c r="H1181" i="2"/>
  <c r="H1180" i="2"/>
  <c r="H1179" i="2"/>
  <c r="H1178" i="2"/>
  <c r="H1177" i="2"/>
  <c r="H1176" i="2"/>
  <c r="H1175" i="2"/>
  <c r="G1174" i="2"/>
  <c r="H1174" i="2" s="1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G1149" i="2"/>
  <c r="H1149" i="2" s="1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G1112" i="2"/>
  <c r="H1112" i="2" s="1"/>
  <c r="G1111" i="2"/>
  <c r="H1111" i="2" s="1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G1022" i="2"/>
  <c r="H1022" i="2" s="1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G989" i="2"/>
  <c r="H989" i="2" s="1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G946" i="2"/>
  <c r="H946" i="2" s="1"/>
  <c r="H945" i="2"/>
  <c r="H944" i="2"/>
  <c r="H943" i="2"/>
  <c r="H942" i="2"/>
  <c r="H941" i="2"/>
  <c r="H940" i="2"/>
  <c r="H939" i="2"/>
  <c r="H938" i="2"/>
  <c r="G937" i="2"/>
  <c r="H937" i="2" s="1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G839" i="2"/>
  <c r="H839" i="2" s="1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G812" i="2"/>
  <c r="H812" i="2" s="1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G748" i="2"/>
  <c r="H748" i="2" s="1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G725" i="2"/>
  <c r="H725" i="2" s="1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G699" i="2"/>
  <c r="H699" i="2" s="1"/>
  <c r="H698" i="2"/>
  <c r="H697" i="2"/>
  <c r="H696" i="2"/>
  <c r="H695" i="2"/>
  <c r="H694" i="2"/>
  <c r="H693" i="2"/>
  <c r="H692" i="2"/>
  <c r="H691" i="2"/>
  <c r="H690" i="2"/>
  <c r="H689" i="2"/>
  <c r="H688" i="2"/>
  <c r="G687" i="2"/>
  <c r="H687" i="2" s="1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G646" i="2"/>
  <c r="H646" i="2" s="1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G621" i="2"/>
  <c r="H621" i="2" s="1"/>
  <c r="H620" i="2"/>
  <c r="H619" i="2"/>
  <c r="H618" i="2"/>
  <c r="H617" i="2"/>
  <c r="H616" i="2"/>
  <c r="H615" i="2"/>
  <c r="H614" i="2"/>
  <c r="G613" i="2"/>
  <c r="H613" i="2" s="1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G592" i="2"/>
  <c r="H592" i="2" s="1"/>
  <c r="H591" i="2"/>
  <c r="H590" i="2"/>
  <c r="H589" i="2"/>
  <c r="H588" i="2"/>
  <c r="H587" i="2"/>
  <c r="G586" i="2"/>
  <c r="H586" i="2" s="1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G518" i="2"/>
  <c r="H518" i="2" s="1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G457" i="2"/>
  <c r="H457" i="2" s="1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G439" i="2"/>
  <c r="H439" i="2" s="1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G408" i="2"/>
  <c r="H408" i="2" s="1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G351" i="2"/>
  <c r="H351" i="2" s="1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G234" i="2"/>
  <c r="H234" i="2" s="1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G133" i="2"/>
  <c r="H133" i="2" s="1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G112" i="2"/>
  <c r="H112" i="2" s="1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G58" i="2"/>
  <c r="H58" i="2" s="1"/>
  <c r="H57" i="2"/>
  <c r="H56" i="2"/>
  <c r="H55" i="2"/>
  <c r="H54" i="2"/>
  <c r="G53" i="2"/>
  <c r="H53" i="2" s="1"/>
  <c r="H52" i="2"/>
  <c r="H51" i="2"/>
  <c r="H50" i="2"/>
  <c r="H49" i="2"/>
  <c r="H48" i="2"/>
  <c r="H47" i="2"/>
  <c r="H46" i="2"/>
  <c r="H45" i="2"/>
  <c r="H44" i="2"/>
  <c r="H43" i="2"/>
  <c r="H42" i="2"/>
  <c r="H41" i="2"/>
  <c r="G40" i="2"/>
  <c r="H40" i="2" s="1"/>
  <c r="H39" i="2"/>
  <c r="H38" i="2"/>
  <c r="H37" i="2"/>
  <c r="H36" i="2"/>
  <c r="G35" i="2"/>
  <c r="H35" i="2" s="1"/>
  <c r="G34" i="2"/>
  <c r="G2155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2168" i="2" l="1"/>
  <c r="H34" i="2"/>
  <c r="H2155" i="2" s="1"/>
  <c r="E2323" i="1" l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G2301" i="1"/>
  <c r="H2301" i="1" s="1"/>
  <c r="H2300" i="1"/>
  <c r="H2299" i="1"/>
  <c r="H2298" i="1"/>
  <c r="H2297" i="1"/>
  <c r="H2296" i="1"/>
  <c r="H2295" i="1"/>
  <c r="H2294" i="1"/>
  <c r="H2293" i="1"/>
  <c r="H2292" i="1"/>
  <c r="H2291" i="1"/>
  <c r="H2290" i="1"/>
  <c r="G2289" i="1"/>
  <c r="H2289" i="1" s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G2244" i="1"/>
  <c r="H2244" i="1" s="1"/>
  <c r="H2243" i="1"/>
  <c r="H2242" i="1"/>
  <c r="H2241" i="1"/>
  <c r="H2240" i="1"/>
  <c r="H2239" i="1"/>
  <c r="G2238" i="1"/>
  <c r="H2238" i="1" s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G2202" i="1"/>
  <c r="H2202" i="1" s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G2189" i="1"/>
  <c r="H2189" i="1" s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G2136" i="1"/>
  <c r="H2136" i="1" s="1"/>
  <c r="H2135" i="1"/>
  <c r="H2134" i="1"/>
  <c r="H2133" i="1"/>
  <c r="H2132" i="1"/>
  <c r="H2131" i="1"/>
  <c r="H2130" i="1"/>
  <c r="H2129" i="1"/>
  <c r="H2128" i="1"/>
  <c r="H2127" i="1"/>
  <c r="G2126" i="1"/>
  <c r="H2126" i="1" s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G2103" i="1"/>
  <c r="H2103" i="1" s="1"/>
  <c r="H2102" i="1"/>
  <c r="H2101" i="1"/>
  <c r="H2100" i="1"/>
  <c r="H2099" i="1"/>
  <c r="H2098" i="1"/>
  <c r="H2097" i="1"/>
  <c r="H2096" i="1"/>
  <c r="H2095" i="1"/>
  <c r="H2094" i="1"/>
  <c r="H2093" i="1"/>
  <c r="G2092" i="1"/>
  <c r="H2092" i="1" s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G2025" i="1"/>
  <c r="H2025" i="1" s="1"/>
  <c r="H2024" i="1"/>
  <c r="H2023" i="1"/>
  <c r="G2022" i="1"/>
  <c r="H2022" i="1" s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G1947" i="1"/>
  <c r="H1947" i="1" s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G1914" i="1"/>
  <c r="H1914" i="1" s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G1889" i="1"/>
  <c r="H1889" i="1" s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G1837" i="1"/>
  <c r="H1837" i="1" s="1"/>
  <c r="H1836" i="1"/>
  <c r="G1835" i="1"/>
  <c r="H1835" i="1" s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G1812" i="1"/>
  <c r="H1812" i="1" s="1"/>
  <c r="H1811" i="1"/>
  <c r="H1810" i="1"/>
  <c r="H1809" i="1"/>
  <c r="H1808" i="1"/>
  <c r="H1807" i="1"/>
  <c r="H1806" i="1"/>
  <c r="H1805" i="1"/>
  <c r="H1804" i="1"/>
  <c r="H1803" i="1"/>
  <c r="H1802" i="1"/>
  <c r="G1801" i="1"/>
  <c r="H1801" i="1" s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G1754" i="1"/>
  <c r="H1754" i="1" s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G1719" i="1"/>
  <c r="H1719" i="1" s="1"/>
  <c r="H1718" i="1"/>
  <c r="H1717" i="1"/>
  <c r="G1716" i="1"/>
  <c r="H1716" i="1" s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G1699" i="1"/>
  <c r="H1699" i="1" s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G1638" i="1"/>
  <c r="H1638" i="1" s="1"/>
  <c r="G1637" i="1"/>
  <c r="H1637" i="1" s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G1624" i="1"/>
  <c r="H1624" i="1" s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G1607" i="1"/>
  <c r="H1607" i="1" s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G1592" i="1"/>
  <c r="H1592" i="1" s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G1574" i="1"/>
  <c r="H1574" i="1" s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G1546" i="1"/>
  <c r="H1546" i="1" s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G1443" i="1"/>
  <c r="H1443" i="1" s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G1400" i="1"/>
  <c r="H1400" i="1" s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G1366" i="1"/>
  <c r="H1366" i="1" s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G1312" i="1"/>
  <c r="H1312" i="1" s="1"/>
  <c r="H1311" i="1"/>
  <c r="H1310" i="1"/>
  <c r="H1309" i="1"/>
  <c r="H1308" i="1"/>
  <c r="H1307" i="1"/>
  <c r="H1306" i="1"/>
  <c r="H1305" i="1"/>
  <c r="H1304" i="1"/>
  <c r="H1303" i="1"/>
  <c r="H1302" i="1"/>
  <c r="G1301" i="1"/>
  <c r="H1301" i="1" s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G1274" i="1"/>
  <c r="H1274" i="1" s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G1252" i="1"/>
  <c r="H1252" i="1" s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G1231" i="1"/>
  <c r="H1231" i="1" s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G1199" i="1"/>
  <c r="H1199" i="1" s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G1174" i="1"/>
  <c r="H1174" i="1" s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G1068" i="1"/>
  <c r="H1068" i="1" s="1"/>
  <c r="H1067" i="1"/>
  <c r="H1066" i="1"/>
  <c r="H1065" i="1"/>
  <c r="H1064" i="1"/>
  <c r="G1063" i="1"/>
  <c r="H1063" i="1" s="1"/>
  <c r="H1062" i="1"/>
  <c r="H1061" i="1"/>
  <c r="G1060" i="1"/>
  <c r="H1060" i="1" s="1"/>
  <c r="G1059" i="1"/>
  <c r="H1059" i="1" s="1"/>
  <c r="H1058" i="1"/>
  <c r="H1057" i="1"/>
  <c r="H1056" i="1"/>
  <c r="H1055" i="1"/>
  <c r="H1054" i="1"/>
  <c r="H1053" i="1"/>
  <c r="H1052" i="1"/>
  <c r="H1051" i="1"/>
  <c r="H1050" i="1"/>
  <c r="G1049" i="1"/>
  <c r="H1049" i="1" s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G987" i="1"/>
  <c r="H987" i="1" s="1"/>
  <c r="G986" i="1"/>
  <c r="H986" i="1" s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G943" i="1"/>
  <c r="H943" i="1" s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G895" i="1"/>
  <c r="H895" i="1" s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G848" i="1"/>
  <c r="H848" i="1" s="1"/>
  <c r="H847" i="1"/>
  <c r="H846" i="1"/>
  <c r="H845" i="1"/>
  <c r="G844" i="1"/>
  <c r="H844" i="1" s="1"/>
  <c r="H843" i="1"/>
  <c r="H842" i="1"/>
  <c r="H841" i="1"/>
  <c r="G840" i="1"/>
  <c r="H840" i="1" s="1"/>
  <c r="H839" i="1"/>
  <c r="H838" i="1"/>
  <c r="H837" i="1"/>
  <c r="H836" i="1"/>
  <c r="H835" i="1"/>
  <c r="H834" i="1"/>
  <c r="H833" i="1"/>
  <c r="H832" i="1"/>
  <c r="G831" i="1"/>
  <c r="H831" i="1" s="1"/>
  <c r="H830" i="1"/>
  <c r="H829" i="1"/>
  <c r="H828" i="1"/>
  <c r="H827" i="1"/>
  <c r="G826" i="1"/>
  <c r="H826" i="1" s="1"/>
  <c r="H825" i="1"/>
  <c r="H824" i="1"/>
  <c r="H823" i="1"/>
  <c r="H822" i="1"/>
  <c r="H821" i="1"/>
  <c r="H820" i="1"/>
  <c r="H819" i="1"/>
  <c r="H818" i="1"/>
  <c r="H817" i="1"/>
  <c r="G816" i="1"/>
  <c r="H816" i="1" s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G801" i="1"/>
  <c r="H801" i="1" s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G772" i="1"/>
  <c r="H772" i="1" s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G731" i="1"/>
  <c r="H731" i="1" s="1"/>
  <c r="H730" i="1"/>
  <c r="H729" i="1"/>
  <c r="H728" i="1"/>
  <c r="H727" i="1"/>
  <c r="H726" i="1"/>
  <c r="H725" i="1"/>
  <c r="H724" i="1"/>
  <c r="H723" i="1"/>
  <c r="H722" i="1"/>
  <c r="H721" i="1"/>
  <c r="G720" i="1"/>
  <c r="H720" i="1" s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G694" i="1"/>
  <c r="H694" i="1" s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G652" i="1"/>
  <c r="H652" i="1" s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G627" i="1"/>
  <c r="H627" i="1" s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G595" i="1"/>
  <c r="H595" i="1" s="1"/>
  <c r="H594" i="1"/>
  <c r="H593" i="1"/>
  <c r="H592" i="1"/>
  <c r="H591" i="1"/>
  <c r="G590" i="1"/>
  <c r="H590" i="1" s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G557" i="1"/>
  <c r="H557" i="1" s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G503" i="1"/>
  <c r="H503" i="1" s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G458" i="1"/>
  <c r="H458" i="1" s="1"/>
  <c r="H457" i="1"/>
  <c r="H456" i="1"/>
  <c r="H455" i="1"/>
  <c r="H454" i="1"/>
  <c r="H453" i="1"/>
  <c r="H452" i="1"/>
  <c r="G451" i="1"/>
  <c r="H451" i="1" s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G335" i="1"/>
  <c r="H335" i="1" s="1"/>
  <c r="H334" i="1"/>
  <c r="H333" i="1"/>
  <c r="H332" i="1"/>
  <c r="H331" i="1"/>
  <c r="H330" i="1"/>
  <c r="H329" i="1"/>
  <c r="H328" i="1"/>
  <c r="H327" i="1"/>
  <c r="G326" i="1"/>
  <c r="H326" i="1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G306" i="1"/>
  <c r="H306" i="1" s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G156" i="1"/>
  <c r="H156" i="1" s="1"/>
  <c r="H155" i="1"/>
  <c r="H154" i="1"/>
  <c r="H153" i="1"/>
  <c r="H152" i="1"/>
  <c r="H151" i="1"/>
  <c r="H150" i="1"/>
  <c r="H149" i="1"/>
  <c r="H148" i="1"/>
  <c r="H147" i="1"/>
  <c r="H146" i="1"/>
  <c r="G145" i="1"/>
  <c r="H145" i="1" s="1"/>
  <c r="H144" i="1"/>
  <c r="G143" i="1"/>
  <c r="H143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G125" i="1"/>
  <c r="H125" i="1" s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G92" i="1"/>
  <c r="H92" i="1" s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G20" i="1"/>
  <c r="G2323" i="1" s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2336" i="1" l="1"/>
  <c r="H20" i="1"/>
  <c r="H2323" i="1" s="1"/>
</calcChain>
</file>

<file path=xl/sharedStrings.xml><?xml version="1.0" encoding="utf-8"?>
<sst xmlns="http://schemas.openxmlformats.org/spreadsheetml/2006/main" count="46581" uniqueCount="3815">
  <si>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</si>
  <si>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</si>
  <si>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</si>
  <si>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</si>
  <si>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</si>
  <si>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</si>
  <si>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</si>
  <si>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</si>
  <si>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MOSTRADOR</t>
  </si>
  <si>
    <t>K1</t>
  </si>
  <si>
    <t>S/N</t>
  </si>
  <si>
    <t>LUIS HERRERA</t>
  </si>
  <si>
    <t>ROBERTO</t>
  </si>
  <si>
    <t>VERO</t>
  </si>
  <si>
    <t>LOS COMPADRES</t>
  </si>
  <si>
    <t>GABINO</t>
  </si>
  <si>
    <t>GUSTAVO</t>
  </si>
  <si>
    <t>MIGUEL VALVERDE</t>
  </si>
  <si>
    <t>CAMALEON</t>
  </si>
  <si>
    <t>ALBICIA</t>
  </si>
  <si>
    <t>OMAR</t>
  </si>
  <si>
    <t>MANUEL</t>
  </si>
  <si>
    <t>FELIX CEREZO</t>
  </si>
  <si>
    <t>ISRAEL TORRES</t>
  </si>
  <si>
    <t>RIGO</t>
  </si>
  <si>
    <t>ANGEL CRUZ</t>
  </si>
  <si>
    <t>08-Ene 10,800.00  --9 ENE  9,000.00 --14 ENE  8,997.00</t>
  </si>
  <si>
    <t>BENITO</t>
  </si>
  <si>
    <t>SERRANO</t>
  </si>
  <si>
    <t>NOE COYOTL</t>
  </si>
  <si>
    <t>GONZALO</t>
  </si>
  <si>
    <t>TOÑO</t>
  </si>
  <si>
    <t>PORFIRIO</t>
  </si>
  <si>
    <t>CARNICERIA MARQUEZ</t>
  </si>
  <si>
    <t>MIGUEL XOCHIHUA</t>
  </si>
  <si>
    <t>FABIAN XOCHIHUA</t>
  </si>
  <si>
    <t>OSCAR</t>
  </si>
  <si>
    <t>JUVENCIO</t>
  </si>
  <si>
    <t>RICARDO LEDO</t>
  </si>
  <si>
    <t>ASO</t>
  </si>
  <si>
    <t>29-Ene FACTURA 301</t>
  </si>
  <si>
    <t>MEMO</t>
  </si>
  <si>
    <t>BAGDAD NACIONAL</t>
  </si>
  <si>
    <t>BAGDAD XILOTZINGO</t>
  </si>
  <si>
    <t>BAGDAD CENTRO</t>
  </si>
  <si>
    <t>LEOPOLDO</t>
  </si>
  <si>
    <t>EL HARBANO</t>
  </si>
  <si>
    <t>PATY FLORES</t>
  </si>
  <si>
    <t>DON RAMON</t>
  </si>
  <si>
    <t>RAMON RUIZ</t>
  </si>
  <si>
    <t>RODOLFO</t>
  </si>
  <si>
    <t>JAVIER PARRAL</t>
  </si>
  <si>
    <t>COCHINITO</t>
  </si>
  <si>
    <t>CANCELADA</t>
  </si>
  <si>
    <t>RICARDO DELEITA</t>
  </si>
  <si>
    <t>JUAN MORALES</t>
  </si>
  <si>
    <t>JUANITA** REGRESAN MERCANCIA PORQUE EL CLIENTE NUNCA LLEGO</t>
  </si>
  <si>
    <t>BURRO NORTEÑO</t>
  </si>
  <si>
    <t>GABRIEL</t>
  </si>
  <si>
    <t>RENE UROZA</t>
  </si>
  <si>
    <t>PROSUBCA</t>
  </si>
  <si>
    <t>14-Ene FACTURA 279</t>
  </si>
  <si>
    <t>FERNANDO GALICIA</t>
  </si>
  <si>
    <t>CERRITOS</t>
  </si>
  <si>
    <t>ELSA</t>
  </si>
  <si>
    <t>DANIEL</t>
  </si>
  <si>
    <t>SAGRADO CORAZON</t>
  </si>
  <si>
    <t>ARTURO SANCHEZ</t>
  </si>
  <si>
    <t>MARINE</t>
  </si>
  <si>
    <t>FREDY</t>
  </si>
  <si>
    <t>BENJAMIN</t>
  </si>
  <si>
    <t>VICTOR HUGO TORRES</t>
  </si>
  <si>
    <t>LUIS</t>
  </si>
  <si>
    <t>MINERVA PEREZ</t>
  </si>
  <si>
    <t>JAIME</t>
  </si>
  <si>
    <t>MEDINA</t>
  </si>
  <si>
    <t>EMILIO</t>
  </si>
  <si>
    <t>RAIMUNDO V.</t>
  </si>
  <si>
    <t>EL PASTORCITO 2</t>
  </si>
  <si>
    <t>CAMPRA</t>
  </si>
  <si>
    <t>EL PASTORCITO 1</t>
  </si>
  <si>
    <t>SIN FIRMA</t>
  </si>
  <si>
    <t>RAYMUNDO</t>
  </si>
  <si>
    <t>RUBEN</t>
  </si>
  <si>
    <t>ALVARO</t>
  </si>
  <si>
    <t>JORGE ARRIAGA</t>
  </si>
  <si>
    <t>OSWALDO</t>
  </si>
  <si>
    <t>OSCAR IGLESIAS</t>
  </si>
  <si>
    <t>HIPOLITO</t>
  </si>
  <si>
    <t>ARMANDO CORDOBA</t>
  </si>
  <si>
    <t>03-Ene FACTURA 281</t>
  </si>
  <si>
    <t>ANGEL ALFONSO</t>
  </si>
  <si>
    <t>SAMUEL</t>
  </si>
  <si>
    <t>JAVIER FLORES</t>
  </si>
  <si>
    <t>ALVAREZ</t>
  </si>
  <si>
    <t>03-Ene 12,500.00  --8 FEB  1,992.00</t>
  </si>
  <si>
    <t>PEDRO RAMIRO</t>
  </si>
  <si>
    <t>INES** CAMBIO DE PRECIO. FIRMA COPIA AMARILLA</t>
  </si>
  <si>
    <t>GERARDO FRAGOSO</t>
  </si>
  <si>
    <t>ALFREDO MEDINA</t>
  </si>
  <si>
    <t>HILDA</t>
  </si>
  <si>
    <t>CENTRO COMERCIAL</t>
  </si>
  <si>
    <t>24-Ene FACTURA 280</t>
  </si>
  <si>
    <t xml:space="preserve">JOSE LUIS </t>
  </si>
  <si>
    <t>SILVERIO PEREZ</t>
  </si>
  <si>
    <t>FELIPE</t>
  </si>
  <si>
    <t>PROLEDO</t>
  </si>
  <si>
    <t>FABIAN</t>
  </si>
  <si>
    <t>FRANCO</t>
  </si>
  <si>
    <t>MARQUEZ</t>
  </si>
  <si>
    <t>RAUL COSME</t>
  </si>
  <si>
    <t>IMELDA</t>
  </si>
  <si>
    <t>GILBERTO</t>
  </si>
  <si>
    <t>JUAN MORALS</t>
  </si>
  <si>
    <t>03-Ene 10,000.00--4 ENE  779.50</t>
  </si>
  <si>
    <t>AGUSTIN</t>
  </si>
  <si>
    <t>SAN BARTOLO</t>
  </si>
  <si>
    <t>UROZA</t>
  </si>
  <si>
    <t>POR DUPLICARSE</t>
  </si>
  <si>
    <t>EL COCHINITO</t>
  </si>
  <si>
    <t>POLO</t>
  </si>
  <si>
    <t xml:space="preserve">DON RAMON </t>
  </si>
  <si>
    <t>BAGDAD SAPOS</t>
  </si>
  <si>
    <t>JAVIER 24</t>
  </si>
  <si>
    <t>FOGONCITO</t>
  </si>
  <si>
    <t>03-Ene 33,200.00--4 ENE 2,782.00</t>
  </si>
  <si>
    <t xml:space="preserve">OSCAR  </t>
  </si>
  <si>
    <t>07-Ene 40,093.00--22 ENE  14,262.00</t>
  </si>
  <si>
    <t>ALFREDO AL</t>
  </si>
  <si>
    <t>MARIANO</t>
  </si>
  <si>
    <t>HILDA FLORES</t>
  </si>
  <si>
    <t>06-Ene Devolucion cliente</t>
  </si>
  <si>
    <t>INES** CANCELADA POR DEVOLUCION DEL CLIENTE</t>
  </si>
  <si>
    <t>LUIS LEDO</t>
  </si>
  <si>
    <t>GRAN PATIO</t>
  </si>
  <si>
    <t>FELIX</t>
  </si>
  <si>
    <t>SALOME</t>
  </si>
  <si>
    <t>VICTOR</t>
  </si>
  <si>
    <t>03-Ene 12,600.00--6 ENE  851.00</t>
  </si>
  <si>
    <t xml:space="preserve">ELSA </t>
  </si>
  <si>
    <t>SRA CORONA</t>
  </si>
  <si>
    <t>ALFREDO GOMEZ</t>
  </si>
  <si>
    <t>PONCE</t>
  </si>
  <si>
    <t>MAL CAPTURADO</t>
  </si>
  <si>
    <t>TACOS JIRETH</t>
  </si>
  <si>
    <t>MALASIA</t>
  </si>
  <si>
    <t>CORDERO</t>
  </si>
  <si>
    <t>DARIO</t>
  </si>
  <si>
    <t>LA PERA</t>
  </si>
  <si>
    <t>JAVIER LUNA</t>
  </si>
  <si>
    <t>24-Ene FACTURA 328</t>
  </si>
  <si>
    <t>JUAN LARA</t>
  </si>
  <si>
    <t>JOSE LUIS</t>
  </si>
  <si>
    <t>LOMAS</t>
  </si>
  <si>
    <t>22-Ene FACTURA 329</t>
  </si>
  <si>
    <t>CORDOBA</t>
  </si>
  <si>
    <t>04-Ene FACTURA 299</t>
  </si>
  <si>
    <t>SUPER</t>
  </si>
  <si>
    <t>17-Ene FACTURA 330</t>
  </si>
  <si>
    <t>MARTIN</t>
  </si>
  <si>
    <t>COSTA DE ORO</t>
  </si>
  <si>
    <t>09-Ene FACTURA 302</t>
  </si>
  <si>
    <t>PACO</t>
  </si>
  <si>
    <t>ALEJANDRO</t>
  </si>
  <si>
    <t>SARA</t>
  </si>
  <si>
    <t>09-Ene FACTURA 303</t>
  </si>
  <si>
    <t>RAUL PEREZ</t>
  </si>
  <si>
    <t xml:space="preserve">MIGUEL  </t>
  </si>
  <si>
    <t>SERGIO</t>
  </si>
  <si>
    <t>FORTINO</t>
  </si>
  <si>
    <t>06-Ene 13,473.00 Dif de precio 963.00</t>
  </si>
  <si>
    <t>AIMET** CORRECCIÓN DE PRECIO</t>
  </si>
  <si>
    <t>ALFREDO</t>
  </si>
  <si>
    <t>09-Ene FACTURA 304</t>
  </si>
  <si>
    <t>CAMPO FIEL</t>
  </si>
  <si>
    <t>ANA LAURA</t>
  </si>
  <si>
    <t>ANTONIO</t>
  </si>
  <si>
    <t>SRA CORAZON</t>
  </si>
  <si>
    <t>ROSARIO</t>
  </si>
  <si>
    <t>JUAN ZAMBRANO</t>
  </si>
  <si>
    <t>ROGELIO HERRERIAS</t>
  </si>
  <si>
    <t>ELSAR</t>
  </si>
  <si>
    <t>MARIAM</t>
  </si>
  <si>
    <t>RICARDO</t>
  </si>
  <si>
    <t xml:space="preserve">RAUL  </t>
  </si>
  <si>
    <t>ANTONIO ALVAREZ</t>
  </si>
  <si>
    <t>CHAVA VALVERDE</t>
  </si>
  <si>
    <t xml:space="preserve">FELIX </t>
  </si>
  <si>
    <t>RODO</t>
  </si>
  <si>
    <t>LUIS GOMEZ</t>
  </si>
  <si>
    <t>PASTORCITO 2</t>
  </si>
  <si>
    <t>PASTORCITO 1</t>
  </si>
  <si>
    <t>ALVAR METEPEC</t>
  </si>
  <si>
    <t>LUIS LOPEZ</t>
  </si>
  <si>
    <t>ZAMBRANO</t>
  </si>
  <si>
    <t>HEROES</t>
  </si>
  <si>
    <t>DUPLICACION SUSTITUCION #393</t>
  </si>
  <si>
    <t>09-Ene 100,000.00 + 158,500.00+    14,420.70+   4,698.00  + 6,564.61+ 16 Abril repone 60,000.00 22 abril 617.50 Y   se cancela una transfer del 26-Dic-13 por 60,616.69 k es de Gerardo Pulido</t>
  </si>
  <si>
    <t>VANCINI</t>
  </si>
  <si>
    <t>CARLOS</t>
  </si>
  <si>
    <t>GERARDO PULIDO</t>
  </si>
  <si>
    <t>09-Ene FACTURA 313</t>
  </si>
  <si>
    <t>OSVALDO</t>
  </si>
  <si>
    <t>07-Ene 17,060.00--16 ENE 6,747.50</t>
  </si>
  <si>
    <t xml:space="preserve">NOE </t>
  </si>
  <si>
    <t>PATY</t>
  </si>
  <si>
    <t>BURRITO NORTEÑO</t>
  </si>
  <si>
    <t>SUSTITUIDA #425</t>
  </si>
  <si>
    <t>22-Ene 17,500.00--27 ENE  7,107.50</t>
  </si>
  <si>
    <t>14-Ene 3,291.00 Dif X PRECIO 86.50</t>
  </si>
  <si>
    <t>JUANITA**FIRMA COPIA AZUL. CAMBIO DE PRECIO DE JAMON DE $39.00 A $38.00</t>
  </si>
  <si>
    <t>PEDRO MEDINA</t>
  </si>
  <si>
    <t>TORRES</t>
  </si>
  <si>
    <t>CHEDRAUI CAPU</t>
  </si>
  <si>
    <t>07-Ene 900.00--10 ENE  1,911.50</t>
  </si>
  <si>
    <t>JUAN</t>
  </si>
  <si>
    <t>HUGO HERNANDEZ</t>
  </si>
  <si>
    <t>PABLO</t>
  </si>
  <si>
    <t xml:space="preserve">RAUL COSME </t>
  </si>
  <si>
    <t>18-Ene 4,340.00--28 ENE  460.00</t>
  </si>
  <si>
    <t>PONCIANO</t>
  </si>
  <si>
    <t>22-Mar 500.00 29-Mar 1,000.00 7-Abril 300.00--14-Abril 350.00 21-Abril 243.50</t>
  </si>
  <si>
    <t>JUAN PEDRO MEDINA</t>
  </si>
  <si>
    <t>SUSTITUCION #478K1</t>
  </si>
  <si>
    <t>06-Ene 15,100.00--7 ENE  6,767.00</t>
  </si>
  <si>
    <t>MAQUILA</t>
  </si>
  <si>
    <t>09-Abril 2,000.00 29-Abril 2,884.00</t>
  </si>
  <si>
    <t>SOLO FUE PARA DAR SALIDA DE 113.6 DE CHULETA</t>
  </si>
  <si>
    <t>JUQUILITA</t>
  </si>
  <si>
    <t xml:space="preserve">PEDRO RAMIRO </t>
  </si>
  <si>
    <t>ESAUL</t>
  </si>
  <si>
    <t>CARNICERIA RENDON</t>
  </si>
  <si>
    <t>TACOS JIRET</t>
  </si>
  <si>
    <t>RAFAEL PONCE</t>
  </si>
  <si>
    <t>LALOS PIZZA</t>
  </si>
  <si>
    <t>PILAR LOPEZ</t>
  </si>
  <si>
    <t>07-Ene 2,500.00--11 ENE 2,483.00</t>
  </si>
  <si>
    <t>PEDRO CORDERO</t>
  </si>
  <si>
    <t>ARMANDO UROSA</t>
  </si>
  <si>
    <t xml:space="preserve">07-Ene FACTURA 575 </t>
  </si>
  <si>
    <t>SUPER SERVICIO ALATRISTE</t>
  </si>
  <si>
    <t>17-Ene FACTURA 331</t>
  </si>
  <si>
    <t>CENTRO COMERCIAL ALATRISTE</t>
  </si>
  <si>
    <t>30-Ene FACTURA 333</t>
  </si>
  <si>
    <t>SUPER LOMAS</t>
  </si>
  <si>
    <t>HILDA LUNA</t>
  </si>
  <si>
    <t>HILPOLITO</t>
  </si>
  <si>
    <t>SUSTITUYE #521</t>
  </si>
  <si>
    <t>TACOS DON RAMON</t>
  </si>
  <si>
    <t>15-Ene 7,982.00--16 ENE  18,332.00</t>
  </si>
  <si>
    <t>GUILLERMO</t>
  </si>
  <si>
    <t>GUILLERMO FRAGOSO</t>
  </si>
  <si>
    <t xml:space="preserve">EL COCHINITO </t>
  </si>
  <si>
    <t xml:space="preserve">RUBEN </t>
  </si>
  <si>
    <t>HILDA TORRES</t>
  </si>
  <si>
    <t>VICTOR VANCINI</t>
  </si>
  <si>
    <t>07-Ene 6,200.00 31-Mar 2,630.00</t>
  </si>
  <si>
    <t>ERASMO</t>
  </si>
  <si>
    <t xml:space="preserve">EFRAIN RENDON </t>
  </si>
  <si>
    <t>SUSTITUYE #561</t>
  </si>
  <si>
    <t>EL HERBANO</t>
  </si>
  <si>
    <t>SR TORRES</t>
  </si>
  <si>
    <t xml:space="preserve">TACOS DON RAMON </t>
  </si>
  <si>
    <t>14-Ene 3,918.00--16 ENE  11,000.00--20 ENE  7,000.00 Dif x pecio 782.77kg de 29 a 28= 782.77</t>
  </si>
  <si>
    <t>ADRIANA** FIRMA COPIA AZUL. CAMBIO DE PRECIO</t>
  </si>
  <si>
    <t>ARMANDO CORODOBA</t>
  </si>
  <si>
    <t>08-Ene FACTURA 327</t>
  </si>
  <si>
    <t>JOSE</t>
  </si>
  <si>
    <t>13-Ene FACTURA 323</t>
  </si>
  <si>
    <t>MIGUEL</t>
  </si>
  <si>
    <t>09-Ene 17,636.00 dif x cambio de precio canales de 37 a 36 =152.00</t>
  </si>
  <si>
    <t>AIMET** FIRMA COPIA AZUL. CORRECCION DE PRECIO</t>
  </si>
  <si>
    <t>SARA ORTEGA</t>
  </si>
  <si>
    <t>15-Ene FACTURA 324</t>
  </si>
  <si>
    <t>08-Ene 250,000.00--13 ENE  241,617.00</t>
  </si>
  <si>
    <t>AIMET** FIRMA ORIGINAL. CORRECCION DE PRECIO Y PESO</t>
  </si>
  <si>
    <t xml:space="preserve">FELIX CEREZO </t>
  </si>
  <si>
    <t>SN PEDRO</t>
  </si>
  <si>
    <t>15-Ene FACTURA 325</t>
  </si>
  <si>
    <t>15-Ene FACTURA 326</t>
  </si>
  <si>
    <t>HIMELDA</t>
  </si>
  <si>
    <t>14-Ene FACTURA 334</t>
  </si>
  <si>
    <t>15-Ene FACTURA 343</t>
  </si>
  <si>
    <t xml:space="preserve">MARTIN </t>
  </si>
  <si>
    <t>18-Ene FACTURA 447</t>
  </si>
  <si>
    <t>SIN FIRMA** DESCONTO MERMA</t>
  </si>
  <si>
    <t>EMILIA</t>
  </si>
  <si>
    <t>ARTURO COYOTL</t>
  </si>
  <si>
    <t xml:space="preserve">SAGRADO CORAZON </t>
  </si>
  <si>
    <t xml:space="preserve">14 SUR </t>
  </si>
  <si>
    <t>SAGRADO MORILLOTLA</t>
  </si>
  <si>
    <t>ISIDON</t>
  </si>
  <si>
    <t>COMIDA CHINOS P Cristal</t>
  </si>
  <si>
    <t>08-Ene 7,546.00--23 ENE  2,500.00</t>
  </si>
  <si>
    <t xml:space="preserve">RICARDO  </t>
  </si>
  <si>
    <t xml:space="preserve">PROLEDO </t>
  </si>
  <si>
    <t>MARISOL</t>
  </si>
  <si>
    <t xml:space="preserve">PROSUBCA </t>
  </si>
  <si>
    <t>14-Ene FACTURA 317</t>
  </si>
  <si>
    <t>MINERVA</t>
  </si>
  <si>
    <t>MALACIA</t>
  </si>
  <si>
    <t xml:space="preserve">JORGE ARRIAGA </t>
  </si>
  <si>
    <t>JUANITA</t>
  </si>
  <si>
    <t>DEVOLUCION NO QUIZO EL CLIENTE</t>
  </si>
  <si>
    <t>JUDITH</t>
  </si>
  <si>
    <t>THAKIN</t>
  </si>
  <si>
    <t>QUE NO LA QUIZO EL CLIENTE</t>
  </si>
  <si>
    <t>DELY RICO</t>
  </si>
  <si>
    <t>30-Ene FACTURA 409</t>
  </si>
  <si>
    <t>01-Feb FACTURA 410</t>
  </si>
  <si>
    <t>SUPER SERVICIO</t>
  </si>
  <si>
    <t>24-Ene FACTURA 411</t>
  </si>
  <si>
    <t>TARCILA</t>
  </si>
  <si>
    <t>10-Ene 1,400.00--13 ENE  4,633.50</t>
  </si>
  <si>
    <t xml:space="preserve">BAGDAD CENTRO </t>
  </si>
  <si>
    <t xml:space="preserve">MIRIAM </t>
  </si>
  <si>
    <t>CAMACHO</t>
  </si>
  <si>
    <t xml:space="preserve">JUAN </t>
  </si>
  <si>
    <t>CONEJO</t>
  </si>
  <si>
    <t>GRACIELA</t>
  </si>
  <si>
    <t>ENANO</t>
  </si>
  <si>
    <t>LA MICHOACANA</t>
  </si>
  <si>
    <r>
      <rPr>
        <b/>
        <sz val="8"/>
        <color rgb="FF0000FF"/>
        <rFont val="Calibri"/>
        <family val="2"/>
        <scheme val="minor"/>
      </rPr>
      <t>20-Ene 5,500</t>
    </r>
    <r>
      <rPr>
        <b/>
        <sz val="8"/>
        <color theme="1"/>
        <rFont val="Calibri"/>
        <family val="2"/>
        <scheme val="minor"/>
      </rPr>
      <t>---</t>
    </r>
    <r>
      <rPr>
        <b/>
        <sz val="8"/>
        <color rgb="FF0000FF"/>
        <rFont val="Calibri"/>
        <family val="2"/>
        <scheme val="minor"/>
      </rPr>
      <t>12 FEB 2,000--22 feb 1,000.00--26 feb 1,000-</t>
    </r>
    <r>
      <rPr>
        <b/>
        <sz val="8"/>
        <color theme="1"/>
        <rFont val="Calibri"/>
        <family val="2"/>
        <scheme val="minor"/>
      </rPr>
      <t>-</t>
    </r>
    <r>
      <rPr>
        <b/>
        <sz val="8"/>
        <color rgb="FF0000FF"/>
        <rFont val="Calibri"/>
        <family val="2"/>
        <scheme val="minor"/>
      </rPr>
      <t>3 mar 784.60</t>
    </r>
  </si>
  <si>
    <t>ANIMAS</t>
  </si>
  <si>
    <t>AIMET</t>
  </si>
  <si>
    <t>DEVOLUCION DE MERMA</t>
  </si>
  <si>
    <t>09-Ene 9,500.00 --2 FEB  1,353.00</t>
  </si>
  <si>
    <t>ESTHER CABELLO VIVANCO</t>
  </si>
  <si>
    <t>MAURICIO HERNANDEZ</t>
  </si>
  <si>
    <t xml:space="preserve">JOSE  </t>
  </si>
  <si>
    <t>JULIO</t>
  </si>
  <si>
    <t>ROGELIO HERRERIA</t>
  </si>
  <si>
    <t>LA PAZ</t>
  </si>
  <si>
    <t>SRA PADILLA</t>
  </si>
  <si>
    <t xml:space="preserve">PEDRO ALDAMA </t>
  </si>
  <si>
    <t>BERNANDO</t>
  </si>
  <si>
    <t>CHAVA MORALES</t>
  </si>
  <si>
    <t>13-Ene 6,400.00--15 ENE  5,024.00</t>
  </si>
  <si>
    <t>MIRIAM</t>
  </si>
  <si>
    <t>MARIA LUISA</t>
  </si>
  <si>
    <t xml:space="preserve">HILDA LUNA </t>
  </si>
  <si>
    <t>31-Ene FACTURA 412</t>
  </si>
  <si>
    <t>16-Ene 5,068.00--20 ENE  21,717.00</t>
  </si>
  <si>
    <t>SANL</t>
  </si>
  <si>
    <t>24-Ene FACTURA 413</t>
  </si>
  <si>
    <t>01-Feb FACTURA 414</t>
  </si>
  <si>
    <t>JUAN ARRIAGA</t>
  </si>
  <si>
    <t>COMIDA CHINOS Atlixco</t>
  </si>
  <si>
    <t>RUBEN OLIVARES</t>
  </si>
  <si>
    <t>VICENTE ZAMBRANO</t>
  </si>
  <si>
    <t>ALFREDO LOPEZ</t>
  </si>
  <si>
    <t>COMIDA CHINOS Independencia</t>
  </si>
  <si>
    <t>PASTOR 2</t>
  </si>
  <si>
    <t>PASTOR 1</t>
  </si>
  <si>
    <t>15-Ene FACTURA 344</t>
  </si>
  <si>
    <t>COMIDA CHINOS 2 Nte</t>
  </si>
  <si>
    <t>13-Ene 1,888.00 Dif de precio de 44 a 40 x 47.2kg de jamon= 188.80</t>
  </si>
  <si>
    <t>15-Ene FACTURA 345</t>
  </si>
  <si>
    <t>VALERIO</t>
  </si>
  <si>
    <t>CABAÑAS</t>
  </si>
  <si>
    <t>LA SUSTITUYE LA 821 K1</t>
  </si>
  <si>
    <t>ALEJANDRO II</t>
  </si>
  <si>
    <t>ALEJANDRO I</t>
  </si>
  <si>
    <t>13-Ene 7,500.00--15 ENE  1,560.00 Dif por error de precio es pecho de 48 a 31 x 24kg = 408.00</t>
  </si>
  <si>
    <t>INES** ERROR EN CONCEPTO Y PRECIO.</t>
  </si>
  <si>
    <t>S/N PEDRO</t>
  </si>
  <si>
    <t>GUARNEROS</t>
  </si>
  <si>
    <t>SRA. CORONA</t>
  </si>
  <si>
    <t>15-Ene FACTURFA 346</t>
  </si>
  <si>
    <t>15-Ene FACTURA 348</t>
  </si>
  <si>
    <t>EMPACADORA CAMPO FIEL</t>
  </si>
  <si>
    <t>GERARDO</t>
  </si>
  <si>
    <t>16-Ene 2,657.59--17 ENE  17,900.00--28 ENE  42,844.50</t>
  </si>
  <si>
    <t>BETTY LUNA</t>
  </si>
  <si>
    <t>SILVANO</t>
  </si>
  <si>
    <t>13-Ene 13,535.00--14 ENE  4,500.00</t>
  </si>
  <si>
    <t>POLLOS AZADOS</t>
  </si>
  <si>
    <t>RAMON</t>
  </si>
  <si>
    <t>29-Ene FACTURA 342</t>
  </si>
  <si>
    <t>AIMET** MAL MULTIPLICADO</t>
  </si>
  <si>
    <t>RAUL</t>
  </si>
  <si>
    <t>ADRIANA**FIRMA COPIA AZUL. INICIA $2,783.00. REPONE CARNE</t>
  </si>
  <si>
    <t xml:space="preserve">COMIDA CHINOS 4 Poniente </t>
  </si>
  <si>
    <t>NARCIZO</t>
  </si>
  <si>
    <t>15-Ene 19,164.00 dif x merma 12.67kg x 36=456.00</t>
  </si>
  <si>
    <t>ADRIANA** DESCONTO MERMA.</t>
  </si>
  <si>
    <t>SAGRADO CORAZON MORILLOTLA</t>
  </si>
  <si>
    <t>13-Ene 1,087.00 x dev 8.6kg a 44 = 378.40</t>
  </si>
  <si>
    <t>INES** RECIBE PIERNA</t>
  </si>
  <si>
    <t>11-Ene 13,000.00--12 ENE  3,993.50</t>
  </si>
  <si>
    <t>LA SUSTITUYE LA 901 K1</t>
  </si>
  <si>
    <t>ELPIDIO CARRETO</t>
  </si>
  <si>
    <t>GALLOTOTE</t>
  </si>
  <si>
    <t>PROLEDO      CANCELADA</t>
  </si>
  <si>
    <t>SIN FIRMA** SE CANCELA PORQUE SE DUPLICO</t>
  </si>
  <si>
    <t>PERI</t>
  </si>
  <si>
    <t>ESAU</t>
  </si>
  <si>
    <t>28-Ene 43,439.00 --10 feb  4,606.00</t>
  </si>
  <si>
    <t>12-Ene 13,000.00--13 ENE  1,841.00</t>
  </si>
  <si>
    <t>12-Ene 1,220.00--17 ENE  399.00</t>
  </si>
  <si>
    <t>AIMET** FIRMA COPIA VERDE. INICIAL $14,790.50. LOS CAPOTES ERAN SIN ESPALDILLAS Y REGRES 37.2 Kg.</t>
  </si>
  <si>
    <t>12-Ene 1,200.00--13 ENE  725.50</t>
  </si>
  <si>
    <t>14-Ene 500.00--16 ENE  7,453.00</t>
  </si>
  <si>
    <t>28-Ene 3,280.00--29 ENE  520.00</t>
  </si>
  <si>
    <t>14-Ene 10,531.50--15 ENE  2,000.00</t>
  </si>
  <si>
    <t>BARTOLO</t>
  </si>
  <si>
    <t>k1</t>
  </si>
  <si>
    <t>L1</t>
  </si>
  <si>
    <t>SRA GUARNEROS</t>
  </si>
  <si>
    <t>OCTAVIO</t>
  </si>
  <si>
    <t>ADRIANA** FIRMA COPIA AZUL. CORRECIÓN DE PRECIO</t>
  </si>
  <si>
    <t>AIMET** FIRMA COPIA AZUL. SE LE AGREGO MERCANCIA</t>
  </si>
  <si>
    <t>COMIDA CHINOS Capu</t>
  </si>
  <si>
    <t>EL POBLANITO</t>
  </si>
  <si>
    <t>13-Ene 3,800.00 --16 ENE  4,852.00</t>
  </si>
  <si>
    <t>14-Ene 14,339.00 dif x merma 2.5kg a 36=90.00</t>
  </si>
  <si>
    <t>AIMET** FIRMA COPIA AZUL. CONFUNDIO MERCANCIA.</t>
  </si>
  <si>
    <t xml:space="preserve">MARINE </t>
  </si>
  <si>
    <t>SRA SARA</t>
  </si>
  <si>
    <t>25-Ene FACTURA 395</t>
  </si>
  <si>
    <t>SR MIGUEL</t>
  </si>
  <si>
    <t>25-Ene FACTURA 396</t>
  </si>
  <si>
    <t>29-Ene FACTURA 415</t>
  </si>
  <si>
    <t>29-Ene FACTURA 416</t>
  </si>
  <si>
    <t>07-Feb FACTURA 417</t>
  </si>
  <si>
    <t>POR NO TENER PRODUCTO</t>
  </si>
  <si>
    <t>14-Ene FACTURA 347</t>
  </si>
  <si>
    <t>15-Ene FACTURA 364</t>
  </si>
  <si>
    <t>INES** FIRMA COPIA VERDE. INICIAL $24,324.50. CORRECCIÓN DE PESO PORQUE NO SE DESTARO</t>
  </si>
  <si>
    <t>MARCO MERINO</t>
  </si>
  <si>
    <t>14-Ene 8,534.00 Dev 18.55kg a 44= 816.20</t>
  </si>
  <si>
    <t>ADRIANA** FIRMA COPIA AZUL. REGRESA 18.55 Kg. DE CHULETA</t>
  </si>
  <si>
    <t xml:space="preserve">JAIME </t>
  </si>
  <si>
    <t>HERMENIO</t>
  </si>
  <si>
    <t>MIGUEL HERRERA</t>
  </si>
  <si>
    <t>VICTOR JIMENEZ</t>
  </si>
  <si>
    <t>REYNALDO</t>
  </si>
  <si>
    <t xml:space="preserve">MANUEL </t>
  </si>
  <si>
    <t>16-Ene 1,650.00--17 ENE  1,633.00</t>
  </si>
  <si>
    <t>RICARDO R</t>
  </si>
  <si>
    <t xml:space="preserve">MARQUEZ </t>
  </si>
  <si>
    <t>SAGRADO CORAZON HEROES</t>
  </si>
  <si>
    <t>DEVOLUCION DEL CLIENTE</t>
  </si>
  <si>
    <t xml:space="preserve">JUDITH </t>
  </si>
  <si>
    <t>INES**FIRMA COPIA AZUL. REGRESA 80KG PORQUE NO LE ALCANZO EL DINERO</t>
  </si>
  <si>
    <t>PERI ALIMENTOS</t>
  </si>
  <si>
    <t>15-Ene 2,000.00--17 ENE  374.95</t>
  </si>
  <si>
    <t>20-Ene 5,443.00--23 ENE  19,090.00</t>
  </si>
  <si>
    <t>ADRINA</t>
  </si>
  <si>
    <t>ISIDORO COYOTL</t>
  </si>
  <si>
    <t>RIGOBERTO</t>
  </si>
  <si>
    <t>JUV MA</t>
  </si>
  <si>
    <t>21-Ene FACTURA 399</t>
  </si>
  <si>
    <t>ANTONIO HERRERA</t>
  </si>
  <si>
    <t>LA SUSTITUYE 169 L1</t>
  </si>
  <si>
    <t>EL PASTOCITO 2</t>
  </si>
  <si>
    <t>CAMINO REAL</t>
  </si>
  <si>
    <t>20-Ene 2,972.00--28 ENE  8,000.00</t>
  </si>
  <si>
    <t>17-Ene 2,000.00--18 ENE 4,500.00--19 ENE  2,274.00</t>
  </si>
  <si>
    <t>23-Ene 7,410.00--29 ENE  15,447.00</t>
  </si>
  <si>
    <t>17-Ene 10,636.00--17 ENE 9,000.00</t>
  </si>
  <si>
    <t>21-Ene 10,000.00--22 ENE 5,000.00 --23 ENE  5,000.00 --25 ENE  5,676.00</t>
  </si>
  <si>
    <t>COMIDA CHINOS Tlaxcala</t>
  </si>
  <si>
    <t>PEDRO MERINO</t>
  </si>
  <si>
    <t>BENITO ALFONSO</t>
  </si>
  <si>
    <t>LUIS FELIPE ZORROZA</t>
  </si>
  <si>
    <t>LA SUSTITUYE LA 234 L1</t>
  </si>
  <si>
    <t>DELI-RICO</t>
  </si>
  <si>
    <t>EFRAIN RENDON</t>
  </si>
  <si>
    <t>17-Ene 11,570.00 dif x merma 151.50</t>
  </si>
  <si>
    <t>INES**FIRMA COPIA AZUL. REGRESO PATA.</t>
  </si>
  <si>
    <t>OLIVARES</t>
  </si>
  <si>
    <t>EL PASTOCITO 1</t>
  </si>
  <si>
    <t>CHARLY</t>
  </si>
  <si>
    <t xml:space="preserve">25-Ene FACTURA </t>
  </si>
  <si>
    <t>NICACIO ROMERO</t>
  </si>
  <si>
    <t>25-Ene FACTURA 440</t>
  </si>
  <si>
    <t>18-*Ene FACTURA 441</t>
  </si>
  <si>
    <t>ELVIRA</t>
  </si>
  <si>
    <t>JESUS</t>
  </si>
  <si>
    <t>SRA. SARA</t>
  </si>
  <si>
    <t>12-Mar FACTURA 491</t>
  </si>
  <si>
    <t>ATOSA   CANCELADA</t>
  </si>
  <si>
    <t xml:space="preserve">INES** CANCELADA </t>
  </si>
  <si>
    <t>SRA. PADILLA</t>
  </si>
  <si>
    <t>INES** FIRMA EN ORIGINAR. INICIAL $31940.50. SE RESPETA PRECIO DE CUERO PAPEL.</t>
  </si>
  <si>
    <t>18-Ene FACTURA 442</t>
  </si>
  <si>
    <t>CAMIT</t>
  </si>
  <si>
    <t>MA. LUISA</t>
  </si>
  <si>
    <t>SAGRADO CORAZON I.</t>
  </si>
  <si>
    <t>ISIDORO</t>
  </si>
  <si>
    <t>17-Ene 15,800.00--20 ENE  58.00</t>
  </si>
  <si>
    <t>CRISTOBAL</t>
  </si>
  <si>
    <t>EMANUEL</t>
  </si>
  <si>
    <t>JAVIER HERRERA</t>
  </si>
  <si>
    <t>DELICI RAM</t>
  </si>
  <si>
    <t>17-Ene 6,096.00 Dif x precio en jamon c de 42 a 40 139.6kg = 279.20</t>
  </si>
  <si>
    <t>UNIDAD GUADALUPE</t>
  </si>
  <si>
    <t>17-Ene 3,000.00--18 ENE 74.00</t>
  </si>
  <si>
    <t>PIZZA LALO</t>
  </si>
  <si>
    <t>ADRIANA E INES</t>
  </si>
  <si>
    <t>LA SUSTITYE LA 454 L1</t>
  </si>
  <si>
    <t>AUSENCIO</t>
  </si>
  <si>
    <t>CHAVA MORELOS</t>
  </si>
  <si>
    <t>04-Feb FACTURA 438</t>
  </si>
  <si>
    <t>07-Feb FACTURA 436</t>
  </si>
  <si>
    <t>JAVIER C.</t>
  </si>
  <si>
    <t>17-Ene 4,719.00--23 ENE  300.00</t>
  </si>
  <si>
    <t>GERME</t>
  </si>
  <si>
    <t>ISRAEL LEDO</t>
  </si>
  <si>
    <t>PEDRO ARRIAGA</t>
  </si>
  <si>
    <t>19-Ene 6,000.00--20 ENE  481.00</t>
  </si>
  <si>
    <t>18-Ene 11,000.00--21 ENE  8,515.60</t>
  </si>
  <si>
    <t>ADRIANA</t>
  </si>
  <si>
    <t>SE DUPLICA. 413 L1</t>
  </si>
  <si>
    <t>DUPLICADA 704</t>
  </si>
  <si>
    <t>LOLITA</t>
  </si>
  <si>
    <t>18-Ene 2,000.00--21 ENE  2,036.00</t>
  </si>
  <si>
    <t>MARIO</t>
  </si>
  <si>
    <t>20-Ene 10,100.00--22 ENE  1,216.00</t>
  </si>
  <si>
    <t>POR FALTA DE TUNEL</t>
  </si>
  <si>
    <t>INES</t>
  </si>
  <si>
    <t>NO TIENE CREDITO</t>
  </si>
  <si>
    <t>TOÑO HERRERA</t>
  </si>
  <si>
    <t>LEONARDO</t>
  </si>
  <si>
    <t>BERNARDO</t>
  </si>
  <si>
    <t>25-Ene 500.00--29 ENE  550.00</t>
  </si>
  <si>
    <t xml:space="preserve">RODOLFO </t>
  </si>
  <si>
    <t>20-Ene 4,016.00 dif x precio de 44 a 43 x 93.4kg = 93.40</t>
  </si>
  <si>
    <t>INES** FIRMA COPIA AZUL. SE RESPETA PRECIO DE JAMON A $43.00</t>
  </si>
  <si>
    <t>LORETO</t>
  </si>
  <si>
    <t>19-Ene FACTURA 576</t>
  </si>
  <si>
    <t>PERIS</t>
  </si>
  <si>
    <t>AIMET** FIRMA COPIA VERDE. INICIAL $7,135.00. SE RESPETA PRECIO A 38</t>
  </si>
  <si>
    <t>FRANCISCO</t>
  </si>
  <si>
    <t>23-Ene 2,915.50--17 feb 6,000.00</t>
  </si>
  <si>
    <t>JUANITO</t>
  </si>
  <si>
    <t>17-Mar 4,700.00 20-Mar 1,057.50</t>
  </si>
  <si>
    <t>01-Mar 25,086.00--8 mar  4,700.00--11 mar  300.00</t>
  </si>
  <si>
    <r>
      <rPr>
        <b/>
        <sz val="8"/>
        <color rgb="FF0000FF"/>
        <rFont val="Calibri"/>
        <family val="2"/>
        <scheme val="minor"/>
      </rPr>
      <t>03-Mar 407.00-</t>
    </r>
    <r>
      <rPr>
        <b/>
        <sz val="8"/>
        <color theme="1"/>
        <rFont val="Calibri"/>
        <family val="2"/>
        <scheme val="minor"/>
      </rPr>
      <t>-</t>
    </r>
    <r>
      <rPr>
        <b/>
        <sz val="8"/>
        <color rgb="FF0000FF"/>
        <rFont val="Calibri"/>
        <family val="2"/>
        <scheme val="minor"/>
      </rPr>
      <t>8 mar 500.00</t>
    </r>
    <r>
      <rPr>
        <b/>
        <sz val="8"/>
        <color theme="1"/>
        <rFont val="Calibri"/>
        <family val="2"/>
        <scheme val="minor"/>
      </rPr>
      <t xml:space="preserve"> --</t>
    </r>
    <r>
      <rPr>
        <b/>
        <sz val="8"/>
        <color rgb="FF0000FF"/>
        <rFont val="Calibri"/>
        <family val="2"/>
        <scheme val="minor"/>
      </rPr>
      <t>11 mar  800.00</t>
    </r>
    <r>
      <rPr>
        <b/>
        <sz val="8"/>
        <color theme="1"/>
        <rFont val="Calibri"/>
        <family val="2"/>
        <scheme val="minor"/>
      </rPr>
      <t xml:space="preserve"> -</t>
    </r>
    <r>
      <rPr>
        <b/>
        <sz val="8"/>
        <color rgb="FF0000FF"/>
        <rFont val="Calibri"/>
        <family val="2"/>
        <scheme val="minor"/>
      </rPr>
      <t>-14 mar 500.00 17-Mar 500.00 19-Mar 500.00 21-Mar 500.00 24-MAR 500.00 09-Abril 1,200.00</t>
    </r>
  </si>
  <si>
    <t>04-Feb FACTURA 435</t>
  </si>
  <si>
    <t>24-Ene FACTURA 427</t>
  </si>
  <si>
    <t>21-Ene 6,199.00 dif x precio de 27 a 25 138.6kg &lt;= 277.20 y papad de 27 a 25 x 20kg =40.00</t>
  </si>
  <si>
    <t>INES** FIRMA COPIA AZUL. CORRECCION DE PRECIO.</t>
  </si>
  <si>
    <t>RAFAEL</t>
  </si>
  <si>
    <t>PEDRO ALDAMA</t>
  </si>
  <si>
    <t>SAN PEDRO</t>
  </si>
  <si>
    <t>AIMET** FIRMA COPIA AZUL. DEVOLVIO MERCANCIA POR NO TENER DINERO.</t>
  </si>
  <si>
    <t>JAVIER V.</t>
  </si>
  <si>
    <t>ALFREDO ALVA</t>
  </si>
  <si>
    <t>ALFREDO ALDUCIN</t>
  </si>
  <si>
    <t>25-Ene FACTURA 462</t>
  </si>
  <si>
    <t>29-Ene 9,090.00--31 ENE  16,556.50</t>
  </si>
  <si>
    <t>25-Ene FACTURA 463</t>
  </si>
  <si>
    <t>SR. MIGUEL</t>
  </si>
  <si>
    <t>MAL ELABORADA LA CUENTA</t>
  </si>
  <si>
    <t>22-Ene FACTURA 585</t>
  </si>
  <si>
    <t>20-Mar 1,700.00 27-Mar 2,000.00 9-Abril 1,505.00</t>
  </si>
  <si>
    <t xml:space="preserve">23-Ene 4,256.40 dif x precio en capote de 43 a 42 x 46.6kg </t>
  </si>
  <si>
    <t>INES** FIRMA COPIA AZUL. CORRECCION DE PRECIO DE CAPOTE</t>
  </si>
  <si>
    <t>BETY LUNA</t>
  </si>
  <si>
    <t>ECONOMICA</t>
  </si>
  <si>
    <t>SE DUPLICO</t>
  </si>
  <si>
    <t>LA SUSTITUYE 644 L1</t>
  </si>
  <si>
    <t>21-Ene FACTURA 448</t>
  </si>
  <si>
    <t>PEDRO</t>
  </si>
  <si>
    <t>12--Mar 53,937.00 9-abril 294.00</t>
  </si>
  <si>
    <t>A/C NOTA MAL ELABORADA. CANTIDAD  $54,231.00</t>
  </si>
  <si>
    <t>COMIDA CHINOS P. CRYSTAL</t>
  </si>
  <si>
    <t>ALEX</t>
  </si>
  <si>
    <t>22-Ene 2,200.00--28 ENE  277.00</t>
  </si>
  <si>
    <t>FORTUNA</t>
  </si>
  <si>
    <t>17-Mar 6,261.00 28-Mar 6,574.00 29-Mar 1,643.00</t>
  </si>
  <si>
    <t>COMIDA CHINOS 4 Nte</t>
  </si>
  <si>
    <t>22-Ene 46,000.00--27 ENE  1,414.50</t>
  </si>
  <si>
    <t>27-Ene FACTURA 468</t>
  </si>
  <si>
    <t>VICENTE</t>
  </si>
  <si>
    <t>MORILLOTLA</t>
  </si>
  <si>
    <t>23-Ene 4,237.50--25 ENE 9,950.00 --11 feb 1,719.00</t>
  </si>
  <si>
    <t>INES**CANCELADA PORQUE SE DUPLICO</t>
  </si>
  <si>
    <t xml:space="preserve">EL PASTORCITO  </t>
  </si>
  <si>
    <t>JUDITO</t>
  </si>
  <si>
    <t>ALFREDO MEDINA  CANCELADA</t>
  </si>
  <si>
    <t>LA DUPLICO INES</t>
  </si>
  <si>
    <t>07-Feb FACTURA 554</t>
  </si>
  <si>
    <t>07-Feb FACTURA 555</t>
  </si>
  <si>
    <t>DEL PRADO</t>
  </si>
  <si>
    <t>23-Ene 4,750.00--29 ENE  133.00</t>
  </si>
  <si>
    <t xml:space="preserve">CHAVA </t>
  </si>
  <si>
    <t>RICARDO D</t>
  </si>
  <si>
    <t>NO HUBO SUFICIENTE PRODUCTO</t>
  </si>
  <si>
    <t>ROGELIO H</t>
  </si>
  <si>
    <t>04-Feb 15,127.00--7 FEB  7,768.00</t>
  </si>
  <si>
    <t xml:space="preserve">RODOLFO J </t>
  </si>
  <si>
    <r>
      <rPr>
        <b/>
        <sz val="8"/>
        <color rgb="FF0000FF"/>
        <rFont val="Calibri"/>
        <family val="2"/>
        <scheme val="minor"/>
      </rPr>
      <t>13-Feb 1,902.50 --20 feb 4,000.00</t>
    </r>
    <r>
      <rPr>
        <b/>
        <sz val="8"/>
        <color theme="1"/>
        <rFont val="Calibri"/>
        <family val="2"/>
        <scheme val="minor"/>
      </rPr>
      <t xml:space="preserve"> --</t>
    </r>
    <r>
      <rPr>
        <b/>
        <sz val="8"/>
        <color rgb="FF0000FF"/>
        <rFont val="Calibri"/>
        <family val="2"/>
        <scheme val="minor"/>
      </rPr>
      <t>26 feb 650.00</t>
    </r>
    <r>
      <rPr>
        <b/>
        <sz val="8"/>
        <color theme="1"/>
        <rFont val="Calibri"/>
        <family val="2"/>
        <scheme val="minor"/>
      </rPr>
      <t xml:space="preserve"> --</t>
    </r>
    <r>
      <rPr>
        <b/>
        <sz val="8"/>
        <color rgb="FF0000FF"/>
        <rFont val="Calibri"/>
        <family val="2"/>
        <scheme val="minor"/>
      </rPr>
      <t>27 feb 5,000.00</t>
    </r>
    <r>
      <rPr>
        <b/>
        <sz val="8"/>
        <color theme="1"/>
        <rFont val="Calibri"/>
        <family val="2"/>
        <scheme val="minor"/>
      </rPr>
      <t xml:space="preserve"> --</t>
    </r>
    <r>
      <rPr>
        <b/>
        <sz val="8"/>
        <color rgb="FF0000FF"/>
        <rFont val="Calibri"/>
        <family val="2"/>
        <scheme val="minor"/>
      </rPr>
      <t>4 mar 5,000.00</t>
    </r>
    <r>
      <rPr>
        <b/>
        <sz val="8"/>
        <color theme="1"/>
        <rFont val="Calibri"/>
        <family val="2"/>
        <scheme val="minor"/>
      </rPr>
      <t xml:space="preserve"> --</t>
    </r>
    <r>
      <rPr>
        <b/>
        <sz val="8"/>
        <color rgb="FF0000FF"/>
        <rFont val="Calibri"/>
        <family val="2"/>
        <scheme val="minor"/>
      </rPr>
      <t>6 mar 3,000.00</t>
    </r>
    <r>
      <rPr>
        <b/>
        <sz val="8"/>
        <color theme="1"/>
        <rFont val="Calibri"/>
        <family val="2"/>
        <scheme val="minor"/>
      </rPr>
      <t xml:space="preserve">  --</t>
    </r>
    <r>
      <rPr>
        <b/>
        <sz val="8"/>
        <color rgb="FF0000FF"/>
        <rFont val="Calibri"/>
        <family val="2"/>
        <scheme val="minor"/>
      </rPr>
      <t>10 mar  119.00</t>
    </r>
  </si>
  <si>
    <t>12-Feb 6,826.50--13 FEB  3,097.50</t>
  </si>
  <si>
    <t>SE DUPLICA</t>
  </si>
  <si>
    <t>VICTOR VANZINI</t>
  </si>
  <si>
    <t>SAGRADO ZAVALETA</t>
  </si>
  <si>
    <t>POBLANITO</t>
  </si>
  <si>
    <t>BAGDAD</t>
  </si>
  <si>
    <t>MIGUEL V</t>
  </si>
  <si>
    <t>UBALDO</t>
  </si>
  <si>
    <t>01-Feb FACTURA 488</t>
  </si>
  <si>
    <t>01-Feb FACTURA 489</t>
  </si>
  <si>
    <t>MA DEL PILAR</t>
  </si>
  <si>
    <t>LUIS FELIPE</t>
  </si>
  <si>
    <t>ALEJANDRO 2</t>
  </si>
  <si>
    <t>SUSTITUCION #815</t>
  </si>
  <si>
    <t xml:space="preserve">ALEJANDRO  </t>
  </si>
  <si>
    <t>SRA. CRUZ</t>
  </si>
  <si>
    <t>05-Feb FACTURA 490</t>
  </si>
  <si>
    <t>24-Ene FACTURA 473</t>
  </si>
  <si>
    <t>25-Ene FACTURA 512</t>
  </si>
  <si>
    <t>24-Ene FACTURA 476  20,000.00</t>
  </si>
  <si>
    <t>25-Ene 850.00--27 ENE  1,300.00--31 ENE  643.00</t>
  </si>
  <si>
    <t>CHELA</t>
  </si>
  <si>
    <t>NO LA QUISO EL CLIENTE</t>
  </si>
  <si>
    <t>25-Ene 10,000.00--27 ENE  9,452.00</t>
  </si>
  <si>
    <t>24-Ene 10,000.00--25 ENE  2,257.50</t>
  </si>
  <si>
    <t>MONICA** REGRESA 103.90 Kg. DE PULPA</t>
  </si>
  <si>
    <t>EL CLIENTE NO REGRESO</t>
  </si>
  <si>
    <t>PEDIDO EQUIVOCADO</t>
  </si>
  <si>
    <t>25-Ene 2,000.00--12 FEB  1,742.00</t>
  </si>
  <si>
    <t>FORTUNA POPO</t>
  </si>
  <si>
    <t>25-Ene Y el 28 Ene 2do PAGO SE PASA A LA 924-L1</t>
  </si>
  <si>
    <t>05-Feb 5,500.00--7 FEB  10,000.00--8 FEB  8,000.00 --12 FEB  8,169.00--19 FEB  19.00</t>
  </si>
  <si>
    <t>SRA. OLGA</t>
  </si>
  <si>
    <t>JUANITA** FIRMA ORIGINAL Y COPIA AZUL. INICIAL $10,454. REGRESA PULPA.</t>
  </si>
  <si>
    <t>07-Feb FACTURA 556</t>
  </si>
  <si>
    <t>07-Feb FACTURA 557</t>
  </si>
  <si>
    <t>18-Feb FACTURA   558</t>
  </si>
  <si>
    <t>LUPITA LEDO</t>
  </si>
  <si>
    <t xml:space="preserve">25-Ene 2,365.20 Dev de 195.6kg pulpa a 39= 7,628.40 </t>
  </si>
  <si>
    <t>A CARGO DE JUANITA 11.8KG A 39 DE PULPA mal cobrado</t>
  </si>
  <si>
    <t>MERINO</t>
  </si>
  <si>
    <t>25-Ene 5,000.00--28 ENE  4,164.00 SOBRANTE DE 507.80 se pasa a la 711-M1</t>
  </si>
  <si>
    <t>28-Ene 6,380.50--2 FEB  6,000.00</t>
  </si>
  <si>
    <t>EMILIANO</t>
  </si>
  <si>
    <t>IRENE</t>
  </si>
  <si>
    <t>27-Ene 2,225.00--28 ENE 8,000.00 --29 ENE  10,000.00</t>
  </si>
  <si>
    <t>INES** INICIAL $2,433.00. DEVOLUCION DE 3.675 DE CARRILLERA POR CTE.</t>
  </si>
  <si>
    <t>NO QUISO EL CLIENTE</t>
  </si>
  <si>
    <t>25-Ene 2,900.00--28 ENE  2,477.00</t>
  </si>
  <si>
    <t>04-Feb 17,339.40--20 feb  1,327.50</t>
  </si>
  <si>
    <t>25-Ene FACTURA 577</t>
  </si>
  <si>
    <t>DEVOLUCIÓN DE COSTILLAS</t>
  </si>
  <si>
    <t>27-Ene 6,888.00 Dif x precio de 44 a 42 x 164kg = 328.00</t>
  </si>
  <si>
    <t>POLLOS ASADOS</t>
  </si>
  <si>
    <t>SANTIAGO</t>
  </si>
  <si>
    <t>ANGEL</t>
  </si>
  <si>
    <t>M1</t>
  </si>
  <si>
    <t>CHAVA</t>
  </si>
  <si>
    <t>29-ENE 4,256.00--31 ENE  1,150.00</t>
  </si>
  <si>
    <t>HECTOR PIEDRAS</t>
  </si>
  <si>
    <t>PATA</t>
  </si>
  <si>
    <t>30-Ene FACTURA 498</t>
  </si>
  <si>
    <t>27-Ene 16,557.00 --29 ENE  600.00</t>
  </si>
  <si>
    <t>HERMINIO MEDINA</t>
  </si>
  <si>
    <t>TACOS</t>
  </si>
  <si>
    <t>CORAZON SAN</t>
  </si>
  <si>
    <t>RAM</t>
  </si>
  <si>
    <t>31-Ene 15,000.00--8 FEB  17,246.00</t>
  </si>
  <si>
    <t>AIMET** CORRECCION DE PRECIO</t>
  </si>
  <si>
    <t>ADRIA</t>
  </si>
  <si>
    <t>28-Ene 21,399.00 dif x precio cabeza de 20 a 18 x 116.4kg = 232.80</t>
  </si>
  <si>
    <t>18-Feb FACTURA 559</t>
  </si>
  <si>
    <t>ALEJANDRA</t>
  </si>
  <si>
    <t>25 PONIENTE</t>
  </si>
  <si>
    <t>AIMET** FIRMA COPIA AZUL. SE OLVIDO SUBIR PEDIDO COMPLETO</t>
  </si>
  <si>
    <t>28-Ene 11,138.50 Dif x k se kedo la contra 40.30kg a 78 = 3,143.40</t>
  </si>
  <si>
    <t>LA SUSTITUYE LA 137 M1</t>
  </si>
  <si>
    <t>14-Feb FACTURA 552</t>
  </si>
  <si>
    <t>INES** FIRMA COPIA AZUL. REGRESAN LA CONTRA POR CARA Y CORRIGEN PRECIO DE COMBO.</t>
  </si>
  <si>
    <t>19-Feb FACTURA 513</t>
  </si>
  <si>
    <t>01-Feb FACTURA 514</t>
  </si>
  <si>
    <t>CHINOS CHEDAUI CAPU</t>
  </si>
  <si>
    <t>01-Feb FACTURA 515</t>
  </si>
  <si>
    <t>01-Feb FACTURA  610__ Dif x precio en combo 39.50 a 29.50= 7,913.79 Y DEV DE PULPA 5,436.00</t>
  </si>
  <si>
    <t xml:space="preserve">PACO </t>
  </si>
  <si>
    <t>05-Feb FACTURA 516</t>
  </si>
  <si>
    <t>28-Ene 3,070.00--29 ENE  1,613.00</t>
  </si>
  <si>
    <t>28-Ene 3,726.00 --29 ENE  2,500.00</t>
  </si>
  <si>
    <t>JOSE LUNA</t>
  </si>
  <si>
    <t>TARMAS</t>
  </si>
  <si>
    <t>ALEJANDRO  CANCELADA</t>
  </si>
  <si>
    <t>falta completo de remision 03-Abril</t>
  </si>
  <si>
    <t>ALE</t>
  </si>
  <si>
    <t>RENDON</t>
  </si>
  <si>
    <t>UNIDAD</t>
  </si>
  <si>
    <t>AIMET** FIRMA COPIA AZUL. CORRECCION DE PESO</t>
  </si>
  <si>
    <t>JOSE LUIS VANCINI</t>
  </si>
  <si>
    <t>30-Ene 19,014.25 dif x precio de 20- a 19 x 1000.75=1,000.75</t>
  </si>
  <si>
    <t>30-ene 29,716.00 dif de 176kg x pagar a 20.00</t>
  </si>
  <si>
    <t>firmo AIME</t>
  </si>
  <si>
    <t>18-Feb FACTURA  560</t>
  </si>
  <si>
    <t>18-Feb FACTURA 561</t>
  </si>
  <si>
    <t>SORPRESA</t>
  </si>
  <si>
    <t>29-Ene 8,294.50--8 feb  4.70</t>
  </si>
  <si>
    <t>31-ENE 5,900.00 + --807.00</t>
  </si>
  <si>
    <t>29-Ene 3,000.00--30 ENE  531.00</t>
  </si>
  <si>
    <t>FAC. 500</t>
  </si>
  <si>
    <t>NOTA PARA SALIDA DE CHULETA. CANCELADA FALTA ORIGINAL PERO FIRMA SRA. NORMA</t>
  </si>
  <si>
    <t>04-Feb FACTURA 500</t>
  </si>
  <si>
    <t>SAGRADO CORAZON CENTRO</t>
  </si>
  <si>
    <t>ADRIANA** FIRMA COPIA AZUL. INICIAL $3,563.00</t>
  </si>
  <si>
    <t>DANIEL RUIZ MAQUILA Cancelada</t>
  </si>
  <si>
    <t>18-Feb firma NLP</t>
  </si>
  <si>
    <t>ROGELIO H.</t>
  </si>
  <si>
    <t>31-Ene 9,843.50--1 FEB  12,180.50</t>
  </si>
  <si>
    <t>ADRIANA** FIRMA COPIA AZUL. 2.5 MERMA</t>
  </si>
  <si>
    <t>SALVADOR</t>
  </si>
  <si>
    <t>30-Ene 26,558.00 dif x merma 2.5kg a 38=95.00</t>
  </si>
  <si>
    <t>31-Ene 15,000.00--17 feb  22,622.00</t>
  </si>
  <si>
    <t>ANGEL AL</t>
  </si>
  <si>
    <t>HERMINIO</t>
  </si>
  <si>
    <t>14-Feb FACTURA 553</t>
  </si>
  <si>
    <t>JUAN MARQUEZ</t>
  </si>
  <si>
    <t>ARMANDO</t>
  </si>
  <si>
    <t>12-Feb 898.00--17 feb  4,000.00</t>
  </si>
  <si>
    <t>MARCO</t>
  </si>
  <si>
    <t>01-Feb 10,879.50--3 FEB 14,873.00</t>
  </si>
  <si>
    <t>IMPERIAL</t>
  </si>
  <si>
    <t>BERNARDO INFONAVIT</t>
  </si>
  <si>
    <t>05-Feb FACTURA 574</t>
  </si>
  <si>
    <t>INES** FIRMA COPIA AZUL. CORRECCION DE PRECIO</t>
  </si>
  <si>
    <t>01-Feb 20,071.58 dif x precio de 37 a 33x 47.4kg = 189.60</t>
  </si>
  <si>
    <t>12-Feb FACTURA 612</t>
  </si>
  <si>
    <t>ANGEL CORDOBA</t>
  </si>
  <si>
    <t>04-Feb FACTURA 564</t>
  </si>
  <si>
    <t>01-Feb FACTURA 700</t>
  </si>
  <si>
    <t>31-Ene 4,800.00-- 3 FEB  1,760.00</t>
  </si>
  <si>
    <t>01-Feb 10,926.00--3 FEB  10,000.00</t>
  </si>
  <si>
    <t>MARAN</t>
  </si>
  <si>
    <t>ATOSA</t>
  </si>
  <si>
    <t>26-Feb FACTURA 578</t>
  </si>
  <si>
    <t>ISRAEL</t>
  </si>
  <si>
    <t>31-Ene 21,700.00--17 feb  4,440.50</t>
  </si>
  <si>
    <t>AIMET** FIRMA COPIA AZUL. ERROR EN PESO</t>
  </si>
  <si>
    <t>01-Feb 3,096.00 dif k x error de kg 13kg a 18=234.00</t>
  </si>
  <si>
    <t>31-Ene 5,000.00--6 FEB  499.50</t>
  </si>
  <si>
    <t>CHELY</t>
  </si>
  <si>
    <t>18-Feb FACTURA 591</t>
  </si>
  <si>
    <t>OAXACA</t>
  </si>
  <si>
    <t>08-Marzo FACTURA 592</t>
  </si>
  <si>
    <t>18-Feb FACTURA  593</t>
  </si>
  <si>
    <t>PIZZAS LALO</t>
  </si>
  <si>
    <t>RAFA se le cobra por descuidado</t>
  </si>
  <si>
    <t>EL GALLOTOTE</t>
  </si>
  <si>
    <t>Importe Vendido</t>
  </si>
  <si>
    <t>Importe Cobrado</t>
  </si>
  <si>
    <t>REMISIONES DE    FEBRERO     2 0 1 3</t>
  </si>
  <si>
    <r>
      <rPr>
        <b/>
        <i/>
        <u/>
        <sz val="14"/>
        <color rgb="FF0000CC"/>
        <rFont val="Calibri"/>
        <family val="2"/>
        <scheme val="minor"/>
      </rPr>
      <t xml:space="preserve">O B R A D O R    </t>
    </r>
    <r>
      <rPr>
        <b/>
        <i/>
        <sz val="14"/>
        <color rgb="FF0000CC"/>
        <rFont val="Calibri"/>
        <family val="2"/>
        <scheme val="minor"/>
      </rPr>
      <t xml:space="preserve">                         C L I E N T E S </t>
    </r>
  </si>
  <si>
    <t>INES** FIRMA ORIGINAL. INICIAL $16,208.00. CAMBIO DE PRECIO</t>
  </si>
  <si>
    <t>LA SUSTITUYE LA 467 M1</t>
  </si>
  <si>
    <t>URELLDO</t>
  </si>
  <si>
    <t>DIMITRIO ROJAS</t>
  </si>
  <si>
    <t>CRUZ</t>
  </si>
  <si>
    <t>01-Feb 30,000.00--10 feb  11,827.00</t>
  </si>
  <si>
    <t>03-Feb 5,250.00--4 FEB  12,000.00</t>
  </si>
  <si>
    <t>SE DUPLICO CON LA 479 M1</t>
  </si>
  <si>
    <t>MIGUEL XOCHIHUATL</t>
  </si>
  <si>
    <t>01-Feb 3,000.00--3 FEB  2,473.50</t>
  </si>
  <si>
    <t>CARNES FIGUEROA</t>
  </si>
  <si>
    <t>05-Feb FACTURA 579 DIF X COBRAN -480gm x 38=18.24</t>
  </si>
  <si>
    <t>01-Feb 304.00--3 FEB  41.00</t>
  </si>
  <si>
    <t>LA SORPRESA</t>
  </si>
  <si>
    <t>ADRIANA** FIRMA COPIA AZUL. INICIAL $3,008.00. CAMBIO DE PRECIO</t>
  </si>
  <si>
    <t>01-Feb 5,000.00--5 FEB  1,840.00 FACT 594-595-596-597-</t>
  </si>
  <si>
    <t>DESIDERIO</t>
  </si>
  <si>
    <t>LA SUSTITUYE LA 527 M1</t>
  </si>
  <si>
    <t>LA SUSTITUYE LA 523 M1</t>
  </si>
  <si>
    <t>ARTURO</t>
  </si>
  <si>
    <t>03-Feb 7,717.50 error de kg de 33 a 3.3kg  manitas a 20.00= 594.00</t>
  </si>
  <si>
    <t>26-Feb FACTURA 581</t>
  </si>
  <si>
    <t>03-Feb 5,839.00 Dif x precio de 44 a 42 x 116kg = 232.00</t>
  </si>
  <si>
    <t>INES** FIRMA COPIA AZUL. CORRECCIÓN DE PRECIO.</t>
  </si>
  <si>
    <t>COMIDA CHINOS 4 Pte</t>
  </si>
  <si>
    <t>02-Feb CANCELADA</t>
  </si>
  <si>
    <t>AIMET** CANCELADA PORQUE GABINO NO ENCONTRO AL CLIENTE</t>
  </si>
  <si>
    <t>POLLOTOTE</t>
  </si>
  <si>
    <t>03-Feb 16,100.00--10 feb  1,847.00--13 feb  5,332.00</t>
  </si>
  <si>
    <t>POLLOS A LA LEÑA</t>
  </si>
  <si>
    <t>ERROR EN LA CAPTURA</t>
  </si>
  <si>
    <t>ANGEL LARA</t>
  </si>
  <si>
    <t>AIMET** CANCELADA PORQUE EL CHOFER NO ESPERO AL CLIENTE</t>
  </si>
  <si>
    <t>08-Feb 4,324.00--10 feb  19,396.50</t>
  </si>
  <si>
    <t>AIMET** FIRMA COPIA VERDE. INICIAL $7,856.00. CORRECCIÓN DE PRECIO DE CAPOTE.</t>
  </si>
  <si>
    <t>ERROR AL HACER LA NOTA</t>
  </si>
  <si>
    <t>05-Feb 5,565.60 Dif x precio pecho de 50 a 48 x 69.2kg = 138.40</t>
  </si>
  <si>
    <t>ADRIANA** CORRECCION DE PRECIO</t>
  </si>
  <si>
    <t>SILVANO HERNANDEZ</t>
  </si>
  <si>
    <t>VICTOR HERNANDEZ</t>
  </si>
  <si>
    <t>PABLO BAUTISTA</t>
  </si>
  <si>
    <t>03-Febrero FACTURA 641-M1 $ 8,000.00</t>
  </si>
  <si>
    <t>FIGUEROA</t>
  </si>
  <si>
    <t xml:space="preserve">05-Feb FACTURA 579  </t>
  </si>
  <si>
    <t>INES** FIRMA ORIGINAL. INICIAL $4,072.50. NO SE DESTARO CARRO DE MANITA</t>
  </si>
  <si>
    <t>03-Feb 9,000.00--4 FEB  2,061.00</t>
  </si>
  <si>
    <t xml:space="preserve">GUSTAVO </t>
  </si>
  <si>
    <t>GLORIA DE LOS SANTOS</t>
  </si>
  <si>
    <t>04-Feb FACTURAS 569-570-571-572</t>
  </si>
  <si>
    <r>
      <rPr>
        <b/>
        <i/>
        <sz val="8"/>
        <color rgb="FF0000FF"/>
        <rFont val="Calibri"/>
        <family val="2"/>
        <scheme val="minor"/>
      </rPr>
      <t>28-Ene 507.80 ---31-Ene 3,656.50</t>
    </r>
    <r>
      <rPr>
        <b/>
        <i/>
        <sz val="8"/>
        <color theme="1"/>
        <rFont val="Calibri"/>
        <family val="2"/>
        <scheme val="minor"/>
      </rPr>
      <t xml:space="preserve"> ---11-Feb 5,517.00</t>
    </r>
  </si>
  <si>
    <t>05-Feb FACTURA 701</t>
  </si>
  <si>
    <t>08-Feb FACTURA 616</t>
  </si>
  <si>
    <t>08-Feb FACTURA 617</t>
  </si>
  <si>
    <t>05-Feb FACTURA 618</t>
  </si>
  <si>
    <t>LA SUSTITUYE LA 721 M1</t>
  </si>
  <si>
    <t>12-Feb FACTURA 619</t>
  </si>
  <si>
    <t>FAC 612</t>
  </si>
  <si>
    <t>04-Feb FACTURAS 598-599-600</t>
  </si>
  <si>
    <t>CORAZON DE JESUS</t>
  </si>
  <si>
    <t>REINALDO</t>
  </si>
  <si>
    <t>04-Feb FACTURA 609</t>
  </si>
  <si>
    <t>FAC 609</t>
  </si>
  <si>
    <t>DEVOLUCIÓN DEL CLIENTE</t>
  </si>
  <si>
    <t>ARMANDO ATOSA</t>
  </si>
  <si>
    <t>04-Feb FACTURA 601</t>
  </si>
  <si>
    <t>DANIEL RUIZ (MAQUILA)</t>
  </si>
  <si>
    <t>18-Feb Firmo NLP</t>
  </si>
  <si>
    <t xml:space="preserve">CANCELADA FALTA COPIA AZUL PERO FIRMA LA SRA. NORMA </t>
  </si>
  <si>
    <t>CARNICERIA IMPERIAL</t>
  </si>
  <si>
    <t>COMIDA CHINOS Sta Ana</t>
  </si>
  <si>
    <t>LA SUSTITUYE LA 780 M1</t>
  </si>
  <si>
    <t>04-Febrero FACTURA 573</t>
  </si>
  <si>
    <t>18-Feb FACTURA 602</t>
  </si>
  <si>
    <t>18-Feb FACTURA  603</t>
  </si>
  <si>
    <t xml:space="preserve">OMAR </t>
  </si>
  <si>
    <t>07-Feb 6,000.00--14 feb  3,838.00</t>
  </si>
  <si>
    <t xml:space="preserve">MIGUEL XOCHIHUA </t>
  </si>
  <si>
    <t xml:space="preserve">GABRIEL </t>
  </si>
  <si>
    <t>12-Mar FACTURA 946 $ 98,500.12</t>
  </si>
  <si>
    <t>VALERIO FIGEROA</t>
  </si>
  <si>
    <t>08-Feb FACTURA 613</t>
  </si>
  <si>
    <t>08-Feb FACTURA 625</t>
  </si>
  <si>
    <t>FAC. 625</t>
  </si>
  <si>
    <t>26-Feb FACTURA 655</t>
  </si>
  <si>
    <t>05-Feb FACTURAS 604-605-606</t>
  </si>
  <si>
    <t xml:space="preserve">EL POBLANITO </t>
  </si>
  <si>
    <t xml:space="preserve">TACOS JIRETH </t>
  </si>
  <si>
    <t xml:space="preserve">TA </t>
  </si>
  <si>
    <t>07-Feb 2,500.00--8 FEB  9,709.00</t>
  </si>
  <si>
    <t>NORBERTO</t>
  </si>
  <si>
    <t>RUBEN SALAZAR</t>
  </si>
  <si>
    <t>20-Feb 980.00 --3 mar  920.00</t>
  </si>
  <si>
    <t>ZAVALETA</t>
  </si>
  <si>
    <t>08-Feb FACTURA 615</t>
  </si>
  <si>
    <t>20-Feb 17,729.60 dif x merma 11.84kg a 35- 414.40</t>
  </si>
  <si>
    <t>ADRIANA** FIRMA COPIA ZUL. MERMA</t>
  </si>
  <si>
    <t>COMIDA CHINSO Independencia</t>
  </si>
  <si>
    <t>07-Feb 2,371.00 --11 feb  61.00</t>
  </si>
  <si>
    <t>SE ENTREGO MÁS JAMON POQUE GABINO CONFUNDIO PEDIDO</t>
  </si>
  <si>
    <t>07-Feb FACTURA 632</t>
  </si>
  <si>
    <t>COMIDA CHINOS Chedrahui</t>
  </si>
  <si>
    <t>CABRERA</t>
  </si>
  <si>
    <t>17-Feb FACTURA 674</t>
  </si>
  <si>
    <t>JUAN ESCOBAR</t>
  </si>
  <si>
    <t>17-Feb FACTURA 675</t>
  </si>
  <si>
    <t>SAMUEL ALFONSO</t>
  </si>
  <si>
    <t xml:space="preserve">VALERIO </t>
  </si>
  <si>
    <t>MA. DEL PILAR</t>
  </si>
  <si>
    <t>SRA. ROSARIO</t>
  </si>
  <si>
    <t>22-Feb FACTURA 676</t>
  </si>
  <si>
    <t>FAC. 676</t>
  </si>
  <si>
    <t>12-Feb FACTURA 677</t>
  </si>
  <si>
    <t>DEVOLUCION DEL CLIENTE POR EL PRECIO</t>
  </si>
  <si>
    <t>08-Feb 8,000.00--11 feb  9,917.00</t>
  </si>
  <si>
    <t>LA SUSTITUYE LA 971 M1</t>
  </si>
  <si>
    <t>SRA. NORMA PARA LUIS HERRERA</t>
  </si>
  <si>
    <t>07-Mar 200,000.00 27-Mar 80,000.00</t>
  </si>
  <si>
    <t>09-Feb 12,604.00 Dif x dev 63.8kg pulpa = 2,679.60</t>
  </si>
  <si>
    <t>JUANITA** FIRMA COPIA AZUL. REGRESAN 63.8 K DE PULPA. FALTAN $1,058.50 COBRAR A GABINO</t>
  </si>
  <si>
    <t>IGLESIAS</t>
  </si>
  <si>
    <t>N1</t>
  </si>
  <si>
    <t>PERIS ALIMENTOS</t>
  </si>
  <si>
    <t>VANZZINI</t>
  </si>
  <si>
    <t>08-Feb 8,817.50 dif x precio  de 45 a  44 x 200.4kg = 200.40</t>
  </si>
  <si>
    <t>12-Feb 10,000.00--13 feb 10,000.00 --18 feb  11,701.00</t>
  </si>
  <si>
    <t>AIMET** FIRMA COPIA AZUL. INICIAL $6,023.00 CORRECCION POR MULTIPLICACIÓN</t>
  </si>
  <si>
    <t>11-Feb 14,000.00--12 FEB 6,966.50</t>
  </si>
  <si>
    <t>CHINOS 4 PONIENTE Y 9</t>
  </si>
  <si>
    <t>12-Feb FACTURA 683</t>
  </si>
  <si>
    <t>08-Feb 13,000.00--9  FEB  575.00</t>
  </si>
  <si>
    <t>ASUNCION</t>
  </si>
  <si>
    <t>14-Feb 1,730.50--21 feb  23,339.00</t>
  </si>
  <si>
    <t>JAVIER CHIPOTLES</t>
  </si>
  <si>
    <t>IVAN</t>
  </si>
  <si>
    <t>ADRIANA** FIRMA COPIA VERDE. INICIAL $2,106.00. CAMBIO DE PRECIO</t>
  </si>
  <si>
    <t>SAN ALEJANDRO</t>
  </si>
  <si>
    <t>PIZZA LALOS</t>
  </si>
  <si>
    <t>POBLANITO MARGARITAS</t>
  </si>
  <si>
    <t>10-Feb 4,600.00--11 feb  360.00</t>
  </si>
  <si>
    <t>JAVIER</t>
  </si>
  <si>
    <t>09-Feb 7,770.50 dif x precio de 45 a 44 x 176.6kg = 176.50</t>
  </si>
  <si>
    <t>ERROR EN CAPTURA LA NOTA ES DE: JAVIER HERRERA $1,033.00</t>
  </si>
  <si>
    <t>RICARDO 5 DE MAYO</t>
  </si>
  <si>
    <t>CORAZON DE JESUS 119</t>
  </si>
  <si>
    <t>09-Feb 13,000.00--10 feb  1,508.00</t>
  </si>
  <si>
    <t>AIMET** FIRMA COPIA VERDE. INICIAL $3,757.00. CAMBIO DE PRECIO</t>
  </si>
  <si>
    <t>IMELDA ACOCOTA</t>
  </si>
  <si>
    <t>09-Feb 1,260.00--13 feb  250.00</t>
  </si>
  <si>
    <t>14-Feb 623.00--24 feb  7,388.00</t>
  </si>
  <si>
    <t>ROGELIO</t>
  </si>
  <si>
    <t>12-Feb 649.50--14 feb  7,119.50</t>
  </si>
  <si>
    <t>EDGAR</t>
  </si>
  <si>
    <t>11-Feb 2,374.00 dif x error en kg x 23.53kg a 38= 818.14</t>
  </si>
  <si>
    <t>INES** CORRECCIÓN DE PESO</t>
  </si>
  <si>
    <t>ALFREDO ALVAREZ</t>
  </si>
  <si>
    <t>17-Feb FACTURA 691</t>
  </si>
  <si>
    <t>26-Feb FACTURA 692</t>
  </si>
  <si>
    <t>INICIAL $4,929.50 POR ERROR DE CUENTA</t>
  </si>
  <si>
    <t>13-Feb 2,000.00--14 feb  8,618.00</t>
  </si>
  <si>
    <t>LA SUSTITUYE LA 264 N1</t>
  </si>
  <si>
    <t>LUIS HERNADEZ</t>
  </si>
  <si>
    <t>CHALCO</t>
  </si>
  <si>
    <t>SILVERIO</t>
  </si>
  <si>
    <t>13-Feb 1,700.00--15 feb  2,125.50</t>
  </si>
  <si>
    <t>PASTORCITO</t>
  </si>
  <si>
    <t>METEPEC</t>
  </si>
  <si>
    <t>MARNE</t>
  </si>
  <si>
    <t>URBI</t>
  </si>
  <si>
    <t>DEVOLUCION DEL CLIENTE, NO LE ALCANZO EL DINERO</t>
  </si>
  <si>
    <t>LA SUSTITUYE 301 N1</t>
  </si>
  <si>
    <t>ALDUCIN</t>
  </si>
  <si>
    <t>ALEJANDRA TORRES</t>
  </si>
  <si>
    <t>ALEJANDRO FLORES</t>
  </si>
  <si>
    <t>17-Feb FACTURA 727</t>
  </si>
  <si>
    <t>18-Feb FACTURA  693</t>
  </si>
  <si>
    <t>LA SUSTITUYE LA 370 N1</t>
  </si>
  <si>
    <t>18-Feb  16,000.00--25 feb  12,849.50</t>
  </si>
  <si>
    <t>AIMET** ERROR AL HACER LA CUENTA</t>
  </si>
  <si>
    <t>15-Feb 9,205.00--17 feb  1,000.00</t>
  </si>
  <si>
    <t>DIONICIO</t>
  </si>
  <si>
    <t>PASEO SAN FRANCISCO</t>
  </si>
  <si>
    <t>INES** FIRMA COPIA AZUL. INICIAL $13,984.00. CORRECCION DE PRECIO</t>
  </si>
  <si>
    <t xml:space="preserve"> </t>
  </si>
  <si>
    <t>DANIEL RUIZ  CANCELADA</t>
  </si>
  <si>
    <t>MAQUILA ADRIANA** CANCELADA</t>
  </si>
  <si>
    <t>JAIME HERNADEZ</t>
  </si>
  <si>
    <t>17-Feb FACTURA 710</t>
  </si>
  <si>
    <t>10-Mar 2,682.00 17-Mar 1,937.50 -19 Mar  2,000.00  20-Mar 1,300.00 29-Mar 1,930.00 31-Mar 1,616.00 9-Abril 100.00</t>
  </si>
  <si>
    <t>18-Feb 2,500.00--20 feb 2,000.00--25 feb  2,452.00</t>
  </si>
  <si>
    <t>SUSANA</t>
  </si>
  <si>
    <t>19-Feb FACTURA 740</t>
  </si>
  <si>
    <t>15-Feb 4,684.00 dev de 7kg canal x 22= 154.00</t>
  </si>
  <si>
    <t>INES** RECIBIO CUERO CANAL 7 K</t>
  </si>
  <si>
    <t>05-Abril 2,300.00 Y FACTURA 1419 $ 100.00</t>
  </si>
  <si>
    <t>IGNACIO HERNANDEZ</t>
  </si>
  <si>
    <t>19-feb FACTURA 823</t>
  </si>
  <si>
    <t>14-Feb 45,000.00--21 feb  14,244.00</t>
  </si>
  <si>
    <t>PAVEL GARCIA</t>
  </si>
  <si>
    <t>ERROR EN LA CUENTA</t>
  </si>
  <si>
    <t>DEVOLVION DE CAPOTE</t>
  </si>
  <si>
    <t xml:space="preserve">SUPER LOMAS </t>
  </si>
  <si>
    <t>28-Feb FACTURA 769</t>
  </si>
  <si>
    <t>JORGE</t>
  </si>
  <si>
    <t>15-Feb 23,500.00--21 feb  1,273.00</t>
  </si>
  <si>
    <t>17-Feb 6,800.00--18 FEB  10,605.00--20 feb  1,800.00</t>
  </si>
  <si>
    <t>ADRIANA** FIRMA COPIA AZUL. ARGELIA LE AUMENTA ESPINAZO.</t>
  </si>
  <si>
    <t>WELMER</t>
  </si>
  <si>
    <t>27-Feb 1,268.50--3 mar 3,371.50</t>
  </si>
  <si>
    <t>ERROR EN PRECIO</t>
  </si>
  <si>
    <t>JUDITH URBA</t>
  </si>
  <si>
    <t>15-Feb 23,300.00--25 feb 1,844.00</t>
  </si>
  <si>
    <t>15-Feb 12,000.00--17 feb  4,641.00</t>
  </si>
  <si>
    <t>16-Feb 3,500.00 --17 feb  1,636.00</t>
  </si>
  <si>
    <t>LA SUSTITUYE LA 654 N1</t>
  </si>
  <si>
    <t>13-Mar 5,430.00 17-Mar 5,331.50</t>
  </si>
  <si>
    <t>HUMBERTO   CANCELADA</t>
  </si>
  <si>
    <t>SRA. NORMA</t>
  </si>
  <si>
    <t>FALTA COPIA AZUL, PERO FIRMA LA SRA. NORMA</t>
  </si>
  <si>
    <t>16-Feb 1,564.00--20 feb  300.00</t>
  </si>
  <si>
    <t>20-Feb 500.00--26 feb 5,000.00--28 feb  16,883.00</t>
  </si>
  <si>
    <t>17-Feb 2,045.70 Dev de 18.64kg a 38= 708.32</t>
  </si>
  <si>
    <t>INES** FIRMA COPIA AZUL. REGRESAN COSTILLA</t>
  </si>
  <si>
    <t>SAGRADO CORAZON ZAVALETA</t>
  </si>
  <si>
    <t xml:space="preserve">RENE UROZA </t>
  </si>
  <si>
    <t>17-feb FACTURA 727</t>
  </si>
  <si>
    <t>SIN FIRMA** REGRESA ESPINAZO</t>
  </si>
  <si>
    <t>JUDITH URBI</t>
  </si>
  <si>
    <t>26-Feb 22.500.00**1 mar 1,416.00</t>
  </si>
  <si>
    <t>LA SUSTITUYE LA 740 N1</t>
  </si>
  <si>
    <t>RAIMUNDO</t>
  </si>
  <si>
    <t>18-Feb 35,292.00 dev 27kg a 31.50 = 850.50 + dif de precio 59.2kg de 22 a 20 = 118.40 total 968.90</t>
  </si>
  <si>
    <t>ADRIANA** FIRMA COPIA AZUL.</t>
  </si>
  <si>
    <t>13-Mar FACTURA 854</t>
  </si>
  <si>
    <t>03-Mar FACTURA 814</t>
  </si>
  <si>
    <t>19-Feb FACTURA 847</t>
  </si>
  <si>
    <t>03-Mar FACTURA 815</t>
  </si>
  <si>
    <t>COMIDA CHINOS P Dorada</t>
  </si>
  <si>
    <t>21-Feb 25,810.00--26 feb--29,027.00</t>
  </si>
  <si>
    <t>SANTA ANA</t>
  </si>
  <si>
    <t>18-Feb 13,829.00 --27 feb  2,000.00</t>
  </si>
  <si>
    <t>18-Feb 700.00--20 feb  96.50</t>
  </si>
  <si>
    <t>R</t>
  </si>
  <si>
    <t>MARCO ANTONIO</t>
  </si>
  <si>
    <t>27-Feb FACTURA 749</t>
  </si>
  <si>
    <r>
      <rPr>
        <b/>
        <i/>
        <sz val="8"/>
        <color rgb="FF0000FF"/>
        <rFont val="Calibri"/>
        <family val="2"/>
        <scheme val="minor"/>
      </rPr>
      <t xml:space="preserve">26-Feb 5,000.00--28 feb 8,000.00 </t>
    </r>
    <r>
      <rPr>
        <b/>
        <i/>
        <sz val="8"/>
        <color theme="1"/>
        <rFont val="Calibri"/>
        <family val="2"/>
        <scheme val="minor"/>
      </rPr>
      <t>--</t>
    </r>
    <r>
      <rPr>
        <b/>
        <i/>
        <sz val="8"/>
        <color rgb="FF0000FF"/>
        <rFont val="Calibri"/>
        <family val="2"/>
        <scheme val="minor"/>
      </rPr>
      <t>3 mar 10,000.00 7 mar 8,693.00</t>
    </r>
  </si>
  <si>
    <t>19-Feb 10,535.00 dif x precio de 22 a 20 x145.60x,2= 291.20</t>
  </si>
  <si>
    <t>ADRIANA** CAMBIO DE PRECIO</t>
  </si>
  <si>
    <t>07-Mar 4,100.00 --10 mar  2,036.00</t>
  </si>
  <si>
    <t>BURRO NORTEÑO CANCELADA</t>
  </si>
  <si>
    <t>20-Feb x duplicada</t>
  </si>
  <si>
    <t>ADRIANA** SE CANCELA PORQUE SE DUPLICO.</t>
  </si>
  <si>
    <t>INES** INICIAL $49,923.00. REGRESAN COMBO DE $24,504.00</t>
  </si>
  <si>
    <r>
      <t>24-Feb 2,773.50--</t>
    </r>
    <r>
      <rPr>
        <b/>
        <i/>
        <sz val="8"/>
        <color rgb="FF0000FF"/>
        <rFont val="Calibri"/>
        <family val="2"/>
        <scheme val="minor"/>
      </rPr>
      <t>10 mar 200.00  01-Abril 165.00</t>
    </r>
  </si>
  <si>
    <t>20-Feb 1,440.00 dif x merma 1.48kg x 42 = 62.16</t>
  </si>
  <si>
    <t>24-Feb FACTURA 750</t>
  </si>
  <si>
    <t>26-Feb FACTURA 753</t>
  </si>
  <si>
    <t>JUANITA** FIRMA COPIA AZUL. INICIAL $2613.50. REGRESARON 9.3 ESPALDILLA</t>
  </si>
  <si>
    <t>ANGEL MEDEL</t>
  </si>
  <si>
    <t>JOSE SALAZAR</t>
  </si>
  <si>
    <t>INES** FIRMA COPIA AZUL. INICIAL $14,172.50. DEVOLVIERON 7 KILOS DE CUERO CANAL.</t>
  </si>
  <si>
    <t>ENAN</t>
  </si>
  <si>
    <t>SAGRADO CORAZON 119</t>
  </si>
  <si>
    <t>28-Feb 2,677.00 --3 mar 21,225.00</t>
  </si>
  <si>
    <t>01-Mar 500.00--10 mar 500.00 19-Mar 500.00 31-Mar 500.00 04-Abril 4,043.50</t>
  </si>
  <si>
    <t>CANCELADA POR ERROR</t>
  </si>
  <si>
    <t>01-Mar 18,756.00 --3 mar  7,000.00</t>
  </si>
  <si>
    <t>28-Feb FACTURA 776</t>
  </si>
  <si>
    <t>INES** FIRMA COPIA AZUL. INICIAL $5,280.50. DEVOLVIO 10.16 K DE CAPOTE.</t>
  </si>
  <si>
    <t>28-Feb 15,271.20 Dev 63.46kg a 42= 2,665.32</t>
  </si>
  <si>
    <t>ADRIANA** FIRMA COPIA AZUL. REGRESAN 2 PIEZAS</t>
  </si>
  <si>
    <t>20-Mar FACTURA 779</t>
  </si>
  <si>
    <t>05-Mar 89,802.00 FACTURA 884   dif x 15kg  golpeada a 36.00 = 540.00</t>
  </si>
  <si>
    <t>AIMET** SE LE DESCONTO PIERNA DE 15 K</t>
  </si>
  <si>
    <t>03-Mar FACTURA 816</t>
  </si>
  <si>
    <t>Ñ1</t>
  </si>
  <si>
    <t>22-Feb FACTURA 898</t>
  </si>
  <si>
    <t>21-Feb 8,000.00--25 feb 10,225.00</t>
  </si>
  <si>
    <t>AIMET** FIRMA COPIA AZUL. INICIAL $13,556.00. FALTO LLEVAR LA GRASA.</t>
  </si>
  <si>
    <t>21-Feb 2,900.00--24 feb  2,537.50</t>
  </si>
  <si>
    <t>24-Feb 500.00--25 feb 600.00--26 feb 500.00 --27 feb 500.00 --28 feb 500.00--1 mar 500.00--4 mar 1,000.00--6 mar  500.00--7 mar  500.00--8 mar  500.00 --10 mar 500.00--11 mar 500.00 --12 mar 500.00 --13 mar  500.00 15-Mar 500.00 17-Mar 500.00  + 500.00 18-Mar 438.50</t>
  </si>
  <si>
    <t>21-Feb 4,400.00--25 feb  368.00</t>
  </si>
  <si>
    <t>22-Febrero 2,008.00 Dev de cabeza 6.08kg a 18= 109.00</t>
  </si>
  <si>
    <t>AIMET** FIRMA COPIA AZUL. DEVUELVEN CABEZA.</t>
  </si>
  <si>
    <t>CARMELO</t>
  </si>
  <si>
    <t>21-Feb 11,000.00--25 feb 1.620.00</t>
  </si>
  <si>
    <t>25-Feb 31,278.00 dif x precio 700kg jamon de 41 a 40 = 700.00</t>
  </si>
  <si>
    <t>LA SUSTITUYE LA 69 Ñ1</t>
  </si>
  <si>
    <t xml:space="preserve">ALFREDO </t>
  </si>
  <si>
    <t>21-Feb 4,309.00--25 feb  432.00</t>
  </si>
  <si>
    <t>LA SUSTITUYE LA 94 Ñ1</t>
  </si>
  <si>
    <t>HIDALGO SUR</t>
  </si>
  <si>
    <t>25-Feb 1,000.00 --28 feb 6,280.00</t>
  </si>
  <si>
    <t>19-Mar 500.00 20-Mar 500.00 22-Mar 500.00 24-Mar 500.00  27-Mar 500.00 31-Mar 1,000.00 01-Abril 500.00 03-Abril 500.00---05-Abril 500.00-- 8-Abril  1,000.00  10-Abril 500.00--14-Abril 500.00 25-Abril 4,348.00</t>
  </si>
  <si>
    <t>SAGRADO CORAZON SAN MANUEL</t>
  </si>
  <si>
    <t>ARMANDO UROZA</t>
  </si>
  <si>
    <t>BENIITO</t>
  </si>
  <si>
    <t>AIMET** FIRMA COPIA VERDE. INICIAL $3,799.00. CORRECCION DE PRECIO</t>
  </si>
  <si>
    <t>LUI</t>
  </si>
  <si>
    <t>01-Mar 22,472.50 Dif x merma 3.20kg x 44.50 =142.85</t>
  </si>
  <si>
    <t>ADRIANA** MERMA</t>
  </si>
  <si>
    <t>22-Febrero 200.00--25 feb  207.00</t>
  </si>
  <si>
    <t>22-Febreo 2,300.00--24 feb  92.00</t>
  </si>
  <si>
    <t>28-Febrero FACTURA 829</t>
  </si>
  <si>
    <t>23-Feb 15,800.00--24 feb  982.00</t>
  </si>
  <si>
    <t>OSO</t>
  </si>
  <si>
    <t>12-Mar 1,520.00 dif x dev 20kg carne abierta a 38.00= 760.00</t>
  </si>
  <si>
    <t>JUANA** FIRMA ORIGINAL. DEVUELVE 20 KILOS DE CARNE ABIERTA</t>
  </si>
  <si>
    <t>LA SUSTITUYE ÑA 190 Ñ1</t>
  </si>
  <si>
    <t>AIMET** FIRMA COPIA AZUL. INICIAL $8925. REGRESA SANCOCHO</t>
  </si>
  <si>
    <t>23-Febrero 1,074.00--27 feb 200.00</t>
  </si>
  <si>
    <t>TAQUERIA LOS PERICOS</t>
  </si>
  <si>
    <t>AIMET**FIRMA ORIGINAL. INICIAL $22,080.00. MERMA</t>
  </si>
  <si>
    <t>ALFREDO ALVAN</t>
  </si>
  <si>
    <t>28-Feb 2,308.00 --3 mar 200.00</t>
  </si>
  <si>
    <t>01-Mar 6,616.85--FACTURA 944 8 mar 50,640.00</t>
  </si>
  <si>
    <t>13-Mar FACTURA 966</t>
  </si>
  <si>
    <t>JAVIER ESCOBAR</t>
  </si>
  <si>
    <t>18-Mar FACTURA 967</t>
  </si>
  <si>
    <t>03-Mar FACTURA 831</t>
  </si>
  <si>
    <r>
      <t>26-Feb 5,000.00--</t>
    </r>
    <r>
      <rPr>
        <b/>
        <i/>
        <sz val="8"/>
        <color rgb="FF0000FF"/>
        <rFont val="Calibri"/>
        <family val="2"/>
        <scheme val="minor"/>
      </rPr>
      <t>8 mar 2,145.00</t>
    </r>
  </si>
  <si>
    <t>HECTOR DOMINGUEZ</t>
  </si>
  <si>
    <t>SAN CARLOS</t>
  </si>
  <si>
    <t>25-Feb 6,400.00--26 feb 3,864.00 --1 mar 456.00</t>
  </si>
  <si>
    <t>17-Mar 5,430.00 03-ABRIL 2,000.00 9-Abril 2,000.00 24-Abril 2,000.00 10-Mayo 2,590.00</t>
  </si>
  <si>
    <t>LEO</t>
  </si>
  <si>
    <t>SAGRADO CORAZON 3 SUR</t>
  </si>
  <si>
    <t>12-Mar 53,857.86 Dif x precio de 36.50 a 36.00 en canal 716.85</t>
  </si>
  <si>
    <t>SIN FIRMA** CAMBIO DE PRECIO</t>
  </si>
  <si>
    <t>27-Feb FACTURA 842</t>
  </si>
  <si>
    <t>OLGA</t>
  </si>
  <si>
    <t>26-Feb 2,950.00**8 mar 245.00</t>
  </si>
  <si>
    <t>26-Feb FACTURA 888</t>
  </si>
  <si>
    <t>05-Mar 20,203.00 dif x merma 10.50kg a 44.50= 467.00</t>
  </si>
  <si>
    <t>ADRIANA** REGRESA 1 CHULETA Y MERMA</t>
  </si>
  <si>
    <t>ALONDRA</t>
  </si>
  <si>
    <t>THIKI</t>
  </si>
  <si>
    <t>DELIA RA</t>
  </si>
  <si>
    <t>03-Mar FACTURA 839</t>
  </si>
  <si>
    <t>01-Mar 4,834.00 17-Mar 1,500.00  2-May 1,943.00</t>
  </si>
  <si>
    <t>MONICA** FIRMA COPIA AZUL. INICIAL $2,204.00. RECIBE PIERNA Y CABEZA DE LOMO.</t>
  </si>
  <si>
    <t>ISU</t>
  </si>
  <si>
    <t>26-Feb 21.230.00--28 feb 3,007.00</t>
  </si>
  <si>
    <t>27-Feb 6,100.00--28 feb  811.00</t>
  </si>
  <si>
    <t>ALFREDO ALDU</t>
  </si>
  <si>
    <t>06-Mar FACTURA 841</t>
  </si>
  <si>
    <t>28-Feb FACTURAS 888-889</t>
  </si>
  <si>
    <t>27-Feb-14  4,164.00  **12 mar 2.16</t>
  </si>
  <si>
    <t>27-Feb 6,000.00--1 mar 702.00</t>
  </si>
  <si>
    <t>PLAZA SAN PEDRO</t>
  </si>
  <si>
    <t>PLAZA CRISTAL</t>
  </si>
  <si>
    <t>LOS PERICOS</t>
  </si>
  <si>
    <t>28-Feb 7,316.00 Dev 22.6kg a 44.50= 1,005.70</t>
  </si>
  <si>
    <t>JUANITA** FIRMA COPIA AZUL. RECIBE 22.6 K DE CAPOTE</t>
  </si>
  <si>
    <t>07-Abril 2,000.00 9-Abril 1,400.00 10-Abril 500.00--22-Abril 1,487.00 25-Abril 1,600.00 5-Mayo 1,000.00--15May 300.00 20-May 949.50</t>
  </si>
  <si>
    <t>LA FORTUNA</t>
  </si>
  <si>
    <t>27-Feb 700.00--6 mar 2,380.00</t>
  </si>
  <si>
    <t>04-Mar 1,500.00--10 mar  1,866.00</t>
  </si>
  <si>
    <t>05-Mar FACTURA 885</t>
  </si>
  <si>
    <t>05-Mar FACTURA 886</t>
  </si>
  <si>
    <t>IGNACIO</t>
  </si>
  <si>
    <t>05-Mar FACTURA 887</t>
  </si>
  <si>
    <t>03-Mar FACTURA 961</t>
  </si>
  <si>
    <t>28-Feb FACTURA 952</t>
  </si>
  <si>
    <t>ADRIANA** FIRMA COPIA AZUL. INICIAL $48,537.00. REGRESA 10.50 DE PECHO</t>
  </si>
  <si>
    <t>EMILIO ROJAS</t>
  </si>
  <si>
    <t>LA SUSTITUYE LA 521 Ñ1</t>
  </si>
  <si>
    <t>03-Mar 28,182.00 dif por precio a 30.50 $ 462.00.</t>
  </si>
  <si>
    <t>AIMET** SE CORRIGE PRECIO A $30.50</t>
  </si>
  <si>
    <t>08-Mar FACTURA 958 $ 1,818.60</t>
  </si>
  <si>
    <t>03-Mar 9,205.00--5 mar  20,151.50</t>
  </si>
  <si>
    <r>
      <rPr>
        <b/>
        <i/>
        <sz val="8"/>
        <color rgb="FF0000FF"/>
        <rFont val="Calibri"/>
        <family val="2"/>
        <scheme val="minor"/>
      </rPr>
      <t>07-Mar 11,500.00</t>
    </r>
    <r>
      <rPr>
        <b/>
        <i/>
        <sz val="8"/>
        <color theme="1"/>
        <rFont val="Calibri"/>
        <family val="2"/>
        <scheme val="minor"/>
      </rPr>
      <t xml:space="preserve"> --</t>
    </r>
    <r>
      <rPr>
        <b/>
        <i/>
        <sz val="8"/>
        <color rgb="FF0000FF"/>
        <rFont val="Calibri"/>
        <family val="2"/>
        <scheme val="minor"/>
      </rPr>
      <t>8 mar  3,000.00--</t>
    </r>
    <r>
      <rPr>
        <b/>
        <i/>
        <sz val="8"/>
        <color theme="1"/>
        <rFont val="Calibri"/>
        <family val="2"/>
        <scheme val="minor"/>
      </rPr>
      <t>10 mar 7,000.00--</t>
    </r>
    <r>
      <rPr>
        <b/>
        <i/>
        <sz val="8"/>
        <color rgb="FF0000FF"/>
        <rFont val="Calibri"/>
        <family val="2"/>
        <scheme val="minor"/>
      </rPr>
      <t>11 mar  7,000.00</t>
    </r>
    <r>
      <rPr>
        <b/>
        <i/>
        <sz val="8"/>
        <color theme="1"/>
        <rFont val="Calibri"/>
        <family val="2"/>
        <scheme val="minor"/>
      </rPr>
      <t xml:space="preserve"> --12 mar  7,110.00</t>
    </r>
  </si>
  <si>
    <t>COMID ACHINOS Animas</t>
  </si>
  <si>
    <t>EMPLEADO GALICIA</t>
  </si>
  <si>
    <t>ADRIANA** FIRMA COPIA AZUL. INICIAL $4,200.00. REGRESA 28 K DE JAMON PORQUE NO LE ALCANZO</t>
  </si>
  <si>
    <t>28-Febrero FACTURA 863</t>
  </si>
  <si>
    <t>28-Feb 30,040.00**3 mar 800.00</t>
  </si>
  <si>
    <t>18-Mar FACTURA 968</t>
  </si>
  <si>
    <t>18-Mar FACTURA 969</t>
  </si>
  <si>
    <t>28-Feb 6,100.00--1 mar 645.00</t>
  </si>
  <si>
    <t>28-Feb 2,800.00 15-Mar 394.00</t>
  </si>
  <si>
    <t>04-Mar 8,733.50 dif x merma 86.50</t>
  </si>
  <si>
    <t>REMISIONES DE    M A R Z O        2 0 1 4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</si>
  <si>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</si>
  <si>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</si>
  <si>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</si>
  <si>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</si>
  <si>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</si>
  <si>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</si>
  <si>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</si>
  <si>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</si>
  <si>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</si>
  <si>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</si>
  <si>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</si>
  <si>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</si>
  <si>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</si>
  <si>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</si>
  <si>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</si>
  <si>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</si>
  <si>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</si>
  <si>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</si>
  <si>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</si>
  <si>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</si>
  <si>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</si>
  <si>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</si>
  <si>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</si>
  <si>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,0619</t>
  </si>
  <si>
    <t>,0620</t>
  </si>
  <si>
    <t>,0621</t>
  </si>
  <si>
    <t>,0622</t>
  </si>
  <si>
    <t>03-Mar FACTURA 890--891</t>
  </si>
  <si>
    <t>,0623</t>
  </si>
  <si>
    <t>,0624</t>
  </si>
  <si>
    <t>,0625</t>
  </si>
  <si>
    <t>,0626</t>
  </si>
  <si>
    <t>,0627</t>
  </si>
  <si>
    <t>,0628</t>
  </si>
  <si>
    <t>SAGRADO CORAZON 109</t>
  </si>
  <si>
    <t>,0629</t>
  </si>
  <si>
    <t>,0630</t>
  </si>
  <si>
    <t>TACOS 25</t>
  </si>
  <si>
    <t>,0631</t>
  </si>
  <si>
    <t>,0632</t>
  </si>
  <si>
    <t>,0633</t>
  </si>
  <si>
    <t>,0634</t>
  </si>
  <si>
    <t>,0635</t>
  </si>
  <si>
    <t>01-Mar 3,097.00 4-Mar 15.00</t>
  </si>
  <si>
    <t>,0636</t>
  </si>
  <si>
    <t>05-Mar 23,380.30 merma 4kg 44.50 = 178.00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</si>
  <si>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</si>
  <si>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</si>
  <si>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</si>
  <si>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</si>
  <si>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</si>
  <si>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</si>
  <si>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</si>
  <si>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</si>
  <si>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</si>
  <si>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</si>
  <si>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</si>
  <si>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</si>
  <si>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</si>
  <si>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</si>
  <si>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</si>
  <si>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</si>
  <si>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</si>
  <si>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</si>
  <si>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</si>
  <si>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</si>
  <si>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</si>
  <si>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</si>
  <si>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</si>
  <si>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</si>
  <si>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r>
      <t>01-Mar 18,700.00 03-</t>
    </r>
    <r>
      <rPr>
        <b/>
        <sz val="8"/>
        <color rgb="FF0000FF"/>
        <rFont val="Calibri"/>
        <family val="2"/>
      </rPr>
      <t>Mar 1,332.50</t>
    </r>
  </si>
  <si>
    <t>X</t>
  </si>
  <si>
    <t>Z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</si>
  <si>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C L I E N T E S </t>
    </r>
  </si>
  <si>
    <t>,0661</t>
  </si>
  <si>
    <t>,0662</t>
  </si>
  <si>
    <t>,0663</t>
  </si>
  <si>
    <t>FRANCISCO SANCHEZ</t>
  </si>
  <si>
    <t>,0664</t>
  </si>
  <si>
    <t>POLLO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</si>
  <si>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</si>
  <si>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</si>
  <si>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</si>
  <si>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</si>
  <si>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</si>
  <si>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</si>
  <si>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</si>
  <si>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</si>
  <si>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01-Mar 200.00 4-Mar 270.50</t>
  </si>
  <si>
    <t>,0673</t>
  </si>
  <si>
    <t>,0674</t>
  </si>
  <si>
    <t>,0675</t>
  </si>
  <si>
    <t>,0676</t>
  </si>
  <si>
    <t>,0677</t>
  </si>
  <si>
    <t>05-Mar 2,500.00 10-Mar 3,836.00</t>
  </si>
  <si>
    <t>,0678</t>
  </si>
  <si>
    <t>,0679</t>
  </si>
  <si>
    <t>,0680</t>
  </si>
  <si>
    <t>,0681</t>
  </si>
  <si>
    <t>02-Mar FACTURA 892-893</t>
  </si>
  <si>
    <t>,0682</t>
  </si>
  <si>
    <t>,0683</t>
  </si>
  <si>
    <t>,0684</t>
  </si>
  <si>
    <t>,0685</t>
  </si>
  <si>
    <t>03-Mar FACTURA 869</t>
  </si>
  <si>
    <t>,0686</t>
  </si>
  <si>
    <t>,0687</t>
  </si>
  <si>
    <t>,0688</t>
  </si>
  <si>
    <t>,0689</t>
  </si>
  <si>
    <t>,0690</t>
  </si>
  <si>
    <t>JUANA</t>
  </si>
  <si>
    <t>,0691</t>
  </si>
  <si>
    <t>,0692</t>
  </si>
  <si>
    <t>02-Mar 14,000.00 03-Mar 1,787.00</t>
  </si>
  <si>
    <t>,0693</t>
  </si>
  <si>
    <t>,0694</t>
  </si>
  <si>
    <t>05-mar 8,349.00 6-Mar 17,088.50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</si>
  <si>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</si>
  <si>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</si>
  <si>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</si>
  <si>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</si>
  <si>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</si>
  <si>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</si>
  <si>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</si>
  <si>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</si>
  <si>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</si>
  <si>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</si>
  <si>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</si>
  <si>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</si>
  <si>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02-Mar 1,100.00 6-Mar 83.00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</si>
  <si>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</si>
  <si>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</si>
  <si>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</si>
  <si>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</si>
  <si>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</si>
  <si>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</si>
  <si>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</si>
  <si>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</si>
  <si>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</si>
  <si>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</si>
  <si>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</si>
  <si>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</si>
  <si>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</si>
  <si>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</si>
  <si>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</si>
  <si>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C</t>
  </si>
  <si>
    <r>
      <rPr>
        <b/>
        <u/>
        <sz val="14"/>
        <color rgb="FF0000CC"/>
        <rFont val="Calibri"/>
        <family val="2"/>
        <scheme val="minor"/>
      </rPr>
      <t xml:space="preserve">O B R A D O R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 C L I E N T E S </t>
    </r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</si>
  <si>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</si>
  <si>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</si>
  <si>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</si>
  <si>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</si>
  <si>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</si>
  <si>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</si>
  <si>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</si>
  <si>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</si>
  <si>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</si>
  <si>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</si>
  <si>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04-Mar FACTURA 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</si>
  <si>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</si>
  <si>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</si>
  <si>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</si>
  <si>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</si>
  <si>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</si>
  <si>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</si>
  <si>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</si>
  <si>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</si>
  <si>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04-Mar FACTURAS 894-895</t>
  </si>
  <si>
    <t>,0740</t>
  </si>
  <si>
    <t>03-Mar 8,300.00 4-Mar 1,423.50</t>
  </si>
  <si>
    <t>,0741</t>
  </si>
  <si>
    <t>,0742</t>
  </si>
  <si>
    <t>03-Mar FACTURA 868</t>
  </si>
  <si>
    <t>,0743</t>
  </si>
  <si>
    <t>,0744</t>
  </si>
  <si>
    <t>,0745</t>
  </si>
  <si>
    <t>,0746</t>
  </si>
  <si>
    <t>,0747</t>
  </si>
  <si>
    <t>,0748</t>
  </si>
  <si>
    <t>,0749</t>
  </si>
  <si>
    <t>03-Mar FACTURA 870 $ 1,722.00</t>
  </si>
  <si>
    <t>,0750</t>
  </si>
  <si>
    <t>,0751</t>
  </si>
  <si>
    <t>,0752</t>
  </si>
  <si>
    <t>PROLONGACIÓN DE LA 11 SUR 11904</t>
  </si>
  <si>
    <t>,0753</t>
  </si>
  <si>
    <t>,0754</t>
  </si>
  <si>
    <t>,0755</t>
  </si>
  <si>
    <t>,0756</t>
  </si>
  <si>
    <t>,0757</t>
  </si>
  <si>
    <t>,0758</t>
  </si>
  <si>
    <t>04-Mar FACTURA 874 $ 1,792.42</t>
  </si>
  <si>
    <t>,0759</t>
  </si>
  <si>
    <t>,0760</t>
  </si>
  <si>
    <t>13-May 500.00 19-May 500.00 25-May 500.00 31-May 297.50</t>
  </si>
  <si>
    <t>,0761</t>
  </si>
  <si>
    <t>,0762</t>
  </si>
  <si>
    <t>,0763</t>
  </si>
  <si>
    <t>ARMANCO CORDOBA</t>
  </si>
  <si>
    <t>03-Mar FACTURA 871--872</t>
  </si>
  <si>
    <t>,0764</t>
  </si>
  <si>
    <t>,0765</t>
  </si>
  <si>
    <t>,0766</t>
  </si>
  <si>
    <t>,0767</t>
  </si>
  <si>
    <t>,0768</t>
  </si>
  <si>
    <t>,0769</t>
  </si>
  <si>
    <t>10-Mar 1,000.00 12-Mar 3,316.00</t>
  </si>
  <si>
    <t>,0770</t>
  </si>
  <si>
    <t>,0771</t>
  </si>
  <si>
    <t>,0772</t>
  </si>
  <si>
    <t>,0773</t>
  </si>
  <si>
    <t>,0774</t>
  </si>
  <si>
    <t xml:space="preserve">EL PASTORCITO 2 </t>
  </si>
  <si>
    <t>,0775</t>
  </si>
  <si>
    <t>,0776</t>
  </si>
  <si>
    <t>,0777</t>
  </si>
  <si>
    <t>,0778</t>
  </si>
  <si>
    <t>,0779</t>
  </si>
  <si>
    <t>,0780</t>
  </si>
  <si>
    <t>06-Mar FACTURA 910</t>
  </si>
  <si>
    <t>,0781</t>
  </si>
  <si>
    <t>,0782</t>
  </si>
  <si>
    <t>04-Mar FACTURA 911</t>
  </si>
  <si>
    <t>,0783</t>
  </si>
  <si>
    <t>07-Mar 700.00 11-Mar 200.00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</si>
  <si>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  C L I E N T E S </t>
    </r>
  </si>
  <si>
    <t>,0784</t>
  </si>
  <si>
    <t>,0785</t>
  </si>
  <si>
    <t>,0786</t>
  </si>
  <si>
    <t>04-Mar 4,700.00 5-Mar 6,262.50</t>
  </si>
  <si>
    <t>,0787</t>
  </si>
  <si>
    <t>,0788</t>
  </si>
  <si>
    <t>06-Mar 23,450.00 dif x precio 378.50</t>
  </si>
  <si>
    <t>,0789</t>
  </si>
  <si>
    <t>,0790</t>
  </si>
  <si>
    <t>18-Mar FACTURA 970</t>
  </si>
  <si>
    <t>,0791</t>
  </si>
  <si>
    <t>,0792</t>
  </si>
  <si>
    <t>15-Mar FACTURA 971</t>
  </si>
  <si>
    <t>,0793</t>
  </si>
  <si>
    <t>,0794</t>
  </si>
  <si>
    <t>18-Mar FACTURA 972</t>
  </si>
  <si>
    <t>,0795</t>
  </si>
  <si>
    <t>,0796</t>
  </si>
  <si>
    <t>,0797</t>
  </si>
  <si>
    <t>,0798</t>
  </si>
  <si>
    <t>,0799</t>
  </si>
  <si>
    <t>05-+Mar 1,861.00 dif error de 36.00 a 33.00  169.40</t>
  </si>
  <si>
    <t>,0800</t>
  </si>
  <si>
    <t>,0801</t>
  </si>
  <si>
    <t>,0802</t>
  </si>
  <si>
    <t>05-Mar 22,446.00 dif x precio de 36.00 a 33 133.84</t>
  </si>
  <si>
    <t>,0803</t>
  </si>
  <si>
    <t>,0804</t>
  </si>
  <si>
    <t>,0805</t>
  </si>
  <si>
    <t>05-Mar FACTURA 938</t>
  </si>
  <si>
    <t>,0806</t>
  </si>
  <si>
    <t>,0807</t>
  </si>
  <si>
    <t>,0808</t>
  </si>
  <si>
    <t>12-Mar FACTURA 916</t>
  </si>
  <si>
    <t>,0809</t>
  </si>
  <si>
    <t>12-Mar FACTURA 917</t>
  </si>
  <si>
    <t>,0810</t>
  </si>
  <si>
    <t>05-Abril FACTURA 918</t>
  </si>
  <si>
    <t>DIEGO</t>
  </si>
  <si>
    <t>,0811</t>
  </si>
  <si>
    <t>,0812</t>
  </si>
  <si>
    <t>,0813</t>
  </si>
  <si>
    <t>,0814</t>
  </si>
  <si>
    <t>06-Mar FACTURAS 977-978-979</t>
  </si>
  <si>
    <t>,0815</t>
  </si>
  <si>
    <t>,0816</t>
  </si>
  <si>
    <t>,0817</t>
  </si>
  <si>
    <t>,0818</t>
  </si>
  <si>
    <t>26-Mar FACTURA 875</t>
  </si>
  <si>
    <t>,0819</t>
  </si>
  <si>
    <t>05-Mar FACTURA 980</t>
  </si>
  <si>
    <t>,0820</t>
  </si>
  <si>
    <t>,0821</t>
  </si>
  <si>
    <t>,0822</t>
  </si>
  <si>
    <t>,0823</t>
  </si>
  <si>
    <t>08-Mar FACTURA 919</t>
  </si>
  <si>
    <t>,0824</t>
  </si>
  <si>
    <t>12-Mar FACTURA 920</t>
  </si>
  <si>
    <t>,0825</t>
  </si>
  <si>
    <t>,0826</t>
  </si>
  <si>
    <t>,0827</t>
  </si>
  <si>
    <t>18-Mar 25,000.00 19-Mar 5,000.00 20-Mar 1,574.00</t>
  </si>
  <si>
    <t>,0828</t>
  </si>
  <si>
    <t>,0829</t>
  </si>
  <si>
    <t>,0830</t>
  </si>
  <si>
    <t>04-Mar 2,020.00 5-Mar 150.00</t>
  </si>
  <si>
    <t>,0831</t>
  </si>
  <si>
    <t>,0832</t>
  </si>
  <si>
    <t>,0833</t>
  </si>
  <si>
    <t>10-Mar FACTURA 1044-1045--1046</t>
  </si>
  <si>
    <t>,0834</t>
  </si>
  <si>
    <t>,0835</t>
  </si>
  <si>
    <t>,0836</t>
  </si>
  <si>
    <t>04-Mar FACTURA 868</t>
  </si>
  <si>
    <t>,0837</t>
  </si>
  <si>
    <t>,0838</t>
  </si>
  <si>
    <t>04-Mar FACTURA 896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</si>
  <si>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</si>
  <si>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</si>
  <si>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</si>
  <si>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</si>
  <si>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</si>
  <si>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</si>
  <si>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</si>
  <si>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</si>
  <si>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</si>
  <si>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r>
      <rPr>
        <b/>
        <u/>
        <sz val="14"/>
        <color rgb="FF0000CC"/>
        <rFont val="Calibri"/>
        <family val="2"/>
        <scheme val="minor"/>
      </rPr>
      <t xml:space="preserve">O B R A D O R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  C L I E N T E S </t>
    </r>
  </si>
  <si>
    <t>,0848</t>
  </si>
  <si>
    <t>04-Mar 13,000.00 12-Mar 4,580.00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</si>
  <si>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</si>
  <si>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</si>
  <si>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</si>
  <si>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</si>
  <si>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</si>
  <si>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</si>
  <si>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</si>
  <si>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</si>
  <si>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06-Mar 7,000.00 8-Mar 5,277.00</t>
  </si>
  <si>
    <t>,0857</t>
  </si>
  <si>
    <t>,0858</t>
  </si>
  <si>
    <t>,0859</t>
  </si>
  <si>
    <t>,0860</t>
  </si>
  <si>
    <t>,0861</t>
  </si>
  <si>
    <t>,0862</t>
  </si>
  <si>
    <t>04-Mar 6,450.00 6-Mar 1,653.00</t>
  </si>
  <si>
    <t>,0863</t>
  </si>
  <si>
    <t>04-Mar FACTURA 897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</si>
  <si>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</si>
  <si>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</si>
  <si>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</si>
  <si>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</si>
  <si>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</si>
  <si>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</si>
  <si>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</si>
  <si>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</si>
  <si>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</si>
  <si>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GUILLERMO MORENO</t>
  </si>
  <si>
    <t>,0873</t>
  </si>
  <si>
    <t>SALVADOR VALVERDE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</si>
  <si>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</si>
  <si>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</si>
  <si>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</si>
  <si>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</si>
  <si>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</si>
  <si>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</si>
  <si>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</si>
  <si>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</si>
  <si>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</si>
  <si>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27-Mar FACTURA 1235-136</t>
  </si>
  <si>
    <t>,0883</t>
  </si>
  <si>
    <t>05-Mar FACTURA 906</t>
  </si>
  <si>
    <t>,0884</t>
  </si>
  <si>
    <t>,0885</t>
  </si>
  <si>
    <t>,0886</t>
  </si>
  <si>
    <t>,0887</t>
  </si>
  <si>
    <t>,0888</t>
  </si>
  <si>
    <t>,0889</t>
  </si>
  <si>
    <t>,0890</t>
  </si>
  <si>
    <t>11-Mar 28,538.85 Dif x merma 3.20kg a 30.50 = 97.60</t>
  </si>
  <si>
    <t>,0891</t>
  </si>
  <si>
    <t>06-Mar 6,512.00 11-Mar 21,612.00</t>
  </si>
  <si>
    <t>,0892</t>
  </si>
  <si>
    <t>,0893</t>
  </si>
  <si>
    <t>,0894</t>
  </si>
  <si>
    <t>MIREYA VAZQUEZ</t>
  </si>
  <si>
    <t>05-Mar FACTURAS 921 a la 936</t>
  </si>
  <si>
    <t>,0895</t>
  </si>
  <si>
    <t>,0896</t>
  </si>
  <si>
    <t>,0897</t>
  </si>
  <si>
    <t>,0898</t>
  </si>
  <si>
    <t>,0899</t>
  </si>
  <si>
    <t>05-Mar FACTURA 937</t>
  </si>
  <si>
    <t>,0900</t>
  </si>
  <si>
    <t>,0901</t>
  </si>
  <si>
    <t>05-Mar FACTURA 904</t>
  </si>
  <si>
    <t>,0902</t>
  </si>
  <si>
    <t>28-Mar FACTURA 1077  cambio de precio de 5.00 a 2.50 2,382.20kg</t>
  </si>
  <si>
    <t>,0903</t>
  </si>
  <si>
    <t>,0904</t>
  </si>
  <si>
    <t>05-Mar 19,000.00 12-Mar 981.00</t>
  </si>
  <si>
    <t>,0905</t>
  </si>
  <si>
    <t>26-Mar FACTURA 905</t>
  </si>
  <si>
    <t>,0906</t>
  </si>
  <si>
    <t>,0907</t>
  </si>
  <si>
    <t>,0908</t>
  </si>
  <si>
    <t>,0909</t>
  </si>
  <si>
    <t>,0910</t>
  </si>
  <si>
    <t>ENFRENTE AURRERA</t>
  </si>
  <si>
    <t>,0911</t>
  </si>
  <si>
    <t>BETO ANGULO</t>
  </si>
  <si>
    <t>05-Mar FACTURA 1076</t>
  </si>
  <si>
    <r>
      <rPr>
        <b/>
        <u/>
        <sz val="14"/>
        <color rgb="FF0000CC"/>
        <rFont val="Calibri"/>
        <family val="2"/>
        <scheme val="minor"/>
      </rPr>
      <t xml:space="preserve">O B R A D O  R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</si>
  <si>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</si>
  <si>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</si>
  <si>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</si>
  <si>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</si>
  <si>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</si>
  <si>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</si>
  <si>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</si>
  <si>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</si>
  <si>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05-Mar 4,600.00 31-Mar 3,254.00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</si>
  <si>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</si>
  <si>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</si>
  <si>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</si>
  <si>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</si>
  <si>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</si>
  <si>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</si>
  <si>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</si>
  <si>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</si>
  <si>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</si>
  <si>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,0929</t>
  </si>
  <si>
    <t>MÓNICA</t>
  </si>
  <si>
    <t>,0930</t>
  </si>
  <si>
    <t>,0931</t>
  </si>
  <si>
    <t>,0932</t>
  </si>
  <si>
    <t>05-Mar FACTURAS 907-908-909</t>
  </si>
  <si>
    <t>,0933</t>
  </si>
  <si>
    <t>,0934</t>
  </si>
  <si>
    <t>,0935</t>
  </si>
  <si>
    <t>,0936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</si>
  <si>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</si>
  <si>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</si>
  <si>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</si>
  <si>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</si>
  <si>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</si>
  <si>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</si>
  <si>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</si>
  <si>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</si>
  <si>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 xml:space="preserve">MIGUEL 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</si>
  <si>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</si>
  <si>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</si>
  <si>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</si>
  <si>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</si>
  <si>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</si>
  <si>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</si>
  <si>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</si>
  <si>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</si>
  <si>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08-Mar 3,500.00 FACTURA 942   10-Mar 3,174.00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</si>
  <si>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</si>
  <si>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</si>
  <si>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</si>
  <si>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</si>
  <si>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</si>
  <si>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</si>
  <si>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</si>
  <si>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</si>
  <si>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</si>
  <si>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06-Mar FACTURA 915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</si>
  <si>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</si>
  <si>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</si>
  <si>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</si>
  <si>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</si>
  <si>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</si>
  <si>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</si>
  <si>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</si>
  <si>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</si>
  <si>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</si>
  <si>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</si>
  <si>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</si>
  <si>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</si>
  <si>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06-Mar 4,200.00 10-Mar 392.00</t>
  </si>
  <si>
    <t>,0974</t>
  </si>
  <si>
    <t>,0975</t>
  </si>
  <si>
    <t>11-Mar 7,965.00 12-Mar 15,702.00</t>
  </si>
  <si>
    <t>,0976</t>
  </si>
  <si>
    <t>06-Mar FACTURA 986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</si>
  <si>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</si>
  <si>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</si>
  <si>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</si>
  <si>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</si>
  <si>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</si>
  <si>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</si>
  <si>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</si>
  <si>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</si>
  <si>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</si>
  <si>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06-Mar FACTURAS 1047-1048-1049</t>
  </si>
  <si>
    <t>,0986</t>
  </si>
  <si>
    <t>,0987</t>
  </si>
  <si>
    <t>,0988</t>
  </si>
  <si>
    <t>,0989</t>
  </si>
  <si>
    <t>,0990</t>
  </si>
  <si>
    <t>,0991</t>
  </si>
  <si>
    <t>ARTURO BERNAL</t>
  </si>
  <si>
    <t>,0992</t>
  </si>
  <si>
    <t>06-Mar FACTURA 1204</t>
  </si>
  <si>
    <t>,0993</t>
  </si>
  <si>
    <t>,0994</t>
  </si>
  <si>
    <t>,0995</t>
  </si>
  <si>
    <t>,0996</t>
  </si>
  <si>
    <t>,0997</t>
  </si>
  <si>
    <t>,0998</t>
  </si>
  <si>
    <t>17-Mar FACTURA 973</t>
  </si>
  <si>
    <t>,0999</t>
  </si>
  <si>
    <t>12-Mar FACTURA 974</t>
  </si>
  <si>
    <t>,1000</t>
  </si>
  <si>
    <t>,0001</t>
  </si>
  <si>
    <t>O 1</t>
  </si>
  <si>
    <t>12-Mar FACTURA 975</t>
  </si>
  <si>
    <t>,0002</t>
  </si>
  <si>
    <t>,0003</t>
  </si>
  <si>
    <t>,0004</t>
  </si>
  <si>
    <t>,0005</t>
  </si>
  <si>
    <t>08-Mar FACTURA 1078 $ 1,790.80 1177-1178 $ 3,789.24</t>
  </si>
  <si>
    <t>,0006</t>
  </si>
  <si>
    <t>08-Mar FACTURA 998</t>
  </si>
  <si>
    <t>,0007</t>
  </si>
  <si>
    <t>,0008</t>
  </si>
  <si>
    <t>,0009</t>
  </si>
  <si>
    <t>,0010</t>
  </si>
  <si>
    <t>07-Mar 4,000.00 13-Mar 867.00</t>
  </si>
  <si>
    <t>,0011</t>
  </si>
  <si>
    <t>12-Mar FACTURA 976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</si>
  <si>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</si>
  <si>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</si>
  <si>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</si>
  <si>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</si>
  <si>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</si>
  <si>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</si>
  <si>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</si>
  <si>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</si>
  <si>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</si>
  <si>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</si>
  <si>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</si>
  <si>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</si>
  <si>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07-Mar 7,000.00 12-Mar 650.50</t>
  </si>
  <si>
    <t>,0024</t>
  </si>
  <si>
    <t>,0025</t>
  </si>
  <si>
    <t>,0026</t>
  </si>
  <si>
    <t>,0027</t>
  </si>
  <si>
    <t>JOSE LUIS VANZZINI</t>
  </si>
  <si>
    <t>07-Mar 8,000.00 12-Mar 541.00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</si>
  <si>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</si>
  <si>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</si>
  <si>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</si>
  <si>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</si>
  <si>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</si>
  <si>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</si>
  <si>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</si>
  <si>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</si>
  <si>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</si>
  <si>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</si>
  <si>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</si>
  <si>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</si>
  <si>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</si>
  <si>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07-Mar FACTURA 945</t>
  </si>
  <si>
    <t>,0041</t>
  </si>
  <si>
    <t>O1</t>
  </si>
  <si>
    <t>,0042</t>
  </si>
  <si>
    <t>,0043</t>
  </si>
  <si>
    <t>,0044</t>
  </si>
  <si>
    <t>,0045</t>
  </si>
  <si>
    <t>,0046</t>
  </si>
  <si>
    <t>,0047</t>
  </si>
  <si>
    <t>CORAZON DE JESUS 3 SUR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</si>
  <si>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</si>
  <si>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</si>
  <si>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</si>
  <si>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</si>
  <si>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</si>
  <si>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</si>
  <si>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</si>
  <si>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</si>
  <si>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</si>
  <si>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</si>
  <si>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</si>
  <si>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</si>
  <si>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</si>
  <si>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</si>
  <si>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FELIPE RANGEL</t>
  </si>
  <si>
    <t>,0062</t>
  </si>
  <si>
    <t>13-Mar 5,950.00 17-Mar 24,000.50</t>
  </si>
  <si>
    <t>,0063</t>
  </si>
  <si>
    <t>,0064</t>
  </si>
  <si>
    <t>,0065</t>
  </si>
  <si>
    <t>26-Mar FACTURA 988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</si>
  <si>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</si>
  <si>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</si>
  <si>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</si>
  <si>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</si>
  <si>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</si>
  <si>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</si>
  <si>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</si>
  <si>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</si>
  <si>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</si>
  <si>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</si>
  <si>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07-Mar FACTURA 947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</si>
  <si>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</si>
  <si>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</si>
  <si>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</si>
  <si>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</si>
  <si>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</si>
  <si>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</si>
  <si>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</si>
  <si>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</si>
  <si>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</si>
  <si>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</si>
  <si>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</si>
  <si>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08-Mar FACTURA 960</t>
  </si>
  <si>
    <t>,0087</t>
  </si>
  <si>
    <t>,0088</t>
  </si>
  <si>
    <t>,0089</t>
  </si>
  <si>
    <t>,0090</t>
  </si>
  <si>
    <t>,0091</t>
  </si>
  <si>
    <t>,0092</t>
  </si>
  <si>
    <t>ESCOBAR</t>
  </si>
  <si>
    <t>08-Mar FACTURAS 1008-1009-1010</t>
  </si>
  <si>
    <t>,0093</t>
  </si>
  <si>
    <t>25-Mar FACTURA 1011</t>
  </si>
  <si>
    <t>,0094</t>
  </si>
  <si>
    <t>,0095</t>
  </si>
  <si>
    <t>,0096</t>
  </si>
  <si>
    <t>,0097</t>
  </si>
  <si>
    <t>26-Mar FACTURA 1012</t>
  </si>
  <si>
    <t>,0098</t>
  </si>
  <si>
    <t>,0099</t>
  </si>
  <si>
    <t>07-Mar FACTURA 989</t>
  </si>
  <si>
    <t>,0100</t>
  </si>
  <si>
    <t>26-Mar FACTURA 1050</t>
  </si>
  <si>
    <t>,0101</t>
  </si>
  <si>
    <t>,0102</t>
  </si>
  <si>
    <t>,0103</t>
  </si>
  <si>
    <t>,0104</t>
  </si>
  <si>
    <t>07-Mar FACTURA 992</t>
  </si>
  <si>
    <t>,0105</t>
  </si>
  <si>
    <t>MAGDALENA</t>
  </si>
  <si>
    <t>,0106</t>
  </si>
  <si>
    <t>MARCO ANTONIO SALAZAR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</si>
  <si>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</si>
  <si>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</si>
  <si>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</si>
  <si>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</si>
  <si>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</si>
  <si>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</si>
  <si>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</si>
  <si>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</si>
  <si>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</si>
  <si>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</si>
  <si>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</si>
  <si>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</si>
  <si>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</si>
  <si>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</si>
  <si>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</si>
  <si>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</si>
  <si>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</si>
  <si>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</si>
  <si>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10-Mar 10,000.00 15-Mar 17,371.00</t>
  </si>
  <si>
    <t>,0125</t>
  </si>
  <si>
    <t>,0126</t>
  </si>
  <si>
    <t>,0127</t>
  </si>
  <si>
    <t>,0128</t>
  </si>
  <si>
    <t>,0129</t>
  </si>
  <si>
    <t>08-Mar FACTURAS 1051-1052-1053</t>
  </si>
  <si>
    <t>,0130</t>
  </si>
  <si>
    <t>TACOS BUHO</t>
  </si>
  <si>
    <t>,0131</t>
  </si>
  <si>
    <t>,0132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</si>
  <si>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</si>
  <si>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</si>
  <si>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</si>
  <si>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</si>
  <si>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</si>
  <si>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</si>
  <si>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</si>
  <si>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</si>
  <si>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</si>
  <si>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</si>
  <si>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12-Mar FACTURA 962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</si>
  <si>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</si>
  <si>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</si>
  <si>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</si>
  <si>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</si>
  <si>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</si>
  <si>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</si>
  <si>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</si>
  <si>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</si>
  <si>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</si>
  <si>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</si>
  <si>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</si>
  <si>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</si>
  <si>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</si>
  <si>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</si>
  <si>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</si>
  <si>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</si>
  <si>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</si>
  <si>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</si>
  <si>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08-Mar FACTURA 954</t>
  </si>
  <si>
    <t>,0161</t>
  </si>
  <si>
    <t>,0162</t>
  </si>
  <si>
    <t>,0163</t>
  </si>
  <si>
    <t>LUIS MANUEL GOMEZ</t>
  </si>
  <si>
    <t>,0164</t>
  </si>
  <si>
    <t>,0165</t>
  </si>
  <si>
    <t>,0166</t>
  </si>
  <si>
    <t xml:space="preserve">SANTIGO </t>
  </si>
  <si>
    <t>,0167</t>
  </si>
  <si>
    <t>11-Mar FACTURA 1118 $ 8,632.36 1136     $ 1,883.50</t>
  </si>
  <si>
    <t>,0168</t>
  </si>
  <si>
    <t>,0169</t>
  </si>
  <si>
    <t>,0170</t>
  </si>
  <si>
    <t>10-Mar FACTURAS 955-956</t>
  </si>
  <si>
    <t>,0171</t>
  </si>
  <si>
    <t>,0172</t>
  </si>
  <si>
    <t>,0173</t>
  </si>
  <si>
    <t>LA ECONOMICA</t>
  </si>
  <si>
    <t>,0174</t>
  </si>
  <si>
    <t>,0175</t>
  </si>
  <si>
    <t>10-Mar 25,869.60 Dif x precio cabeza 18 a 16 x 309.60kg=619.40</t>
  </si>
  <si>
    <t>,0176</t>
  </si>
  <si>
    <t>,0177</t>
  </si>
  <si>
    <t>,0178</t>
  </si>
  <si>
    <t>,0179</t>
  </si>
  <si>
    <t>09-Mar 11,977.00 Dev cuero 163.4kg 18.50=3,023.00</t>
  </si>
  <si>
    <t>,0180</t>
  </si>
  <si>
    <t>,0181</t>
  </si>
  <si>
    <t>,0182</t>
  </si>
  <si>
    <t>,0183</t>
  </si>
  <si>
    <t>PROLEDO CANCELADA</t>
  </si>
  <si>
    <t>error al estructurar 12 Mar</t>
  </si>
  <si>
    <t>,0184</t>
  </si>
  <si>
    <t>,0185</t>
  </si>
  <si>
    <t>,0186</t>
  </si>
  <si>
    <t>,0187</t>
  </si>
  <si>
    <t>,0188</t>
  </si>
  <si>
    <t>08-Mar 7,200.00 15-Mar 1,534.00</t>
  </si>
  <si>
    <t>,0189</t>
  </si>
  <si>
    <t>08-Mar FACTURA 957</t>
  </si>
  <si>
    <t>,0190</t>
  </si>
  <si>
    <t>,0191</t>
  </si>
  <si>
    <t>,0192</t>
  </si>
  <si>
    <t>,0193</t>
  </si>
  <si>
    <t>,0194</t>
  </si>
  <si>
    <t>,0195</t>
  </si>
  <si>
    <t xml:space="preserve">CANCELA </t>
  </si>
  <si>
    <t>,0196</t>
  </si>
  <si>
    <t>,0197</t>
  </si>
  <si>
    <t>,0198</t>
  </si>
  <si>
    <t>,0199</t>
  </si>
  <si>
    <t>,0200</t>
  </si>
  <si>
    <t>,0201</t>
  </si>
  <si>
    <t>VICENTE REGALADO</t>
  </si>
  <si>
    <t>,0202</t>
  </si>
  <si>
    <t>,0203</t>
  </si>
  <si>
    <t>,0204</t>
  </si>
  <si>
    <t>,0205</t>
  </si>
  <si>
    <t>,0206</t>
  </si>
  <si>
    <t xml:space="preserve">BAGDAD NACIONAL </t>
  </si>
  <si>
    <t>,0207</t>
  </si>
  <si>
    <t>,0208</t>
  </si>
  <si>
    <t>,0209</t>
  </si>
  <si>
    <t>,0210</t>
  </si>
  <si>
    <t>,0211</t>
  </si>
  <si>
    <t>,0212</t>
  </si>
  <si>
    <t>,0213</t>
  </si>
  <si>
    <t>SANTOS</t>
  </si>
  <si>
    <t>,0214</t>
  </si>
  <si>
    <t>10-Mar 1,164.00 13-Mar 500.00 17-Mar 1,00.00</t>
  </si>
  <si>
    <t>,0215</t>
  </si>
  <si>
    <t>,0216</t>
  </si>
  <si>
    <t>,0217</t>
  </si>
  <si>
    <t>,0218</t>
  </si>
  <si>
    <t>09-Mar 15,000.00 10-Mar 2,767.10</t>
  </si>
  <si>
    <t>,0219</t>
  </si>
  <si>
    <t>,0220</t>
  </si>
  <si>
    <t xml:space="preserve">JUAN  </t>
  </si>
  <si>
    <t>,0221</t>
  </si>
  <si>
    <t>,0222</t>
  </si>
  <si>
    <t>,0223</t>
  </si>
  <si>
    <t>,0224</t>
  </si>
  <si>
    <t>,0225</t>
  </si>
  <si>
    <t>,0226</t>
  </si>
  <si>
    <t>ALFREDO }</t>
  </si>
  <si>
    <t>,0227</t>
  </si>
  <si>
    <t>,0228</t>
  </si>
  <si>
    <t>,0229</t>
  </si>
  <si>
    <t>,0230</t>
  </si>
  <si>
    <t>,0231</t>
  </si>
  <si>
    <t>CORAZON 3 SUR</t>
  </si>
  <si>
    <t>,0232</t>
  </si>
  <si>
    <t>x</t>
  </si>
  <si>
    <t>z</t>
  </si>
  <si>
    <t>,0233</t>
  </si>
  <si>
    <t>,0234</t>
  </si>
  <si>
    <t>,0235</t>
  </si>
  <si>
    <t>,0236</t>
  </si>
  <si>
    <t>,0237</t>
  </si>
  <si>
    <t>,0238</t>
  </si>
  <si>
    <t>GALLO-TO-TE</t>
  </si>
  <si>
    <t>,0239</t>
  </si>
  <si>
    <t>,0240</t>
  </si>
  <si>
    <t xml:space="preserve">IVAN </t>
  </si>
  <si>
    <t>,0241</t>
  </si>
  <si>
    <t>,0242</t>
  </si>
  <si>
    <t>JAIME MASTRANZO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</si>
  <si>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</si>
  <si>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</si>
  <si>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</si>
  <si>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</si>
  <si>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</si>
  <si>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</si>
  <si>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</si>
  <si>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</si>
  <si>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</si>
  <si>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</si>
  <si>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</si>
  <si>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13-Mar 19,000.00 14-Mar 3,325.00</t>
  </si>
  <si>
    <t>,0254</t>
  </si>
  <si>
    <t>OSCAR AMOZOC</t>
  </si>
  <si>
    <t>,0255</t>
  </si>
  <si>
    <t>,0256</t>
  </si>
  <si>
    <t>,0257</t>
  </si>
  <si>
    <t xml:space="preserve">JAVIER DEL PARRAL 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</si>
  <si>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</si>
  <si>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</si>
  <si>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</si>
  <si>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</si>
  <si>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</si>
  <si>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</si>
  <si>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</si>
  <si>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</si>
  <si>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10-Mar FACTURA 999 $ 1,890.00</t>
  </si>
  <si>
    <t>,0266</t>
  </si>
  <si>
    <t>,0267</t>
  </si>
  <si>
    <t>,0268</t>
  </si>
  <si>
    <t>,0269</t>
  </si>
  <si>
    <t>10-Mar FACTURA 1079-1080</t>
  </si>
  <si>
    <t>,0270</t>
  </si>
  <si>
    <t>,0271</t>
  </si>
  <si>
    <t>,0272</t>
  </si>
  <si>
    <t>,0273</t>
  </si>
  <si>
    <t>JESUS GALLARDO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</si>
  <si>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</si>
  <si>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</si>
  <si>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</si>
  <si>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</si>
  <si>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</si>
  <si>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</si>
  <si>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</si>
  <si>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</si>
  <si>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</si>
  <si>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</si>
  <si>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</si>
  <si>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</si>
  <si>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</si>
  <si>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</si>
  <si>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10-Mar 14,000.00  FACTURA 963 $ 10,000.26  12-Mar 766.00</t>
  </si>
  <si>
    <t>,0288</t>
  </si>
  <si>
    <t>,0289</t>
  </si>
  <si>
    <t>,0290</t>
  </si>
  <si>
    <t>,0291</t>
  </si>
  <si>
    <t>PERY´S ALIMENTOS</t>
  </si>
  <si>
    <t>,0292</t>
  </si>
  <si>
    <t>,0293</t>
  </si>
  <si>
    <t>LA FORTUNA POPO</t>
  </si>
  <si>
    <t>,0294</t>
  </si>
  <si>
    <t>,0295</t>
  </si>
  <si>
    <t>,0296</t>
  </si>
  <si>
    <t xml:space="preserve">ALFREDO MEDINA </t>
  </si>
  <si>
    <t>c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</si>
  <si>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</si>
  <si>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</si>
  <si>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</si>
  <si>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</si>
  <si>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</si>
  <si>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</si>
  <si>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</si>
  <si>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</si>
  <si>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 xml:space="preserve">JAVIER GARCIA </t>
  </si>
  <si>
    <t>,0305</t>
  </si>
  <si>
    <t>10-Mar FACTURAS 964-965</t>
  </si>
  <si>
    <t>,0306</t>
  </si>
  <si>
    <t>,0307</t>
  </si>
  <si>
    <t>19-Mar FACTURA 1054</t>
  </si>
  <si>
    <t>,0308</t>
  </si>
  <si>
    <t>JAVIER VALERIO</t>
  </si>
  <si>
    <t>,0309</t>
  </si>
  <si>
    <t>,0310</t>
  </si>
  <si>
    <t>,0311</t>
  </si>
  <si>
    <t xml:space="preserve">ALFREDO  </t>
  </si>
  <si>
    <t>,0312</t>
  </si>
  <si>
    <t xml:space="preserve">SR MIGUEL </t>
  </si>
  <si>
    <t>,0313</t>
  </si>
  <si>
    <t xml:space="preserve">FORTINO </t>
  </si>
  <si>
    <t>,0314</t>
  </si>
  <si>
    <t>,0315</t>
  </si>
  <si>
    <t>ANA</t>
  </si>
  <si>
    <t>12-Mar FACTURA 1014</t>
  </si>
  <si>
    <t>,0316</t>
  </si>
  <si>
    <t>12-Mar FACTURA 1015</t>
  </si>
  <si>
    <t>,0317</t>
  </si>
  <si>
    <t xml:space="preserve">JESUS  </t>
  </si>
  <si>
    <t>,0318</t>
  </si>
  <si>
    <t>,0319</t>
  </si>
  <si>
    <t>,0320</t>
  </si>
  <si>
    <t>,0321</t>
  </si>
  <si>
    <t>12-Mar 12,587.00 13-Mar 4,374.50</t>
  </si>
  <si>
    <t>,0322</t>
  </si>
  <si>
    <t>,0323</t>
  </si>
  <si>
    <t>,0324</t>
  </si>
  <si>
    <t>,0325</t>
  </si>
  <si>
    <t>,0326</t>
  </si>
  <si>
    <t>,0327</t>
  </si>
  <si>
    <t>CENTRO</t>
  </si>
  <si>
    <t>,0328</t>
  </si>
  <si>
    <t>,0329</t>
  </si>
  <si>
    <t>,0330</t>
  </si>
  <si>
    <t>,0331</t>
  </si>
  <si>
    <t>,0332</t>
  </si>
  <si>
    <t>,0333</t>
  </si>
  <si>
    <t>,0334</t>
  </si>
  <si>
    <t>26-Mar FACTURA 1056 NC--1199--Dif x 17.00kg a 36.50= 620.20error en pesaje ???</t>
  </si>
  <si>
    <t>,0335</t>
  </si>
  <si>
    <t>,0336</t>
  </si>
  <si>
    <t>,0337</t>
  </si>
  <si>
    <t xml:space="preserve">JUAN ARRIAGA </t>
  </si>
  <si>
    <t>,0338</t>
  </si>
  <si>
    <t>,0339</t>
  </si>
  <si>
    <t>,0340</t>
  </si>
  <si>
    <t>,0341</t>
  </si>
  <si>
    <t>,0342</t>
  </si>
  <si>
    <t>10-Mar FACTURA 1058-1081-1082-1083-1121-1122-1123-1124-1125-1152-1153-1154-1155-1156-1157-1158</t>
  </si>
  <si>
    <t>,0343</t>
  </si>
  <si>
    <t>,0344</t>
  </si>
  <si>
    <t>,0345</t>
  </si>
  <si>
    <t>05-Abril  FACTURA 1086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</si>
  <si>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</si>
  <si>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</si>
  <si>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</si>
  <si>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</si>
  <si>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</si>
  <si>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</si>
  <si>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</si>
  <si>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</si>
  <si>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</si>
  <si>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</si>
  <si>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</si>
  <si>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</si>
  <si>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</si>
  <si>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</si>
  <si>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</si>
  <si>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</si>
  <si>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11-Mar FACTURA 997 $ 1,982.40</t>
  </si>
  <si>
    <t>,0362</t>
  </si>
  <si>
    <t>12-Mar 11,198.00 13-Mar 17,879.50</t>
  </si>
  <si>
    <t>,0363</t>
  </si>
  <si>
    <t>,0364</t>
  </si>
  <si>
    <t>,0365</t>
  </si>
  <si>
    <t>,0366</t>
  </si>
  <si>
    <t>,0367</t>
  </si>
  <si>
    <t>,0368</t>
  </si>
  <si>
    <t>11-Mar FACTURA 987</t>
  </si>
  <si>
    <t>,0369</t>
  </si>
  <si>
    <t>,0370</t>
  </si>
  <si>
    <t>,0371</t>
  </si>
  <si>
    <t xml:space="preserve">JAVIER HERRERA </t>
  </si>
  <si>
    <t>13-Mar FACTURA 953 $ 5,318.04</t>
  </si>
  <si>
    <t>,0372</t>
  </si>
  <si>
    <t>,0373</t>
  </si>
  <si>
    <t>,0374</t>
  </si>
  <si>
    <t xml:space="preserve">CORAZON DE JESUS </t>
  </si>
  <si>
    <t>,0375</t>
  </si>
  <si>
    <t>,0376</t>
  </si>
  <si>
    <t>,0377</t>
  </si>
  <si>
    <t>,0378</t>
  </si>
  <si>
    <t>,0379</t>
  </si>
  <si>
    <t>15-Mar 28,734.30 Dev de chuleta 353.00 x 46 = 13,938.00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</si>
  <si>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</si>
  <si>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</si>
  <si>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</si>
  <si>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</si>
  <si>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</si>
  <si>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</si>
  <si>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</si>
  <si>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</si>
  <si>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</si>
  <si>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15-Mar 1,000.00 17-Mar 2,738.00</t>
  </si>
  <si>
    <t>,0389</t>
  </si>
  <si>
    <t>,0390</t>
  </si>
  <si>
    <t>TINO</t>
  </si>
  <si>
    <t>,0391</t>
  </si>
  <si>
    <t>PIZZAS LALOS</t>
  </si>
  <si>
    <t>,0392</t>
  </si>
  <si>
    <t>,0393</t>
  </si>
  <si>
    <t>,0394</t>
  </si>
  <si>
    <t xml:space="preserve">SRA CHELA </t>
  </si>
  <si>
    <t>,0395</t>
  </si>
  <si>
    <t>,0396</t>
  </si>
  <si>
    <t>URBY</t>
  </si>
  <si>
    <t>,0397</t>
  </si>
  <si>
    <t>,0398</t>
  </si>
  <si>
    <t>THE KING</t>
  </si>
  <si>
    <t>,0399</t>
  </si>
  <si>
    <t xml:space="preserve">OTHON CORDOBA </t>
  </si>
  <si>
    <t>12-Mar 48,233.00 FACTURA 1003  Y dif x merma 7kg a 45 = 315.00</t>
  </si>
  <si>
    <t>,0400</t>
  </si>
  <si>
    <t>11-Mar FACTURA 991</t>
  </si>
  <si>
    <t>,0401</t>
  </si>
  <si>
    <t>,0402</t>
  </si>
  <si>
    <t>,0403</t>
  </si>
  <si>
    <t>12-Mar FACTURAS 1087-1088-1089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</si>
  <si>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</si>
  <si>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</si>
  <si>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</si>
  <si>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</si>
  <si>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</si>
  <si>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</si>
  <si>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</si>
  <si>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</si>
  <si>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</si>
  <si>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</si>
  <si>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</si>
  <si>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</si>
  <si>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POMPO</t>
  </si>
  <si>
    <t>,0416</t>
  </si>
  <si>
    <t>,0417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</si>
  <si>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</si>
  <si>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</si>
  <si>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</si>
  <si>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</si>
  <si>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</si>
  <si>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</si>
  <si>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</si>
  <si>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</si>
  <si>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</si>
  <si>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</si>
  <si>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</si>
  <si>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</si>
  <si>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</si>
  <si>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</si>
  <si>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</si>
  <si>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</si>
  <si>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</si>
  <si>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</si>
  <si>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13-Mar FACTURAS 1126-1127</t>
  </si>
  <si>
    <t>,0436</t>
  </si>
  <si>
    <t>,0437</t>
  </si>
  <si>
    <t>,0438</t>
  </si>
  <si>
    <t>15-Mar 4,000.00 17-Mar 9,624.00</t>
  </si>
  <si>
    <t>,0439</t>
  </si>
  <si>
    <t>,0440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</si>
  <si>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</si>
  <si>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</si>
  <si>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</si>
  <si>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</si>
  <si>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</si>
  <si>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</si>
  <si>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</si>
  <si>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</si>
  <si>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VALENTIN</t>
  </si>
  <si>
    <t>,0449</t>
  </si>
  <si>
    <t>SAGRADO CORAZON DE JESUS</t>
  </si>
  <si>
    <t>,0450</t>
  </si>
  <si>
    <t>,0451</t>
  </si>
  <si>
    <t>,0452</t>
  </si>
  <si>
    <t xml:space="preserve">BAGDAD </t>
  </si>
  <si>
    <t>,0453</t>
  </si>
  <si>
    <t>,0454</t>
  </si>
  <si>
    <t>,0455</t>
  </si>
  <si>
    <t>13-Mar 5,641.00 14-Mar 21,323.00</t>
  </si>
  <si>
    <t>,0456</t>
  </si>
  <si>
    <t>,0457</t>
  </si>
  <si>
    <t>,0458</t>
  </si>
  <si>
    <t>BUHO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</si>
  <si>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</si>
  <si>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</si>
  <si>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</si>
  <si>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</si>
  <si>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</si>
  <si>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</si>
  <si>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</si>
  <si>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</si>
  <si>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</si>
  <si>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</si>
  <si>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</si>
  <si>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</si>
  <si>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 xml:space="preserve">28-Mar FACTURA 1077  </t>
  </si>
  <si>
    <t>,0471</t>
  </si>
  <si>
    <t>12-Mar 37,000.00 13-Mar 17,258.00 dif x dev de piña 43.40kg a 60 = 2,604.00</t>
  </si>
  <si>
    <t>,0472</t>
  </si>
  <si>
    <t>,0473</t>
  </si>
  <si>
    <t>,0474</t>
  </si>
  <si>
    <t>XILOTZINGO</t>
  </si>
  <si>
    <t>,0475</t>
  </si>
  <si>
    <t>DAMIAN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</si>
  <si>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</si>
  <si>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</si>
  <si>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</si>
  <si>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</si>
  <si>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</si>
  <si>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</si>
  <si>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</si>
  <si>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</si>
  <si>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</si>
  <si>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</si>
  <si>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</si>
  <si>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</si>
  <si>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</si>
  <si>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</si>
  <si>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JUDITH  CANCELADA</t>
  </si>
  <si>
    <t>CANCELADA Con copia,  SIN JUEGO ORIGINALPOR DEVOLUCION 03-ABRIL</t>
  </si>
  <si>
    <t>,0490</t>
  </si>
  <si>
    <t>12-Mar FACTURA 1000</t>
  </si>
  <si>
    <t>,0491</t>
  </si>
  <si>
    <t>,0492</t>
  </si>
  <si>
    <t>12-Mar FACTURAS 1001-1002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</si>
  <si>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</si>
  <si>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</si>
  <si>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</si>
  <si>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</si>
  <si>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</si>
  <si>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</si>
  <si>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</si>
  <si>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</si>
  <si>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</si>
  <si>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</si>
  <si>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</si>
  <si>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ADOLFO JIMENEZ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</si>
  <si>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</si>
  <si>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</si>
  <si>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</si>
  <si>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</si>
  <si>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</si>
  <si>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</si>
  <si>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</si>
  <si>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</si>
  <si>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</si>
  <si>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</si>
  <si>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</si>
  <si>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</si>
  <si>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</si>
  <si>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</si>
  <si>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RODOLFO II</t>
  </si>
  <si>
    <t>,0518</t>
  </si>
  <si>
    <t>,0519</t>
  </si>
  <si>
    <t>,0520</t>
  </si>
  <si>
    <t>15-Mar 4,900.00 17-Mar 1,983.50 FACTURAS 1128-1129-1130-1131</t>
  </si>
  <si>
    <t>,0521</t>
  </si>
  <si>
    <t>,0522</t>
  </si>
  <si>
    <t>,0523</t>
  </si>
  <si>
    <t>MIGUEL X.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</si>
  <si>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</si>
  <si>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</si>
  <si>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</si>
  <si>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</si>
  <si>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</si>
  <si>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</si>
  <si>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</si>
  <si>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</si>
  <si>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</si>
  <si>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CORAZON DE JESUS SAN MANUEL</t>
  </si>
  <si>
    <t>,0533</t>
  </si>
  <si>
    <t>,0534</t>
  </si>
  <si>
    <t>13-Mar 1,272.00 15-Mar 3,000.00</t>
  </si>
  <si>
    <t>,0535</t>
  </si>
  <si>
    <t>,0536</t>
  </si>
  <si>
    <t>,0537</t>
  </si>
  <si>
    <t>,0538</t>
  </si>
  <si>
    <t>,0539</t>
  </si>
  <si>
    <t>,0540</t>
  </si>
  <si>
    <t>,0541</t>
  </si>
  <si>
    <t>13-Mar 6,000.00 17-Mar 2,617.50</t>
  </si>
  <si>
    <t>,0542</t>
  </si>
  <si>
    <t>,0543</t>
  </si>
  <si>
    <t>VICTOR VANZZINI</t>
  </si>
  <si>
    <t>,0544</t>
  </si>
  <si>
    <t>,0545</t>
  </si>
  <si>
    <t>,0546</t>
  </si>
  <si>
    <t>13-Mar 5,700.00 15-Mar 8,000.00</t>
  </si>
  <si>
    <t>,0547</t>
  </si>
  <si>
    <t>JUAN CARRASCO</t>
  </si>
  <si>
    <t>,0548</t>
  </si>
  <si>
    <t>,0549</t>
  </si>
  <si>
    <t>PLAZA CRYSTAL</t>
  </si>
  <si>
    <t>,0550</t>
  </si>
  <si>
    <t>EL PASTORCITO</t>
  </si>
  <si>
    <t>,0551</t>
  </si>
  <si>
    <t>,0552</t>
  </si>
  <si>
    <t>,0553</t>
  </si>
  <si>
    <t>,0554</t>
  </si>
  <si>
    <t>18-MaR 1,000.00 19-Mar 1,000.00 20-Mar 2,957.00</t>
  </si>
  <si>
    <t>,0555</t>
  </si>
  <si>
    <t>,0556</t>
  </si>
  <si>
    <t>,0557</t>
  </si>
  <si>
    <t>13-Mar 4,034.50 17-Mar 300.00</t>
  </si>
  <si>
    <t>,0558</t>
  </si>
  <si>
    <t>,0559</t>
  </si>
  <si>
    <t>,0560</t>
  </si>
  <si>
    <t>,0561</t>
  </si>
  <si>
    <t>,0562</t>
  </si>
  <si>
    <t>,0563</t>
  </si>
  <si>
    <t>14-Mar FACTURA 1026</t>
  </si>
  <si>
    <t>,0564</t>
  </si>
  <si>
    <t>,0565</t>
  </si>
  <si>
    <t>,0566</t>
  </si>
  <si>
    <t>14-Mar 8,070.00 15-Mar 450.00</t>
  </si>
  <si>
    <t>,0567</t>
  </si>
  <si>
    <t>,0568</t>
  </si>
  <si>
    <t>,0569</t>
  </si>
  <si>
    <t>,0570</t>
  </si>
  <si>
    <t>,0571</t>
  </si>
  <si>
    <t>,0572</t>
  </si>
  <si>
    <t>,0573</t>
  </si>
  <si>
    <t>22-Mar 1,630.00 31-Mar 650.00</t>
  </si>
  <si>
    <t>,0574</t>
  </si>
  <si>
    <t>,0575</t>
  </si>
  <si>
    <t>,0576</t>
  </si>
  <si>
    <t>,0577</t>
  </si>
  <si>
    <t>14-Mar FACTURA 1159-1160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</si>
  <si>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</si>
  <si>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</si>
  <si>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</si>
  <si>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</si>
  <si>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</si>
  <si>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</si>
  <si>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</si>
  <si>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</si>
  <si>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</si>
  <si>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</si>
  <si>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14-Mar FACTURA 1019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</si>
  <si>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</si>
  <si>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</si>
  <si>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</si>
  <si>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</si>
  <si>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</si>
  <si>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</si>
  <si>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</si>
  <si>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</si>
  <si>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</si>
  <si>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14-Mar FACTURA #1035 $ 1,842.50 1110 $ 1,987.56</t>
  </si>
  <si>
    <t>15-Mar FACTURA 1020 $ 1,980.15</t>
  </si>
  <si>
    <t>14-Mar 23,206.50  FACTURA 1021  $ 10,000.08 18-Mar 2,800.00</t>
  </si>
  <si>
    <t>02-Abril FACTURA 1060</t>
  </si>
  <si>
    <t>05-Abril   FACTURA 1061</t>
  </si>
  <si>
    <t>26-Mar FACTURA 1062</t>
  </si>
  <si>
    <t>15-Mar 3.600.00 19-Mar 3,000.00</t>
  </si>
  <si>
    <t>MENESES</t>
  </si>
  <si>
    <t>19-Mar 134,331.00 FACTURa 1063 Dev de 66.60kg a 50.00= 13,330.00</t>
  </si>
  <si>
    <t>22-Mar FACTURA 1066</t>
  </si>
  <si>
    <t>17-Mar FACTURA 1092</t>
  </si>
  <si>
    <t>CASTELO</t>
  </si>
  <si>
    <t>17-Mar FACTURA 1090</t>
  </si>
  <si>
    <t xml:space="preserve">15-Mar FACTURA 1032 </t>
  </si>
  <si>
    <t>19-Mar FACTURA 1093</t>
  </si>
  <si>
    <t>15-Mar FACTURAS 1022-1023-1024-1025-</t>
  </si>
  <si>
    <t>17-Mar FACTURA 1091</t>
  </si>
  <si>
    <t>27-Mar 21,729.00 03-Abril 52,887.27</t>
  </si>
  <si>
    <t>MIGUEL H.</t>
  </si>
  <si>
    <t>17-Mar FACTURA 1030 $ 1,906.62</t>
  </si>
  <si>
    <t>IRENE CASTILLO</t>
  </si>
  <si>
    <t>17-Mar FACTURA 1161</t>
  </si>
  <si>
    <t>16-May 2,000.00 20-May 2,000.00 30-May 1,500.00 06-Jun 2,000.00 14-Jun 12,633.00</t>
  </si>
  <si>
    <t>18-Mar 27,724.50 19-Mar 27,385.00</t>
  </si>
  <si>
    <t>15-Mar 200.00 17-Mar 250.00 24-Mar 139.50</t>
  </si>
  <si>
    <t>15-Mar FACTURAS 1033-1034</t>
  </si>
  <si>
    <t>CANCELADA  NO DICE MOTIVO</t>
  </si>
  <si>
    <t>COMIDA CHINOS Ocotlan</t>
  </si>
  <si>
    <t>15-Mar 1,800.00 17-Mar 300.00</t>
  </si>
  <si>
    <t>SEPULVEDA</t>
  </si>
  <si>
    <t>21-Mar Y Dev carrillera 52.28kg a 46.00= 2,404.88</t>
  </si>
  <si>
    <t>LEONARDO FLORES</t>
  </si>
  <si>
    <t>18-Mar FACTURAS 1162-1163-1164</t>
  </si>
  <si>
    <t>FLORES</t>
  </si>
  <si>
    <t>16-Mar 12.000.00 17-Mar 2,642.50</t>
  </si>
  <si>
    <t>16-Mar 2,400.00 19-Mar 471.20</t>
  </si>
  <si>
    <t>GABRIEL TUXPAN</t>
  </si>
  <si>
    <t>NOE</t>
  </si>
  <si>
    <t>19-Mar 4,814.00 20-Mar 17,000.00 26-Mar 9,738.00</t>
  </si>
  <si>
    <t>17-Mar FACTURA 1038 $ 1,943.60</t>
  </si>
  <si>
    <t>17-Abril 5,000.00 22-Abril 1,500.00 24-Abril 1,500.00 29-Abril 1,000.00--30-Abril 1,000.00 08-Mayo 17,500.00 10-May 3,422.00</t>
  </si>
  <si>
    <t>29-Mar 2,677.00 31-Mar 3,587.00</t>
  </si>
  <si>
    <t>27-Mar 2,000.00 29-Mar 19,500.00 31-Mar 10,759.00</t>
  </si>
  <si>
    <t>RAYMUNDO VELAZCO</t>
  </si>
  <si>
    <t>TACOS DE LA 25</t>
  </si>
  <si>
    <t>AV. INDEPENDENCIA</t>
  </si>
  <si>
    <t>17-Mar FACTURAS 1039-1040-1041-1042</t>
  </si>
  <si>
    <t>19-Mar FACTURA 1109</t>
  </si>
  <si>
    <t>22-Mar FACTURA 1067</t>
  </si>
  <si>
    <t>22-Mar FACTURA 1100</t>
  </si>
  <si>
    <t>22-Mar FACTURA 1101</t>
  </si>
  <si>
    <t>17-Mar FACTURA 1043</t>
  </si>
  <si>
    <t>22-Mar FACTURA 1102</t>
  </si>
  <si>
    <t>05-Abril  FACTURA 1098</t>
  </si>
  <si>
    <t>24-Mar 36,000.00 3-Abril 30,996.00</t>
  </si>
  <si>
    <t>19-Mar 5,000.00 22-Mar 5,018.00 FACTURA 1037 $ 3,432.00</t>
  </si>
  <si>
    <t>05-Abril  FACTURA 1111</t>
  </si>
  <si>
    <t>05-Abril  FACTURA 1112</t>
  </si>
  <si>
    <t>09-Abril FACTURA 1113 dif x k faltante  23.4kg a 37.= 865.80</t>
  </si>
  <si>
    <t>19-Mar 10,649.50 Dev 9kg Chuleta 47.50=427.50</t>
  </si>
  <si>
    <t>GERARDO FIGUEROA</t>
  </si>
  <si>
    <t>24-Abil 1,581.50 26-Abril 663.50</t>
  </si>
  <si>
    <t>LEO - ADRIANA</t>
  </si>
  <si>
    <t>18-Mar FACTURA 1064</t>
  </si>
  <si>
    <t>PERO TIRO</t>
  </si>
  <si>
    <t>19-Mar FACTURAS 1165 al 1170</t>
  </si>
  <si>
    <t>18-Mar FACTURA 1059</t>
  </si>
  <si>
    <t>LAURA</t>
  </si>
  <si>
    <t>19-Mar FACTURA 1074 $ 1,710.00</t>
  </si>
  <si>
    <t>19-Mar FACTURAS 1084-1085</t>
  </si>
  <si>
    <t>19-Mar FACTURA 1104</t>
  </si>
  <si>
    <t>MIRADOR</t>
  </si>
  <si>
    <t>P1</t>
  </si>
  <si>
    <t>22-Mar FACTURA 1075</t>
  </si>
  <si>
    <t>BETO</t>
  </si>
  <si>
    <t>20-Mar 3,000.00 25-Mar 6,455.00</t>
  </si>
  <si>
    <t>BETTY</t>
  </si>
  <si>
    <t>20-Mar 20,358.50 Dev de chu 37.84 kg a 47.50=1,797.40</t>
  </si>
  <si>
    <t>21-Mar FACTURAS 1179-1180-1181</t>
  </si>
  <si>
    <t>20-Mar FACTURA 1097 $ 1,969.30</t>
  </si>
  <si>
    <t>24-Mar 11,895.00 26-Mar 5,000.00 28-Mar 5,000.00</t>
  </si>
  <si>
    <t>20-Mar FACTURA 1096 $ 3,500.07</t>
  </si>
  <si>
    <t>ADOLFO</t>
  </si>
  <si>
    <t>EL MIRADOR</t>
  </si>
  <si>
    <t>RENE SANCHEZ P</t>
  </si>
  <si>
    <t>20-Mar FACTURA 1132</t>
  </si>
  <si>
    <t>LOS PARADOS</t>
  </si>
  <si>
    <t>ULISES</t>
  </si>
  <si>
    <t>20-Mar FACTURA 1204</t>
  </si>
  <si>
    <t>26-Mar 18,000.00 01-Abril 16,635.00</t>
  </si>
  <si>
    <t>26-Mar FACTURA 1133</t>
  </si>
  <si>
    <t>26-Mar FACTURA 1134</t>
  </si>
  <si>
    <t>26-Mar FACTURA 1135</t>
  </si>
  <si>
    <t>22-Mar FACTURA 1189</t>
  </si>
  <si>
    <t>22-Mar FACTURA 1140</t>
  </si>
  <si>
    <t>20-Mar FACTURAS 1240-al 1243--1255 al 1258--1269 al 1273--1281 al 1285</t>
  </si>
  <si>
    <t>20-Mar FACTURA 1103</t>
  </si>
  <si>
    <t>MIGUELITO</t>
  </si>
  <si>
    <t>22-Mar 2,526.00 Dif x  Dev de 16.87kg a 48= 809.76</t>
  </si>
  <si>
    <t>ECONOMICA  CANCELADA</t>
  </si>
  <si>
    <t>POR NO ESTABA EL CLIENTE</t>
  </si>
  <si>
    <t>HERRERA CANCELADA</t>
  </si>
  <si>
    <t>Devolucion del cliente</t>
  </si>
  <si>
    <t>22-Mar FACTURA 1141</t>
  </si>
  <si>
    <t>HECTOR</t>
  </si>
  <si>
    <t>26-Mar FACTURAS 1185-1186</t>
  </si>
  <si>
    <t>22-Mar FACTURA 1116 $ 1,960.00</t>
  </si>
  <si>
    <t>22-Mar FACTURA 1117 $ 1,824.00 ???</t>
  </si>
  <si>
    <t>31-Mar 1,530.00 08-Abril 390.00</t>
  </si>
  <si>
    <t>9-Abril  FACTURA 1222</t>
  </si>
  <si>
    <t>9-Abril  FACTURA 1223</t>
  </si>
  <si>
    <t>05-Abril  FACTURA 1224</t>
  </si>
  <si>
    <t>PEDRO ALDAMA cancelada</t>
  </si>
  <si>
    <t>SUSTITUYE A 266 P1</t>
  </si>
  <si>
    <r>
      <t xml:space="preserve">26-Mar 1,000.00 </t>
    </r>
    <r>
      <rPr>
        <b/>
        <sz val="9"/>
        <color rgb="FF0000FF"/>
        <rFont val="Calibri"/>
        <family val="2"/>
      </rPr>
      <t>16-Mayo 3,254.50  Factura con 1829</t>
    </r>
  </si>
  <si>
    <t>9--Abril   FACTURA 1225</t>
  </si>
  <si>
    <t>22-Mar FACTURA 1119</t>
  </si>
  <si>
    <t>9--Abril  FACTURA 1226</t>
  </si>
  <si>
    <t>29-Mar 2,000.00 4-Abril 1,654.50</t>
  </si>
  <si>
    <t>FORTUNA POPO cancelada</t>
  </si>
  <si>
    <t>Dev. Del cliente</t>
  </si>
  <si>
    <t>PILAR LOPEZ CANCELADA</t>
  </si>
  <si>
    <t>POR NO TENER DINERO</t>
  </si>
  <si>
    <t>08-Abril FACTURA 1197</t>
  </si>
  <si>
    <t xml:space="preserve">23-Mar FACTURA  </t>
  </si>
  <si>
    <t>23-Mar FACTURA 1151  $ 1,950.00</t>
  </si>
  <si>
    <t>03-Abril 10,330.55 25-Abril 8,807.85</t>
  </si>
  <si>
    <t>24-Mar 3,360.00 Dev cabeza 70.2KG 52.00 = 3,650.40</t>
  </si>
  <si>
    <t>NERY GARCIA</t>
  </si>
  <si>
    <t>24-Mar FACTURA 1296-1297</t>
  </si>
  <si>
    <t>OTHON</t>
  </si>
  <si>
    <t>24-Mar FACTURA 1172</t>
  </si>
  <si>
    <t>ALFONSO RUIZ</t>
  </si>
  <si>
    <t>ARTURO TACOS 25</t>
  </si>
  <si>
    <t>DELY RICO cancelada</t>
  </si>
  <si>
    <t>25-Mar FACTURA 1187</t>
  </si>
  <si>
    <t>INDEPENDENCIA</t>
  </si>
  <si>
    <t>24-Mar FACTUAS 1137-1138-1139</t>
  </si>
  <si>
    <t>03-Mar 52,812.00 4-Abril 20,344.00</t>
  </si>
  <si>
    <t>26-Mar FACTURA 1145</t>
  </si>
  <si>
    <t>26-Mar FACTURA 1142</t>
  </si>
  <si>
    <r>
      <rPr>
        <b/>
        <sz val="8"/>
        <color rgb="FF0000FF"/>
        <rFont val="Calibri"/>
        <family val="2"/>
      </rPr>
      <t>29-Mar FACTURA 1188</t>
    </r>
    <r>
      <rPr>
        <b/>
        <sz val="8"/>
        <color indexed="8"/>
        <rFont val="Calibri"/>
        <family val="2"/>
      </rPr>
      <t xml:space="preserve"> dif en buche por error en  7.5kg a 46.00 = 345.00</t>
    </r>
  </si>
  <si>
    <t>26-Mar FACTURA 1144</t>
  </si>
  <si>
    <t>CARNES VIC</t>
  </si>
  <si>
    <t>25-Mar FACTURA 1171</t>
  </si>
  <si>
    <t>25-Mar FACTURAS 1182-1183-1184-1238-1239</t>
  </si>
  <si>
    <t>26-Mar FACTURA 1187</t>
  </si>
  <si>
    <t>9--Abril  FACTURA 1227</t>
  </si>
  <si>
    <t>03 Mayo FACTURA 1228</t>
  </si>
  <si>
    <t>05-Abril  FACTURA 1229</t>
  </si>
  <si>
    <t>26-Mar 8,032.60 28-Mar 4,000.00</t>
  </si>
  <si>
    <t>08-Abril 69,271.89 dif x merma de 7.53kg a 47= 353.91</t>
  </si>
  <si>
    <t>25-Mar FACTURA 1173</t>
  </si>
  <si>
    <t>PLAZA LORETO</t>
  </si>
  <si>
    <t>07-abril 3,310.00 8 Abril 22,000.00 12-Abril 3,000.00--14-Abril 8,000.00</t>
  </si>
  <si>
    <t>NERY</t>
  </si>
  <si>
    <t>27-Mar FACTURAS 1304-1305-1306</t>
  </si>
  <si>
    <t>26-Mar FACTURAS 1310-al 1312--1334 al 1337--1344-1345--1364 al 1370</t>
  </si>
  <si>
    <t>27-Mar FACTURA 1191</t>
  </si>
  <si>
    <t>28-Mar FACTURA 1190</t>
  </si>
  <si>
    <t>LORENA GUTIERREZ</t>
  </si>
  <si>
    <t>26-Mar FACTURA 1347</t>
  </si>
  <si>
    <t>MARILU</t>
  </si>
  <si>
    <t>26-Mar FACTURAS 1192-1193-1194</t>
  </si>
  <si>
    <t>CHINOS 2 NORTE</t>
  </si>
  <si>
    <t>27-Mar FACTURA 1210</t>
  </si>
  <si>
    <t>27-Mar FACTURA 1202</t>
  </si>
  <si>
    <t>31-Mar 14,441.00 1-Abril 17,843.80</t>
  </si>
  <si>
    <t>27-Mar FACTURA 1203 $ 1,833.00</t>
  </si>
  <si>
    <t>28-Mar 3,727.20 29-Mar 6,000.00</t>
  </si>
  <si>
    <t>ANGEL RIOS</t>
  </si>
  <si>
    <t>27-Mar FACTURA 1204</t>
  </si>
  <si>
    <t>29-Mar FACTURAS 120-1208</t>
  </si>
  <si>
    <t>29-MaR factura 1209</t>
  </si>
  <si>
    <t>29-Mar FACTURA 1348</t>
  </si>
  <si>
    <t>29-Mar FACTURA 1237 $ 1,848.00</t>
  </si>
  <si>
    <t>28-Mar Dif por cambio de precio 56 a 50 82kg = 492.00</t>
  </si>
  <si>
    <t>RINCON LOS ANGELES</t>
  </si>
  <si>
    <t>28-03 FACTURA 1215</t>
  </si>
  <si>
    <t>28-Mar 1,686.00 29-Mar 138.00 Dif x precio de 48 a 46 x 39.65kg=79.20</t>
  </si>
  <si>
    <t>28-Mar FACTURA 1220</t>
  </si>
  <si>
    <t>POR DEVOLUCION DEL CLIENTE 29 MARZO 2014</t>
  </si>
  <si>
    <t>29-Mar FACTURA 1216</t>
  </si>
  <si>
    <t>28-Mar FACTURA 1217</t>
  </si>
  <si>
    <t>SR. MEDEL</t>
  </si>
  <si>
    <t>03-Mayo  FACTURA 1230</t>
  </si>
  <si>
    <t>05-Abril  FACTURA 1231</t>
  </si>
  <si>
    <t xml:space="preserve"> 24 Abril FACTURA 1232</t>
  </si>
  <si>
    <t>29-Mar 5,285.00 30-Mar 3,000.00</t>
  </si>
  <si>
    <t>31-Mar FACTURA 1253</t>
  </si>
  <si>
    <t>03-Abril FACTURA 1339</t>
  </si>
  <si>
    <t>FRANCO MORALES</t>
  </si>
  <si>
    <t>LA SUSTITUYE LA 669 P1</t>
  </si>
  <si>
    <t>31-Mar 1,015.00 1-Abril 3,303.00</t>
  </si>
  <si>
    <t>03-Abril FACTURAS 1331-1332</t>
  </si>
  <si>
    <t>03-Abroñ FACTURA 1221</t>
  </si>
  <si>
    <t>30-Mar 38,021.22 dev combo 805.44kg a 38.00</t>
  </si>
  <si>
    <t>30-Mar 952.70 dif x dev de 3 panzas 81.66kg a 35 = 2,858.10</t>
  </si>
  <si>
    <t>SE EQUIVOCO</t>
  </si>
  <si>
    <t>JAIME LOPEZ</t>
  </si>
  <si>
    <t>31-MAR FACTURAS 1233-1234</t>
  </si>
  <si>
    <t>RAYMUNDO VELAZQUEZ</t>
  </si>
  <si>
    <t>12-Abril 20,000.00 16-Abril 25,152.00 dif x dev de 22.6kg a 49= 1,107.40</t>
  </si>
  <si>
    <t>03-Abril FACTURAS 1244-al 1249</t>
  </si>
  <si>
    <t>SR. TORRES</t>
  </si>
  <si>
    <t>30-Mar FACTURAS 1349-1350-1351</t>
  </si>
  <si>
    <t>05-Abril 3,559.00 7-Abril 21,125.00</t>
  </si>
  <si>
    <t>01-Abril 883.00 05-Abril 3,719.40</t>
  </si>
  <si>
    <t>08-Abril 47,057.00 dif x merma 4.8kg a 47= 225.60</t>
  </si>
  <si>
    <t>31-Mar 743.00 Dif x dev de 1.10kg =68.20</t>
  </si>
  <si>
    <t>31-Mar FACTURA 1252</t>
  </si>
  <si>
    <t>31-Mar FACTURAS 1352-1353-1354</t>
  </si>
  <si>
    <t>05-Abril 2,768.00 8 Abril 1,418.00</t>
  </si>
  <si>
    <t>07-Abril 9,200.00 8-Abril 6,317.00</t>
  </si>
  <si>
    <t>MEDEL</t>
  </si>
  <si>
    <t>31-Mar FACTURA 1254</t>
  </si>
  <si>
    <t>01-Abril 17,543.60 4-Abril 1,000.00</t>
  </si>
  <si>
    <t>FORTALEZA</t>
  </si>
  <si>
    <t>05-Abril FACTURA 1288</t>
  </si>
  <si>
    <t>05-Abril FACTURA 1289</t>
  </si>
  <si>
    <t>05-Abril FACTURA 1292</t>
  </si>
  <si>
    <t>02-Abril FACTURA 1293</t>
  </si>
  <si>
    <t>31-Mar FACTURAS 1313-1314-1316</t>
  </si>
  <si>
    <t>9-Abril FACTURA 1302</t>
  </si>
  <si>
    <t>TOTAL A COBRAR</t>
  </si>
  <si>
    <t>REMISIONES DE    ABRIL         2 0 1 4</t>
  </si>
  <si>
    <t>01-Abril FACTURAS 1371-1372-1373</t>
  </si>
  <si>
    <t>01-Abril FACTURA 1268 $ 1,905.00</t>
  </si>
  <si>
    <t>01-Abril 9,101.00 5-Abril 16,000.00 7-Abril 3,000.00</t>
  </si>
  <si>
    <t>VALERIO FIGUEROA</t>
  </si>
  <si>
    <t>02-Abr  913.50 FACTURA 1276  dif x precio de 45 a 35 chamorros 26.10kg= 261.00</t>
  </si>
  <si>
    <t>30-Abril 703.00 16-Mayo 1,106.32 factura con 1829 12-Jun 500.00</t>
  </si>
  <si>
    <t>01-Abril FACTURA 1274</t>
  </si>
  <si>
    <t>01-Abril FACTURA  1294 $ 24,024.00</t>
  </si>
  <si>
    <t>JAVIER GARCIA</t>
  </si>
  <si>
    <t>MENDEL</t>
  </si>
  <si>
    <t>CENTRO COMERCIAL A.</t>
  </si>
  <si>
    <t>03-Mayo FACTURA 1322</t>
  </si>
  <si>
    <t>SUPER SERVICIO A.</t>
  </si>
  <si>
    <t xml:space="preserve"> 2-Mayo FACTURA 1323  No llego 3 cajas de sesos 210x3= 630</t>
  </si>
  <si>
    <t>24-Abril FACTURA 1324</t>
  </si>
  <si>
    <t>02-Abr Dev de panza 27.22kg a 35= 952.70 y cuero 16kg a 21 = 336.00=1288.70</t>
  </si>
  <si>
    <t>JORGE ARRIAGA CANCELADA</t>
  </si>
  <si>
    <t>02-Abr FACTURA 1307</t>
  </si>
  <si>
    <t>02-Abril FACTURA 1290</t>
  </si>
  <si>
    <t>02-Abril FACTURA 1299  $ 4,140.00</t>
  </si>
  <si>
    <t>07-Abril FACTURA 1303</t>
  </si>
  <si>
    <t>PADILLA</t>
  </si>
  <si>
    <t>02-Abril FACTURAS 1317-al 1321</t>
  </si>
  <si>
    <t>26-Abril FACTURA 1301</t>
  </si>
  <si>
    <t>03-Abril FACTURA 1298 $ 1,835.00</t>
  </si>
  <si>
    <t>HILDAD FLORES</t>
  </si>
  <si>
    <t>JUDITH URBY</t>
  </si>
  <si>
    <t>04-Abril 23,500.00 Dev de Pierna 405.8kg a 40.00= 16,232.00</t>
  </si>
  <si>
    <t>Q1</t>
  </si>
  <si>
    <t>ALDAMA</t>
  </si>
  <si>
    <t>04-Abril 21,416.00 Dev 47kg pulpa x 46= 2,162.00 + 107.4kh cabezas a 16 =1,718.40</t>
  </si>
  <si>
    <t>04-Abril 1,663.10 Dev 3.9kg a 38=148.20</t>
  </si>
  <si>
    <t>ALDFREDO MEDINA</t>
  </si>
  <si>
    <t>05-Abril FACTURA 1402 $ 1,907.74</t>
  </si>
  <si>
    <t>05-Abril FACTURA 34  $ 1,705.05</t>
  </si>
  <si>
    <t>05-Abril FACTURA 1327</t>
  </si>
  <si>
    <t>05-Abril Dev cuero 57.2KG 25 =1430.00</t>
  </si>
  <si>
    <t>12-Abril FACTURA 1328</t>
  </si>
  <si>
    <t>03-Abril FACTURAS 1377-1378-1379-1381</t>
  </si>
  <si>
    <t>04-Abril FACTURA 1329 $ 1,915.00</t>
  </si>
  <si>
    <t>04-Abril FACTURA 1333 $1,794.00</t>
  </si>
  <si>
    <t>04-Abril FACTURA 1597</t>
  </si>
  <si>
    <t>04-Abril  FACTURAS # 1388-1389-1390-- 3,000.00 5-Abril 1,597.00</t>
  </si>
  <si>
    <t>04-Abril FACTURA 1598</t>
  </si>
  <si>
    <t>04-Abril FACTURAS 1391 al 1395--1421 al 1424---1450 al 1454</t>
  </si>
  <si>
    <t>04-Abril FACTURA 1338</t>
  </si>
  <si>
    <t>14-Abril 2,000.00 20-Abril 27,486.50</t>
  </si>
  <si>
    <t>05-Abril FACTURA 1355</t>
  </si>
  <si>
    <t>08-Abril 11,883.00 10-Abril 11,161.00</t>
  </si>
  <si>
    <t>25-Abril 17,131.40 18-Mayo 9,732.50</t>
  </si>
  <si>
    <t>08-Abril 1,819.00 12-Abril 372.00</t>
  </si>
  <si>
    <t>05-Abril 23,774.00 Dif x precio 47 a 46x 403.kg</t>
  </si>
  <si>
    <t>24-Abril FACTURA  1356</t>
  </si>
  <si>
    <t>03-Mayo FACTURA 1357</t>
  </si>
  <si>
    <t>05-Abril FACTURA 1340</t>
  </si>
  <si>
    <t>24-Abril FACTURA   1358</t>
  </si>
  <si>
    <t>05-Abril 46,000.00 7-Abril 3,399.50</t>
  </si>
  <si>
    <t>05-Abril FACTURA 1599</t>
  </si>
  <si>
    <t>08-Abril FACTURAS 1425 al 1428</t>
  </si>
  <si>
    <t>05-Abril FACTURAS 1396-1397</t>
  </si>
  <si>
    <t>05-Abril FACTURA 1346</t>
  </si>
  <si>
    <t>05-Abril FACTURA 1360   $ 1,555.32 FACT 1527 $ 1,661.01</t>
  </si>
  <si>
    <t>JOEL SALAZAR</t>
  </si>
  <si>
    <t>05-Abril FACTURAS 1406 al 1413</t>
  </si>
  <si>
    <t>07-Abril 10,000.00 9-Abril 5,000.00 12-Abril 5,093.00</t>
  </si>
  <si>
    <t>12-Abril 3,388.00 14-Abril 899.00 DIF X DEV  23.77KG A 44= 1,045.88</t>
  </si>
  <si>
    <t>05-Abril FACTURA 1359</t>
  </si>
  <si>
    <t>07-Abril 4,666.80 dif x precio de 17 a 16 x 187.60kg = 187.60</t>
  </si>
  <si>
    <t>07-Abril 12,000.00 9-Abril 66,611.20</t>
  </si>
  <si>
    <t>05-Abril FACTURAS 1536-1537-1538</t>
  </si>
  <si>
    <t>JAIME CAMALEON</t>
  </si>
  <si>
    <t>26-Abril FACTURA 1403</t>
  </si>
  <si>
    <t>GERARGO FRAGOSO</t>
  </si>
  <si>
    <t>10-Abril 6,679.00 12-Abril 8,660.00--14-Abril 1,148.60</t>
  </si>
  <si>
    <t>LA JAPONESA</t>
  </si>
  <si>
    <t>06-Abril FACTURAS 1429-1430</t>
  </si>
  <si>
    <t>07-Abril 15,982.00 dif x merma de 3.5kg a 46= 161.00</t>
  </si>
  <si>
    <t>16-Abril FACTURA 1431</t>
  </si>
  <si>
    <t>25-Abril 47,141.00 merma 3.15kg a 47 = 148.05</t>
  </si>
  <si>
    <t>08-Abril FACTURA 1376 $ 1,725.00</t>
  </si>
  <si>
    <t>07-Abril FACTURAS 1455-1456</t>
  </si>
  <si>
    <t>08-Abril 40,680.00  FACTURA 1414   dif x dev de 7kg de esp  40= 280.00</t>
  </si>
  <si>
    <t>08-Abril 806.00 Dev de 7.25kg Pecho 56=406.00</t>
  </si>
  <si>
    <t>10-Abril FACTURA 1420 $ 1,788.60</t>
  </si>
  <si>
    <t>10-Abril FACTURA 1385</t>
  </si>
  <si>
    <t>10-Abril FACTURA 1386</t>
  </si>
  <si>
    <t>10-Abril FACTURA 1432</t>
  </si>
  <si>
    <t>10-Abril FACTURA 1457</t>
  </si>
  <si>
    <t>10-Abril 25,829.50 dif x merma 11.8kg a 50=590.00</t>
  </si>
  <si>
    <t>ALFONSO C.</t>
  </si>
  <si>
    <t>10-Abril 12,576.20 CH- 24-Abril 5,000.00</t>
  </si>
  <si>
    <t>10-Abril FACTURA 1387</t>
  </si>
  <si>
    <t>10-Abril FACTURA 1448</t>
  </si>
  <si>
    <t>09-Abril FACTURAS 1458 al 1461</t>
  </si>
  <si>
    <t>08-Abril FACTURA 1401</t>
  </si>
  <si>
    <t>08-Abril FACTURA 1600</t>
  </si>
  <si>
    <t>08-Abril FACTURA 1399</t>
  </si>
  <si>
    <t>08-Abril FACTURAS 1462 al 1464--1493 al 1497---1502 al 1509</t>
  </si>
  <si>
    <t>THI KING</t>
  </si>
  <si>
    <t>09-Abril FACTURA 1465</t>
  </si>
  <si>
    <t>20-Abril 12,513.50 22-Abril 26,178.00</t>
  </si>
  <si>
    <t>02-Myo FACTURA 1437</t>
  </si>
  <si>
    <t>24-Abril FACTURA 1439</t>
  </si>
  <si>
    <t>03-Mayo FACTURA 1440</t>
  </si>
  <si>
    <t>14-Abril 2,901.00 15-Abril 336.00</t>
  </si>
  <si>
    <t>SAGRADO SAN MANUEL</t>
  </si>
  <si>
    <t>08-Abril FACTURA 1466 $ 1,858.00</t>
  </si>
  <si>
    <t>LUIS HERNANDEZ</t>
  </si>
  <si>
    <t>08-Abril FACTURAS 1467 al 1469--1510 al 1513</t>
  </si>
  <si>
    <t>09-Abril FACTURAS 1489 al 1492</t>
  </si>
  <si>
    <t>09-Abril  FACTURA  1415</t>
  </si>
  <si>
    <t>09-Abril FACTURA 1415</t>
  </si>
  <si>
    <t>09-Abril 10,000.00 11-Abril 1,822.00</t>
  </si>
  <si>
    <t>09-Abril FACTURA 1446 $ 1,663.60</t>
  </si>
  <si>
    <t>EDGAR M.</t>
  </si>
  <si>
    <t>GERARDO ROJAS</t>
  </si>
  <si>
    <t>10-Abril FACTURA 1601</t>
  </si>
  <si>
    <t>16-Abril FACTURA 1418</t>
  </si>
  <si>
    <t>CART</t>
  </si>
  <si>
    <t>10-Abril FACTURAS 1433-1434-1435</t>
  </si>
  <si>
    <t>GERARDO FLORES</t>
  </si>
  <si>
    <t>11-Abril FACTURA 1436</t>
  </si>
  <si>
    <t>10-Abril FACTURA 1514-1515</t>
  </si>
  <si>
    <t>10-Abril FACTURA 1437</t>
  </si>
  <si>
    <t>AV. MARGARITAS</t>
  </si>
  <si>
    <t>11-Abril 1,016.60 dif x precio 56 a 52 x 19.55kg = 78.20</t>
  </si>
  <si>
    <t>10-Abril 45,000.00 11-Abril 2,113.50</t>
  </si>
  <si>
    <t>JUAN PALAFOX</t>
  </si>
  <si>
    <t>JAPONESA</t>
  </si>
  <si>
    <t>JAVIER ESCOBAR ( CANCELADA )</t>
  </si>
  <si>
    <t>Devolucion del cliente 11-Abril</t>
  </si>
  <si>
    <t>RAYMUNDO LOPEZ</t>
  </si>
  <si>
    <t>12-Abril FACTURA 1498</t>
  </si>
  <si>
    <t>PEDRO ALDAMA ( CANCELADA )</t>
  </si>
  <si>
    <t>SR. MANUEL</t>
  </si>
  <si>
    <t>12-Abril FACTURA 1447</t>
  </si>
  <si>
    <t>10-Abril FACTURA 1441-1442</t>
  </si>
  <si>
    <t>16-Abril FACTURA 1666</t>
  </si>
  <si>
    <t>12-Abril FACTURA 1473</t>
  </si>
  <si>
    <t>JOSE LUIS COYOTL</t>
  </si>
  <si>
    <t>11-Abril FACTURAS  1604 al 1606</t>
  </si>
  <si>
    <t>MARIO GARZA</t>
  </si>
  <si>
    <t>11-Abril FACTURA 1445 $ 1,960.78</t>
  </si>
  <si>
    <t>11-Abril FACTURA 1516</t>
  </si>
  <si>
    <t>14-Abril  1,882.00 22-Abril 1,882.00</t>
  </si>
  <si>
    <t>12-Abril 847.00 dif x error de peso .50kg a 35=17.50</t>
  </si>
  <si>
    <t>11-Abril FACTURAS 1553 al 1556</t>
  </si>
  <si>
    <t>26-Abril FACTURA 1517</t>
  </si>
  <si>
    <t>12-Abril 10,267.20  dev 189.10kg x congelado a 48=9076.80</t>
  </si>
  <si>
    <t>COMIDA CHINOS P. Cristal</t>
  </si>
  <si>
    <t>PALAFOX</t>
  </si>
  <si>
    <t>GRAN CUÑADO</t>
  </si>
  <si>
    <t>24-Abril FACTURA 1518</t>
  </si>
  <si>
    <t>09 Mayo FACTURA 1519</t>
  </si>
  <si>
    <t>02-Mayo FACTURA 1520</t>
  </si>
  <si>
    <t>14-Abril 3,360.00 no se llevo norteño 1.04kg a 98= 102.00</t>
  </si>
  <si>
    <t>14-Abril FACTURA 1607</t>
  </si>
  <si>
    <t>16-Abril 8,265.92 22-Abril 4,523.00</t>
  </si>
  <si>
    <t>TIRO</t>
  </si>
  <si>
    <t>12-Abril FACTURAS 1540-1541</t>
  </si>
  <si>
    <t>25-Abril FACTURA 1581</t>
  </si>
  <si>
    <t>ARCADIO</t>
  </si>
  <si>
    <t>15-Abril 7,612.00 20-Abril 999.20</t>
  </si>
  <si>
    <t>LEDO</t>
  </si>
  <si>
    <t>13-Abril FACTURA 1501</t>
  </si>
  <si>
    <t>22-Abril 3,576.00 30-Abril 210.00</t>
  </si>
  <si>
    <t>22-Abroñ 5,863.00 23-Abril 16,701.00</t>
  </si>
  <si>
    <t>14-Abril FACTURA 1557</t>
  </si>
  <si>
    <t>23-Abril 9,300.00 26-Abril 4,748.50</t>
  </si>
  <si>
    <t>14-Abril FACTURA 1608</t>
  </si>
  <si>
    <t>15-Abril 1,755.00 dif x merma 0.400gm x 55=22.00</t>
  </si>
  <si>
    <t>CARNICERIA REINA DE MÉXICO</t>
  </si>
  <si>
    <t>14-Abril FACTURA 1470</t>
  </si>
  <si>
    <t>14-Abril  FACTURA 1471--37,400.00 15-Abril 1,065.00</t>
  </si>
  <si>
    <t>16-Abril FACTURA 1480</t>
  </si>
  <si>
    <t>16-Abril FACTURA 1481</t>
  </si>
  <si>
    <t xml:space="preserve">ALEJANDRO </t>
  </si>
  <si>
    <t>16-Abril FACTURA 1482</t>
  </si>
  <si>
    <t>24-Abril 6,000.00 30-Abril  21,885.60</t>
  </si>
  <si>
    <t>30-Abril FACTURA 1521</t>
  </si>
  <si>
    <t>23-Abril 29,862.73 30-Abril 15,085.00 FACTURA 1592</t>
  </si>
  <si>
    <t xml:space="preserve">ANA LAURA </t>
  </si>
  <si>
    <t>22-Abril FACTURAS 1558-1560</t>
  </si>
  <si>
    <t>15-Abril 18,000.00 21-Abril 10,865.16</t>
  </si>
  <si>
    <t>MIGUEL XOCHILT</t>
  </si>
  <si>
    <t>15-Abril FACTURA 1576</t>
  </si>
  <si>
    <t>15-Abril FACTURA 1609</t>
  </si>
  <si>
    <t>09-Mayo FACTURA 1561</t>
  </si>
  <si>
    <t>COMIDA CHINOS P Loreto</t>
  </si>
  <si>
    <t xml:space="preserve">CAMALEON </t>
  </si>
  <si>
    <t>FOGATA</t>
  </si>
  <si>
    <t>2-Mayo  FACTURA 1562</t>
  </si>
  <si>
    <t>JUAN DE PALAFOX</t>
  </si>
  <si>
    <t xml:space="preserve">LUIS LEDO </t>
  </si>
  <si>
    <t xml:space="preserve">VICTOR JIMENEZ </t>
  </si>
  <si>
    <t>15-Abril FACTURAS 1484 al 1487</t>
  </si>
  <si>
    <t>16-Abril 5,529.80 19-Abril 5,000.00</t>
  </si>
  <si>
    <t>NICOLAS</t>
  </si>
  <si>
    <t>REYNA DE MEXICO</t>
  </si>
  <si>
    <t xml:space="preserve">ERASMO </t>
  </si>
  <si>
    <t>30-Abril FACTURA 1522</t>
  </si>
  <si>
    <t>16-Abril FACTURA 1500</t>
  </si>
  <si>
    <t xml:space="preserve">RAMON RUIZ </t>
  </si>
  <si>
    <t xml:space="preserve">                 </t>
  </si>
  <si>
    <t>FOGATITA</t>
  </si>
  <si>
    <t>MIRELLA VAZQUEZ</t>
  </si>
  <si>
    <t>16-Abril FACTURA 1616</t>
  </si>
  <si>
    <t>17-Abril 33,380.65 dif x cambio de precio de 26 a25.50 940.3kg  x 0.50= 470.15</t>
  </si>
  <si>
    <t>PROSUPCA</t>
  </si>
  <si>
    <t>25-Abril FACTURA 1523</t>
  </si>
  <si>
    <t xml:space="preserve">ANGEL </t>
  </si>
  <si>
    <t>PERY´S</t>
  </si>
  <si>
    <t>RUBEN ZALAZAR</t>
  </si>
  <si>
    <t>LAURO VILLOA</t>
  </si>
  <si>
    <t xml:space="preserve">BENJAMIN </t>
  </si>
  <si>
    <t>22-Abril 10,296.00 25-Abril 9,000.00</t>
  </si>
  <si>
    <t xml:space="preserve">DON JULIO </t>
  </si>
  <si>
    <t>LUIS HERRERIAS</t>
  </si>
  <si>
    <t>25-Abril FACTURA 1563</t>
  </si>
  <si>
    <t>17-Abril FACTURA 1534</t>
  </si>
  <si>
    <t xml:space="preserve">JAVIER LUNA </t>
  </si>
  <si>
    <t>17-Abril FACTURAS 1538-1542-1543</t>
  </si>
  <si>
    <t>19-Abril 19,705.72  Dif x dev de pecho adriana no puso los kg  $ 497.28</t>
  </si>
  <si>
    <t>ORIENTALITO</t>
  </si>
  <si>
    <t>EFRAIN</t>
  </si>
  <si>
    <t>JAVIER V</t>
  </si>
  <si>
    <t>R 1</t>
  </si>
  <si>
    <t>19-Abril  5,600.00 23-Abril 4,400.00 25-Abril 4,527.00</t>
  </si>
  <si>
    <t>RUBEN OLIVDARES</t>
  </si>
  <si>
    <t>CARNE</t>
  </si>
  <si>
    <t>EL PASTORITO 1</t>
  </si>
  <si>
    <t>24-Abril FACTURA 1629</t>
  </si>
  <si>
    <t>19-Abril FACTURA 1535</t>
  </si>
  <si>
    <t>30-Abril 6,114.50 06-Mayo 5,000.00 21-May 22,521.50</t>
  </si>
  <si>
    <t>19-Abril FACTURA 1645</t>
  </si>
  <si>
    <t>22-Abril 11,450.00 24-Abril 5,729.00</t>
  </si>
  <si>
    <t>9-Mayo FACTURA 1550</t>
  </si>
  <si>
    <t>2-Mayo FACTURA 1551</t>
  </si>
  <si>
    <t xml:space="preserve"> 2-Mayo FACTURA 1552</t>
  </si>
  <si>
    <t>19-Abril FACTURAS 1544 al 1547</t>
  </si>
  <si>
    <t>TACOS 25 PONIENTE</t>
  </si>
  <si>
    <t>JAVIER LOPEZ</t>
  </si>
  <si>
    <t xml:space="preserve">GERARDO FRAGOSO </t>
  </si>
  <si>
    <t>18-Mayo 28,254.00 Merma 11.53kg a 35 = 404.00</t>
  </si>
  <si>
    <t>ALEJANDRO R</t>
  </si>
  <si>
    <t>21-Abril 2,773.00 Dif x cambio de precio de 50 a 47 x 59kg</t>
  </si>
  <si>
    <t>LA PERA  CANCELADA</t>
  </si>
  <si>
    <t>llegaron tarde con el cliente</t>
  </si>
  <si>
    <t xml:space="preserve">ALFREDO CARBAJAL </t>
  </si>
  <si>
    <t>21-Abril FACTURAS 1524-1525 $ 3,850.20</t>
  </si>
  <si>
    <t xml:space="preserve">JAVIER PARRAL </t>
  </si>
  <si>
    <t xml:space="preserve">GERARDO </t>
  </si>
  <si>
    <t xml:space="preserve">SAN BARTOLO </t>
  </si>
  <si>
    <t>26-Abril 23,752.00 30-Abril 6,097.00</t>
  </si>
  <si>
    <t>23-Abril FACTURA 1590</t>
  </si>
  <si>
    <t>26-Abril 4,637.50 30-Abril 816.50</t>
  </si>
  <si>
    <t>22-Abril 23,046.00 Dif x merma 3k x 46= 138.00</t>
  </si>
  <si>
    <t>SAN MANUEL</t>
  </si>
  <si>
    <t xml:space="preserve">RODO </t>
  </si>
  <si>
    <t xml:space="preserve">RICARDO </t>
  </si>
  <si>
    <t>24-Abril 2,500.00 25-Abril 4,359.00</t>
  </si>
  <si>
    <t>24-Abril FACTURA 1575</t>
  </si>
  <si>
    <t>LUIS PALAFOX</t>
  </si>
  <si>
    <t>22-Abril FACTURA 1577 $ 1,689.65</t>
  </si>
  <si>
    <t xml:space="preserve">PEDRO CORDERO </t>
  </si>
  <si>
    <t>22-Abril FACTURA 1617</t>
  </si>
  <si>
    <t>SAGRADO  MORILLOTLA</t>
  </si>
  <si>
    <t>21-Abril FACTURA 1526</t>
  </si>
  <si>
    <t xml:space="preserve"> CHINOS Capu  CANCELADA</t>
  </si>
  <si>
    <t>DEVOLUCION DE PRODUCTO</t>
  </si>
  <si>
    <t>JOSE LUIS   CANCELADA</t>
  </si>
  <si>
    <t>22-Abril FACTURA 1572</t>
  </si>
  <si>
    <t>30-Abril FACTURA 1578</t>
  </si>
  <si>
    <t>26-Abril FACTURA 1579</t>
  </si>
  <si>
    <t>PA</t>
  </si>
  <si>
    <t>23-Abril FACTURA 1580</t>
  </si>
  <si>
    <t>23-Abril FACTURA 1583</t>
  </si>
  <si>
    <t>23-Abril FACTURA 1564</t>
  </si>
  <si>
    <t>23-Abril FACTURA 1565</t>
  </si>
  <si>
    <t>23-Abril FACTURA 1566  $ 1,860.00</t>
  </si>
  <si>
    <t>21-Abril FACTURAS 152/-1529-1530</t>
  </si>
  <si>
    <t xml:space="preserve">ASO </t>
  </si>
  <si>
    <t>5-Mayo FACTURA 1584</t>
  </si>
  <si>
    <t>21-Abril FACTURAS 1531-1532-1533</t>
  </si>
  <si>
    <t>26-aBRIL FACTURA 1585</t>
  </si>
  <si>
    <t xml:space="preserve">ASUNCION </t>
  </si>
  <si>
    <t>RAFAEL LEDO</t>
  </si>
  <si>
    <t>23-Abril FACTUAS 1586-al 1589</t>
  </si>
  <si>
    <t>22-Abril FACTURA 1645</t>
  </si>
  <si>
    <t>22-Abril FACTURA 1624 $ 1,850.08</t>
  </si>
  <si>
    <t>SAGRADO CENTRO</t>
  </si>
  <si>
    <t>TACOS JIRETH  CANCELADA</t>
  </si>
  <si>
    <t>NOE COYOLT</t>
  </si>
  <si>
    <t>25-Abril 9,571.80 dif x dev de 305kg jamon a 43=13,115.00</t>
  </si>
  <si>
    <t>23-Abril 65,000.00 03-Mayo 21,058.00</t>
  </si>
  <si>
    <t>23-Abril 1,064.00 Dif x dev 4.5kg x 49=220.50</t>
  </si>
  <si>
    <t>23-Abril FACTURA 1591</t>
  </si>
  <si>
    <t>23-Abril FACTURA 1618</t>
  </si>
  <si>
    <t>23-Abril FACTURA 1567 $ 960.30</t>
  </si>
  <si>
    <t xml:space="preserve">SAGRADO  </t>
  </si>
  <si>
    <t>23-Abril 10,410.00 dif merma 2.5kg x 60=150.00</t>
  </si>
  <si>
    <t>25-Abril FACTURA 1581 $ 55,702.42 FACT 1582 $ 23,329.38</t>
  </si>
  <si>
    <t>LEO Y JULIO</t>
  </si>
  <si>
    <t>22-Abril FACTURAS 1548-1549</t>
  </si>
  <si>
    <t>22-Abril FACTURA 1664 $ 1,926.00</t>
  </si>
  <si>
    <t>16 Mayo FACTURA 1643</t>
  </si>
  <si>
    <t>22-Abril FACTURA 1630</t>
  </si>
  <si>
    <t>24-Abril 4,2316.80 dif x dev de 3.60kg a 42=151.20</t>
  </si>
  <si>
    <t>24-Abril 10,000.00 28-Abril  14,831.00</t>
  </si>
  <si>
    <t>25-Abril FACTURA 1582</t>
  </si>
  <si>
    <t>23-Abril 16,000.00 24-Abril 4,342.00--26-Abril 8,760.00 29-Abril 50.00</t>
  </si>
  <si>
    <t>DANTE</t>
  </si>
  <si>
    <t>TACOS 25 PON</t>
  </si>
  <si>
    <t xml:space="preserve">GUARNEROS </t>
  </si>
  <si>
    <t>29-Abril 25,000.00 6-Mayo 25,095.00</t>
  </si>
  <si>
    <t>24-Abril FACTURA 1647 $ 1,865.90 FACT 1649 $ 1,645.00</t>
  </si>
  <si>
    <t>CANCELADA  x rem 431-R1</t>
  </si>
  <si>
    <t>25-Abril FACTURA 1593</t>
  </si>
  <si>
    <t>24-Abril FACTURA  1635</t>
  </si>
  <si>
    <t xml:space="preserve">CANCELADA </t>
  </si>
  <si>
    <t>23-Abril FACTURA 1568 añ 1571</t>
  </si>
  <si>
    <t>02-Mayo FACTURA 1729</t>
  </si>
  <si>
    <t>09-May FACTURA 1745</t>
  </si>
  <si>
    <t>24-May FACTURA  1748</t>
  </si>
  <si>
    <t>25-Abril FACTURAS 1621-1622</t>
  </si>
  <si>
    <t>24-Abril 22,000.00 25-Abril 5,663.00</t>
  </si>
  <si>
    <t>SORPRESA MDO HILDALGO</t>
  </si>
  <si>
    <t>24-Abril 15,000.00 25-Abril 13,570.00</t>
  </si>
  <si>
    <t>24-Abril FACTURA 1620 $ 1,502.60</t>
  </si>
  <si>
    <t>25-Abril 52,00 29-Abril 364.00--30-Abril 250.00 03-Mayo 657.00--12-Mayo 400.00--15 May 400.00--17-Mayo 150.00 24-Mayo 100.00 29-May 300.00 31-May 200.00-06 Jun 200.00--09-Jun 400.00--15-Jun 230.00-17-Jun 708.00</t>
  </si>
  <si>
    <t>ZAPATA</t>
  </si>
  <si>
    <t>MARIANA</t>
  </si>
  <si>
    <t>25-Abril 1,553.50 dif x dev de papada 10.6kg 32= 339.20</t>
  </si>
  <si>
    <t>25-Abril 10,341.00 27-Abril 3,626.00</t>
  </si>
  <si>
    <t>25-Abril FACTURA 1665  $ 1,917.00</t>
  </si>
  <si>
    <t xml:space="preserve">VICENTE ZAMBRANO </t>
  </si>
  <si>
    <t>25-Abril 4,032.00 dif x precio e 46 a 45x 115.20=115.00</t>
  </si>
  <si>
    <t>25-Abril 27,472.90 dif x precio de 50 a 49 x 346.30kg= 346.10</t>
  </si>
  <si>
    <t>26-Abril FACTURA 1594</t>
  </si>
  <si>
    <t>26-Abril FACTURA 1595</t>
  </si>
  <si>
    <t>CEBALLOS</t>
  </si>
  <si>
    <t>05-Mayo FACTURA 1596</t>
  </si>
  <si>
    <t>27-Abril FACTURA 1656 $ 16,997.04</t>
  </si>
  <si>
    <t>25-Abril FACTURA 1625</t>
  </si>
  <si>
    <t>25-Abril FACTURA 1645</t>
  </si>
  <si>
    <t>29-Abril FACTURAS 1669-al 1671</t>
  </si>
  <si>
    <t>JUAN CARLOS LARA</t>
  </si>
  <si>
    <t>MARGARITA</t>
  </si>
  <si>
    <t>MEMO 11 SUR</t>
  </si>
  <si>
    <t>26-Abril FACTURA 1646 $ 1,974.00</t>
  </si>
  <si>
    <t>25-Abril FACTURA 1623 $ 1,872.00</t>
  </si>
  <si>
    <t>CRISTIAN</t>
  </si>
  <si>
    <t>05-Mayo FACTURA 1692 $ 81,800.32</t>
  </si>
  <si>
    <t>25-Abril 8,500.00 26-Abril 18,595.00</t>
  </si>
  <si>
    <t>26-Abril  FACTURAS 1627-1628 $ 3,850.20</t>
  </si>
  <si>
    <t>RUDI</t>
  </si>
  <si>
    <t>ALFONSO</t>
  </si>
  <si>
    <t>26-Abril 13,000.00 29-Abril 15,905.00</t>
  </si>
  <si>
    <t>26-Abril FACTURA 1645</t>
  </si>
  <si>
    <t>26-Abril FACTURAS 1631-1632-1633</t>
  </si>
  <si>
    <t>27-Abril 5,667.00 29-Abril 1,940.00</t>
  </si>
  <si>
    <t>30-Abril FACTURA-2048 $ 1,997.80</t>
  </si>
  <si>
    <t>30-Abril FACTURA 1644 $ 850.05</t>
  </si>
  <si>
    <t>2-Mayo FACTURA 1672</t>
  </si>
  <si>
    <t>09-May FACTURA 1673</t>
  </si>
  <si>
    <t>17-Feb  FACTURA 1674</t>
  </si>
  <si>
    <t>28-Abril 27,500.00 30-Abril 2,435.00--06-Mayo 2,398.40</t>
  </si>
  <si>
    <t>EMPACADORA MEXICANA</t>
  </si>
  <si>
    <t>27-Abril FACTURA 1634</t>
  </si>
  <si>
    <t>27-Abril FACTURA 1645 $ 9,366.60</t>
  </si>
  <si>
    <t>30-Abril 1,738.00 2-Mayo 11,599.00</t>
  </si>
  <si>
    <t>JESUS TUXPAN</t>
  </si>
  <si>
    <t>27-Abril FACTURAS 1675 al 1685  $ 20,319.63</t>
  </si>
  <si>
    <t>MARIA FELIX</t>
  </si>
  <si>
    <t>30-Abril FACTURA 1648</t>
  </si>
  <si>
    <t>07-Mayo FACTURA 1661</t>
  </si>
  <si>
    <t>30-Abril 6,698.00 14-May 8,140.00 dif x precio de 47 a 40 x 203.=1,421.00</t>
  </si>
  <si>
    <t>30-Abril FACTURAS  1833 al 1842</t>
  </si>
  <si>
    <t>07-Mayo FACTURA 1662</t>
  </si>
  <si>
    <t>29-Abril FACTURA 1663</t>
  </si>
  <si>
    <t>GUILLERMO HERNANDEZ</t>
  </si>
  <si>
    <t>29-Abril 2,200.00 1-Mayo 3,000.00 02-Mayo 3,031.50</t>
  </si>
  <si>
    <t>30-Abril 5,031.00 dif x dev de 36.65kg a 45=1,649.25</t>
  </si>
  <si>
    <t>TUXPAN</t>
  </si>
  <si>
    <t>29-Abril FACTURA 1651</t>
  </si>
  <si>
    <t>29-Abril FACTURA 1650 $ 1,792.80</t>
  </si>
  <si>
    <t>DELY RICO   CANCELADA</t>
  </si>
  <si>
    <t>DEVOLUCION DEL PRODUCTO 1 MAYO</t>
  </si>
  <si>
    <t>29-Abril FACTURAS 1652 al 1655 $ 6,750.56</t>
  </si>
  <si>
    <t>30-Abril 5,324.50 2-Mayo 1,098.50</t>
  </si>
  <si>
    <t>05-Mayo FACTUA 1691 $ 49,283.14</t>
  </si>
  <si>
    <t>14-May 21.300.00 17-May 7,794.00</t>
  </si>
  <si>
    <t>06-May 3,234.00 14-May 3,723.00</t>
  </si>
  <si>
    <t>13-May 7,837.50 16-Mayo 10,000.00</t>
  </si>
  <si>
    <t>OSCAR FLORES</t>
  </si>
  <si>
    <t>RAUL COSME  CANCELADA</t>
  </si>
  <si>
    <t>08-Mayo FACTURA 1791</t>
  </si>
  <si>
    <t>05-Mayo FACTURA 1667</t>
  </si>
  <si>
    <t>30-Abril FACTURA 1668</t>
  </si>
  <si>
    <t>TENORIO</t>
  </si>
  <si>
    <t>30-Abril FACTURAS 1697 al 1700</t>
  </si>
  <si>
    <t>REMISIONES DE   M A Y O          2 0 1 4</t>
  </si>
  <si>
    <t>09-May FACTURA 1758</t>
  </si>
  <si>
    <t>17-Feb FACTURA 1759</t>
  </si>
  <si>
    <t>24-Feb FACTURA 1760</t>
  </si>
  <si>
    <t>20-Mayo FACTURA 2275</t>
  </si>
  <si>
    <t>01-Mayo 26,000.00 02-Mayo 5,000.00 14-Mayo 3,066.76</t>
  </si>
  <si>
    <t>01-Mayo 20,000.00 02-Mayo 11,418.00</t>
  </si>
  <si>
    <t>GERARDO FIGUEROA Cancelada</t>
  </si>
  <si>
    <t>Devolucion no se encontro al cliente</t>
  </si>
  <si>
    <t>02-Mayo 5,151.00 14-May 40,522.50</t>
  </si>
  <si>
    <t>02-May FACTURA 1695 $ 1,651.20</t>
  </si>
  <si>
    <t>LOS FAROLES</t>
  </si>
  <si>
    <t>LA REINA DE MÉXICO</t>
  </si>
  <si>
    <t>05-May FACTURA 1741 $ 19,500.00</t>
  </si>
  <si>
    <t>03-Mayo FACTURA 1706</t>
  </si>
  <si>
    <t>03-Mayo FACTURA  1707</t>
  </si>
  <si>
    <t>17-Feb FACTURA  1705</t>
  </si>
  <si>
    <t>01-May FACTURAS 17-01-1702</t>
  </si>
  <si>
    <t>17-May FACTURA 1761</t>
  </si>
  <si>
    <t>S1</t>
  </si>
  <si>
    <t>16-Mayo FACTURA 1762</t>
  </si>
  <si>
    <t>24-Feb FACTURA  1763</t>
  </si>
  <si>
    <t>02-Mayo 20,000.00 6-Mayo 12,064.00</t>
  </si>
  <si>
    <t>02-Mayo 4,000.00 7-Mayo 4,236.50</t>
  </si>
  <si>
    <t>02-Mayo FACTURA 1703</t>
  </si>
  <si>
    <t>06-May FACTURAS -2160 al 2162</t>
  </si>
  <si>
    <t>03-May FACTURAS 1704 $ 1,766.40</t>
  </si>
  <si>
    <t>REINA DE MEXICO</t>
  </si>
  <si>
    <t>03-Mayo FACTURA -2088  $  17,982.00</t>
  </si>
  <si>
    <t>FAROLITO</t>
  </si>
  <si>
    <t>02-May FACTURAS 1708--1709</t>
  </si>
  <si>
    <t>02-Mayo FACTURA  1752</t>
  </si>
  <si>
    <t>08-Mayo FACTURA 1792</t>
  </si>
  <si>
    <t>03-Mayo FACTURAS-2148-2149-2150</t>
  </si>
  <si>
    <t>03-Mayo FACTURA 2252</t>
  </si>
  <si>
    <t>03-May FACTURAS  1752 al 1756</t>
  </si>
  <si>
    <t>18-May 1,981.00 29-May 6,995.00</t>
  </si>
  <si>
    <t>05-May 25,506.56 dif en kg cuero de 108.88 a 54.44 x 24.00=1,306.56 y de 107.6kg a 109.6 x 26= + 52.00</t>
  </si>
  <si>
    <t>JOSUE</t>
  </si>
  <si>
    <t>BETTY LUNA CANCELADA</t>
  </si>
  <si>
    <t>NO TUVO DINERO</t>
  </si>
  <si>
    <t>10-May 4,839.00 dif de precio 105.2kg de 49 a 46 = 316.00</t>
  </si>
  <si>
    <t>MIGUEL CARBAJAL</t>
  </si>
  <si>
    <t>04-Mayo FACTURAS -2144-2145</t>
  </si>
  <si>
    <t>05-May 9,000.00 13-May 9,104.00</t>
  </si>
  <si>
    <t>GRACIELA - CRISTIAN</t>
  </si>
  <si>
    <t>14-Mayo FACTURA 2261</t>
  </si>
  <si>
    <t>05-Mayo FACTURA 2252</t>
  </si>
  <si>
    <t>05-Mayo 40,000.00 06-Mayo 1,226.00</t>
  </si>
  <si>
    <t>05-Mayo FACTURA -1955 $ 1,970.00</t>
  </si>
  <si>
    <t>EL SAGRADO CORAZON</t>
  </si>
  <si>
    <t>05-May FACTURA 1714</t>
  </si>
  <si>
    <t>05-May FACTURAS 1715-al 1720</t>
  </si>
  <si>
    <t>LA JAPONEZA</t>
  </si>
  <si>
    <t>07-Mayo 13,510.80 dif x cambio de precios chuletas 217.80</t>
  </si>
  <si>
    <t>07-May FACTURAS DEL 1776--al 1786 $ 21,433.80</t>
  </si>
  <si>
    <t>DARIO DE CARDEL</t>
  </si>
  <si>
    <t>07-Mayo FACTURA 1726</t>
  </si>
  <si>
    <t>07-Mayo FACTURA 1879 $ 911.97</t>
  </si>
  <si>
    <t>07-May FACTURA 1727</t>
  </si>
  <si>
    <t>10-May FACTURA 1743</t>
  </si>
  <si>
    <t>10-May FACTURA  1744</t>
  </si>
  <si>
    <t>16-Mayo FACTURA 1764</t>
  </si>
  <si>
    <t>17-May FACTURA 1765</t>
  </si>
  <si>
    <t xml:space="preserve">CHELA </t>
  </si>
  <si>
    <t>22-Mayo FACTURA 2260</t>
  </si>
  <si>
    <t>17-Mayo 19,706.00 18-Mayo 13,275.50</t>
  </si>
  <si>
    <t>13-May FACTURAS 2163 al 2166</t>
  </si>
  <si>
    <t>07-Mayo FACTURA 1722</t>
  </si>
  <si>
    <t>07-May 2,000.00 10-May 8,787.00</t>
  </si>
  <si>
    <t>07-May FACTURA 1724</t>
  </si>
  <si>
    <t>07-MAY FACTURA 1723 $ 1,564.80</t>
  </si>
  <si>
    <t>06-May FACTURA 1725</t>
  </si>
  <si>
    <t>07-Mayo FACTURA -2089</t>
  </si>
  <si>
    <t>06-May FACTURA -1728</t>
  </si>
  <si>
    <t>13-May 15,381.60 dif x dev 127.4kg a 52= 6,624.80</t>
  </si>
  <si>
    <t>07-Mayo FACTURA -1954 $ 1,530.00</t>
  </si>
  <si>
    <t>08-May FACTURA 1730 $ 1,648.44</t>
  </si>
  <si>
    <t>07-Mayo 30,526.50 8-Mayo 1,800.00 FACTURA 1732</t>
  </si>
  <si>
    <t>07-May FACTURA 1733 $ 1,710.00</t>
  </si>
  <si>
    <t>07-MAY FACTRAS 1734-1735</t>
  </si>
  <si>
    <t>ALFREDO ??????</t>
  </si>
  <si>
    <t>CHELA  Christian</t>
  </si>
  <si>
    <t>ROBERTO M</t>
  </si>
  <si>
    <t>OSCAR 5 DE MAYO</t>
  </si>
  <si>
    <t>10-Mayo 7,500.00 12-Mayo 22,198.00</t>
  </si>
  <si>
    <t>10-May 4,800.00 13-May 5,000.00</t>
  </si>
  <si>
    <t>FACTURAS 2146-2147</t>
  </si>
  <si>
    <t>10-May 7,958.50 13-May 490.00</t>
  </si>
  <si>
    <t>24-Feb FACTURA 1769</t>
  </si>
  <si>
    <t>24-Feb FACTURA 1766</t>
  </si>
  <si>
    <t>16-Mayo FACTURA 1767</t>
  </si>
  <si>
    <t>16-Mayo FACTURA 1731</t>
  </si>
  <si>
    <t>Victor Hugo Bello</t>
  </si>
  <si>
    <t>08-Mayo FACTURA 1790</t>
  </si>
  <si>
    <t>09-May 7,659.18 Dif x dev de chuleta 51.75jkg x 51= 2,639.25</t>
  </si>
  <si>
    <t>10-Mayo FACTURA 1768</t>
  </si>
  <si>
    <t>08-May FACTURA 1742</t>
  </si>
  <si>
    <t>10-May FACTURA 1770</t>
  </si>
  <si>
    <t>09-May FACTURA 1775 $ 1,941.80</t>
  </si>
  <si>
    <t>LOS GATOTOTES</t>
  </si>
  <si>
    <t>LOS 2 COMPRADRES</t>
  </si>
  <si>
    <t>22-Mayo FACTURA 2260 $ 47,021.50</t>
  </si>
  <si>
    <t>08-May FACTURAS 1746-1747</t>
  </si>
  <si>
    <t>.</t>
  </si>
  <si>
    <t>08-May 10,000.00 9-May 18,979.00</t>
  </si>
  <si>
    <t>10-May 23,443.00 14-Mayo 1,377.00</t>
  </si>
  <si>
    <t>08-Mayo FACTURAS 1843-1844-1845</t>
  </si>
  <si>
    <t>MIGUEL MEJIA</t>
  </si>
  <si>
    <t>08-MAYO FACTURA 1757</t>
  </si>
  <si>
    <t>10-Mayo FACTURA --1771</t>
  </si>
  <si>
    <t>10-May FACTURA 1772</t>
  </si>
  <si>
    <t>28-Mayo FACTURA 1927</t>
  </si>
  <si>
    <t>ALFREDO A</t>
  </si>
  <si>
    <t>10-May FACTURA 1773</t>
  </si>
  <si>
    <t>10-May FACTURA 1774</t>
  </si>
  <si>
    <t xml:space="preserve">MARIO </t>
  </si>
  <si>
    <t>RAMON R</t>
  </si>
  <si>
    <t>13-Mayo 1,000.00--16-Mayo 6,489.50</t>
  </si>
  <si>
    <t>09-Mayo FACTURA-1787</t>
  </si>
  <si>
    <t>15-Ma 109,169.16 dif dev de 341.18kg a 48 = 16,376.64</t>
  </si>
  <si>
    <t>SRA- PADILLA</t>
  </si>
  <si>
    <t>09-Mayo FACTURA --1973  $  415.20</t>
  </si>
  <si>
    <t>12-May 20,000.00 15-May 25,000.00+ 25,252.00</t>
  </si>
  <si>
    <t>12-Mayo FACTURA -1953 $ 1,860.00</t>
  </si>
  <si>
    <t>SAN M</t>
  </si>
  <si>
    <t>EL FOGONCITO</t>
  </si>
  <si>
    <t>10-May FACTURA 1793</t>
  </si>
  <si>
    <t>BICHO</t>
  </si>
  <si>
    <t>CHAVA V</t>
  </si>
  <si>
    <t>10-Mayo 32,300.00 12-Mayo 2,846.60</t>
  </si>
  <si>
    <t>VANZINI CANCELADA</t>
  </si>
  <si>
    <t>PASTORCITO II</t>
  </si>
  <si>
    <t>12-MAY 31,000.00 14-May 2,942.00</t>
  </si>
  <si>
    <t>12-Mayo 10,840.00 dif x merma 5.23kg x 49.00=256.27</t>
  </si>
  <si>
    <t xml:space="preserve">C A N C E L A D A </t>
  </si>
  <si>
    <t>SIN FIRMA SUST 635 SI</t>
  </si>
  <si>
    <t>12-Mayo 4,824.00 dif x precio 46 a 45 x 107.2kg = 107.20</t>
  </si>
  <si>
    <t>12-May 4,210.00 13-May 3,020.60</t>
  </si>
  <si>
    <t>ARTURO X</t>
  </si>
  <si>
    <t>MIGUEL X</t>
  </si>
  <si>
    <t>ARTURO BERNARDO</t>
  </si>
  <si>
    <t>GERARDO FRAGOZO</t>
  </si>
  <si>
    <t>LA MARGARITA</t>
  </si>
  <si>
    <t>CHRISTIAN/ GRACIELA</t>
  </si>
  <si>
    <t xml:space="preserve"> 22-May 60.50- fact 2263---23 May 14,168.15 FACTURA 2264</t>
  </si>
  <si>
    <t>MARIA DEL ROSARIO GONZALEZ</t>
  </si>
  <si>
    <t>15-May 13,375.60 18-Mayo 5,000.00 4-Jun 15,000.00</t>
  </si>
  <si>
    <t>12-May FACTURAS -2156-2157-2158 $ 3,812.60</t>
  </si>
  <si>
    <t>AIME</t>
  </si>
  <si>
    <t>12-Mayo FACTURA 2252</t>
  </si>
  <si>
    <t>MARON</t>
  </si>
  <si>
    <t>VICTOR V</t>
  </si>
  <si>
    <t>13-MaYO FACTURA 2041</t>
  </si>
  <si>
    <t>12-May 15,000.00 14-Mayo 20,749.00</t>
  </si>
  <si>
    <t>P</t>
  </si>
  <si>
    <t>GERARDO L</t>
  </si>
  <si>
    <t xml:space="preserve">AIME**SUST 708 SI </t>
  </si>
  <si>
    <t>GULLO FORTE</t>
  </si>
  <si>
    <t>12-Mayo FACTURA -1794</t>
  </si>
  <si>
    <t>12-May FACTUAS 1847-1848-1849</t>
  </si>
  <si>
    <t>PROD PARA AVES Y ANIMALES</t>
  </si>
  <si>
    <t>19-Mayo FACTURA 1862</t>
  </si>
  <si>
    <t>14-Mayo FACTURAS 1831-1832 $ 3,997.50</t>
  </si>
  <si>
    <t>17-May  FACTURA  1828</t>
  </si>
  <si>
    <t>17-May FACTURA   1827</t>
  </si>
  <si>
    <t>14-May FACTURAS 1814 al 1824</t>
  </si>
  <si>
    <t>14-May FACTURAS 1802 al 1813</t>
  </si>
  <si>
    <t>22-May FACTURA 1801</t>
  </si>
  <si>
    <t>17-May 21,941.00 21-May 19,000.00</t>
  </si>
  <si>
    <t>14-May FACTURA 1800</t>
  </si>
  <si>
    <t>30-May FACTURA 1857</t>
  </si>
  <si>
    <t>05-JUN FACTURA 1854</t>
  </si>
  <si>
    <t>14-Junio FACTURA 1855</t>
  </si>
  <si>
    <t>14-Mayo 25,000.00 -16-Mayo 2,979.00</t>
  </si>
  <si>
    <t>22-Mayo FACTURAS 1929 al 1932</t>
  </si>
  <si>
    <t>13-May FACTURAS-1795--1796</t>
  </si>
  <si>
    <t>SIN FIRMA**CL FERNANDO GALICIA</t>
  </si>
  <si>
    <t>29-Mayo 1,960.25 06-Jun 32,623.50</t>
  </si>
  <si>
    <t>13-May 14,672.00 18-Mayo 900.20</t>
  </si>
  <si>
    <t>13-Mayo FACTURA -1952 $ 1,725.00</t>
  </si>
  <si>
    <t>GERARDO ALVARADO</t>
  </si>
  <si>
    <t>13-May 3,000.00 14-May 28,200.00</t>
  </si>
  <si>
    <t>18-May 19,725.00 20-May 10,004.62</t>
  </si>
  <si>
    <t>JOEL</t>
  </si>
  <si>
    <t>JUAN M</t>
  </si>
  <si>
    <t>MA</t>
  </si>
  <si>
    <t>D</t>
  </si>
  <si>
    <t>MAN</t>
  </si>
  <si>
    <t>15-May 5,973.50 Dif x precio de 30.00 a 28.50= 314.40</t>
  </si>
  <si>
    <t>OSCAR LA FLOR</t>
  </si>
  <si>
    <t>15-Mayo FACTURA 2043</t>
  </si>
  <si>
    <t>HERMANO ANGEL R</t>
  </si>
  <si>
    <t>M</t>
  </si>
  <si>
    <t>28-Mayo FACTURA  1830</t>
  </si>
  <si>
    <t>29-May 44,179.52 dif x merma 2.32kg x 44.00=102.08</t>
  </si>
  <si>
    <t>14-May 26,000.00 15-May 10,294.00</t>
  </si>
  <si>
    <t>14-Mayo 15,000.00 16-Mayo 11,469.00</t>
  </si>
  <si>
    <t>14-May FACTURAS 1850-al 1853</t>
  </si>
  <si>
    <t>AIMET **SUST 879 S1</t>
  </si>
  <si>
    <t>15-Mayo FACTURA 1866</t>
  </si>
  <si>
    <t>VALERTA</t>
  </si>
  <si>
    <t>15-Mayo 20,000.00 16-Mayo 31,713.00</t>
  </si>
  <si>
    <t>15-Mayo FACTURA 2252</t>
  </si>
  <si>
    <t>16-May FACTURA 1860</t>
  </si>
  <si>
    <t>JAVIER  LUNA</t>
  </si>
  <si>
    <t>16-May 15,115.00 17-May 1,500.00</t>
  </si>
  <si>
    <t>16-Mayo FACTURA 2044</t>
  </si>
  <si>
    <t>07-Jun FACTURA 1939</t>
  </si>
  <si>
    <t>16-May FACTURA 1863</t>
  </si>
  <si>
    <t>MARCO M</t>
  </si>
  <si>
    <t>16-Mayo 9,329.50 dif dev 3kg pata 22= 66.00</t>
  </si>
  <si>
    <t>B</t>
  </si>
  <si>
    <t>ROB</t>
  </si>
  <si>
    <t>JAVIER P</t>
  </si>
  <si>
    <t>DAN</t>
  </si>
  <si>
    <t>RO</t>
  </si>
  <si>
    <t>ADRIANA**SUST 935</t>
  </si>
  <si>
    <t>15-Mayo FACTURA 1864</t>
  </si>
  <si>
    <t>LUIS  HERRERA</t>
  </si>
  <si>
    <t>31 Mayo FACTURA 1882</t>
  </si>
  <si>
    <t>24-Feb FACTURA 1883</t>
  </si>
  <si>
    <t>21-May 50,000.00  24-May 4,000.00 31-Mayo 4,668.00</t>
  </si>
  <si>
    <t>17-Mayo FACTURAS 1884 al 1899 $ 27,543.69</t>
  </si>
  <si>
    <t>22-May FACTURA  1880</t>
  </si>
  <si>
    <t>ALFONSO C</t>
  </si>
  <si>
    <t>16-Mayo FACTURA --1971</t>
  </si>
  <si>
    <t>28-Mayo FACTURA  1928</t>
  </si>
  <si>
    <t>GALLOTOTOTE</t>
  </si>
  <si>
    <t>17-May FACTURA  1881</t>
  </si>
  <si>
    <t>SALVADOR RODRIGUEZ</t>
  </si>
  <si>
    <t>20-May 22,396.00 23-May 8,729.00</t>
  </si>
  <si>
    <t>ADRIANA**SUST 287</t>
  </si>
  <si>
    <t>COMIDA CHINOS P. CRISTAL</t>
  </si>
  <si>
    <t>T1</t>
  </si>
  <si>
    <t>GABINA</t>
  </si>
  <si>
    <t>16-Mayo 28,450.00 18-Mayo 4,394.00</t>
  </si>
  <si>
    <t>30-Mayo FACTURA 1940</t>
  </si>
  <si>
    <t>14-Junio FACTURA 1945</t>
  </si>
  <si>
    <t>17-May 16,000.00 21-May 1,869.50</t>
  </si>
  <si>
    <t>ANGEL R</t>
  </si>
  <si>
    <t>17-Mayo FACTURAS 2140 al 2143</t>
  </si>
  <si>
    <t>18-Mayo FACTURA 1870 $ 1,997.50</t>
  </si>
  <si>
    <t>17-Mayo FACTURA -1914</t>
  </si>
  <si>
    <t>ELIAS</t>
  </si>
  <si>
    <t>18-Mayo FACTURA --1915  $ 1,642.50</t>
  </si>
  <si>
    <t>CHEDRAUI</t>
  </si>
  <si>
    <t>AIME**SUST 142 T1</t>
  </si>
  <si>
    <t>JUANITA**SUST 179 T1</t>
  </si>
  <si>
    <t>18-May 31,600.00 19-May 3,111.00</t>
  </si>
  <si>
    <t>18-May 14,300.00 22-May 1,450.00</t>
  </si>
  <si>
    <t>GERARDO T</t>
  </si>
  <si>
    <t>20-May 7,900.00 23-May 427.50</t>
  </si>
  <si>
    <t>MIGUEL MORELOS</t>
  </si>
  <si>
    <t>19-Mayo FACTURA 1750 $ 1,732.50</t>
  </si>
  <si>
    <t>20-Mayo FACTURA -2287 $ 1,212.50</t>
  </si>
  <si>
    <t>EMP LA MEXICANA DE PUE</t>
  </si>
  <si>
    <t>19-Mayo FACTURA  1948</t>
  </si>
  <si>
    <t>29-May 20,000.00 30-May 13,329.00</t>
  </si>
  <si>
    <t>20-May 2,340.00 dif x precio 45 a 44 x 53.60kg = 54.00</t>
  </si>
  <si>
    <t>28-Mayo FACTURA 1936</t>
  </si>
  <si>
    <t>05-Jun FACTURA  1938</t>
  </si>
  <si>
    <t>07-Junio FACTURA 1941</t>
  </si>
  <si>
    <t>14-Junio FACTURA 1944</t>
  </si>
  <si>
    <t>21-Mayo FACTURAS 2082 al 2085</t>
  </si>
  <si>
    <t>JACOBO</t>
  </si>
  <si>
    <t>24-May FACTURA  1916</t>
  </si>
  <si>
    <t>24-May FACTURA   1902</t>
  </si>
  <si>
    <t>DARIO DEL CORDEL</t>
  </si>
  <si>
    <t>21-Mayo FACTURAS 1905 al 1913</t>
  </si>
  <si>
    <t>21-Mayo FACTURAS  1933-al 1935  $  5,415.32---FACT 1957 al 1961 $ 8,853.60</t>
  </si>
  <si>
    <t>21-May FACTURA 1903</t>
  </si>
  <si>
    <t>19-Mayo FACTURAS 2001 al 2005</t>
  </si>
  <si>
    <t>AIME**SUST 276 T1</t>
  </si>
  <si>
    <t>28-Mayo FACTURA 1904</t>
  </si>
  <si>
    <t>IMELDA OSCAR T</t>
  </si>
  <si>
    <t>20-MAYO FACTURAS--2151-2152</t>
  </si>
  <si>
    <t>20-Mayo FACTURA 1925</t>
  </si>
  <si>
    <t xml:space="preserve">VICTOR </t>
  </si>
  <si>
    <t>21-Mayo FACTURA 2045</t>
  </si>
  <si>
    <t>20-MAYO FACTURA -2286 $ 1,22435</t>
  </si>
  <si>
    <t>RA</t>
  </si>
  <si>
    <t>FEDERICO GALICIA</t>
  </si>
  <si>
    <t>OMAR (LUIS LOPEZ)</t>
  </si>
  <si>
    <t>20-May 15,000.00 21-May 14,167.00</t>
  </si>
  <si>
    <t>AIME**SUST 335 TI</t>
  </si>
  <si>
    <t>21-Mayo FACTURA 1921</t>
  </si>
  <si>
    <t>JOVANY RIOS</t>
  </si>
  <si>
    <t>21-Mayo FACTURA 1922</t>
  </si>
  <si>
    <t>21-Mayo FACTURA 1923</t>
  </si>
  <si>
    <t>21-Mayo 60,000.00 28-May 89,170.00</t>
  </si>
  <si>
    <t>21-Mayo FACTURA 1924</t>
  </si>
  <si>
    <t>21-Mayo FACTURA 1949 $ 1,332.50</t>
  </si>
  <si>
    <t>ARTURO C</t>
  </si>
  <si>
    <t>28-Mayo FACTURA 1920</t>
  </si>
  <si>
    <t>21-Mayo factura -2285 $ 1,915.75</t>
  </si>
  <si>
    <t>22-May 13,527.00 23-May 8,000.00</t>
  </si>
  <si>
    <t>SANCHEZ</t>
  </si>
  <si>
    <t>22-Mayo FACTURA 2046</t>
  </si>
  <si>
    <t>ALFREDO ALV</t>
  </si>
  <si>
    <t>22-May 5¿20,503.00 17-Jun 10,000.00</t>
  </si>
  <si>
    <t xml:space="preserve">ELVIRA </t>
  </si>
  <si>
    <t>22-May 2,800.00 28-May 4,155.00 01-Junio 18,000.00</t>
  </si>
  <si>
    <t>22-May FACTURA 1943</t>
  </si>
  <si>
    <t>22-May FACTURA 1937</t>
  </si>
  <si>
    <t>ADR**SUST 425 T1</t>
  </si>
  <si>
    <t>22-Mayo FACTURA 2252</t>
  </si>
  <si>
    <t>22-May FACTURA 1942</t>
  </si>
  <si>
    <t>7-Junio FACTURA 1946</t>
  </si>
  <si>
    <t>7-Junio FACTURA  1947</t>
  </si>
  <si>
    <t>23-may 3,436.00 24-May 3,000.00--FACTURA --1972 $ 1,800.00</t>
  </si>
  <si>
    <t>22-Mayo FACTURS -2049</t>
  </si>
  <si>
    <t>24-May 17,243.20 dif x dev de 9.65kg a 52= 501.80</t>
  </si>
  <si>
    <t>30-May 22,691.00 31-May 12,882.00</t>
  </si>
  <si>
    <t>SERRANITO</t>
  </si>
  <si>
    <t>MARIA</t>
  </si>
  <si>
    <t>28-Mayo FACTURAS  2090 al 2117</t>
  </si>
  <si>
    <t>29-May 43,879.00 dif x merma de 3.15kg a 44= 138.60</t>
  </si>
  <si>
    <t>24-May  FACTURA 1965</t>
  </si>
  <si>
    <t>24 MAY FACTURA  1966</t>
  </si>
  <si>
    <t>24-May FACTURA 1968</t>
  </si>
  <si>
    <t>28-May FACTURA 1967</t>
  </si>
  <si>
    <t>24-Mayo FACTURAS -1997 AL 1999  $ 4,963.85</t>
  </si>
  <si>
    <t>24-Mayo FACTURAS 1984 al 1986 y 1988 al 1996</t>
  </si>
  <si>
    <t>23-May 7,262.00 30-May 4,000.40</t>
  </si>
  <si>
    <t>24-May FACTURA 1970</t>
  </si>
  <si>
    <t>06-Jun 28,560.00 18-Jun 20,649.50</t>
  </si>
  <si>
    <t>23-Mayo FACTURA -2283 $ 1,843.00</t>
  </si>
  <si>
    <t>24-Mayo FACTURA -1974</t>
  </si>
  <si>
    <t>23-May 34,000.00 28-May 944.00</t>
  </si>
  <si>
    <t>24-May 3,220.00 28-May 3,500.00</t>
  </si>
  <si>
    <t>24-May 492.00  25-May 3,233.50</t>
  </si>
  <si>
    <t>THE KING atlixco</t>
  </si>
  <si>
    <t>24-May 5,700.00 dif x devolucion 359.00 31-mayo</t>
  </si>
  <si>
    <t>29-May 11,426.50 dif x precio de 60 a 54 x 211.60kg = 1,269.50</t>
  </si>
  <si>
    <t>23-May 32,000.00 24-May 7,900.00</t>
  </si>
  <si>
    <t>23-MAYO FACTURA 2006</t>
  </si>
  <si>
    <t>CARTON</t>
  </si>
  <si>
    <t>24-May 8,000.00 28-May 1,897.50</t>
  </si>
  <si>
    <t>BRIONES</t>
  </si>
  <si>
    <t>28-Mayo FACTURA 2119  al  2124</t>
  </si>
  <si>
    <t>24-Mayo FACTURA 2252 $ 8,181.68</t>
  </si>
  <si>
    <t>11-Jun 10,000.00 23-Jun 5,000.00</t>
  </si>
  <si>
    <t>ADRIANA**REGRESO EL PROD</t>
  </si>
  <si>
    <t>24-May 2,104.00 Dev 8.9kg a 45=400.50 31 mayp</t>
  </si>
  <si>
    <t>26-Mayo FACTURA -2029</t>
  </si>
  <si>
    <t>24-Mayo FACTURA -2282</t>
  </si>
  <si>
    <t>28-Mayo 11,409.00 3-Jun 33,669.50</t>
  </si>
  <si>
    <t>24-MAYO FACTURA 2010</t>
  </si>
  <si>
    <t>20-May 47,887.50 dif x precio delanteros 122.9kg de 50 a 54= 491.60</t>
  </si>
  <si>
    <t>25-Mayo FACTURAS -2281 $ 1,673.40</t>
  </si>
  <si>
    <t>PERYS ALIMENTOS</t>
  </si>
  <si>
    <t>26-May FACTURA 2011</t>
  </si>
  <si>
    <t>26-May 12,292.50 dif dev de 24kg a 37.50= 900.00</t>
  </si>
  <si>
    <t>26-Mayo FACTURAS 2038-2039-2040</t>
  </si>
  <si>
    <t>AIME**NO ENCONTRARON AL CLIENTE</t>
  </si>
  <si>
    <t>26-Mayo FACTURA 2012</t>
  </si>
  <si>
    <t>COMIDA CHINOS 4 pte</t>
  </si>
  <si>
    <t>26-Mayo FACTURA -2279 $ 1,940.00</t>
  </si>
  <si>
    <t>26-Mayo FACTURA 2013</t>
  </si>
  <si>
    <t>SELEDONIO</t>
  </si>
  <si>
    <t>26-Mayo FACTURA 2014</t>
  </si>
  <si>
    <t>26-Mayo FACTURA  2015--2016</t>
  </si>
  <si>
    <t>26-Mayo FACTURA 2022</t>
  </si>
  <si>
    <t>27-Mayo FACTURA 2266 $ 349.80</t>
  </si>
  <si>
    <t>27-Mayo FACTURA -2086</t>
  </si>
  <si>
    <t>COMIDA CHINOS P CRISTAL</t>
  </si>
  <si>
    <t>14-Junio FACTURA 2133</t>
  </si>
  <si>
    <t>07-Jun FACTURA 2132</t>
  </si>
  <si>
    <t>12-Jun ACTURA 2131</t>
  </si>
  <si>
    <t>28-May Y 3 Jun  FACTURA 2171</t>
  </si>
  <si>
    <t>31-May FACTURA 2034</t>
  </si>
  <si>
    <t>31-Mayo FACTURA 2030</t>
  </si>
  <si>
    <t>28-May FACTURA 2032</t>
  </si>
  <si>
    <t>26-Mayo FACTURAS 2023-2024-2026-2027-2028</t>
  </si>
  <si>
    <t>31-Mayo FACTURAS 2289- al 2295</t>
  </si>
  <si>
    <t>28-May FACTURA 2031</t>
  </si>
  <si>
    <t>28-Mayo FACTURA 2069 al 2076</t>
  </si>
  <si>
    <t>28-Mayo FACTURAS 2050 al 2068</t>
  </si>
  <si>
    <t>31-May FACTURA 2033</t>
  </si>
  <si>
    <t>27-Mayo FACTURA 2035</t>
  </si>
  <si>
    <t>JUAN HERRERA</t>
  </si>
  <si>
    <t>27-May 7,138.00 29-May 5,526.80</t>
  </si>
  <si>
    <t>27-Mayo FACTURA -2047</t>
  </si>
  <si>
    <t>27-Mayo FACTURA -1872-$ 699.60</t>
  </si>
  <si>
    <t>FABIAN S</t>
  </si>
  <si>
    <t>27-Mayo FACTURA -2278</t>
  </si>
  <si>
    <t>28-Mayo FACTURA -2087</t>
  </si>
  <si>
    <t>28-May FACTURA 2081</t>
  </si>
  <si>
    <t>CENTRO DE TLAXCALA</t>
  </si>
  <si>
    <t>27-May 35,500.00 29-May 14,281.00</t>
  </si>
  <si>
    <t>28-May 9,557.00 31-May 1,494.00</t>
  </si>
  <si>
    <t>BET</t>
  </si>
  <si>
    <t>JOVANNY RIOS</t>
  </si>
  <si>
    <t>HARBANO</t>
  </si>
  <si>
    <t>28-May FACTUA -2159 $ 18,132.96</t>
  </si>
  <si>
    <t>30-Mayo FACTURA -2098</t>
  </si>
  <si>
    <t>28-Mayo FACTURA 2259 $ 1.987.50</t>
  </si>
  <si>
    <t>GUERNEROS</t>
  </si>
  <si>
    <t>29-May 18,358.60 dif x precio de 47 a 46 x 399.10kg = 399.40</t>
  </si>
  <si>
    <t>MARIO GUTIERREZ</t>
  </si>
  <si>
    <t>28-Mayo FACTURA -1951  $ 1,632.50</t>
  </si>
  <si>
    <t>29-May 16,258.50 30-May 5,000.00</t>
  </si>
  <si>
    <t>06-Jun FACTURA 2134</t>
  </si>
  <si>
    <t>28-Mayo FACTURA 2136-al 2139</t>
  </si>
  <si>
    <t>31-Mayo 11,519.00 6-Jun 1,000.00-11-Jun 18,775.050</t>
  </si>
  <si>
    <t>30-Mayo FACTURAS -2244-2245</t>
  </si>
  <si>
    <t>29-May 1,.100.00  31-May 1,247.50</t>
  </si>
  <si>
    <t>29-May 21,000.00 30-May 13,069.00 FACTURAS 2193 al 2206 $ 25,813.20</t>
  </si>
  <si>
    <t>EDUARDO</t>
  </si>
  <si>
    <t>OSCAR ARROZ</t>
  </si>
  <si>
    <t>ADRIANA**SIN JUSTIFICACION</t>
  </si>
  <si>
    <t xml:space="preserve">EL PASTORCITO </t>
  </si>
  <si>
    <t>30-Mayo 10,000.00 31-May 1,500.00 01-Junio 1,514.00</t>
  </si>
  <si>
    <t>29-May 35,100.00 31-May 3,963.00</t>
  </si>
  <si>
    <t>31-May FACTURA -2176</t>
  </si>
  <si>
    <t>04-Jun FACTURA 2172</t>
  </si>
  <si>
    <t>04-Jun FACTURAS 2214 al 2242 $ 50,917.05</t>
  </si>
  <si>
    <t>31-May FACTURA 2174</t>
  </si>
  <si>
    <t>31-May FACTURAS 2178 al 2182 y 2186 al 2191</t>
  </si>
  <si>
    <t>31-Mayo FACTUAS 2207 al 2211</t>
  </si>
  <si>
    <t>31-Mayo FACTURA -2212 $ 1,952.00</t>
  </si>
  <si>
    <t>BENITO-GONZALO</t>
  </si>
  <si>
    <t>14-Junio FACTURA 2358</t>
  </si>
  <si>
    <t>31-May FACTURA 2177</t>
  </si>
  <si>
    <t>31-May FACTURA -2175</t>
  </si>
  <si>
    <t>30-Mayo FACTURA 2276 $ 1,800.00</t>
  </si>
  <si>
    <t>U1</t>
  </si>
  <si>
    <t>30-May FACTURA 2183 al 2185</t>
  </si>
  <si>
    <t>KAREN</t>
  </si>
  <si>
    <t>30-May FACTURA -2192</t>
  </si>
  <si>
    <t>31-May 18,.000.00 31-May 14,234.50</t>
  </si>
  <si>
    <t>11-Jun 16,601.00 12-Jun 17,507.</t>
  </si>
  <si>
    <t>MECHE</t>
  </si>
  <si>
    <t>30-Mayo FACTURA -2280 $ 1,891.50</t>
  </si>
  <si>
    <t>MARITZA</t>
  </si>
  <si>
    <t>31-Mayo FACTURAS 2270-al 2274</t>
  </si>
  <si>
    <t>31-Mayo FACTURA -2249</t>
  </si>
  <si>
    <t>30-Mayo FACTURA -2247  $ 1,776.00</t>
  </si>
  <si>
    <t>SERU</t>
  </si>
  <si>
    <t>31-Mayo FACTURA -2246  $  1,920.00</t>
  </si>
  <si>
    <t>31-May 500.00 01-Junio 2,159.00</t>
  </si>
  <si>
    <t>31-Mayo FACTURA -2248  $ 1,968.00</t>
  </si>
  <si>
    <t>31-Mayo FACTURA -2250-2251 $ 3,527.50</t>
  </si>
  <si>
    <t>THE THINK</t>
  </si>
  <si>
    <t>31-May 15,500.00 5-Jun 4,353.00</t>
  </si>
  <si>
    <t>31-May 6,938.50 dif x dev 7.370kg a 47= 346.39</t>
  </si>
  <si>
    <t>30-Mayo FACTURA -2253</t>
  </si>
  <si>
    <t>MARIA DEL ROSARIO</t>
  </si>
  <si>
    <t>ALBERTO</t>
  </si>
  <si>
    <t>31-Mayo FACTURA 2265 $ 1,800.00</t>
  </si>
  <si>
    <t>RAFA LEDO</t>
  </si>
  <si>
    <t>07-Jun 4,941.00 dif x precio de 22 a 18 x 274.5kg = 1,098.00</t>
  </si>
  <si>
    <t>01-Jun facturas -2268-2269</t>
  </si>
  <si>
    <t>MARIZA GUAN</t>
  </si>
  <si>
    <t>12-Jun 15,704.00 13-Jun 17,697.00</t>
  </si>
  <si>
    <t>31-Mayo 22,000.00 02-Junio 24,717.00</t>
  </si>
  <si>
    <t>LEONEL</t>
  </si>
  <si>
    <t>31-May 42,052.00 1-Junio 600.50</t>
  </si>
  <si>
    <t>CHINOS INDEPENDENCIA</t>
  </si>
  <si>
    <t>DEVOLUCION DE PRODUCTO 07-Junio 2014</t>
  </si>
  <si>
    <t>06-Jun 10,000.00  11-Jun 2,000.00  16 Jun 15,000.00--24-Jun 7,138.45 FACTURAS 1859--1865</t>
  </si>
  <si>
    <t>25 Jun -FACTURA 1987</t>
  </si>
  <si>
    <t>25-Jun FACTURA 2356</t>
  </si>
  <si>
    <t>27-Mayo FACTURA 2349</t>
  </si>
  <si>
    <t>16-Mayo FACTURA 2350</t>
  </si>
  <si>
    <t>23-Mayo FACTURA 2352</t>
  </si>
  <si>
    <t>13-Mayo 4,122.00 16-Mayo 3,844.00 FACTURA 2042 $ 7,966.20---00dif x precio de 52 a 51x 156.2kg &lt;=156.40</t>
  </si>
  <si>
    <t>13-Mayo 562.00--FACTURA 2365     16-Mayo 500.00</t>
  </si>
  <si>
    <t>13-Mayo FACTURA 2365</t>
  </si>
  <si>
    <t>22-Mayo FACTURA 2366</t>
  </si>
  <si>
    <t>02-Mayo FACTURA 2367</t>
  </si>
  <si>
    <t>05-Mayo FACTURA 2368</t>
  </si>
  <si>
    <t>07-Mayo FACTURA 2369</t>
  </si>
  <si>
    <t>11-Mayo FACTURA 2370</t>
  </si>
  <si>
    <t>15-Mayo FACTURA 2371</t>
  </si>
  <si>
    <t>17-Mayo FACTURA 2372</t>
  </si>
  <si>
    <t>20-Mayo FACTURA 2373</t>
  </si>
  <si>
    <t>21-Mayo FACTURA 2374</t>
  </si>
  <si>
    <t>23-Mayo FACTURA 2375  $ 4,627.80</t>
  </si>
  <si>
    <t>REMISIONES DE   J U N I O           2 0 1 4</t>
  </si>
  <si>
    <t>02-Jun 8,000.00 3-Jun 26,473.00</t>
  </si>
  <si>
    <t>02-Jun 3,081.60 dev de 10.75kg a 27= 290.00</t>
  </si>
  <si>
    <t>02-Jun 34,470.00 3-Jun 3,000.00</t>
  </si>
  <si>
    <t>02-Jun FACTURA 2326 $ 1,800.00</t>
  </si>
  <si>
    <t xml:space="preserve">02-Jun FACTURA 2332 </t>
  </si>
  <si>
    <t>LUIS  LEDO</t>
  </si>
  <si>
    <t>03-Junio FACTURA 2384</t>
  </si>
  <si>
    <t>06-Jun FACTURA 2404</t>
  </si>
  <si>
    <t>09-Jun FACTURA 2328</t>
  </si>
  <si>
    <t>04-Jun 4,380.00 Dif x precio de 52 a 50 = 175.2</t>
  </si>
  <si>
    <t>04-Jun FACTURA 2329</t>
  </si>
  <si>
    <t>PROD PARA AVES Y</t>
  </si>
  <si>
    <t>06-Jun FACTURA 2409</t>
  </si>
  <si>
    <t>??</t>
  </si>
  <si>
    <t>AIME**NO TINEN SUF DINERO EL CLIENTE</t>
  </si>
  <si>
    <t>03-Jun FACTURAS 2335-2336-2337</t>
  </si>
  <si>
    <t>FELIPE R</t>
  </si>
  <si>
    <t>04-Jun FACTURA 2347-2348</t>
  </si>
  <si>
    <t>03-Junio FACTURA 2246</t>
  </si>
  <si>
    <t>MARITZA GUARNEROS</t>
  </si>
  <si>
    <t xml:space="preserve"> TACOS JIRETH</t>
  </si>
  <si>
    <t>ADR**REGRESO EL PROD</t>
  </si>
  <si>
    <t>03-Jun 15,500.00 4-Jun 9,589.50</t>
  </si>
  <si>
    <t>EL GALLOTOTOTE</t>
  </si>
  <si>
    <t>RAMON YAÑEZ</t>
  </si>
  <si>
    <t>03-Junio FACTURAS 2341-2342-+2343-2344</t>
  </si>
  <si>
    <t>04-Junio FACTURA 2345 $ 1,152.00</t>
  </si>
  <si>
    <t>GIOVANNY RIOS</t>
  </si>
  <si>
    <t>05-Jun 17,321.50 7-Jun 3,500.00</t>
  </si>
  <si>
    <t>04-Jun 4,150.00 6-Jun 155.50</t>
  </si>
  <si>
    <t>21-Junio FACTURA 2362</t>
  </si>
  <si>
    <t>21-Junio FACTURA 2363</t>
  </si>
  <si>
    <t>21-Junio FACTURA 2361</t>
  </si>
  <si>
    <t>MARCO ME</t>
  </si>
  <si>
    <t>05-JuN FACTURA 2353 $ 1,960.00</t>
  </si>
  <si>
    <t>05-Jun FACTURA 2354 $ 1,960.00</t>
  </si>
  <si>
    <t>JORGE A</t>
  </si>
  <si>
    <t>11-Jun FACTURA 2360</t>
  </si>
  <si>
    <t>04-Jun 23,600.00 6-Jun 3,190.00</t>
  </si>
  <si>
    <t>05-Jun 18,705.00 dif x dev 3.020 por llevar hueso = 142.00</t>
  </si>
  <si>
    <t>AITY ??</t>
  </si>
  <si>
    <t>AGUA SANTA</t>
  </si>
  <si>
    <t>05-Jun 3,276.00 6-Jun 5,348.00</t>
  </si>
  <si>
    <t>05-Jun FACTURA 2402</t>
  </si>
  <si>
    <t>05-Jun 42,500.00 6-Jun 843.50</t>
  </si>
  <si>
    <t>DELY RICO  Ariel</t>
  </si>
  <si>
    <t>07-Jun 8,219.72 dif x cambio de precio 189.78</t>
  </si>
  <si>
    <t>GIELBERTO</t>
  </si>
  <si>
    <t>11-Jun FACTURA 2400</t>
  </si>
  <si>
    <t>09-Jun FACTURA  2398</t>
  </si>
  <si>
    <t>09-Jun FACTURA 2399</t>
  </si>
  <si>
    <t xml:space="preserve">COM DE ALIMENTOS </t>
  </si>
  <si>
    <t>05-Jun $ 15,000.00 6-Jun 1,399.00</t>
  </si>
  <si>
    <t>HERMANA DE FABIAN</t>
  </si>
  <si>
    <t>21-Junio FACTURA 2412</t>
  </si>
  <si>
    <t>ADRIANA**SUSR 557</t>
  </si>
  <si>
    <t>CHINOS</t>
  </si>
  <si>
    <t>21-Junio FACTURA 2413</t>
  </si>
  <si>
    <t>TACASO</t>
  </si>
  <si>
    <t>TACOS JIRETH ??</t>
  </si>
  <si>
    <t>21-Junio FACTURA 2411</t>
  </si>
  <si>
    <t>07-Jun 8,575.50 10-Jun 7,000.00</t>
  </si>
  <si>
    <t>06-Jun 28,000.00 10-Jun 6,347.50</t>
  </si>
  <si>
    <t>NARAS</t>
  </si>
  <si>
    <t>07-Jun 34,320.00 11-Jun 1,324.00</t>
  </si>
  <si>
    <t>11-Jun 8,099.50 Dif x precio de 52 a 48.50=584.50</t>
  </si>
  <si>
    <t>CUE SILVANO</t>
  </si>
  <si>
    <t>09-Jun FACTURA 2422</t>
  </si>
  <si>
    <t>HARINAS DE MINATITLAN</t>
  </si>
  <si>
    <t>FABIABN</t>
  </si>
  <si>
    <t>NARCISO</t>
  </si>
  <si>
    <t xml:space="preserve">AIME**CORRECCION DE PRECIO </t>
  </si>
  <si>
    <t>MIGUEL XOCHIT</t>
  </si>
  <si>
    <t>JUANITA MORALES</t>
  </si>
  <si>
    <t>SIN FIRMA**</t>
  </si>
  <si>
    <t>SIN FIRMA**CORREGIDO EL PRECIO DE 18.5 A 18 KG DE CUERO DE PIERNA</t>
  </si>
  <si>
    <t>MAURICIO</t>
  </si>
  <si>
    <t>ISABEL HERRERA</t>
  </si>
  <si>
    <t>SIN FIRMA**SUST 729 U1</t>
  </si>
  <si>
    <t>09-Jun 25,000.00 10-Jun 9,171.50</t>
  </si>
  <si>
    <t>19-Jun 12,000.00  30-Jun 4,161.50 Dif dev de 24.56kg chuleta 52= 1,277.12</t>
  </si>
  <si>
    <t>09-Jun 35,300.00 10-Jun 2,112.00</t>
  </si>
  <si>
    <t>11-Jun FACTURA 2436</t>
  </si>
  <si>
    <t>11-Jun FACTURA 2439</t>
  </si>
  <si>
    <t>11-Jun FACTURA 2438</t>
  </si>
  <si>
    <t>SARA O</t>
  </si>
  <si>
    <t>21-Junio FACTURA  2444</t>
  </si>
  <si>
    <t>13-Jun 4,699.50 14-Jun 999.50</t>
  </si>
  <si>
    <t>11-Jun 12,000.00 Dif dev 16.2kg a 24=389.00</t>
  </si>
  <si>
    <t>14-Jun FACTURA 2456</t>
  </si>
  <si>
    <t>ADRIANA**SUST 826</t>
  </si>
  <si>
    <t>13-Jun 5,103.00 14-Jun 20,000.00-15¿6-Jun 10,558.00</t>
  </si>
  <si>
    <t>ALFREDO ALDUC</t>
  </si>
  <si>
    <t>10-Jun 29,000.00 12-Jun 6,353.00</t>
  </si>
  <si>
    <t>VALERIO FIGU</t>
  </si>
  <si>
    <t>10-Jun FACTURA 2455</t>
  </si>
  <si>
    <t>IRAN</t>
  </si>
  <si>
    <t xml:space="preserve">SAN MANUEL </t>
  </si>
  <si>
    <t>21-Junio FACTURA 2466</t>
  </si>
  <si>
    <t>21-Junio FACTURA  084</t>
  </si>
  <si>
    <t>JORGE ARRIAGA HIJO</t>
  </si>
  <si>
    <t>JORGE ARRIAGA GRANDE</t>
  </si>
  <si>
    <t>14-Jun 20,000.00 16-Jun 13,211.00</t>
  </si>
  <si>
    <t>12-Jun 17,500.00 13-Jun 21,123.00</t>
  </si>
  <si>
    <t>CAFERRA</t>
  </si>
  <si>
    <t>12-Jun FACTURA 2494</t>
  </si>
  <si>
    <t>MARTINEZ</t>
  </si>
  <si>
    <t>DELIRICO ARIEL</t>
  </si>
  <si>
    <t>14-Jun FACTURA 2506</t>
  </si>
  <si>
    <t>TAQUERIA RINCON DE LAS FLORES</t>
  </si>
  <si>
    <t>14-Jun FACTURA 2500</t>
  </si>
  <si>
    <t>17-Jun FACTURA 2501</t>
  </si>
  <si>
    <t>14-Jun FACTURA 2502</t>
  </si>
  <si>
    <t>14-Jun FACTURA 2499</t>
  </si>
  <si>
    <t>V1</t>
  </si>
  <si>
    <t>13-Jun 18,000.00 14-Jun 17,303.00</t>
  </si>
  <si>
    <t>26-Jum 258,714.30 dif x precio de 39.50 a 39 x 6633.7kg = 3,316.85</t>
  </si>
  <si>
    <t>14-Jun FACTURA 2505</t>
  </si>
  <si>
    <t>14-Jun 10,000.00 18-Jun 5.000.00</t>
  </si>
  <si>
    <t>16-Jun 16,881.00 18-Jun 16,901.00</t>
  </si>
  <si>
    <t>ANGEL X</t>
  </si>
  <si>
    <t>JAVIER RM</t>
  </si>
  <si>
    <t>14-Jun 1,175.00 falto grasa 5x 24=120.00</t>
  </si>
  <si>
    <t>JUANITA**DEVOLVIO EL PROD CLAUDIO 65 KG DE ABIERTA</t>
  </si>
  <si>
    <t xml:space="preserve">BENITO </t>
  </si>
  <si>
    <t>28-Jun FACTURA 26-A</t>
  </si>
  <si>
    <t>26-Jun FACTURA  25-A</t>
  </si>
  <si>
    <t>14-Jun 6,243.60 17-Jun 6,000.00</t>
  </si>
  <si>
    <t>BERNARDO INF</t>
  </si>
  <si>
    <t>13-Jun 12,000.00 14-Jun 1,400.00</t>
  </si>
  <si>
    <t>RAFA</t>
  </si>
  <si>
    <t>CLAUDIO</t>
  </si>
  <si>
    <t>18-Jun 4,899.00 22-Jun 10,000.00--23 Jun 11,750.00 24-Jun 11,335.00</t>
  </si>
  <si>
    <t>14-Jun 26,250.00 15-Jun 19,811.00</t>
  </si>
  <si>
    <t>15-Jun 14,456.60 dif. X k no destaro carrito 25.80kg</t>
  </si>
  <si>
    <t>LA REINA MARIA</t>
  </si>
  <si>
    <t>15-Jun 3,352.00 Dif x dev de 6.00jkg a 28 = 288.00</t>
  </si>
  <si>
    <t>ADRIANA**CANCELO LA MERC EL CLIENTE FERNANDO GALICIA</t>
  </si>
  <si>
    <t>15-Jun 8,889.00 17-Jun 2,064.00</t>
  </si>
  <si>
    <t xml:space="preserve">ARTURO </t>
  </si>
  <si>
    <t>15-Jun 21,000.00 18-Jun 7,342.00</t>
  </si>
  <si>
    <t>JOSE ELIGIO OREA</t>
  </si>
  <si>
    <t>24-Jun 7,265.00 25-Jun 15,000.00-26 JUN 500.00 28-Jun 17,882.00</t>
  </si>
  <si>
    <t>16-Jun 1,417.00 17-Jun 856.00</t>
  </si>
  <si>
    <t>ADRIANA**INICIAL 2417 CAMBIO DE PRECIO EN PERNIL</t>
  </si>
  <si>
    <t>16-Jun 15,400.00 19-Jun 896.00</t>
  </si>
  <si>
    <t>ADRIANA**REGRESO EL PROD MARINE</t>
  </si>
  <si>
    <t xml:space="preserve">DELY RICO </t>
  </si>
  <si>
    <t>27-Jun 1,359.00 dif x dev  papada 28.85kg a 36= 1,038.60</t>
  </si>
  <si>
    <t>16-Jun 46,000.00 18-Jun 3,218.00</t>
  </si>
  <si>
    <t>28-Jun FACTURA   169-A</t>
  </si>
  <si>
    <t>17-Jun  15,680.00 18-Jun 500.00</t>
  </si>
  <si>
    <t>28-Jun FACTURA  178-A</t>
  </si>
  <si>
    <t>ALFONSO CEBALLOS</t>
  </si>
  <si>
    <t>17-Jun 11,000.00 20-Jun 600.00</t>
  </si>
  <si>
    <t>MARCO A</t>
  </si>
  <si>
    <t>ANGELES XOCHI</t>
  </si>
  <si>
    <t>SAMUEL ALFONSO tehuacan</t>
  </si>
  <si>
    <t xml:space="preserve">LUIS </t>
  </si>
  <si>
    <t>FERNANDO</t>
  </si>
  <si>
    <t>EMIALIANO</t>
  </si>
  <si>
    <t>20-Jun 8,400.00 24-Jun 3,620.00</t>
  </si>
  <si>
    <t>IMELDA**OSCAR</t>
  </si>
  <si>
    <t>ENARO</t>
  </si>
  <si>
    <t>19-Jun 8,600.00  21-Jun 326.50</t>
  </si>
  <si>
    <t>18-Jun 4,000.00 19-Jun 1,085.00</t>
  </si>
  <si>
    <t>23-Jun FACTURA 12 A</t>
  </si>
  <si>
    <t>GIOVANNY</t>
  </si>
  <si>
    <t>20-Jun 13,500.00 21-Jun 9,000.00</t>
  </si>
  <si>
    <t>20-Jun 4,600.00 21-Jun 3,370.00</t>
  </si>
  <si>
    <t>JOSE ARRIAGA GRANDE</t>
  </si>
  <si>
    <t>28-Jun FACTURA  36-A</t>
  </si>
  <si>
    <t>25-Jun FACTURA 189</t>
  </si>
  <si>
    <t>DAMESIO</t>
  </si>
  <si>
    <t>AIMET**SUST 545 U1</t>
  </si>
  <si>
    <t>JAROCHITO??</t>
  </si>
  <si>
    <t>22-Jun 1,218.25  Dif por precio 21.75</t>
  </si>
  <si>
    <t>VICKY</t>
  </si>
  <si>
    <t>21-Jun 10,995.00 25-Jun 5,000.00</t>
  </si>
  <si>
    <t>ADRIANA**SUST 618</t>
  </si>
  <si>
    <t>JORGE A GRANDE</t>
  </si>
  <si>
    <t>28-Jun FACTURA  078-A</t>
  </si>
  <si>
    <t xml:space="preserve">22-Jun FACTURA 114 $ 14,984.00 </t>
  </si>
  <si>
    <t>21-Jun 9,000.00 25-Jun 10,677.20</t>
  </si>
  <si>
    <t>21-Junio FACTURA 83</t>
  </si>
  <si>
    <t>LIBRES ???</t>
  </si>
  <si>
    <t>21-Jun 20,000.00 24-Jun 15,665.00</t>
  </si>
  <si>
    <t>RICARDO 105</t>
  </si>
  <si>
    <t>ANGEL LOPEZ</t>
  </si>
  <si>
    <t>21-Jun 5,000.00 22-Jun 1,380.00</t>
  </si>
  <si>
    <t>ADRIANA**SSUT 674</t>
  </si>
  <si>
    <t>22-Jun FACTURA 087</t>
  </si>
  <si>
    <t>TACOS RAMON</t>
  </si>
  <si>
    <t>21-Jun 30,000.00 23-Jun 19,307.00</t>
  </si>
  <si>
    <t>23-Jun 4,300.00 25-Jun 3,566.50</t>
  </si>
  <si>
    <t>27-Jun 6,280.50 Dev 4.22 cabeza a40= 170.50</t>
  </si>
  <si>
    <t>22-Jun 40,000.00 24-Jun 4,707.00</t>
  </si>
  <si>
    <t>ADRIANA**CAMBIO EL PRECIO DE 53 A 52</t>
  </si>
  <si>
    <t>CELEDONIO</t>
  </si>
  <si>
    <t>AIMET**DEV PROD</t>
  </si>
  <si>
    <t>CHRISTIAN-GRACIELA</t>
  </si>
  <si>
    <t>24-Jun 13,511.34 dif x dev de 12.83kg a 27= 346.41</t>
  </si>
  <si>
    <t>25-Jum 16,000.00 27-Jun 4,740.00</t>
  </si>
  <si>
    <t>AIMET**NOQUISO EL PROD</t>
  </si>
  <si>
    <t>25-Jun FACTURA 133-A</t>
  </si>
  <si>
    <t>28 Jun FACTURA  194-A</t>
  </si>
  <si>
    <t>25-Jun 40,146.50 dif x precio de 993kg de 19- a18.50= 496.50</t>
  </si>
  <si>
    <t>25-Jun 70,300.00 28-Jun 9,940.50</t>
  </si>
  <si>
    <t>25-Jun FACTURA 190A</t>
  </si>
  <si>
    <t>25-Jun FACTURA 132-A</t>
  </si>
  <si>
    <t>25-Junio FACTURA 190-A</t>
  </si>
  <si>
    <t>24-Jun FACTURA 142-A</t>
  </si>
  <si>
    <t>25-Jun 1,400.00 Dev grasa 5kg A 25= 125.00</t>
  </si>
  <si>
    <t>24-Jun 2,000.00 28-Jun 1,677.00</t>
  </si>
  <si>
    <t>ANGEL CORDERO??</t>
  </si>
  <si>
    <t>30- Junio FACTURA 179-A</t>
  </si>
  <si>
    <t>26-Jun FACTURA 176-A</t>
  </si>
  <si>
    <t>26-Jun FACTURA 177-A</t>
  </si>
  <si>
    <t>PERDRO CORDERO</t>
  </si>
  <si>
    <t>24-Jun 28,000.00 26-Jun 51,500.00</t>
  </si>
  <si>
    <t>28-Junio FACTURA 293-A</t>
  </si>
  <si>
    <t>28-Junio FACTURA</t>
  </si>
  <si>
    <t>W1</t>
  </si>
  <si>
    <t>MARGARITO</t>
  </si>
  <si>
    <t>SAMUEL ??</t>
  </si>
  <si>
    <t>ANGEL ALFONSO ???</t>
  </si>
  <si>
    <t>26-Jun 40,100.00 27-Jun 17,941.00</t>
  </si>
  <si>
    <t>28-Jun FACTURA 191-A</t>
  </si>
  <si>
    <t>28-Jun FACTURA 195-A</t>
  </si>
  <si>
    <t>LARA</t>
  </si>
  <si>
    <t>28-Jun FACTURA  291-A</t>
  </si>
  <si>
    <t>28-Jun 3,000.00 30-Junio 2,043..50</t>
  </si>
  <si>
    <t>27-Jun 10,000.00 28-Jun 2,184.50</t>
  </si>
  <si>
    <t xml:space="preserve">OSCAR </t>
  </si>
  <si>
    <t>27-Jun 11,050.00 28-Jun 50,006.00</t>
  </si>
  <si>
    <t>28-Jun FACTURA 292-A</t>
  </si>
  <si>
    <t>ANGELES X</t>
  </si>
  <si>
    <t>28-Jun 10,600.00 30-Jun 16,035.00</t>
  </si>
  <si>
    <t>EL PÁSTORCITO 1</t>
  </si>
  <si>
    <t>JOSE LUIS REYNA</t>
  </si>
  <si>
    <t>SAGRADO MOTILLOTLA</t>
  </si>
  <si>
    <t>MIGUEL MEDEL</t>
  </si>
  <si>
    <t>30-Jun 20,000.00 01-Jul 45.00</t>
  </si>
  <si>
    <t>30-Jun 18,750.00 1-Jul 18,844.00</t>
  </si>
  <si>
    <t>09-Abril 15,000.00 24-Abril 1,000.00 29-Abril 1,000.00 10-May 1,000.00--15-May 1,000.00 20-May 1,000.00  30-May 1,000.00 16-Jun 1,000.00-02-Julio 11,872.00</t>
  </si>
  <si>
    <t>02-Julio FACTURA 2497</t>
  </si>
  <si>
    <t>02-Julio FACTURA  024-A</t>
  </si>
  <si>
    <t>14-Jun 6,000.00 25-Jun 7,000.00-27-Jun 10,000.00--02-Julio 3,000.00</t>
  </si>
  <si>
    <t>30-Jun 18,004.00 02-Julio 3,278.00</t>
  </si>
  <si>
    <t>02-Jul 929.50 Dev de 10.41kg a 50= 520.50</t>
  </si>
  <si>
    <t>28-JUN 14,409.50--02-Julio 10,000.00</t>
  </si>
  <si>
    <t>30-Junio 3,500.00 2-Julio 2,391.50</t>
  </si>
  <si>
    <t>03-Julio FACTURA 95-A</t>
  </si>
  <si>
    <t>03-Julio FACTURA 96-A</t>
  </si>
  <si>
    <t>03-Julio FACTURA  168-A</t>
  </si>
  <si>
    <t>28-Junio 20,086.00 03-Julio 9,000.00</t>
  </si>
  <si>
    <t>03-Julio FACTURA 342-A</t>
  </si>
  <si>
    <t>03-Julio FACTURA 321-A</t>
  </si>
  <si>
    <t>07-Jun 2,000.00 10-Jun 8,376.50--25 Junio 2,000.00-5-Julio 1,000.00</t>
  </si>
  <si>
    <t>02-Julio 13,390.00 5-Julio 4,709.00</t>
  </si>
  <si>
    <t>04-Julio FACTURA 127-A</t>
  </si>
  <si>
    <t>05-Julio FACTURA 200-A</t>
  </si>
  <si>
    <t>28-Junio 1,281.00 7-Julio 2,172.00</t>
  </si>
  <si>
    <t>10-Junio FACTURAS 2452-2453</t>
  </si>
  <si>
    <t>10-Junio FACTURA 2454 $ 1,705.00</t>
  </si>
  <si>
    <t>10-Junio FACTURA 2451 $ 1,984.50</t>
  </si>
  <si>
    <t>11-Junio FACTURAS 2457-2458</t>
  </si>
  <si>
    <t>10-Junio FACTURA 2459 $ 1,200.00</t>
  </si>
  <si>
    <t xml:space="preserve">11-Junio FACTURAS 2462-2463 </t>
  </si>
  <si>
    <t>11-JUNIO FACTURA 2465 $ 1,999.69</t>
  </si>
  <si>
    <t>11-Junio FACTURAS 2467-2468-2469-2470</t>
  </si>
  <si>
    <t>11-Junio FACTURA 2470</t>
  </si>
  <si>
    <t>11-Junio FACTURAS 2472-al 2482</t>
  </si>
  <si>
    <t>12-Junio FACTURA 2483</t>
  </si>
  <si>
    <t>11-Junio FACTURAS 2484 al 2490</t>
  </si>
  <si>
    <t>11-Jun FACTURA 2437 al 2490</t>
  </si>
  <si>
    <t>12-Junio FACTURA 2491 $ 1,960.00</t>
  </si>
  <si>
    <t>12-Junio FACTURA 2492-2493</t>
  </si>
  <si>
    <t>12-Junio FACTURA 2503</t>
  </si>
  <si>
    <t>14-Junio FACTURA 2504</t>
  </si>
  <si>
    <t>15-Junio FACTUERAS 2508-2509</t>
  </si>
  <si>
    <t>15-Junio FACTURA 2510 $ 1,960.00</t>
  </si>
  <si>
    <t>12-Jun 50,200.00 14-Jun 6,115.50 FACTURA 2511</t>
  </si>
  <si>
    <t>14-Junio FACTURA 2512 $ 1,990.00</t>
  </si>
  <si>
    <t>12-Junio FACTURA 2513 $ 1,625.00</t>
  </si>
  <si>
    <t>17-Jun 18,541.50 18-Jun 2,000.00 Factura 2514 $ 1,800.00</t>
  </si>
  <si>
    <t>16-Junio FACTURA 5-A $ 1,596.00</t>
  </si>
  <si>
    <t>18-Junio FACTURA 8-A</t>
  </si>
  <si>
    <t>17-Junio FACTURA 9-A $ 1,842.50</t>
  </si>
  <si>
    <t>17-Junio FACTURA 10-A $ 1,931.80</t>
  </si>
  <si>
    <t>16-Junio FACTURA 13-A</t>
  </si>
  <si>
    <t>18-Jun 22,100.00 19-Jun 25,937.50 FACTURA 14-A $ 44,000.23</t>
  </si>
  <si>
    <t>19-Junio FACTURA 15-A</t>
  </si>
  <si>
    <t>18-Junio FACTURAS 16-A al 20-A</t>
  </si>
  <si>
    <t>16-Junio FACTURAS 21-A--22-A</t>
  </si>
  <si>
    <t>18-Junio FACTURA 23-A $ 1,200.00</t>
  </si>
  <si>
    <t>19-Junio FACTURA 29-A $ 1,890.00</t>
  </si>
  <si>
    <t>19-Junio FACTURA 30-A</t>
  </si>
  <si>
    <t>15-Junio FACTURA 31-A</t>
  </si>
  <si>
    <t>15-Junio FACTURA 31-A $ 392.80</t>
  </si>
  <si>
    <t>19-Junio FACTURA 34-A $ 850.00</t>
  </si>
  <si>
    <t>18-Jun FACTURA 37-A</t>
  </si>
  <si>
    <t>18-Junio FACTURA 38-A</t>
  </si>
  <si>
    <t>19-Junio FACTURA 39-A</t>
  </si>
  <si>
    <t>17-Junio FACTURAS 44-45-A</t>
  </si>
  <si>
    <t>14-Junio FACTURAS 46-47-A</t>
  </si>
  <si>
    <t>20-Junio FACTURA 22-A $ 306.50--FACTURAS 48-49-A $ 1,965.44</t>
  </si>
  <si>
    <t>19-Junio FACTURA 50-A $ 1,944.00</t>
  </si>
  <si>
    <t>19-Junio FACTURAS 51-52-A</t>
  </si>
  <si>
    <t>20-Junio FACTURA 53-A</t>
  </si>
  <si>
    <t>21-Junio FACTURA 54-A</t>
  </si>
  <si>
    <t>14-Junio FACTURA 55-A</t>
  </si>
  <si>
    <t>20-Junio FACTURAS 56-57-A</t>
  </si>
  <si>
    <t>13-Junio FACTURAS 58-60-61-62-63-A $ 7,703.65</t>
  </si>
  <si>
    <t>11-Junio FACTURA 2461 $ 1,896.00--factura 59-A $ 1,950.50</t>
  </si>
  <si>
    <t>19-Junio FACTURAS 64- al 69-A</t>
  </si>
  <si>
    <t>12-Junio FACTURA 70-A</t>
  </si>
  <si>
    <t>17-+Junio FACTURA 70-A</t>
  </si>
  <si>
    <t>11-Junio FACTURA 71-A--72-A</t>
  </si>
  <si>
    <t>09-Junio FACTURAS 73-74-A</t>
  </si>
  <si>
    <t>08-Junio FACTURAS 75-76-A</t>
  </si>
  <si>
    <t xml:space="preserve"> 02-May 2,700.00 23-May 108.50 27-Jun 1,300.00-16-Jul 456.50</t>
  </si>
  <si>
    <t>17-Junio FACTURA 77-A</t>
  </si>
  <si>
    <t>FACTURA 79-A</t>
  </si>
  <si>
    <t>21-Junio FACTURA 80-A</t>
  </si>
  <si>
    <t>18-Julio FACTURA 412-A</t>
  </si>
  <si>
    <t>18-Julio FACTURA 411-A</t>
  </si>
  <si>
    <t>18-Julio FACTURA 410-A</t>
  </si>
  <si>
    <t>09-May 4,000.00 30-May 2,000.00  20-Jun 450.00--21-Jun 1,000.00 12-JULIO 500.00 19-Julio 1,257.00</t>
  </si>
  <si>
    <t>19-Julio FACTURA 128-A</t>
  </si>
  <si>
    <t>19-Julio FACTURA 202-A</t>
  </si>
  <si>
    <t>10-Julio 5,00.0015-Julio 5,000.00 21-Jul 2,108.50</t>
  </si>
  <si>
    <t>09-Julio 8,018.00  23-Jul 20,072.00</t>
  </si>
  <si>
    <t>24-Julio FACTURA 196-A</t>
  </si>
  <si>
    <t xml:space="preserve"> 24-Julio FACTURA 2135</t>
  </si>
  <si>
    <t>03-Julio 7,084.00 17-Julio 10,000.00 24-Jul 16,280.00</t>
  </si>
  <si>
    <r>
      <t>25-Feb 1,000.00</t>
    </r>
    <r>
      <rPr>
        <b/>
        <i/>
        <sz val="8"/>
        <color theme="1"/>
        <rFont val="Calibri"/>
        <family val="2"/>
        <scheme val="minor"/>
      </rPr>
      <t>--</t>
    </r>
    <r>
      <rPr>
        <b/>
        <i/>
        <sz val="8"/>
        <color rgb="FF0000FF"/>
        <rFont val="Calibri"/>
        <family val="2"/>
        <scheme val="minor"/>
      </rPr>
      <t>28 feb 1,000.00</t>
    </r>
    <r>
      <rPr>
        <b/>
        <i/>
        <sz val="8"/>
        <color theme="1"/>
        <rFont val="Calibri"/>
        <family val="2"/>
        <scheme val="minor"/>
      </rPr>
      <t>--</t>
    </r>
    <r>
      <rPr>
        <b/>
        <i/>
        <sz val="8"/>
        <color rgb="FF0000FF"/>
        <rFont val="Calibri"/>
        <family val="2"/>
        <scheme val="minor"/>
      </rPr>
      <t>4 mar 1,000.00**6 mar 1,000.00--12 mar  1,000.00 17-Mar 2,000.00 25-Mar 500.00 03-Abril 1,000.00 7-Abril 1,000.00 8-Abril 1,000.00--30-Abril 1,000.00 07-May 1,000.00--15-May 1,000.00  30-May 500.00 15-Jun 500.00 25-Jul 500.00</t>
    </r>
  </si>
  <si>
    <t>11-Jun 500.00M 22-Jun 500.00-25-Jun 500.00 15-Julio 5,000.00--25-Julio 1,000.00</t>
  </si>
  <si>
    <t>19-Abril 500.00 12-Mayo 500.00 19-Julio 743.00 28-Julio 500.00</t>
  </si>
  <si>
    <t>12-Mayo NO SE ENCONTRO CLIENTE Juana Elvia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</si>
</sst>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"/>
    <numFmt numFmtId="168" formatCode="[$$-80A]#,##0.00;\-[$$-80A]#,##0.0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theme="5" tint="-0.249977111117893"/>
      <name val="Calibri"/>
      <family val="2"/>
    </font>
    <font>
      <b/>
      <sz val="11"/>
      <color theme="5" tint="-0.249977111117893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i/>
      <u/>
      <sz val="14"/>
      <color rgb="FF0000CC"/>
      <name val="Calibri"/>
      <family val="2"/>
      <scheme val="minor"/>
    </font>
    <font>
      <b/>
      <i/>
      <sz val="11"/>
      <color indexed="8"/>
      <name val="Calibri"/>
      <family val="2"/>
    </font>
    <font>
      <i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  <font>
      <b/>
      <i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</font>
    <font>
      <b/>
      <i/>
      <sz val="8"/>
      <color theme="1"/>
      <name val="Calibri"/>
      <family val="2"/>
      <scheme val="minor"/>
    </font>
    <font>
      <b/>
      <i/>
      <sz val="8"/>
      <color rgb="FF0000FF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0"/>
      <color rgb="FF0000FF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</font>
    <font>
      <b/>
      <i/>
      <sz val="8"/>
      <color theme="5" tint="-0.249977111117893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b/>
      <sz val="11"/>
      <color rgb="FF0000FF"/>
      <name val="Cambria"/>
      <family val="1"/>
      <scheme val="major"/>
    </font>
    <font>
      <b/>
      <u/>
      <sz val="11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i/>
      <sz val="11"/>
      <color rgb="FF0000FF"/>
      <name val="Cambria"/>
      <family val="1"/>
      <scheme val="major"/>
    </font>
    <font>
      <b/>
      <i/>
      <u/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rgb="FF0000FF"/>
      <name val="Calibri"/>
      <family val="2"/>
    </font>
    <font>
      <b/>
      <sz val="11"/>
      <color theme="6" tint="-0.249977111117893"/>
      <name val="Calibri"/>
      <family val="2"/>
      <scheme val="minor"/>
    </font>
    <font>
      <b/>
      <i/>
      <sz val="11"/>
      <color rgb="FF0000FF"/>
      <name val="Script MT Bold"/>
      <family val="4"/>
    </font>
    <font>
      <b/>
      <sz val="7"/>
      <color indexed="8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u/>
      <sz val="11"/>
      <color rgb="FF0000FF"/>
      <name val="Calibri"/>
      <family val="2"/>
      <scheme val="minor"/>
    </font>
    <font>
      <b/>
      <sz val="9"/>
      <color rgb="FFFF0000"/>
      <name val="Calibri"/>
      <family val="2"/>
    </font>
    <font>
      <b/>
      <sz val="9"/>
      <color theme="5" tint="-0.249977111117893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i/>
      <u/>
      <sz val="11"/>
      <color theme="5" tint="-0.249977111117893"/>
      <name val="Cambria"/>
      <family val="1"/>
      <scheme val="major"/>
    </font>
    <font>
      <b/>
      <sz val="12"/>
      <color rgb="FF0000CC"/>
      <name val="Calibri"/>
      <family val="2"/>
      <scheme val="minor"/>
    </font>
    <font>
      <b/>
      <i/>
      <sz val="12"/>
      <color rgb="FF0000FF"/>
      <name val="Cambria"/>
      <family val="1"/>
      <scheme val="major"/>
    </font>
    <font>
      <b/>
      <u/>
      <sz val="11"/>
      <color rgb="FF0000FF"/>
      <name val="Cambria"/>
      <family val="1"/>
      <scheme val="major"/>
    </font>
    <font>
      <b/>
      <sz val="8"/>
      <color theme="1"/>
      <name val="Calibri"/>
      <family val="2"/>
    </font>
    <font>
      <b/>
      <i/>
      <sz val="11"/>
      <color theme="1"/>
      <name val="Script MT Bold"/>
      <family val="4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0"/>
      <color indexed="8"/>
      <name val="Calibri"/>
      <family val="2"/>
    </font>
    <font>
      <b/>
      <sz val="8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mediumDashed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 style="mediumDashed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9">
    <xf numFmtId="0" fontId="0" fillId="0" borderId="0" xfId="0"/>
    <xf numFmtId="0" fontId="4" fillId="0" borderId="0" xfId="0" applyFont="1"/>
    <xf numFmtId="164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166" fontId="2" fillId="3" borderId="4" xfId="0" applyNumberFormat="1" applyFont="1" applyFill="1" applyBorder="1" applyAlignment="1">
      <alignment horizontal="right"/>
    </xf>
    <xf numFmtId="0" fontId="2" fillId="3" borderId="4" xfId="0" applyFont="1" applyFill="1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165" fontId="2" fillId="0" borderId="6" xfId="0" applyNumberFormat="1" applyFont="1" applyBorder="1" applyAlignment="1">
      <alignment horizontal="center"/>
    </xf>
    <xf numFmtId="166" fontId="2" fillId="0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165" fontId="2" fillId="0" borderId="0" xfId="0" applyNumberFormat="1" applyFont="1" applyBorder="1" applyAlignment="1">
      <alignment horizontal="right"/>
    </xf>
    <xf numFmtId="166" fontId="2" fillId="0" borderId="0" xfId="0" applyNumberFormat="1" applyFont="1" applyFill="1" applyBorder="1" applyAlignment="1">
      <alignment horizontal="right" vertical="center" wrapText="1"/>
    </xf>
    <xf numFmtId="165" fontId="2" fillId="0" borderId="0" xfId="0" applyNumberFormat="1" applyFont="1" applyFill="1" applyBorder="1" applyAlignment="1">
      <alignment horizontal="right" wrapText="1"/>
    </xf>
    <xf numFmtId="165" fontId="4" fillId="0" borderId="7" xfId="0" applyNumberFormat="1" applyFont="1" applyFill="1" applyBorder="1"/>
    <xf numFmtId="164" fontId="4" fillId="0" borderId="7" xfId="0" applyNumberFormat="1" applyFont="1" applyFill="1" applyBorder="1"/>
    <xf numFmtId="0" fontId="4" fillId="0" borderId="7" xfId="0" applyFont="1" applyFill="1" applyBorder="1"/>
    <xf numFmtId="0" fontId="2" fillId="0" borderId="0" xfId="0" applyFont="1"/>
    <xf numFmtId="165" fontId="4" fillId="0" borderId="0" xfId="0" applyNumberFormat="1" applyFont="1"/>
    <xf numFmtId="16" fontId="2" fillId="0" borderId="0" xfId="0" applyNumberFormat="1" applyFont="1"/>
    <xf numFmtId="165" fontId="4" fillId="0" borderId="0" xfId="0" applyNumberFormat="1" applyFont="1" applyFill="1"/>
    <xf numFmtId="164" fontId="4" fillId="5" borderId="7" xfId="0" applyNumberFormat="1" applyFont="1" applyFill="1" applyBorder="1"/>
    <xf numFmtId="0" fontId="4" fillId="5" borderId="7" xfId="0" applyFont="1" applyFill="1" applyBorder="1"/>
    <xf numFmtId="165" fontId="4" fillId="6" borderId="0" xfId="0" applyNumberFormat="1" applyFont="1" applyFill="1"/>
    <xf numFmtId="165" fontId="4" fillId="6" borderId="7" xfId="0" applyNumberFormat="1" applyFont="1" applyFill="1" applyBorder="1"/>
    <xf numFmtId="16" fontId="8" fillId="0" borderId="0" xfId="0" applyNumberFormat="1" applyFont="1" applyFill="1"/>
    <xf numFmtId="16" fontId="9" fillId="0" borderId="0" xfId="0" applyNumberFormat="1" applyFont="1"/>
    <xf numFmtId="0" fontId="2" fillId="0" borderId="0" xfId="0" applyFont="1" applyBorder="1"/>
    <xf numFmtId="0" fontId="2" fillId="0" borderId="0" xfId="0" applyFont="1" applyFill="1"/>
    <xf numFmtId="0" fontId="10" fillId="0" borderId="0" xfId="0" applyFont="1"/>
    <xf numFmtId="165" fontId="11" fillId="0" borderId="0" xfId="0" applyNumberFormat="1" applyFont="1"/>
    <xf numFmtId="164" fontId="2" fillId="0" borderId="7" xfId="0" applyNumberFormat="1" applyFont="1" applyFill="1" applyBorder="1"/>
    <xf numFmtId="0" fontId="2" fillId="0" borderId="7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7" xfId="0" applyNumberFormat="1" applyFont="1" applyFill="1" applyBorder="1"/>
    <xf numFmtId="16" fontId="9" fillId="0" borderId="0" xfId="0" applyNumberFormat="1" applyFont="1" applyFill="1" applyBorder="1" applyAlignment="1">
      <alignment horizontal="center"/>
    </xf>
    <xf numFmtId="16" fontId="9" fillId="0" borderId="0" xfId="0" applyNumberFormat="1" applyFont="1" applyFill="1" applyBorder="1"/>
    <xf numFmtId="16" fontId="12" fillId="0" borderId="0" xfId="0" applyNumberFormat="1" applyFont="1" applyFill="1" applyBorder="1"/>
    <xf numFmtId="165" fontId="9" fillId="0" borderId="0" xfId="0" applyNumberFormat="1" applyFont="1" applyFill="1" applyBorder="1"/>
    <xf numFmtId="165" fontId="2" fillId="7" borderId="0" xfId="0" applyNumberFormat="1" applyFont="1" applyFill="1" applyBorder="1"/>
    <xf numFmtId="165" fontId="2" fillId="7" borderId="7" xfId="0" applyNumberFormat="1" applyFont="1" applyFill="1" applyBorder="1"/>
    <xf numFmtId="164" fontId="2" fillId="5" borderId="7" xfId="0" applyNumberFormat="1" applyFont="1" applyFill="1" applyBorder="1"/>
    <xf numFmtId="0" fontId="2" fillId="5" borderId="7" xfId="0" applyFont="1" applyFill="1" applyBorder="1"/>
    <xf numFmtId="165" fontId="9" fillId="6" borderId="0" xfId="0" applyNumberFormat="1" applyFont="1" applyFill="1" applyBorder="1"/>
    <xf numFmtId="165" fontId="2" fillId="6" borderId="7" xfId="0" applyNumberFormat="1" applyFont="1" applyFill="1" applyBorder="1"/>
    <xf numFmtId="0" fontId="4" fillId="0" borderId="0" xfId="0" applyFont="1" applyFill="1" applyBorder="1"/>
    <xf numFmtId="165" fontId="4" fillId="0" borderId="0" xfId="0" applyNumberFormat="1" applyFont="1" applyFill="1" applyBorder="1"/>
    <xf numFmtId="16" fontId="4" fillId="0" borderId="0" xfId="0" applyNumberFormat="1" applyFont="1" applyFill="1" applyBorder="1"/>
    <xf numFmtId="0" fontId="4" fillId="0" borderId="0" xfId="0" applyFont="1" applyBorder="1"/>
    <xf numFmtId="16" fontId="8" fillId="0" borderId="0" xfId="0" applyNumberFormat="1" applyFont="1" applyFill="1" applyBorder="1"/>
    <xf numFmtId="0" fontId="10" fillId="0" borderId="0" xfId="0" applyFont="1" applyFill="1" applyBorder="1"/>
    <xf numFmtId="165" fontId="10" fillId="0" borderId="0" xfId="0" applyNumberFormat="1" applyFont="1" applyFill="1" applyBorder="1"/>
    <xf numFmtId="165" fontId="2" fillId="0" borderId="0" xfId="0" applyNumberFormat="1" applyFont="1" applyBorder="1"/>
    <xf numFmtId="16" fontId="2" fillId="0" borderId="0" xfId="0" applyNumberFormat="1" applyFont="1" applyBorder="1"/>
    <xf numFmtId="165" fontId="2" fillId="0" borderId="7" xfId="0" applyNumberFormat="1" applyFont="1" applyBorder="1"/>
    <xf numFmtId="0" fontId="10" fillId="0" borderId="0" xfId="0" applyFont="1" applyBorder="1"/>
    <xf numFmtId="16" fontId="10" fillId="0" borderId="0" xfId="0" applyNumberFormat="1" applyFont="1" applyFill="1" applyBorder="1"/>
    <xf numFmtId="16" fontId="8" fillId="8" borderId="0" xfId="0" applyNumberFormat="1" applyFont="1" applyFill="1" applyBorder="1"/>
    <xf numFmtId="165" fontId="4" fillId="0" borderId="0" xfId="0" applyNumberFormat="1" applyFont="1" applyBorder="1"/>
    <xf numFmtId="16" fontId="4" fillId="0" borderId="0" xfId="0" applyNumberFormat="1" applyFont="1" applyBorder="1"/>
    <xf numFmtId="165" fontId="4" fillId="0" borderId="7" xfId="0" applyNumberFormat="1" applyFont="1" applyBorder="1"/>
    <xf numFmtId="165" fontId="2" fillId="2" borderId="0" xfId="0" applyNumberFormat="1" applyFont="1" applyFill="1" applyBorder="1"/>
    <xf numFmtId="165" fontId="2" fillId="2" borderId="7" xfId="0" applyNumberFormat="1" applyFont="1" applyFill="1" applyBorder="1"/>
    <xf numFmtId="164" fontId="2" fillId="9" borderId="7" xfId="0" applyNumberFormat="1" applyFont="1" applyFill="1" applyBorder="1"/>
    <xf numFmtId="0" fontId="2" fillId="9" borderId="7" xfId="0" applyFont="1" applyFill="1" applyBorder="1"/>
    <xf numFmtId="0" fontId="2" fillId="9" borderId="0" xfId="0" applyFont="1" applyFill="1" applyBorder="1"/>
    <xf numFmtId="165" fontId="2" fillId="9" borderId="0" xfId="0" applyNumberFormat="1" applyFont="1" applyFill="1" applyBorder="1"/>
    <xf numFmtId="16" fontId="2" fillId="9" borderId="0" xfId="0" applyNumberFormat="1" applyFont="1" applyFill="1" applyBorder="1"/>
    <xf numFmtId="165" fontId="2" fillId="9" borderId="7" xfId="0" applyNumberFormat="1" applyFont="1" applyFill="1" applyBorder="1"/>
    <xf numFmtId="16" fontId="12" fillId="10" borderId="0" xfId="0" applyNumberFormat="1" applyFont="1" applyFill="1" applyBorder="1"/>
    <xf numFmtId="16" fontId="13" fillId="0" borderId="0" xfId="0" applyNumberFormat="1" applyFont="1" applyFill="1" applyBorder="1"/>
    <xf numFmtId="165" fontId="13" fillId="0" borderId="0" xfId="0" applyNumberFormat="1" applyFont="1" applyFill="1" applyBorder="1"/>
    <xf numFmtId="16" fontId="14" fillId="0" borderId="0" xfId="0" applyNumberFormat="1" applyFont="1" applyFill="1" applyBorder="1"/>
    <xf numFmtId="16" fontId="15" fillId="0" borderId="0" xfId="0" applyNumberFormat="1" applyFont="1" applyFill="1" applyBorder="1"/>
    <xf numFmtId="165" fontId="16" fillId="0" borderId="0" xfId="0" applyNumberFormat="1" applyFont="1" applyFill="1" applyBorder="1"/>
    <xf numFmtId="165" fontId="2" fillId="6" borderId="0" xfId="0" applyNumberFormat="1" applyFont="1" applyFill="1" applyBorder="1"/>
    <xf numFmtId="16" fontId="8" fillId="8" borderId="0" xfId="0" applyNumberFormat="1" applyFont="1" applyFill="1" applyBorder="1" applyAlignment="1">
      <alignment wrapText="1"/>
    </xf>
    <xf numFmtId="165" fontId="2" fillId="11" borderId="0" xfId="0" applyNumberFormat="1" applyFont="1" applyFill="1" applyBorder="1"/>
    <xf numFmtId="165" fontId="2" fillId="11" borderId="7" xfId="0" applyNumberFormat="1" applyFont="1" applyFill="1" applyBorder="1"/>
    <xf numFmtId="16" fontId="8" fillId="0" borderId="0" xfId="0" applyNumberFormat="1" applyFont="1" applyFill="1" applyBorder="1" applyAlignment="1">
      <alignment wrapText="1"/>
    </xf>
    <xf numFmtId="165" fontId="2" fillId="0" borderId="0" xfId="0" applyNumberFormat="1" applyFont="1" applyFill="1"/>
    <xf numFmtId="16" fontId="2" fillId="0" borderId="0" xfId="0" applyNumberFormat="1" applyFont="1" applyFill="1"/>
    <xf numFmtId="165" fontId="2" fillId="0" borderId="0" xfId="0" applyNumberFormat="1" applyFont="1"/>
    <xf numFmtId="16" fontId="8" fillId="8" borderId="0" xfId="0" applyNumberFormat="1" applyFont="1" applyFill="1"/>
    <xf numFmtId="16" fontId="8" fillId="0" borderId="0" xfId="0" applyNumberFormat="1" applyFont="1" applyFill="1" applyAlignment="1">
      <alignment wrapText="1"/>
    </xf>
    <xf numFmtId="16" fontId="9" fillId="0" borderId="0" xfId="0" applyNumberFormat="1" applyFont="1" applyFill="1" applyAlignment="1">
      <alignment horizontal="center"/>
    </xf>
    <xf numFmtId="165" fontId="10" fillId="8" borderId="0" xfId="0" applyNumberFormat="1" applyFont="1" applyFill="1" applyBorder="1"/>
    <xf numFmtId="16" fontId="2" fillId="8" borderId="0" xfId="0" applyNumberFormat="1" applyFont="1" applyFill="1"/>
    <xf numFmtId="165" fontId="2" fillId="8" borderId="0" xfId="0" applyNumberFormat="1" applyFont="1" applyFill="1" applyBorder="1"/>
    <xf numFmtId="16" fontId="12" fillId="0" borderId="0" xfId="0" applyNumberFormat="1" applyFont="1" applyFill="1"/>
    <xf numFmtId="16" fontId="17" fillId="0" borderId="0" xfId="0" applyNumberFormat="1" applyFont="1" applyFill="1" applyBorder="1"/>
    <xf numFmtId="0" fontId="2" fillId="0" borderId="8" xfId="0" applyFont="1" applyFill="1" applyBorder="1"/>
    <xf numFmtId="165" fontId="2" fillId="0" borderId="9" xfId="0" applyNumberFormat="1" applyFont="1" applyFill="1" applyBorder="1"/>
    <xf numFmtId="16" fontId="2" fillId="11" borderId="0" xfId="0" applyNumberFormat="1" applyFont="1" applyFill="1"/>
    <xf numFmtId="0" fontId="9" fillId="0" borderId="0" xfId="0" applyFont="1"/>
    <xf numFmtId="16" fontId="10" fillId="8" borderId="0" xfId="0" applyNumberFormat="1" applyFont="1" applyFill="1"/>
    <xf numFmtId="16" fontId="9" fillId="0" borderId="0" xfId="0" applyNumberFormat="1" applyFont="1" applyAlignment="1">
      <alignment horizontal="center"/>
    </xf>
    <xf numFmtId="165" fontId="9" fillId="0" borderId="0" xfId="0" applyNumberFormat="1" applyFont="1" applyFill="1"/>
    <xf numFmtId="16" fontId="18" fillId="0" borderId="0" xfId="0" applyNumberFormat="1" applyFont="1"/>
    <xf numFmtId="165" fontId="18" fillId="0" borderId="0" xfId="0" applyNumberFormat="1" applyFont="1" applyFill="1" applyBorder="1"/>
    <xf numFmtId="16" fontId="19" fillId="0" borderId="0" xfId="0" applyNumberFormat="1" applyFont="1"/>
    <xf numFmtId="16" fontId="12" fillId="0" borderId="0" xfId="0" applyNumberFormat="1" applyFont="1" applyFill="1" applyAlignment="1">
      <alignment wrapText="1"/>
    </xf>
    <xf numFmtId="16" fontId="8" fillId="8" borderId="0" xfId="0" applyNumberFormat="1" applyFont="1" applyFill="1" applyAlignment="1">
      <alignment wrapText="1"/>
    </xf>
    <xf numFmtId="16" fontId="20" fillId="0" borderId="0" xfId="0" applyNumberFormat="1" applyFont="1" applyAlignment="1">
      <alignment wrapText="1"/>
    </xf>
    <xf numFmtId="16" fontId="2" fillId="11" borderId="0" xfId="0" applyNumberFormat="1" applyFont="1" applyFill="1" applyBorder="1"/>
    <xf numFmtId="16" fontId="19" fillId="0" borderId="0" xfId="0" applyNumberFormat="1" applyFont="1" applyFill="1" applyBorder="1" applyAlignment="1">
      <alignment wrapText="1"/>
    </xf>
    <xf numFmtId="16" fontId="9" fillId="0" borderId="0" xfId="0" applyNumberFormat="1" applyFont="1" applyBorder="1" applyAlignment="1">
      <alignment horizontal="center"/>
    </xf>
    <xf numFmtId="16" fontId="9" fillId="0" borderId="0" xfId="0" applyNumberFormat="1" applyFont="1" applyBorder="1"/>
    <xf numFmtId="16" fontId="12" fillId="0" borderId="0" xfId="0" applyNumberFormat="1" applyFont="1"/>
    <xf numFmtId="16" fontId="12" fillId="12" borderId="0" xfId="0" applyNumberFormat="1" applyFont="1" applyFill="1"/>
    <xf numFmtId="165" fontId="2" fillId="8" borderId="7" xfId="0" applyNumberFormat="1" applyFont="1" applyFill="1" applyBorder="1"/>
    <xf numFmtId="0" fontId="2" fillId="8" borderId="0" xfId="0" applyFont="1" applyFill="1"/>
    <xf numFmtId="0" fontId="10" fillId="8" borderId="0" xfId="0" applyFont="1" applyFill="1"/>
    <xf numFmtId="16" fontId="8" fillId="13" borderId="0" xfId="0" applyNumberFormat="1" applyFont="1" applyFill="1"/>
    <xf numFmtId="16" fontId="9" fillId="0" borderId="0" xfId="0" applyNumberFormat="1" applyFont="1" applyFill="1"/>
    <xf numFmtId="165" fontId="9" fillId="0" borderId="7" xfId="0" applyNumberFormat="1" applyFont="1" applyFill="1" applyBorder="1"/>
    <xf numFmtId="16" fontId="12" fillId="8" borderId="0" xfId="0" applyNumberFormat="1" applyFont="1" applyFill="1"/>
    <xf numFmtId="0" fontId="10" fillId="14" borderId="0" xfId="0" applyFont="1" applyFill="1"/>
    <xf numFmtId="165" fontId="10" fillId="14" borderId="0" xfId="0" applyNumberFormat="1" applyFont="1" applyFill="1" applyBorder="1"/>
    <xf numFmtId="16" fontId="13" fillId="0" borderId="0" xfId="0" applyNumberFormat="1" applyFont="1"/>
    <xf numFmtId="16" fontId="8" fillId="11" borderId="0" xfId="0" applyNumberFormat="1" applyFont="1" applyFill="1"/>
    <xf numFmtId="0" fontId="2" fillId="11" borderId="0" xfId="0" applyFont="1" applyFill="1"/>
    <xf numFmtId="16" fontId="17" fillId="0" borderId="0" xfId="0" applyNumberFormat="1" applyFont="1"/>
    <xf numFmtId="0" fontId="21" fillId="0" borderId="0" xfId="0" applyFont="1" applyFill="1" applyBorder="1"/>
    <xf numFmtId="16" fontId="2" fillId="2" borderId="0" xfId="0" applyNumberFormat="1" applyFont="1" applyFill="1"/>
    <xf numFmtId="164" fontId="2" fillId="0" borderId="7" xfId="0" applyNumberFormat="1" applyFont="1" applyBorder="1"/>
    <xf numFmtId="0" fontId="2" fillId="0" borderId="10" xfId="0" applyFont="1" applyFill="1" applyBorder="1"/>
    <xf numFmtId="165" fontId="2" fillId="0" borderId="11" xfId="0" applyNumberFormat="1" applyFont="1" applyFill="1" applyBorder="1"/>
    <xf numFmtId="16" fontId="2" fillId="0" borderId="11" xfId="0" applyNumberFormat="1" applyFont="1" applyBorder="1"/>
    <xf numFmtId="0" fontId="2" fillId="0" borderId="7" xfId="0" applyFont="1" applyBorder="1"/>
    <xf numFmtId="165" fontId="5" fillId="0" borderId="1" xfId="0" applyNumberFormat="1" applyFont="1" applyBorder="1"/>
    <xf numFmtId="0" fontId="2" fillId="0" borderId="2" xfId="0" applyFont="1" applyBorder="1"/>
    <xf numFmtId="165" fontId="5" fillId="0" borderId="2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/>
    <xf numFmtId="0" fontId="2" fillId="3" borderId="0" xfId="0" applyFont="1" applyFill="1"/>
    <xf numFmtId="166" fontId="2" fillId="3" borderId="0" xfId="0" applyNumberFormat="1" applyFont="1" applyFill="1" applyAlignment="1">
      <alignment horizontal="right"/>
    </xf>
    <xf numFmtId="0" fontId="22" fillId="3" borderId="0" xfId="0" applyFont="1" applyFill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24" fillId="0" borderId="0" xfId="0" applyFont="1"/>
    <xf numFmtId="0" fontId="26" fillId="0" borderId="0" xfId="0" applyFont="1"/>
    <xf numFmtId="164" fontId="27" fillId="3" borderId="4" xfId="0" applyNumberFormat="1" applyFont="1" applyFill="1" applyBorder="1" applyAlignment="1">
      <alignment horizontal="center"/>
    </xf>
    <xf numFmtId="165" fontId="27" fillId="3" borderId="4" xfId="0" applyNumberFormat="1" applyFont="1" applyFill="1" applyBorder="1"/>
    <xf numFmtId="166" fontId="27" fillId="3" borderId="4" xfId="0" applyNumberFormat="1" applyFont="1" applyFill="1" applyBorder="1" applyAlignment="1">
      <alignment horizontal="right"/>
    </xf>
    <xf numFmtId="0" fontId="27" fillId="3" borderId="4" xfId="0" applyFont="1" applyFill="1" applyBorder="1"/>
    <xf numFmtId="164" fontId="27" fillId="0" borderId="5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9" fillId="0" borderId="6" xfId="0" applyFont="1" applyFill="1" applyBorder="1" applyAlignment="1">
      <alignment horizontal="center" wrapText="1"/>
    </xf>
    <xf numFmtId="165" fontId="27" fillId="0" borderId="6" xfId="0" applyNumberFormat="1" applyFont="1" applyBorder="1" applyAlignment="1">
      <alignment horizontal="center"/>
    </xf>
    <xf numFmtId="166" fontId="27" fillId="0" borderId="6" xfId="0" applyNumberFormat="1" applyFont="1" applyFill="1" applyBorder="1" applyAlignment="1">
      <alignment horizontal="center" vertical="center" wrapText="1"/>
    </xf>
    <xf numFmtId="165" fontId="27" fillId="4" borderId="6" xfId="0" applyNumberFormat="1" applyFont="1" applyFill="1" applyBorder="1" applyAlignment="1">
      <alignment horizontal="center" wrapText="1"/>
    </xf>
    <xf numFmtId="0" fontId="27" fillId="0" borderId="5" xfId="0" applyFont="1" applyBorder="1" applyAlignment="1">
      <alignment horizontal="right"/>
    </xf>
    <xf numFmtId="0" fontId="27" fillId="0" borderId="0" xfId="0" applyFont="1" applyFill="1" applyBorder="1" applyAlignment="1">
      <alignment horizontal="left" wrapText="1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Fill="1" applyBorder="1" applyAlignment="1">
      <alignment horizontal="right" vertical="center" wrapText="1"/>
    </xf>
    <xf numFmtId="165" fontId="27" fillId="0" borderId="0" xfId="0" applyNumberFormat="1" applyFont="1" applyFill="1" applyBorder="1" applyAlignment="1">
      <alignment horizontal="center" wrapText="1"/>
    </xf>
    <xf numFmtId="165" fontId="31" fillId="0" borderId="7" xfId="0" applyNumberFormat="1" applyFont="1" applyFill="1" applyBorder="1"/>
    <xf numFmtId="16" fontId="31" fillId="0" borderId="7" xfId="0" applyNumberFormat="1" applyFont="1" applyFill="1" applyBorder="1"/>
    <xf numFmtId="0" fontId="31" fillId="0" borderId="7" xfId="0" applyFont="1" applyFill="1" applyBorder="1"/>
    <xf numFmtId="0" fontId="27" fillId="0" borderId="0" xfId="0" applyFont="1" applyFill="1"/>
    <xf numFmtId="165" fontId="31" fillId="0" borderId="0" xfId="0" applyNumberFormat="1" applyFont="1"/>
    <xf numFmtId="16" fontId="27" fillId="0" borderId="0" xfId="0" applyNumberFormat="1" applyFont="1"/>
    <xf numFmtId="165" fontId="31" fillId="0" borderId="0" xfId="0" applyNumberFormat="1" applyFont="1" applyFill="1"/>
    <xf numFmtId="0" fontId="27" fillId="0" borderId="0" xfId="0" applyFont="1"/>
    <xf numFmtId="0" fontId="32" fillId="0" borderId="0" xfId="0" applyFont="1"/>
    <xf numFmtId="0" fontId="33" fillId="0" borderId="0" xfId="0" applyFont="1" applyFill="1"/>
    <xf numFmtId="165" fontId="34" fillId="0" borderId="0" xfId="0" applyNumberFormat="1" applyFont="1"/>
    <xf numFmtId="16" fontId="35" fillId="0" borderId="0" xfId="0" applyNumberFormat="1" applyFont="1"/>
    <xf numFmtId="165" fontId="36" fillId="0" borderId="0" xfId="0" applyNumberFormat="1" applyFont="1" applyFill="1"/>
    <xf numFmtId="16" fontId="37" fillId="0" borderId="0" xfId="0" applyNumberFormat="1" applyFont="1" applyFill="1"/>
    <xf numFmtId="16" fontId="38" fillId="8" borderId="0" xfId="0" applyNumberFormat="1" applyFont="1" applyFill="1"/>
    <xf numFmtId="16" fontId="38" fillId="0" borderId="0" xfId="0" applyNumberFormat="1" applyFont="1" applyFill="1" applyAlignment="1">
      <alignment wrapText="1"/>
    </xf>
    <xf numFmtId="16" fontId="39" fillId="0" borderId="7" xfId="0" applyNumberFormat="1" applyFont="1" applyFill="1" applyBorder="1"/>
    <xf numFmtId="0" fontId="39" fillId="0" borderId="7" xfId="0" applyFont="1" applyFill="1" applyBorder="1"/>
    <xf numFmtId="16" fontId="37" fillId="8" borderId="0" xfId="0" applyNumberFormat="1" applyFont="1" applyFill="1" applyAlignment="1">
      <alignment wrapText="1"/>
    </xf>
    <xf numFmtId="16" fontId="38" fillId="2" borderId="0" xfId="0" applyNumberFormat="1" applyFont="1" applyFill="1" applyAlignment="1">
      <alignment wrapText="1"/>
    </xf>
    <xf numFmtId="165" fontId="36" fillId="7" borderId="0" xfId="0" applyNumberFormat="1" applyFont="1" applyFill="1"/>
    <xf numFmtId="165" fontId="31" fillId="7" borderId="7" xfId="0" applyNumberFormat="1" applyFont="1" applyFill="1" applyBorder="1"/>
    <xf numFmtId="16" fontId="37" fillId="8" borderId="0" xfId="0" applyNumberFormat="1" applyFont="1" applyFill="1"/>
    <xf numFmtId="165" fontId="34" fillId="0" borderId="0" xfId="0" applyNumberFormat="1" applyFont="1" applyFill="1"/>
    <xf numFmtId="16" fontId="33" fillId="0" borderId="0" xfId="0" applyNumberFormat="1" applyFont="1" applyFill="1"/>
    <xf numFmtId="16" fontId="27" fillId="0" borderId="0" xfId="0" applyNumberFormat="1" applyFont="1" applyFill="1"/>
    <xf numFmtId="16" fontId="27" fillId="5" borderId="7" xfId="0" applyNumberFormat="1" applyFont="1" applyFill="1" applyBorder="1"/>
    <xf numFmtId="0" fontId="27" fillId="5" borderId="7" xfId="0" applyFont="1" applyFill="1" applyBorder="1"/>
    <xf numFmtId="16" fontId="27" fillId="0" borderId="7" xfId="0" applyNumberFormat="1" applyFont="1" applyFill="1" applyBorder="1"/>
    <xf numFmtId="0" fontId="27" fillId="0" borderId="7" xfId="0" applyFont="1" applyFill="1" applyBorder="1"/>
    <xf numFmtId="165" fontId="27" fillId="0" borderId="0" xfId="0" applyNumberFormat="1" applyFont="1"/>
    <xf numFmtId="16" fontId="38" fillId="0" borderId="0" xfId="0" applyNumberFormat="1" applyFont="1"/>
    <xf numFmtId="16" fontId="40" fillId="0" borderId="0" xfId="0" applyNumberFormat="1" applyFont="1"/>
    <xf numFmtId="16" fontId="27" fillId="8" borderId="0" xfId="0" applyNumberFormat="1" applyFont="1" applyFill="1"/>
    <xf numFmtId="165" fontId="31" fillId="6" borderId="0" xfId="0" applyNumberFormat="1" applyFont="1" applyFill="1"/>
    <xf numFmtId="165" fontId="31" fillId="6" borderId="7" xfId="0" applyNumberFormat="1" applyFont="1" applyFill="1" applyBorder="1"/>
    <xf numFmtId="0" fontId="27" fillId="0" borderId="0" xfId="0" applyFont="1" applyFill="1" applyBorder="1"/>
    <xf numFmtId="165" fontId="27" fillId="0" borderId="0" xfId="0" applyNumberFormat="1" applyFont="1" applyFill="1" applyBorder="1"/>
    <xf numFmtId="16" fontId="37" fillId="0" borderId="0" xfId="0" applyNumberFormat="1" applyFont="1" applyFill="1" applyBorder="1"/>
    <xf numFmtId="165" fontId="27" fillId="0" borderId="7" xfId="0" applyNumberFormat="1" applyFont="1" applyFill="1" applyBorder="1"/>
    <xf numFmtId="0" fontId="27" fillId="0" borderId="0" xfId="0" applyFont="1" applyBorder="1"/>
    <xf numFmtId="0" fontId="32" fillId="0" borderId="0" xfId="0" applyFont="1" applyBorder="1"/>
    <xf numFmtId="16" fontId="27" fillId="0" borderId="0" xfId="0" applyNumberFormat="1" applyFont="1" applyFill="1" applyBorder="1"/>
    <xf numFmtId="165" fontId="27" fillId="0" borderId="0" xfId="0" applyNumberFormat="1" applyFont="1" applyBorder="1"/>
    <xf numFmtId="16" fontId="35" fillId="0" borderId="0" xfId="0" applyNumberFormat="1" applyFont="1" applyFill="1" applyBorder="1" applyAlignment="1">
      <alignment wrapText="1"/>
    </xf>
    <xf numFmtId="165" fontId="35" fillId="0" borderId="0" xfId="0" applyNumberFormat="1" applyFont="1" applyFill="1" applyBorder="1"/>
    <xf numFmtId="16" fontId="35" fillId="0" borderId="0" xfId="0" applyNumberFormat="1" applyFont="1" applyFill="1" applyBorder="1"/>
    <xf numFmtId="16" fontId="40" fillId="0" borderId="0" xfId="0" applyNumberFormat="1" applyFont="1" applyFill="1" applyBorder="1"/>
    <xf numFmtId="16" fontId="38" fillId="2" borderId="0" xfId="0" applyNumberFormat="1" applyFont="1" applyFill="1"/>
    <xf numFmtId="165" fontId="27" fillId="6" borderId="7" xfId="0" applyNumberFormat="1" applyFont="1" applyFill="1" applyBorder="1"/>
    <xf numFmtId="0" fontId="35" fillId="0" borderId="0" xfId="0" applyFont="1"/>
    <xf numFmtId="165" fontId="36" fillId="6" borderId="0" xfId="0" applyNumberFormat="1" applyFont="1" applyFill="1"/>
    <xf numFmtId="16" fontId="35" fillId="0" borderId="0" xfId="0" applyNumberFormat="1" applyFont="1" applyFill="1"/>
    <xf numFmtId="16" fontId="38" fillId="0" borderId="0" xfId="0" applyNumberFormat="1" applyFont="1" applyFill="1"/>
    <xf numFmtId="165" fontId="31" fillId="11" borderId="0" xfId="0" applyNumberFormat="1" applyFont="1" applyFill="1"/>
    <xf numFmtId="165" fontId="27" fillId="11" borderId="7" xfId="0" applyNumberFormat="1" applyFont="1" applyFill="1" applyBorder="1"/>
    <xf numFmtId="16" fontId="41" fillId="0" borderId="0" xfId="0" applyNumberFormat="1" applyFont="1"/>
    <xf numFmtId="165" fontId="42" fillId="0" borderId="0" xfId="0" applyNumberFormat="1" applyFont="1" applyFill="1"/>
    <xf numFmtId="165" fontId="36" fillId="11" borderId="0" xfId="0" applyNumberFormat="1" applyFont="1" applyFill="1"/>
    <xf numFmtId="165" fontId="27" fillId="0" borderId="0" xfId="0" applyNumberFormat="1" applyFont="1" applyFill="1"/>
    <xf numFmtId="16" fontId="43" fillId="0" borderId="0" xfId="0" applyNumberFormat="1" applyFont="1" applyAlignment="1">
      <alignment wrapText="1"/>
    </xf>
    <xf numFmtId="165" fontId="42" fillId="11" borderId="0" xfId="0" applyNumberFormat="1" applyFont="1" applyFill="1"/>
    <xf numFmtId="165" fontId="33" fillId="0" borderId="0" xfId="0" applyNumberFormat="1" applyFont="1"/>
    <xf numFmtId="0" fontId="27" fillId="2" borderId="7" xfId="0" applyFont="1" applyFill="1" applyBorder="1"/>
    <xf numFmtId="16" fontId="37" fillId="0" borderId="0" xfId="0" applyNumberFormat="1" applyFont="1" applyFill="1" applyAlignment="1">
      <alignment wrapText="1"/>
    </xf>
    <xf numFmtId="165" fontId="33" fillId="0" borderId="0" xfId="0" applyNumberFormat="1" applyFont="1" applyFill="1"/>
    <xf numFmtId="16" fontId="38" fillId="8" borderId="0" xfId="0" applyNumberFormat="1" applyFont="1" applyFill="1" applyAlignment="1">
      <alignment wrapText="1"/>
    </xf>
    <xf numFmtId="0" fontId="24" fillId="0" borderId="0" xfId="0" applyFont="1" applyFill="1"/>
    <xf numFmtId="16" fontId="38" fillId="0" borderId="0" xfId="0" applyNumberFormat="1" applyFont="1" applyAlignment="1">
      <alignment wrapText="1"/>
    </xf>
    <xf numFmtId="16" fontId="27" fillId="11" borderId="0" xfId="0" applyNumberFormat="1" applyFont="1" applyFill="1"/>
    <xf numFmtId="165" fontId="39" fillId="0" borderId="0" xfId="0" applyNumberFormat="1" applyFont="1" applyFill="1"/>
    <xf numFmtId="165" fontId="24" fillId="0" borderId="0" xfId="0" applyNumberFormat="1" applyFont="1"/>
    <xf numFmtId="16" fontId="35" fillId="0" borderId="0" xfId="0" applyNumberFormat="1" applyFont="1" applyAlignment="1">
      <alignment horizontal="center"/>
    </xf>
    <xf numFmtId="16" fontId="44" fillId="0" borderId="0" xfId="0" applyNumberFormat="1" applyFont="1"/>
    <xf numFmtId="165" fontId="31" fillId="2" borderId="0" xfId="0" applyNumberFormat="1" applyFont="1" applyFill="1"/>
    <xf numFmtId="165" fontId="27" fillId="8" borderId="7" xfId="0" applyNumberFormat="1" applyFont="1" applyFill="1" applyBorder="1"/>
    <xf numFmtId="16" fontId="40" fillId="16" borderId="0" xfId="0" applyNumberFormat="1" applyFont="1" applyFill="1" applyAlignment="1">
      <alignment wrapText="1"/>
    </xf>
    <xf numFmtId="0" fontId="40" fillId="0" borderId="0" xfId="0" applyFont="1"/>
    <xf numFmtId="165" fontId="27" fillId="0" borderId="13" xfId="0" applyNumberFormat="1" applyFont="1" applyFill="1" applyBorder="1"/>
    <xf numFmtId="16" fontId="27" fillId="0" borderId="13" xfId="0" applyNumberFormat="1" applyFont="1" applyFill="1" applyBorder="1"/>
    <xf numFmtId="0" fontId="27" fillId="0" borderId="13" xfId="0" applyFont="1" applyFill="1" applyBorder="1"/>
    <xf numFmtId="0" fontId="27" fillId="0" borderId="10" xfId="0" applyFont="1" applyFill="1" applyBorder="1"/>
    <xf numFmtId="165" fontId="27" fillId="0" borderId="11" xfId="0" applyNumberFormat="1" applyFont="1" applyBorder="1"/>
    <xf numFmtId="16" fontId="27" fillId="0" borderId="11" xfId="0" applyNumberFormat="1" applyFont="1" applyBorder="1"/>
    <xf numFmtId="165" fontId="31" fillId="0" borderId="11" xfId="0" applyNumberFormat="1" applyFont="1" applyFill="1" applyBorder="1"/>
    <xf numFmtId="165" fontId="27" fillId="0" borderId="11" xfId="0" applyNumberFormat="1" applyFont="1" applyFill="1" applyBorder="1"/>
    <xf numFmtId="0" fontId="32" fillId="0" borderId="0" xfId="0" applyFont="1" applyFill="1" applyBorder="1"/>
    <xf numFmtId="0" fontId="28" fillId="0" borderId="16" xfId="0" applyFont="1" applyBorder="1" applyAlignment="1">
      <alignment vertical="center"/>
    </xf>
    <xf numFmtId="0" fontId="28" fillId="0" borderId="20" xfId="0" applyFont="1" applyBorder="1" applyAlignment="1">
      <alignment vertical="center"/>
    </xf>
    <xf numFmtId="165" fontId="32" fillId="0" borderId="0" xfId="0" applyNumberFormat="1" applyFont="1"/>
    <xf numFmtId="0" fontId="32" fillId="0" borderId="0" xfId="0" applyFont="1" applyFill="1"/>
    <xf numFmtId="167" fontId="3" fillId="3" borderId="12" xfId="0" applyNumberFormat="1" applyFont="1" applyFill="1" applyBorder="1" applyAlignment="1">
      <alignment horizontal="center"/>
    </xf>
    <xf numFmtId="0" fontId="2" fillId="3" borderId="12" xfId="0" applyFont="1" applyFill="1" applyBorder="1"/>
    <xf numFmtId="166" fontId="2" fillId="0" borderId="1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 wrapText="1"/>
    </xf>
    <xf numFmtId="165" fontId="2" fillId="0" borderId="11" xfId="0" applyNumberFormat="1" applyFont="1" applyBorder="1" applyAlignment="1">
      <alignment horizontal="center"/>
    </xf>
    <xf numFmtId="166" fontId="2" fillId="0" borderId="11" xfId="0" applyNumberFormat="1" applyFont="1" applyFill="1" applyBorder="1" applyAlignment="1">
      <alignment horizontal="center" vertical="center" wrapText="1"/>
    </xf>
    <xf numFmtId="167" fontId="2" fillId="4" borderId="11" xfId="0" applyNumberFormat="1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47" fillId="0" borderId="7" xfId="0" applyFont="1" applyFill="1" applyBorder="1" applyAlignment="1">
      <alignment horizontal="center"/>
    </xf>
    <xf numFmtId="0" fontId="48" fillId="0" borderId="7" xfId="0" applyFont="1" applyFill="1" applyBorder="1" applyAlignment="1">
      <alignment horizontal="center"/>
    </xf>
    <xf numFmtId="0" fontId="4" fillId="0" borderId="7" xfId="0" applyFont="1" applyBorder="1"/>
    <xf numFmtId="16" fontId="4" fillId="0" borderId="7" xfId="0" applyNumberFormat="1" applyFont="1" applyFill="1" applyBorder="1"/>
    <xf numFmtId="0" fontId="4" fillId="4" borderId="7" xfId="0" applyFont="1" applyFill="1" applyBorder="1"/>
    <xf numFmtId="166" fontId="2" fillId="0" borderId="7" xfId="0" applyNumberFormat="1" applyFont="1" applyFill="1" applyBorder="1" applyAlignment="1">
      <alignment horizontal="center"/>
    </xf>
    <xf numFmtId="0" fontId="47" fillId="0" borderId="8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166" fontId="17" fillId="0" borderId="7" xfId="0" applyNumberFormat="1" applyFont="1" applyFill="1" applyBorder="1" applyAlignment="1">
      <alignment horizontal="center"/>
    </xf>
    <xf numFmtId="0" fontId="11" fillId="0" borderId="7" xfId="0" applyFont="1" applyBorder="1"/>
    <xf numFmtId="165" fontId="11" fillId="0" borderId="7" xfId="0" applyNumberFormat="1" applyFont="1" applyBorder="1"/>
    <xf numFmtId="16" fontId="50" fillId="0" borderId="7" xfId="0" applyNumberFormat="1" applyFont="1" applyFill="1" applyBorder="1"/>
    <xf numFmtId="165" fontId="50" fillId="0" borderId="7" xfId="0" applyNumberFormat="1" applyFont="1" applyFill="1" applyBorder="1"/>
    <xf numFmtId="16" fontId="51" fillId="0" borderId="7" xfId="0" applyNumberFormat="1" applyFont="1" applyFill="1" applyBorder="1"/>
    <xf numFmtId="16" fontId="14" fillId="0" borderId="7" xfId="0" applyNumberFormat="1" applyFont="1" applyFill="1" applyBorder="1"/>
    <xf numFmtId="16" fontId="52" fillId="8" borderId="7" xfId="0" applyNumberFormat="1" applyFont="1" applyFill="1" applyBorder="1"/>
    <xf numFmtId="165" fontId="53" fillId="0" borderId="7" xfId="0" applyNumberFormat="1" applyFont="1" applyFill="1" applyBorder="1"/>
    <xf numFmtId="16" fontId="14" fillId="2" borderId="7" xfId="0" applyNumberFormat="1" applyFont="1" applyFill="1" applyBorder="1" applyAlignment="1">
      <alignment wrapText="1"/>
    </xf>
    <xf numFmtId="0" fontId="2" fillId="4" borderId="0" xfId="0" applyFont="1" applyFill="1"/>
    <xf numFmtId="0" fontId="54" fillId="0" borderId="7" xfId="0" applyFont="1" applyFill="1" applyBorder="1" applyAlignment="1">
      <alignment horizontal="center"/>
    </xf>
    <xf numFmtId="0" fontId="55" fillId="0" borderId="23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55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/>
    <xf numFmtId="167" fontId="2" fillId="0" borderId="0" xfId="0" applyNumberFormat="1" applyFont="1" applyFill="1" applyBorder="1"/>
    <xf numFmtId="165" fontId="4" fillId="0" borderId="24" xfId="0" applyNumberFormat="1" applyFont="1" applyFill="1" applyBorder="1"/>
    <xf numFmtId="167" fontId="3" fillId="0" borderId="9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5" fillId="0" borderId="11" xfId="0" applyFont="1" applyBorder="1" applyAlignment="1">
      <alignment horizontal="center"/>
    </xf>
    <xf numFmtId="166" fontId="2" fillId="0" borderId="11" xfId="0" applyNumberFormat="1" applyFont="1" applyFill="1" applyBorder="1" applyAlignment="1">
      <alignment vertical="center" wrapText="1"/>
    </xf>
    <xf numFmtId="0" fontId="56" fillId="0" borderId="7" xfId="0" applyFont="1" applyFill="1" applyBorder="1" applyAlignment="1">
      <alignment horizontal="center"/>
    </xf>
    <xf numFmtId="0" fontId="57" fillId="0" borderId="8" xfId="0" applyFont="1" applyFill="1" applyBorder="1" applyAlignment="1">
      <alignment horizontal="center"/>
    </xf>
    <xf numFmtId="16" fontId="14" fillId="0" borderId="7" xfId="0" applyNumberFormat="1" applyFont="1" applyFill="1" applyBorder="1" applyAlignment="1">
      <alignment wrapText="1"/>
    </xf>
    <xf numFmtId="165" fontId="4" fillId="0" borderId="13" xfId="0" applyNumberFormat="1" applyFont="1" applyBorder="1"/>
    <xf numFmtId="16" fontId="4" fillId="0" borderId="13" xfId="0" applyNumberFormat="1" applyFont="1" applyFill="1" applyBorder="1"/>
    <xf numFmtId="165" fontId="4" fillId="0" borderId="13" xfId="0" applyNumberFormat="1" applyFont="1" applyFill="1" applyBorder="1"/>
    <xf numFmtId="165" fontId="4" fillId="4" borderId="7" xfId="0" applyNumberFormat="1" applyFont="1" applyFill="1" applyBorder="1"/>
    <xf numFmtId="0" fontId="56" fillId="0" borderId="0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4" fontId="2" fillId="0" borderId="0" xfId="0" applyNumberFormat="1" applyFont="1" applyFill="1" applyBorder="1"/>
    <xf numFmtId="4" fontId="2" fillId="0" borderId="0" xfId="0" applyNumberFormat="1" applyFont="1" applyBorder="1"/>
    <xf numFmtId="167" fontId="3" fillId="0" borderId="24" xfId="0" applyNumberFormat="1" applyFont="1" applyBorder="1" applyAlignment="1"/>
    <xf numFmtId="0" fontId="2" fillId="0" borderId="13" xfId="0" applyFont="1" applyBorder="1"/>
    <xf numFmtId="0" fontId="3" fillId="0" borderId="0" xfId="0" applyFont="1" applyBorder="1" applyAlignment="1">
      <alignment horizontal="center"/>
    </xf>
    <xf numFmtId="0" fontId="48" fillId="0" borderId="8" xfId="0" applyFont="1" applyFill="1" applyBorder="1" applyAlignment="1">
      <alignment horizontal="center"/>
    </xf>
    <xf numFmtId="0" fontId="58" fillId="0" borderId="7" xfId="0" applyFont="1" applyFill="1" applyBorder="1" applyAlignment="1">
      <alignment horizontal="center"/>
    </xf>
    <xf numFmtId="165" fontId="4" fillId="0" borderId="8" xfId="0" applyNumberFormat="1" applyFont="1" applyBorder="1"/>
    <xf numFmtId="165" fontId="4" fillId="7" borderId="0" xfId="0" applyNumberFormat="1" applyFont="1" applyFill="1" applyBorder="1"/>
    <xf numFmtId="165" fontId="2" fillId="7" borderId="9" xfId="0" applyNumberFormat="1" applyFont="1" applyFill="1" applyBorder="1"/>
    <xf numFmtId="16" fontId="50" fillId="0" borderId="0" xfId="0" applyNumberFormat="1" applyFont="1" applyFill="1" applyBorder="1"/>
    <xf numFmtId="16" fontId="51" fillId="0" borderId="0" xfId="0" applyNumberFormat="1" applyFont="1" applyFill="1" applyBorder="1"/>
    <xf numFmtId="165" fontId="4" fillId="0" borderId="8" xfId="0" applyNumberFormat="1" applyFont="1" applyFill="1" applyBorder="1"/>
    <xf numFmtId="16" fontId="14" fillId="0" borderId="0" xfId="0" applyNumberFormat="1" applyFont="1" applyFill="1" applyBorder="1" applyAlignment="1">
      <alignment wrapText="1"/>
    </xf>
    <xf numFmtId="16" fontId="52" fillId="0" borderId="0" xfId="0" applyNumberFormat="1" applyFont="1" applyFill="1" applyBorder="1"/>
    <xf numFmtId="165" fontId="11" fillId="0" borderId="8" xfId="0" applyNumberFormat="1" applyFont="1" applyBorder="1"/>
    <xf numFmtId="16" fontId="59" fillId="0" borderId="0" xfId="0" applyNumberFormat="1" applyFont="1" applyFill="1" applyBorder="1"/>
    <xf numFmtId="16" fontId="50" fillId="0" borderId="0" xfId="0" applyNumberFormat="1" applyFont="1" applyFill="1" applyAlignment="1">
      <alignment horizontal="center"/>
    </xf>
    <xf numFmtId="0" fontId="48" fillId="0" borderId="0" xfId="0" applyFont="1" applyFill="1" applyBorder="1" applyAlignment="1">
      <alignment horizontal="center"/>
    </xf>
    <xf numFmtId="165" fontId="4" fillId="0" borderId="9" xfId="0" applyNumberFormat="1" applyFont="1" applyFill="1" applyBorder="1"/>
    <xf numFmtId="167" fontId="2" fillId="0" borderId="9" xfId="0" applyNumberFormat="1" applyFont="1" applyFill="1" applyBorder="1"/>
    <xf numFmtId="16" fontId="14" fillId="8" borderId="0" xfId="0" applyNumberFormat="1" applyFont="1" applyFill="1" applyBorder="1"/>
    <xf numFmtId="16" fontId="52" fillId="8" borderId="0" xfId="0" applyNumberFormat="1" applyFont="1" applyFill="1" applyBorder="1"/>
    <xf numFmtId="165" fontId="50" fillId="0" borderId="0" xfId="0" applyNumberFormat="1" applyFont="1" applyFill="1" applyBorder="1"/>
    <xf numFmtId="165" fontId="4" fillId="0" borderId="25" xfId="0" applyNumberFormat="1" applyFont="1" applyBorder="1"/>
    <xf numFmtId="16" fontId="50" fillId="16" borderId="0" xfId="0" applyNumberFormat="1" applyFont="1" applyFill="1" applyBorder="1" applyAlignment="1">
      <alignment wrapText="1"/>
    </xf>
    <xf numFmtId="0" fontId="9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165" fontId="2" fillId="0" borderId="9" xfId="0" applyNumberFormat="1" applyFont="1" applyBorder="1"/>
    <xf numFmtId="166" fontId="2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45" fillId="0" borderId="4" xfId="0" applyFont="1" applyFill="1" applyBorder="1" applyAlignment="1">
      <alignment horizontal="center"/>
    </xf>
    <xf numFmtId="16" fontId="2" fillId="0" borderId="4" xfId="0" applyNumberFormat="1" applyFont="1" applyFill="1" applyBorder="1"/>
    <xf numFmtId="165" fontId="2" fillId="0" borderId="4" xfId="0" applyNumberFormat="1" applyFont="1" applyFill="1" applyBorder="1"/>
    <xf numFmtId="166" fontId="2" fillId="0" borderId="4" xfId="0" applyNumberFormat="1" applyFont="1" applyFill="1" applyBorder="1" applyAlignment="1"/>
    <xf numFmtId="167" fontId="2" fillId="0" borderId="4" xfId="0" applyNumberFormat="1" applyFont="1" applyFill="1" applyBorder="1"/>
    <xf numFmtId="167" fontId="2" fillId="0" borderId="9" xfId="0" applyNumberFormat="1" applyFont="1" applyBorder="1"/>
    <xf numFmtId="166" fontId="2" fillId="0" borderId="0" xfId="0" applyNumberFormat="1" applyFont="1" applyBorder="1" applyAlignment="1">
      <alignment horizontal="center"/>
    </xf>
    <xf numFmtId="16" fontId="14" fillId="0" borderId="13" xfId="0" applyNumberFormat="1" applyFont="1" applyFill="1" applyBorder="1"/>
    <xf numFmtId="165" fontId="50" fillId="0" borderId="9" xfId="0" applyNumberFormat="1" applyFont="1" applyFill="1" applyBorder="1"/>
    <xf numFmtId="16" fontId="51" fillId="16" borderId="0" xfId="0" applyNumberFormat="1" applyFont="1" applyFill="1" applyBorder="1" applyAlignment="1">
      <alignment wrapText="1"/>
    </xf>
    <xf numFmtId="16" fontId="50" fillId="0" borderId="0" xfId="0" applyNumberFormat="1" applyFont="1" applyFill="1" applyBorder="1" applyAlignment="1">
      <alignment horizontal="center"/>
    </xf>
    <xf numFmtId="16" fontId="51" fillId="8" borderId="0" xfId="0" applyNumberFormat="1" applyFont="1" applyFill="1" applyBorder="1"/>
    <xf numFmtId="166" fontId="60" fillId="0" borderId="7" xfId="0" applyNumberFormat="1" applyFont="1" applyFill="1" applyBorder="1" applyAlignment="1">
      <alignment horizontal="center"/>
    </xf>
    <xf numFmtId="166" fontId="60" fillId="0" borderId="0" xfId="0" applyNumberFormat="1" applyFont="1" applyFill="1" applyBorder="1" applyAlignment="1">
      <alignment horizontal="center"/>
    </xf>
    <xf numFmtId="7" fontId="2" fillId="0" borderId="7" xfId="0" applyNumberFormat="1" applyFont="1" applyBorder="1"/>
    <xf numFmtId="0" fontId="49" fillId="0" borderId="8" xfId="0" applyFont="1" applyFill="1" applyBorder="1" applyAlignment="1">
      <alignment horizontal="center"/>
    </xf>
    <xf numFmtId="166" fontId="10" fillId="0" borderId="7" xfId="0" applyNumberFormat="1" applyFont="1" applyFill="1" applyBorder="1"/>
    <xf numFmtId="4" fontId="14" fillId="8" borderId="0" xfId="0" applyNumberFormat="1" applyFont="1" applyFill="1" applyBorder="1" applyAlignment="1">
      <alignment wrapText="1"/>
    </xf>
    <xf numFmtId="165" fontId="4" fillId="6" borderId="0" xfId="0" applyNumberFormat="1" applyFont="1" applyFill="1" applyBorder="1"/>
    <xf numFmtId="165" fontId="4" fillId="6" borderId="9" xfId="0" applyNumberFormat="1" applyFont="1" applyFill="1" applyBorder="1"/>
    <xf numFmtId="16" fontId="52" fillId="0" borderId="0" xfId="0" applyNumberFormat="1" applyFont="1" applyFill="1" applyBorder="1" applyAlignment="1">
      <alignment wrapText="1"/>
    </xf>
    <xf numFmtId="165" fontId="53" fillId="0" borderId="0" xfId="0" applyNumberFormat="1" applyFont="1" applyFill="1" applyBorder="1"/>
    <xf numFmtId="165" fontId="53" fillId="0" borderId="9" xfId="0" applyNumberFormat="1" applyFont="1" applyFill="1" applyBorder="1"/>
    <xf numFmtId="16" fontId="50" fillId="0" borderId="13" xfId="0" applyNumberFormat="1" applyFont="1" applyFill="1" applyBorder="1"/>
    <xf numFmtId="0" fontId="61" fillId="0" borderId="8" xfId="0" applyFont="1" applyFill="1" applyBorder="1" applyAlignment="1">
      <alignment horizontal="center"/>
    </xf>
    <xf numFmtId="16" fontId="52" fillId="16" borderId="0" xfId="0" applyNumberFormat="1" applyFont="1" applyFill="1" applyBorder="1" applyAlignment="1">
      <alignment wrapText="1"/>
    </xf>
    <xf numFmtId="165" fontId="2" fillId="6" borderId="9" xfId="0" applyNumberFormat="1" applyFont="1" applyFill="1" applyBorder="1"/>
    <xf numFmtId="167" fontId="2" fillId="0" borderId="26" xfId="0" applyNumberFormat="1" applyFont="1" applyBorder="1"/>
    <xf numFmtId="166" fontId="2" fillId="0" borderId="27" xfId="0" applyNumberFormat="1" applyFont="1" applyFill="1" applyBorder="1" applyAlignment="1">
      <alignment horizontal="center"/>
    </xf>
    <xf numFmtId="0" fontId="54" fillId="0" borderId="27" xfId="0" applyFont="1" applyFill="1" applyBorder="1" applyAlignment="1">
      <alignment horizontal="center"/>
    </xf>
    <xf numFmtId="16" fontId="50" fillId="0" borderId="13" xfId="0" applyNumberFormat="1" applyFont="1" applyFill="1" applyBorder="1" applyAlignment="1">
      <alignment horizontal="center"/>
    </xf>
    <xf numFmtId="165" fontId="4" fillId="7" borderId="9" xfId="0" applyNumberFormat="1" applyFont="1" applyFill="1" applyBorder="1"/>
    <xf numFmtId="16" fontId="59" fillId="0" borderId="0" xfId="0" applyNumberFormat="1" applyFont="1" applyFill="1" applyBorder="1" applyAlignment="1">
      <alignment horizontal="center"/>
    </xf>
    <xf numFmtId="0" fontId="47" fillId="0" borderId="12" xfId="0" applyFont="1" applyFill="1" applyBorder="1" applyAlignment="1">
      <alignment horizontal="center"/>
    </xf>
    <xf numFmtId="0" fontId="49" fillId="0" borderId="12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0" borderId="4" xfId="0" applyFont="1" applyFill="1" applyBorder="1" applyAlignment="1">
      <alignment horizontal="center"/>
    </xf>
    <xf numFmtId="0" fontId="55" fillId="0" borderId="4" xfId="0" applyFont="1" applyFill="1" applyBorder="1" applyAlignment="1">
      <alignment horizontal="center"/>
    </xf>
    <xf numFmtId="0" fontId="2" fillId="0" borderId="4" xfId="0" applyFont="1" applyBorder="1"/>
    <xf numFmtId="165" fontId="2" fillId="0" borderId="4" xfId="0" applyNumberFormat="1" applyFont="1" applyBorder="1"/>
    <xf numFmtId="166" fontId="2" fillId="0" borderId="4" xfId="0" applyNumberFormat="1" applyFont="1" applyBorder="1" applyAlignment="1">
      <alignment horizontal="center"/>
    </xf>
    <xf numFmtId="0" fontId="55" fillId="0" borderId="7" xfId="0" applyFont="1" applyFill="1" applyBorder="1" applyAlignment="1">
      <alignment horizontal="center"/>
    </xf>
    <xf numFmtId="16" fontId="62" fillId="8" borderId="0" xfId="0" applyNumberFormat="1" applyFont="1" applyFill="1" applyBorder="1"/>
    <xf numFmtId="16" fontId="11" fillId="0" borderId="0" xfId="0" applyNumberFormat="1" applyFont="1" applyFill="1" applyBorder="1" applyAlignment="1">
      <alignment horizontal="left"/>
    </xf>
    <xf numFmtId="0" fontId="10" fillId="0" borderId="7" xfId="0" applyFont="1" applyFill="1" applyBorder="1"/>
    <xf numFmtId="165" fontId="10" fillId="0" borderId="8" xfId="0" applyNumberFormat="1" applyFont="1" applyFill="1" applyBorder="1"/>
    <xf numFmtId="165" fontId="2" fillId="0" borderId="8" xfId="0" applyNumberFormat="1" applyFont="1" applyFill="1" applyBorder="1"/>
    <xf numFmtId="16" fontId="2" fillId="0" borderId="13" xfId="0" applyNumberFormat="1" applyFont="1" applyFill="1" applyBorder="1"/>
    <xf numFmtId="165" fontId="2" fillId="0" borderId="13" xfId="0" applyNumberFormat="1" applyFont="1" applyFill="1" applyBorder="1"/>
    <xf numFmtId="0" fontId="2" fillId="0" borderId="7" xfId="0" applyFont="1" applyFill="1" applyBorder="1" applyAlignment="1">
      <alignment horizontal="left" indent="1"/>
    </xf>
    <xf numFmtId="16" fontId="63" fillId="0" borderId="0" xfId="0" applyNumberFormat="1" applyFont="1" applyFill="1" applyBorder="1"/>
    <xf numFmtId="16" fontId="9" fillId="0" borderId="0" xfId="0" applyNumberFormat="1" applyFont="1" applyFill="1" applyBorder="1" applyAlignment="1">
      <alignment wrapText="1"/>
    </xf>
    <xf numFmtId="165" fontId="9" fillId="0" borderId="9" xfId="0" applyNumberFormat="1" applyFont="1" applyFill="1" applyBorder="1"/>
    <xf numFmtId="16" fontId="12" fillId="16" borderId="0" xfId="0" applyNumberFormat="1" applyFont="1" applyFill="1" applyBorder="1" applyAlignment="1">
      <alignment wrapText="1"/>
    </xf>
    <xf numFmtId="0" fontId="55" fillId="0" borderId="8" xfId="0" applyFont="1" applyFill="1" applyBorder="1" applyAlignment="1">
      <alignment horizontal="center"/>
    </xf>
    <xf numFmtId="166" fontId="2" fillId="0" borderId="0" xfId="0" applyNumberFormat="1" applyFont="1" applyBorder="1"/>
    <xf numFmtId="16" fontId="64" fillId="0" borderId="0" xfId="0" applyNumberFormat="1" applyFont="1" applyFill="1" applyBorder="1"/>
    <xf numFmtId="16" fontId="64" fillId="0" borderId="0" xfId="0" applyNumberFormat="1" applyFont="1" applyFill="1" applyBorder="1" applyAlignment="1">
      <alignment horizontal="center"/>
    </xf>
    <xf numFmtId="16" fontId="12" fillId="8" borderId="0" xfId="0" applyNumberFormat="1" applyFont="1" applyFill="1" applyBorder="1"/>
    <xf numFmtId="16" fontId="12" fillId="16" borderId="0" xfId="0" applyNumberFormat="1" applyFont="1" applyFill="1" applyBorder="1" applyAlignment="1">
      <alignment horizontal="left" wrapText="1"/>
    </xf>
    <xf numFmtId="165" fontId="2" fillId="0" borderId="25" xfId="0" applyNumberFormat="1" applyFont="1" applyFill="1" applyBorder="1"/>
    <xf numFmtId="166" fontId="2" fillId="0" borderId="13" xfId="0" applyNumberFormat="1" applyFont="1" applyFill="1" applyBorder="1" applyAlignment="1">
      <alignment horizontal="center"/>
    </xf>
    <xf numFmtId="0" fontId="47" fillId="0" borderId="13" xfId="0" applyFont="1" applyFill="1" applyBorder="1" applyAlignment="1">
      <alignment horizontal="center"/>
    </xf>
    <xf numFmtId="0" fontId="55" fillId="0" borderId="13" xfId="0" applyFont="1" applyFill="1" applyBorder="1" applyAlignment="1">
      <alignment horizontal="center"/>
    </xf>
    <xf numFmtId="165" fontId="2" fillId="0" borderId="13" xfId="0" applyNumberFormat="1" applyFont="1" applyBorder="1"/>
    <xf numFmtId="166" fontId="2" fillId="0" borderId="7" xfId="0" applyNumberFormat="1" applyFont="1" applyBorder="1" applyAlignment="1">
      <alignment horizontal="center"/>
    </xf>
    <xf numFmtId="16" fontId="64" fillId="0" borderId="13" xfId="0" applyNumberFormat="1" applyFont="1" applyFill="1" applyBorder="1"/>
    <xf numFmtId="16" fontId="12" fillId="8" borderId="0" xfId="0" applyNumberFormat="1" applyFont="1" applyFill="1" applyBorder="1" applyAlignment="1">
      <alignment wrapText="1"/>
    </xf>
    <xf numFmtId="16" fontId="63" fillId="0" borderId="0" xfId="0" applyNumberFormat="1" applyFont="1" applyFill="1" applyBorder="1" applyAlignment="1">
      <alignment wrapText="1"/>
    </xf>
    <xf numFmtId="16" fontId="51" fillId="0" borderId="0" xfId="0" applyNumberFormat="1" applyFont="1" applyFill="1" applyBorder="1" applyAlignment="1">
      <alignment horizontal="center"/>
    </xf>
    <xf numFmtId="16" fontId="52" fillId="8" borderId="13" xfId="0" applyNumberFormat="1" applyFont="1" applyFill="1" applyBorder="1" applyAlignment="1">
      <alignment wrapText="1"/>
    </xf>
    <xf numFmtId="16" fontId="16" fillId="0" borderId="0" xfId="0" applyNumberFormat="1" applyFont="1" applyFill="1" applyBorder="1"/>
    <xf numFmtId="16" fontId="59" fillId="0" borderId="0" xfId="0" applyNumberFormat="1" applyFont="1" applyFill="1" applyBorder="1" applyAlignment="1">
      <alignment wrapText="1"/>
    </xf>
    <xf numFmtId="166" fontId="2" fillId="0" borderId="5" xfId="0" applyNumberFormat="1" applyFont="1" applyFill="1" applyBorder="1" applyAlignment="1">
      <alignment horizontal="center"/>
    </xf>
    <xf numFmtId="0" fontId="47" fillId="0" borderId="5" xfId="0" applyFont="1" applyFill="1" applyBorder="1" applyAlignment="1">
      <alignment horizontal="center"/>
    </xf>
    <xf numFmtId="0" fontId="55" fillId="0" borderId="5" xfId="0" applyFont="1" applyFill="1" applyBorder="1" applyAlignment="1">
      <alignment horizontal="center"/>
    </xf>
    <xf numFmtId="16" fontId="50" fillId="0" borderId="0" xfId="0" applyNumberFormat="1" applyFont="1" applyFill="1" applyBorder="1" applyAlignment="1">
      <alignment wrapText="1"/>
    </xf>
    <xf numFmtId="16" fontId="59" fillId="16" borderId="0" xfId="0" applyNumberFormat="1" applyFont="1" applyFill="1" applyBorder="1" applyAlignment="1">
      <alignment wrapText="1"/>
    </xf>
    <xf numFmtId="16" fontId="15" fillId="0" borderId="0" xfId="0" applyNumberFormat="1" applyFont="1" applyFill="1" applyBorder="1" applyAlignment="1">
      <alignment wrapText="1"/>
    </xf>
    <xf numFmtId="16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" fontId="11" fillId="0" borderId="0" xfId="0" applyNumberFormat="1" applyFont="1" applyFill="1" applyBorder="1"/>
    <xf numFmtId="165" fontId="11" fillId="0" borderId="0" xfId="0" applyNumberFormat="1" applyFont="1" applyFill="1" applyBorder="1"/>
    <xf numFmtId="0" fontId="22" fillId="0" borderId="6" xfId="0" applyFont="1" applyBorder="1" applyAlignment="1">
      <alignment horizontal="center" wrapText="1"/>
    </xf>
    <xf numFmtId="166" fontId="2" fillId="0" borderId="6" xfId="0" applyNumberFormat="1" applyFont="1" applyFill="1" applyBorder="1" applyAlignment="1">
      <alignment vertical="center" wrapText="1"/>
    </xf>
    <xf numFmtId="167" fontId="2" fillId="4" borderId="6" xfId="0" applyNumberFormat="1" applyFont="1" applyFill="1" applyBorder="1" applyAlignment="1">
      <alignment horizontal="center" wrapText="1"/>
    </xf>
    <xf numFmtId="0" fontId="3" fillId="0" borderId="28" xfId="0" applyFont="1" applyBorder="1" applyAlignment="1">
      <alignment horizontal="center"/>
    </xf>
    <xf numFmtId="16" fontId="51" fillId="16" borderId="0" xfId="0" applyNumberFormat="1" applyFont="1" applyFill="1" applyBorder="1"/>
    <xf numFmtId="165" fontId="50" fillId="11" borderId="0" xfId="0" applyNumberFormat="1" applyFont="1" applyFill="1" applyBorder="1"/>
    <xf numFmtId="165" fontId="2" fillId="11" borderId="9" xfId="0" applyNumberFormat="1" applyFont="1" applyFill="1" applyBorder="1"/>
    <xf numFmtId="16" fontId="52" fillId="8" borderId="0" xfId="0" applyNumberFormat="1" applyFont="1" applyFill="1" applyBorder="1" applyAlignment="1">
      <alignment horizontal="center" wrapText="1"/>
    </xf>
    <xf numFmtId="16" fontId="50" fillId="8" borderId="0" xfId="0" applyNumberFormat="1" applyFont="1" applyFill="1" applyBorder="1" applyAlignment="1">
      <alignment wrapText="1"/>
    </xf>
    <xf numFmtId="0" fontId="65" fillId="0" borderId="0" xfId="0" applyFont="1" applyFill="1" applyBorder="1" applyAlignment="1">
      <alignment horizontal="center"/>
    </xf>
    <xf numFmtId="168" fontId="2" fillId="0" borderId="0" xfId="1" applyNumberFormat="1" applyFont="1" applyBorder="1"/>
    <xf numFmtId="166" fontId="2" fillId="0" borderId="0" xfId="0" applyNumberFormat="1" applyFont="1" applyBorder="1" applyAlignment="1"/>
    <xf numFmtId="167" fontId="2" fillId="0" borderId="0" xfId="1" applyNumberFormat="1" applyFont="1" applyBorder="1"/>
    <xf numFmtId="0" fontId="65" fillId="0" borderId="7" xfId="0" applyFont="1" applyFill="1" applyBorder="1" applyAlignment="1">
      <alignment horizontal="center"/>
    </xf>
    <xf numFmtId="168" fontId="2" fillId="0" borderId="7" xfId="1" applyNumberFormat="1" applyFont="1" applyBorder="1"/>
    <xf numFmtId="166" fontId="2" fillId="0" borderId="7" xfId="0" applyNumberFormat="1" applyFont="1" applyBorder="1" applyAlignment="1"/>
    <xf numFmtId="167" fontId="2" fillId="0" borderId="7" xfId="1" applyNumberFormat="1" applyFont="1" applyBorder="1"/>
    <xf numFmtId="0" fontId="54" fillId="0" borderId="8" xfId="0" applyFont="1" applyFill="1" applyBorder="1" applyAlignment="1">
      <alignment horizontal="center"/>
    </xf>
    <xf numFmtId="0" fontId="47" fillId="0" borderId="27" xfId="0" applyFont="1" applyFill="1" applyBorder="1" applyAlignment="1">
      <alignment horizontal="center"/>
    </xf>
    <xf numFmtId="166" fontId="2" fillId="0" borderId="0" xfId="0" applyNumberFormat="1" applyFont="1" applyFill="1" applyBorder="1"/>
    <xf numFmtId="16" fontId="66" fillId="0" borderId="0" xfId="0" applyNumberFormat="1" applyFont="1" applyFill="1" applyBorder="1" applyAlignment="1"/>
    <xf numFmtId="165" fontId="50" fillId="0" borderId="0" xfId="0" applyNumberFormat="1" applyFont="1" applyBorder="1"/>
    <xf numFmtId="166" fontId="2" fillId="0" borderId="7" xfId="0" applyNumberFormat="1" applyFont="1" applyFill="1" applyBorder="1"/>
    <xf numFmtId="0" fontId="47" fillId="0" borderId="23" xfId="0" applyFont="1" applyFill="1" applyBorder="1" applyAlignment="1">
      <alignment horizontal="center"/>
    </xf>
    <xf numFmtId="16" fontId="50" fillId="17" borderId="0" xfId="0" applyNumberFormat="1" applyFont="1" applyFill="1" applyBorder="1" applyAlignment="1">
      <alignment wrapText="1"/>
    </xf>
    <xf numFmtId="16" fontId="67" fillId="0" borderId="0" xfId="0" applyNumberFormat="1" applyFont="1" applyFill="1" applyBorder="1" applyAlignment="1">
      <alignment wrapText="1"/>
    </xf>
    <xf numFmtId="16" fontId="51" fillId="0" borderId="0" xfId="0" applyNumberFormat="1" applyFont="1" applyFill="1" applyBorder="1" applyAlignment="1">
      <alignment wrapText="1"/>
    </xf>
    <xf numFmtId="16" fontId="14" fillId="8" borderId="0" xfId="0" applyNumberFormat="1" applyFont="1" applyFill="1" applyBorder="1" applyAlignment="1">
      <alignment wrapText="1"/>
    </xf>
    <xf numFmtId="4" fontId="2" fillId="0" borderId="9" xfId="0" applyNumberFormat="1" applyFont="1" applyBorder="1"/>
    <xf numFmtId="0" fontId="48" fillId="0" borderId="13" xfId="0" applyFont="1" applyBorder="1"/>
    <xf numFmtId="0" fontId="2" fillId="0" borderId="5" xfId="0" applyFont="1" applyBorder="1"/>
    <xf numFmtId="0" fontId="48" fillId="0" borderId="5" xfId="0" applyFont="1" applyBorder="1"/>
    <xf numFmtId="165" fontId="2" fillId="0" borderId="26" xfId="0" applyNumberFormat="1" applyFont="1" applyFill="1" applyBorder="1"/>
    <xf numFmtId="16" fontId="52" fillId="8" borderId="0" xfId="0" applyNumberFormat="1" applyFont="1" applyFill="1" applyBorder="1" applyAlignment="1">
      <alignment wrapText="1"/>
    </xf>
    <xf numFmtId="0" fontId="4" fillId="0" borderId="0" xfId="0" applyFont="1" applyFill="1"/>
    <xf numFmtId="16" fontId="4" fillId="0" borderId="0" xfId="0" applyNumberFormat="1" applyFont="1" applyFill="1"/>
    <xf numFmtId="0" fontId="54" fillId="0" borderId="5" xfId="0" applyFont="1" applyFill="1" applyBorder="1" applyAlignment="1">
      <alignment horizontal="center"/>
    </xf>
    <xf numFmtId="167" fontId="2" fillId="0" borderId="24" xfId="0" applyNumberFormat="1" applyFont="1" applyBorder="1"/>
    <xf numFmtId="4" fontId="68" fillId="0" borderId="9" xfId="0" applyNumberFormat="1" applyFont="1" applyBorder="1"/>
    <xf numFmtId="165" fontId="2" fillId="0" borderId="24" xfId="0" applyNumberFormat="1" applyFont="1" applyBorder="1"/>
    <xf numFmtId="165" fontId="4" fillId="0" borderId="23" xfId="0" applyNumberFormat="1" applyFont="1" applyBorder="1"/>
    <xf numFmtId="16" fontId="52" fillId="16" borderId="0" xfId="0" applyNumberFormat="1" applyFont="1" applyFill="1" applyBorder="1"/>
    <xf numFmtId="16" fontId="66" fillId="0" borderId="0" xfId="0" applyNumberFormat="1" applyFont="1" applyFill="1" applyBorder="1"/>
    <xf numFmtId="0" fontId="69" fillId="0" borderId="7" xfId="0" applyFont="1" applyFill="1" applyBorder="1" applyAlignment="1">
      <alignment horizontal="center"/>
    </xf>
    <xf numFmtId="0" fontId="69" fillId="0" borderId="13" xfId="0" applyFont="1" applyFill="1" applyBorder="1" applyAlignment="1">
      <alignment horizontal="center"/>
    </xf>
    <xf numFmtId="0" fontId="47" fillId="0" borderId="25" xfId="0" applyFont="1" applyFill="1" applyBorder="1" applyAlignment="1">
      <alignment horizontal="center"/>
    </xf>
    <xf numFmtId="16" fontId="16" fillId="0" borderId="0" xfId="0" applyNumberFormat="1" applyFont="1" applyFill="1" applyBorder="1" applyAlignment="1">
      <alignment horizontal="center"/>
    </xf>
    <xf numFmtId="165" fontId="50" fillId="6" borderId="0" xfId="0" applyNumberFormat="1" applyFont="1" applyFill="1" applyBorder="1"/>
    <xf numFmtId="166" fontId="2" fillId="0" borderId="7" xfId="0" applyNumberFormat="1" applyFont="1" applyBorder="1"/>
    <xf numFmtId="167" fontId="2" fillId="0" borderId="7" xfId="0" applyNumberFormat="1" applyFont="1" applyBorder="1"/>
    <xf numFmtId="165" fontId="2" fillId="0" borderId="26" xfId="0" applyNumberFormat="1" applyFont="1" applyBorder="1"/>
    <xf numFmtId="165" fontId="50" fillId="0" borderId="13" xfId="0" applyNumberFormat="1" applyFont="1" applyFill="1" applyBorder="1"/>
    <xf numFmtId="166" fontId="2" fillId="0" borderId="8" xfId="0" applyNumberFormat="1" applyFont="1" applyFill="1" applyBorder="1" applyAlignment="1">
      <alignment horizontal="center"/>
    </xf>
    <xf numFmtId="167" fontId="2" fillId="4" borderId="29" xfId="0" applyNumberFormat="1" applyFont="1" applyFill="1" applyBorder="1" applyAlignment="1">
      <alignment horizontal="center" wrapText="1"/>
    </xf>
    <xf numFmtId="165" fontId="50" fillId="3" borderId="0" xfId="0" applyNumberFormat="1" applyFont="1" applyFill="1" applyBorder="1"/>
    <xf numFmtId="165" fontId="2" fillId="3" borderId="9" xfId="0" applyNumberFormat="1" applyFont="1" applyFill="1" applyBorder="1"/>
    <xf numFmtId="0" fontId="5" fillId="0" borderId="7" xfId="0" applyFont="1" applyFill="1" applyBorder="1"/>
    <xf numFmtId="166" fontId="2" fillId="0" borderId="0" xfId="0" applyNumberFormat="1" applyFont="1" applyAlignment="1">
      <alignment horizontal="center"/>
    </xf>
    <xf numFmtId="0" fontId="45" fillId="0" borderId="0" xfId="0" applyFont="1"/>
    <xf numFmtId="0" fontId="2" fillId="0" borderId="11" xfId="0" applyFont="1" applyBorder="1"/>
    <xf numFmtId="166" fontId="2" fillId="0" borderId="11" xfId="0" applyNumberFormat="1" applyFont="1" applyBorder="1" applyAlignment="1"/>
    <xf numFmtId="167" fontId="2" fillId="0" borderId="0" xfId="0" applyNumberFormat="1" applyFont="1" applyBorder="1"/>
    <xf numFmtId="7" fontId="2" fillId="0" borderId="27" xfId="0" applyNumberFormat="1" applyFont="1" applyBorder="1"/>
    <xf numFmtId="166" fontId="2" fillId="3" borderId="0" xfId="0" applyNumberFormat="1" applyFont="1" applyFill="1" applyAlignment="1">
      <alignment horizontal="center"/>
    </xf>
    <xf numFmtId="0" fontId="9" fillId="3" borderId="0" xfId="0" applyFont="1" applyFill="1"/>
    <xf numFmtId="0" fontId="45" fillId="3" borderId="0" xfId="0" applyFont="1" applyFill="1"/>
    <xf numFmtId="165" fontId="2" fillId="3" borderId="30" xfId="0" applyNumberFormat="1" applyFont="1" applyFill="1" applyBorder="1"/>
    <xf numFmtId="166" fontId="2" fillId="3" borderId="0" xfId="0" applyNumberFormat="1" applyFont="1" applyFill="1" applyAlignment="1"/>
    <xf numFmtId="167" fontId="2" fillId="3" borderId="30" xfId="0" applyNumberFormat="1" applyFont="1" applyFill="1" applyBorder="1"/>
    <xf numFmtId="7" fontId="2" fillId="3" borderId="0" xfId="0" applyNumberFormat="1" applyFont="1" applyFill="1" applyBorder="1"/>
    <xf numFmtId="165" fontId="2" fillId="3" borderId="31" xfId="0" applyNumberFormat="1" applyFont="1" applyFill="1" applyBorder="1"/>
    <xf numFmtId="167" fontId="2" fillId="3" borderId="31" xfId="0" applyNumberFormat="1" applyFont="1" applyFill="1" applyBorder="1"/>
    <xf numFmtId="167" fontId="2" fillId="3" borderId="0" xfId="0" applyNumberFormat="1" applyFont="1" applyFill="1"/>
    <xf numFmtId="0" fontId="70" fillId="3" borderId="0" xfId="0" applyFont="1" applyFill="1" applyAlignment="1">
      <alignment horizontal="center" wrapText="1"/>
    </xf>
    <xf numFmtId="167" fontId="5" fillId="3" borderId="0" xfId="0" applyNumberFormat="1" applyFont="1" applyFill="1" applyAlignment="1">
      <alignment horizontal="center" wrapText="1"/>
    </xf>
    <xf numFmtId="166" fontId="2" fillId="0" borderId="0" xfId="0" applyNumberFormat="1" applyFont="1" applyAlignment="1"/>
    <xf numFmtId="167" fontId="2" fillId="0" borderId="0" xfId="0" applyNumberFormat="1" applyFont="1"/>
    <xf numFmtId="16" fontId="52" fillId="0" borderId="7" xfId="0" applyNumberFormat="1" applyFont="1" applyFill="1" applyBorder="1"/>
    <xf numFmtId="16" fontId="67" fillId="0" borderId="7" xfId="0" applyNumberFormat="1" applyFont="1" applyFill="1" applyBorder="1" applyAlignment="1">
      <alignment wrapText="1"/>
    </xf>
    <xf numFmtId="165" fontId="16" fillId="11" borderId="7" xfId="0" applyNumberFormat="1" applyFont="1" applyFill="1" applyBorder="1"/>
    <xf numFmtId="16" fontId="4" fillId="0" borderId="8" xfId="0" applyNumberFormat="1" applyFont="1" applyFill="1" applyBorder="1"/>
    <xf numFmtId="16" fontId="50" fillId="0" borderId="7" xfId="0" applyNumberFormat="1" applyFont="1" applyFill="1" applyBorder="1" applyAlignment="1">
      <alignment horizontal="center"/>
    </xf>
    <xf numFmtId="165" fontId="50" fillId="0" borderId="27" xfId="0" applyNumberFormat="1" applyFont="1" applyFill="1" applyBorder="1"/>
    <xf numFmtId="16" fontId="52" fillId="8" borderId="7" xfId="0" applyNumberFormat="1" applyFont="1" applyFill="1" applyBorder="1" applyAlignment="1">
      <alignment horizontal="center" wrapText="1"/>
    </xf>
    <xf numFmtId="165" fontId="59" fillId="0" borderId="7" xfId="0" applyNumberFormat="1" applyFont="1" applyFill="1" applyBorder="1"/>
    <xf numFmtId="16" fontId="59" fillId="0" borderId="7" xfId="0" applyNumberFormat="1" applyFont="1" applyFill="1" applyBorder="1"/>
    <xf numFmtId="16" fontId="14" fillId="8" borderId="7" xfId="0" applyNumberFormat="1" applyFont="1" applyFill="1" applyBorder="1" applyAlignment="1">
      <alignment wrapText="1"/>
    </xf>
    <xf numFmtId="16" fontId="11" fillId="0" borderId="7" xfId="0" applyNumberFormat="1" applyFont="1" applyFill="1" applyBorder="1"/>
    <xf numFmtId="16" fontId="4" fillId="5" borderId="0" xfId="0" applyNumberFormat="1" applyFont="1" applyFill="1" applyBorder="1"/>
    <xf numFmtId="165" fontId="4" fillId="5" borderId="0" xfId="0" applyNumberFormat="1" applyFont="1" applyFill="1" applyBorder="1"/>
    <xf numFmtId="0" fontId="71" fillId="0" borderId="7" xfId="0" applyFont="1" applyFill="1" applyBorder="1" applyAlignment="1">
      <alignment horizontal="center"/>
    </xf>
    <xf numFmtId="0" fontId="45" fillId="0" borderId="8" xfId="0" applyFont="1" applyFill="1" applyBorder="1" applyAlignment="1">
      <alignment horizontal="center"/>
    </xf>
    <xf numFmtId="0" fontId="45" fillId="0" borderId="7" xfId="0" applyFont="1" applyFill="1" applyBorder="1" applyAlignment="1">
      <alignment horizontal="center"/>
    </xf>
    <xf numFmtId="0" fontId="72" fillId="0" borderId="7" xfId="0" applyFont="1" applyFill="1" applyBorder="1" applyAlignment="1">
      <alignment horizontal="center"/>
    </xf>
    <xf numFmtId="165" fontId="4" fillId="0" borderId="26" xfId="0" applyNumberFormat="1" applyFont="1" applyFill="1" applyBorder="1"/>
    <xf numFmtId="16" fontId="53" fillId="0" borderId="0" xfId="0" applyNumberFormat="1" applyFont="1" applyFill="1" applyBorder="1"/>
    <xf numFmtId="165" fontId="4" fillId="11" borderId="0" xfId="0" applyNumberFormat="1" applyFont="1" applyFill="1" applyBorder="1"/>
    <xf numFmtId="165" fontId="4" fillId="11" borderId="9" xfId="0" applyNumberFormat="1" applyFont="1" applyFill="1" applyBorder="1"/>
    <xf numFmtId="16" fontId="52" fillId="0" borderId="13" xfId="0" applyNumberFormat="1" applyFont="1" applyFill="1" applyBorder="1"/>
    <xf numFmtId="16" fontId="51" fillId="0" borderId="13" xfId="0" applyNumberFormat="1" applyFont="1" applyFill="1" applyBorder="1"/>
    <xf numFmtId="0" fontId="11" fillId="0" borderId="7" xfId="0" applyFont="1" applyFill="1" applyBorder="1"/>
    <xf numFmtId="165" fontId="11" fillId="0" borderId="8" xfId="0" applyNumberFormat="1" applyFont="1" applyFill="1" applyBorder="1"/>
    <xf numFmtId="16" fontId="73" fillId="0" borderId="0" xfId="0" applyNumberFormat="1" applyFont="1" applyFill="1" applyBorder="1"/>
    <xf numFmtId="166" fontId="2" fillId="0" borderId="0" xfId="0" applyNumberFormat="1" applyFont="1" applyFill="1" applyBorder="1" applyAlignment="1">
      <alignment vertical="center" wrapText="1"/>
    </xf>
    <xf numFmtId="167" fontId="2" fillId="4" borderId="0" xfId="0" applyNumberFormat="1" applyFont="1" applyFill="1" applyBorder="1" applyAlignment="1">
      <alignment horizontal="center" wrapText="1"/>
    </xf>
    <xf numFmtId="0" fontId="74" fillId="0" borderId="8" xfId="0" applyFont="1" applyFill="1" applyBorder="1" applyAlignment="1">
      <alignment horizontal="center"/>
    </xf>
    <xf numFmtId="16" fontId="19" fillId="0" borderId="0" xfId="0" applyNumberFormat="1" applyFont="1" applyFill="1" applyBorder="1"/>
    <xf numFmtId="165" fontId="13" fillId="7" borderId="0" xfId="0" applyNumberFormat="1" applyFont="1" applyFill="1" applyBorder="1"/>
    <xf numFmtId="16" fontId="2" fillId="5" borderId="0" xfId="0" applyNumberFormat="1" applyFont="1" applyFill="1" applyBorder="1"/>
    <xf numFmtId="165" fontId="2" fillId="5" borderId="0" xfId="0" applyNumberFormat="1" applyFont="1" applyFill="1" applyBorder="1"/>
    <xf numFmtId="16" fontId="8" fillId="18" borderId="0" xfId="0" applyNumberFormat="1" applyFont="1" applyFill="1" applyBorder="1"/>
    <xf numFmtId="16" fontId="9" fillId="0" borderId="7" xfId="0" applyNumberFormat="1" applyFont="1" applyFill="1" applyBorder="1" applyAlignment="1">
      <alignment horizontal="center"/>
    </xf>
    <xf numFmtId="16" fontId="2" fillId="0" borderId="7" xfId="0" applyNumberFormat="1" applyFont="1" applyFill="1" applyBorder="1"/>
    <xf numFmtId="16" fontId="12" fillId="0" borderId="7" xfId="0" applyNumberFormat="1" applyFont="1" applyFill="1" applyBorder="1"/>
    <xf numFmtId="165" fontId="2" fillId="3" borderId="8" xfId="0" applyNumberFormat="1" applyFont="1" applyFill="1" applyBorder="1"/>
    <xf numFmtId="4" fontId="2" fillId="0" borderId="9" xfId="0" applyNumberFormat="1" applyFont="1" applyFill="1" applyBorder="1"/>
    <xf numFmtId="16" fontId="50" fillId="5" borderId="0" xfId="0" applyNumberFormat="1" applyFont="1" applyFill="1" applyBorder="1"/>
    <xf numFmtId="165" fontId="50" fillId="5" borderId="0" xfId="0" applyNumberFormat="1" applyFont="1" applyFill="1" applyBorder="1"/>
    <xf numFmtId="0" fontId="9" fillId="0" borderId="0" xfId="0" applyFont="1" applyFill="1" applyBorder="1"/>
    <xf numFmtId="0" fontId="2" fillId="5" borderId="0" xfId="0" applyFont="1" applyFill="1" applyBorder="1"/>
    <xf numFmtId="0" fontId="75" fillId="0" borderId="7" xfId="0" applyFont="1" applyFill="1" applyBorder="1" applyAlignment="1">
      <alignment horizontal="center"/>
    </xf>
    <xf numFmtId="0" fontId="76" fillId="0" borderId="8" xfId="0" applyFont="1" applyFill="1" applyBorder="1" applyAlignment="1">
      <alignment horizontal="center"/>
    </xf>
    <xf numFmtId="0" fontId="53" fillId="0" borderId="7" xfId="0" applyFont="1" applyFill="1" applyBorder="1"/>
    <xf numFmtId="165" fontId="53" fillId="0" borderId="8" xfId="0" applyNumberFormat="1" applyFont="1" applyFill="1" applyBorder="1"/>
    <xf numFmtId="166" fontId="2" fillId="0" borderId="0" xfId="0" applyNumberFormat="1" applyFont="1" applyFill="1" applyBorder="1" applyAlignment="1">
      <alignment horizontal="right"/>
    </xf>
    <xf numFmtId="16" fontId="77" fillId="0" borderId="0" xfId="0" applyNumberFormat="1" applyFont="1" applyFill="1" applyBorder="1" applyAlignment="1">
      <alignment wrapText="1"/>
    </xf>
    <xf numFmtId="16" fontId="4" fillId="0" borderId="0" xfId="0" applyNumberFormat="1" applyFont="1" applyFill="1" applyBorder="1" applyAlignment="1">
      <alignment wrapText="1"/>
    </xf>
    <xf numFmtId="165" fontId="4" fillId="0" borderId="25" xfId="0" applyNumberFormat="1" applyFont="1" applyFill="1" applyBorder="1"/>
    <xf numFmtId="16" fontId="53" fillId="0" borderId="0" xfId="0" applyNumberFormat="1" applyFont="1" applyFill="1" applyBorder="1" applyAlignment="1">
      <alignment horizontal="right"/>
    </xf>
    <xf numFmtId="16" fontId="52" fillId="0" borderId="0" xfId="0" applyNumberFormat="1" applyFont="1" applyFill="1" applyBorder="1" applyAlignment="1">
      <alignment horizontal="left"/>
    </xf>
    <xf numFmtId="0" fontId="4" fillId="0" borderId="13" xfId="0" applyFont="1" applyFill="1" applyBorder="1"/>
    <xf numFmtId="0" fontId="4" fillId="0" borderId="27" xfId="0" applyFont="1" applyFill="1" applyBorder="1"/>
    <xf numFmtId="165" fontId="4" fillId="0" borderId="23" xfId="0" applyNumberFormat="1" applyFont="1" applyFill="1" applyBorder="1"/>
    <xf numFmtId="0" fontId="12" fillId="0" borderId="0" xfId="0" applyFont="1" applyFill="1" applyBorder="1"/>
    <xf numFmtId="0" fontId="78" fillId="0" borderId="7" xfId="0" applyFont="1" applyBorder="1"/>
    <xf numFmtId="16" fontId="8" fillId="12" borderId="0" xfId="0" applyNumberFormat="1" applyFont="1" applyFill="1" applyBorder="1"/>
    <xf numFmtId="16" fontId="9" fillId="5" borderId="0" xfId="0" applyNumberFormat="1" applyFont="1" applyFill="1" applyBorder="1"/>
    <xf numFmtId="16" fontId="12" fillId="0" borderId="0" xfId="0" applyNumberFormat="1" applyFont="1" applyFill="1" applyBorder="1" applyAlignment="1">
      <alignment wrapText="1"/>
    </xf>
    <xf numFmtId="0" fontId="9" fillId="5" borderId="0" xfId="0" applyFont="1" applyFill="1" applyBorder="1"/>
    <xf numFmtId="0" fontId="35" fillId="0" borderId="8" xfId="0" applyFont="1" applyFill="1" applyBorder="1" applyAlignment="1">
      <alignment horizontal="center"/>
    </xf>
    <xf numFmtId="0" fontId="63" fillId="0" borderId="0" xfId="0" applyFont="1" applyFill="1" applyBorder="1"/>
    <xf numFmtId="0" fontId="27" fillId="0" borderId="8" xfId="0" applyFont="1" applyFill="1" applyBorder="1" applyAlignment="1">
      <alignment horizontal="center"/>
    </xf>
    <xf numFmtId="165" fontId="2" fillId="0" borderId="8" xfId="0" applyNumberFormat="1" applyFont="1" applyBorder="1"/>
    <xf numFmtId="16" fontId="12" fillId="0" borderId="0" xfId="0" applyNumberFormat="1" applyFont="1" applyFill="1" applyBorder="1" applyAlignment="1">
      <alignment horizontal="left" indent="1"/>
    </xf>
    <xf numFmtId="166" fontId="2" fillId="18" borderId="7" xfId="0" applyNumberFormat="1" applyFont="1" applyFill="1" applyBorder="1" applyAlignment="1">
      <alignment horizontal="center"/>
    </xf>
    <xf numFmtId="0" fontId="75" fillId="18" borderId="7" xfId="0" applyFont="1" applyFill="1" applyBorder="1" applyAlignment="1">
      <alignment horizontal="center"/>
    </xf>
    <xf numFmtId="0" fontId="76" fillId="18" borderId="8" xfId="0" applyFont="1" applyFill="1" applyBorder="1" applyAlignment="1">
      <alignment horizontal="center"/>
    </xf>
    <xf numFmtId="166" fontId="2" fillId="19" borderId="7" xfId="0" applyNumberFormat="1" applyFont="1" applyFill="1" applyBorder="1" applyAlignment="1">
      <alignment horizontal="center"/>
    </xf>
    <xf numFmtId="0" fontId="75" fillId="19" borderId="7" xfId="0" applyFont="1" applyFill="1" applyBorder="1" applyAlignment="1">
      <alignment horizontal="center"/>
    </xf>
    <xf numFmtId="0" fontId="76" fillId="19" borderId="8" xfId="0" applyFont="1" applyFill="1" applyBorder="1" applyAlignment="1">
      <alignment horizontal="center"/>
    </xf>
    <xf numFmtId="0" fontId="64" fillId="0" borderId="0" xfId="0" applyFont="1" applyFill="1" applyBorder="1"/>
    <xf numFmtId="0" fontId="4" fillId="0" borderId="13" xfId="0" applyFont="1" applyBorder="1"/>
    <xf numFmtId="0" fontId="4" fillId="0" borderId="27" xfId="0" applyFont="1" applyBorder="1"/>
    <xf numFmtId="0" fontId="2" fillId="0" borderId="27" xfId="0" applyFont="1" applyBorder="1"/>
    <xf numFmtId="165" fontId="9" fillId="5" borderId="0" xfId="0" applyNumberFormat="1" applyFont="1" applyFill="1" applyBorder="1"/>
    <xf numFmtId="0" fontId="8" fillId="0" borderId="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5" fontId="23" fillId="15" borderId="8" xfId="0" applyNumberFormat="1" applyFont="1" applyFill="1" applyBorder="1" applyAlignment="1">
      <alignment horizontal="center"/>
    </xf>
    <xf numFmtId="0" fontId="23" fillId="15" borderId="12" xfId="0" applyFont="1" applyFill="1" applyBorder="1" applyAlignment="1">
      <alignment horizontal="center"/>
    </xf>
    <xf numFmtId="0" fontId="23" fillId="15" borderId="9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8" fillId="3" borderId="4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165" fontId="28" fillId="0" borderId="15" xfId="0" applyNumberFormat="1" applyFont="1" applyBorder="1" applyAlignment="1">
      <alignment horizontal="center" vertical="center"/>
    </xf>
    <xf numFmtId="165" fontId="28" fillId="0" borderId="19" xfId="0" applyNumberFormat="1" applyFont="1" applyBorder="1" applyAlignment="1">
      <alignment horizontal="center" vertical="center"/>
    </xf>
    <xf numFmtId="165" fontId="28" fillId="0" borderId="17" xfId="0" applyNumberFormat="1" applyFont="1" applyBorder="1" applyAlignment="1">
      <alignment horizontal="center" vertical="center"/>
    </xf>
    <xf numFmtId="165" fontId="28" fillId="0" borderId="21" xfId="0" applyNumberFormat="1" applyFont="1" applyBorder="1" applyAlignment="1">
      <alignment horizontal="center" vertical="center"/>
    </xf>
    <xf numFmtId="165" fontId="28" fillId="0" borderId="18" xfId="0" applyNumberFormat="1" applyFont="1" applyBorder="1" applyAlignment="1">
      <alignment horizontal="center" vertical="center"/>
    </xf>
    <xf numFmtId="165" fontId="28" fillId="0" borderId="22" xfId="0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" fontId="79" fillId="0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2899</xdr:row>
      <xdr:rowOff>85727</xdr:rowOff>
    </xdr:from>
    <xdr:to>
      <xdr:col>6</xdr:col>
      <xdr:colOff>504829</xdr:colOff>
      <xdr:row>2901</xdr:row>
      <xdr:rowOff>71445</xdr:rowOff>
    </xdr:to>
    <xdr:sp macro="" textlink="">
      <xdr:nvSpPr>
        <xdr:cNvPr id="2" name="1 Abrir llave"/>
        <xdr:cNvSpPr/>
      </xdr:nvSpPr>
      <xdr:spPr>
        <a:xfrm rot="16200000">
          <a:off x="4926806" y="554581222"/>
          <a:ext cx="366718" cy="25050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762006</xdr:colOff>
      <xdr:row>2329</xdr:row>
      <xdr:rowOff>28577</xdr:rowOff>
    </xdr:from>
    <xdr:to>
      <xdr:col>6</xdr:col>
      <xdr:colOff>200027</xdr:colOff>
      <xdr:row>2332</xdr:row>
      <xdr:rowOff>85729</xdr:rowOff>
    </xdr:to>
    <xdr:sp macro="" textlink="">
      <xdr:nvSpPr>
        <xdr:cNvPr id="3" name="2 Abrir llave"/>
        <xdr:cNvSpPr/>
      </xdr:nvSpPr>
      <xdr:spPr>
        <a:xfrm rot="16200000">
          <a:off x="4738691" y="446241492"/>
          <a:ext cx="628652" cy="2009771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571500</xdr:colOff>
      <xdr:row>2326</xdr:row>
      <xdr:rowOff>57150</xdr:rowOff>
    </xdr:from>
    <xdr:to>
      <xdr:col>4</xdr:col>
      <xdr:colOff>571504</xdr:colOff>
      <xdr:row>2328</xdr:row>
      <xdr:rowOff>0</xdr:rowOff>
    </xdr:to>
    <xdr:cxnSp macro="">
      <xdr:nvCxnSpPr>
        <xdr:cNvPr id="4" name="3 Conector recto de flecha"/>
        <xdr:cNvCxnSpPr/>
      </xdr:nvCxnSpPr>
      <xdr:spPr>
        <a:xfrm rot="16200000" flipH="1">
          <a:off x="3695702" y="4463605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456407</xdr:colOff>
      <xdr:row>2326</xdr:row>
      <xdr:rowOff>29374</xdr:rowOff>
    </xdr:from>
    <xdr:to>
      <xdr:col>6</xdr:col>
      <xdr:colOff>457995</xdr:colOff>
      <xdr:row>2327</xdr:row>
      <xdr:rowOff>115099</xdr:rowOff>
    </xdr:to>
    <xdr:cxnSp macro="">
      <xdr:nvCxnSpPr>
        <xdr:cNvPr id="5" name="4 Conector recto de flecha"/>
        <xdr:cNvCxnSpPr/>
      </xdr:nvCxnSpPr>
      <xdr:spPr>
        <a:xfrm rot="5400000">
          <a:off x="6176963" y="4463081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2329</xdr:row>
      <xdr:rowOff>28577</xdr:rowOff>
    </xdr:from>
    <xdr:to>
      <xdr:col>6</xdr:col>
      <xdr:colOff>200027</xdr:colOff>
      <xdr:row>2332</xdr:row>
      <xdr:rowOff>85729</xdr:rowOff>
    </xdr:to>
    <xdr:sp macro="" textlink="">
      <xdr:nvSpPr>
        <xdr:cNvPr id="6" name="5 Abrir llave"/>
        <xdr:cNvSpPr/>
      </xdr:nvSpPr>
      <xdr:spPr>
        <a:xfrm rot="16200000">
          <a:off x="4738691" y="446241492"/>
          <a:ext cx="628652" cy="2009771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2876</xdr:row>
      <xdr:rowOff>85727</xdr:rowOff>
    </xdr:from>
    <xdr:to>
      <xdr:col>6</xdr:col>
      <xdr:colOff>504829</xdr:colOff>
      <xdr:row>2878</xdr:row>
      <xdr:rowOff>71445</xdr:rowOff>
    </xdr:to>
    <xdr:sp macro="" textlink="">
      <xdr:nvSpPr>
        <xdr:cNvPr id="2" name="1 Abrir llave"/>
        <xdr:cNvSpPr/>
      </xdr:nvSpPr>
      <xdr:spPr>
        <a:xfrm rot="16200000">
          <a:off x="5274469" y="563072759"/>
          <a:ext cx="366718" cy="28003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571501</xdr:colOff>
      <xdr:row>2876</xdr:row>
      <xdr:rowOff>85727</xdr:rowOff>
    </xdr:from>
    <xdr:to>
      <xdr:col>6</xdr:col>
      <xdr:colOff>504829</xdr:colOff>
      <xdr:row>2878</xdr:row>
      <xdr:rowOff>71445</xdr:rowOff>
    </xdr:to>
    <xdr:sp macro="" textlink="">
      <xdr:nvSpPr>
        <xdr:cNvPr id="3" name="2 Abrir llave"/>
        <xdr:cNvSpPr/>
      </xdr:nvSpPr>
      <xdr:spPr>
        <a:xfrm rot="16200000">
          <a:off x="5274469" y="563072759"/>
          <a:ext cx="366718" cy="28003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762006</xdr:colOff>
      <xdr:row>2161</xdr:row>
      <xdr:rowOff>28577</xdr:rowOff>
    </xdr:from>
    <xdr:to>
      <xdr:col>6</xdr:col>
      <xdr:colOff>200027</xdr:colOff>
      <xdr:row>2164</xdr:row>
      <xdr:rowOff>85729</xdr:rowOff>
    </xdr:to>
    <xdr:sp macro="" textlink="">
      <xdr:nvSpPr>
        <xdr:cNvPr id="4" name="3 Abrir llave"/>
        <xdr:cNvSpPr/>
      </xdr:nvSpPr>
      <xdr:spPr>
        <a:xfrm rot="16200000">
          <a:off x="5076828" y="427101005"/>
          <a:ext cx="647702" cy="230504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571500</xdr:colOff>
      <xdr:row>2158</xdr:row>
      <xdr:rowOff>57150</xdr:rowOff>
    </xdr:from>
    <xdr:to>
      <xdr:col>4</xdr:col>
      <xdr:colOff>571504</xdr:colOff>
      <xdr:row>2160</xdr:row>
      <xdr:rowOff>0</xdr:rowOff>
    </xdr:to>
    <xdr:cxnSp macro="">
      <xdr:nvCxnSpPr>
        <xdr:cNvPr id="5" name="4 Conector recto de flecha"/>
        <xdr:cNvCxnSpPr/>
      </xdr:nvCxnSpPr>
      <xdr:spPr>
        <a:xfrm rot="16200000" flipH="1">
          <a:off x="3886202" y="427348648"/>
          <a:ext cx="34290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456407</xdr:colOff>
      <xdr:row>2158</xdr:row>
      <xdr:rowOff>29374</xdr:rowOff>
    </xdr:from>
    <xdr:to>
      <xdr:col>6</xdr:col>
      <xdr:colOff>457995</xdr:colOff>
      <xdr:row>2159</xdr:row>
      <xdr:rowOff>115099</xdr:rowOff>
    </xdr:to>
    <xdr:cxnSp macro="">
      <xdr:nvCxnSpPr>
        <xdr:cNvPr id="6" name="5 Conector recto de flecha"/>
        <xdr:cNvCxnSpPr/>
      </xdr:nvCxnSpPr>
      <xdr:spPr>
        <a:xfrm rot="5400000">
          <a:off x="6667501" y="427291505"/>
          <a:ext cx="285750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2161</xdr:row>
      <xdr:rowOff>28577</xdr:rowOff>
    </xdr:from>
    <xdr:to>
      <xdr:col>6</xdr:col>
      <xdr:colOff>200027</xdr:colOff>
      <xdr:row>2164</xdr:row>
      <xdr:rowOff>85729</xdr:rowOff>
    </xdr:to>
    <xdr:sp macro="" textlink="">
      <xdr:nvSpPr>
        <xdr:cNvPr id="7" name="6 Abrir llave"/>
        <xdr:cNvSpPr/>
      </xdr:nvSpPr>
      <xdr:spPr>
        <a:xfrm rot="16200000">
          <a:off x="5076828" y="427101005"/>
          <a:ext cx="647702" cy="230504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2438</xdr:row>
      <xdr:rowOff>85727</xdr:rowOff>
    </xdr:from>
    <xdr:to>
      <xdr:col>6</xdr:col>
      <xdr:colOff>504829</xdr:colOff>
      <xdr:row>2440</xdr:row>
      <xdr:rowOff>71445</xdr:rowOff>
    </xdr:to>
    <xdr:sp macro="" textlink="">
      <xdr:nvSpPr>
        <xdr:cNvPr id="2" name="1 Abrir llave"/>
        <xdr:cNvSpPr/>
      </xdr:nvSpPr>
      <xdr:spPr>
        <a:xfrm rot="16200000">
          <a:off x="5355431" y="484277197"/>
          <a:ext cx="366718" cy="233362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571501</xdr:colOff>
      <xdr:row>2438</xdr:row>
      <xdr:rowOff>85727</xdr:rowOff>
    </xdr:from>
    <xdr:to>
      <xdr:col>6</xdr:col>
      <xdr:colOff>504829</xdr:colOff>
      <xdr:row>2440</xdr:row>
      <xdr:rowOff>71445</xdr:rowOff>
    </xdr:to>
    <xdr:sp macro="" textlink="">
      <xdr:nvSpPr>
        <xdr:cNvPr id="3" name="2 Abrir llave"/>
        <xdr:cNvSpPr/>
      </xdr:nvSpPr>
      <xdr:spPr>
        <a:xfrm rot="16200000">
          <a:off x="5355431" y="484277197"/>
          <a:ext cx="366718" cy="233362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2229</xdr:row>
      <xdr:rowOff>85727</xdr:rowOff>
    </xdr:from>
    <xdr:to>
      <xdr:col>6</xdr:col>
      <xdr:colOff>504829</xdr:colOff>
      <xdr:row>2231</xdr:row>
      <xdr:rowOff>71445</xdr:rowOff>
    </xdr:to>
    <xdr:sp macro="" textlink="">
      <xdr:nvSpPr>
        <xdr:cNvPr id="2" name="1 Abrir llave"/>
        <xdr:cNvSpPr/>
      </xdr:nvSpPr>
      <xdr:spPr>
        <a:xfrm rot="16200000">
          <a:off x="5388769" y="436761734"/>
          <a:ext cx="366718" cy="24003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571501</xdr:colOff>
      <xdr:row>2229</xdr:row>
      <xdr:rowOff>85727</xdr:rowOff>
    </xdr:from>
    <xdr:to>
      <xdr:col>6</xdr:col>
      <xdr:colOff>504829</xdr:colOff>
      <xdr:row>2231</xdr:row>
      <xdr:rowOff>71445</xdr:rowOff>
    </xdr:to>
    <xdr:sp macro="" textlink="">
      <xdr:nvSpPr>
        <xdr:cNvPr id="3" name="2 Abrir llave"/>
        <xdr:cNvSpPr/>
      </xdr:nvSpPr>
      <xdr:spPr>
        <a:xfrm rot="16200000">
          <a:off x="5388769" y="436761734"/>
          <a:ext cx="366718" cy="24003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2278</xdr:row>
      <xdr:rowOff>85727</xdr:rowOff>
    </xdr:from>
    <xdr:to>
      <xdr:col>6</xdr:col>
      <xdr:colOff>504829</xdr:colOff>
      <xdr:row>2280</xdr:row>
      <xdr:rowOff>71445</xdr:rowOff>
    </xdr:to>
    <xdr:sp macro="" textlink="">
      <xdr:nvSpPr>
        <xdr:cNvPr id="2" name="1 Abrir llave"/>
        <xdr:cNvSpPr/>
      </xdr:nvSpPr>
      <xdr:spPr>
        <a:xfrm rot="16200000">
          <a:off x="5379244" y="443648309"/>
          <a:ext cx="366718" cy="23812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571501</xdr:colOff>
      <xdr:row>2278</xdr:row>
      <xdr:rowOff>85727</xdr:rowOff>
    </xdr:from>
    <xdr:to>
      <xdr:col>6</xdr:col>
      <xdr:colOff>504829</xdr:colOff>
      <xdr:row>2280</xdr:row>
      <xdr:rowOff>71445</xdr:rowOff>
    </xdr:to>
    <xdr:sp macro="" textlink="">
      <xdr:nvSpPr>
        <xdr:cNvPr id="3" name="2 Abrir llave"/>
        <xdr:cNvSpPr/>
      </xdr:nvSpPr>
      <xdr:spPr>
        <a:xfrm rot="16200000">
          <a:off x="5379244" y="443648309"/>
          <a:ext cx="366718" cy="23812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2170</xdr:row>
      <xdr:rowOff>85727</xdr:rowOff>
    </xdr:from>
    <xdr:to>
      <xdr:col>6</xdr:col>
      <xdr:colOff>504829</xdr:colOff>
      <xdr:row>2172</xdr:row>
      <xdr:rowOff>71445</xdr:rowOff>
    </xdr:to>
    <xdr:sp macro="" textlink="">
      <xdr:nvSpPr>
        <xdr:cNvPr id="2" name="1 Abrir llave"/>
        <xdr:cNvSpPr/>
      </xdr:nvSpPr>
      <xdr:spPr>
        <a:xfrm rot="16200000">
          <a:off x="5379244" y="422579009"/>
          <a:ext cx="366718" cy="23812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571501</xdr:colOff>
      <xdr:row>2170</xdr:row>
      <xdr:rowOff>85727</xdr:rowOff>
    </xdr:from>
    <xdr:to>
      <xdr:col>6</xdr:col>
      <xdr:colOff>504829</xdr:colOff>
      <xdr:row>2172</xdr:row>
      <xdr:rowOff>71445</xdr:rowOff>
    </xdr:to>
    <xdr:sp macro="" textlink="">
      <xdr:nvSpPr>
        <xdr:cNvPr id="3" name="2 Abrir llave"/>
        <xdr:cNvSpPr/>
      </xdr:nvSpPr>
      <xdr:spPr>
        <a:xfrm rot="16200000">
          <a:off x="5379244" y="422579009"/>
          <a:ext cx="366718" cy="23812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45"/>
  <sheetViews>
    <sheetView topLeftCell="A1959" workbookViewId="0">
      <selection activeCell="E1982" sqref="E1982"/>
    </sheetView>
  </sheetViews>
  <sheetFormatPr baseColWidth="10" defaultRowHeight="15" x14ac:dyDescent="0.25"/>
  <cols>
    <col min="1" max="1" width="9.85546875" style="140" bestFit="1" customWidth="1"/>
    <col min="2" max="2" width="5.5703125" style="21" bestFit="1" customWidth="1"/>
    <col min="3" max="3" width="4.5703125" style="21" bestFit="1" customWidth="1"/>
    <col min="4" max="4" width="29.28515625" style="21" customWidth="1"/>
    <col min="5" max="5" width="15.28515625" style="21" bestFit="1" customWidth="1"/>
    <col min="6" max="6" width="23.28515625" style="21" customWidth="1"/>
    <col min="7" max="7" width="19.28515625" style="21" bestFit="1" customWidth="1"/>
    <col min="8" max="8" width="14.42578125" style="21" bestFit="1" customWidth="1"/>
    <col min="9" max="9" width="13.42578125" style="21" bestFit="1" customWidth="1"/>
    <col min="10" max="16384" width="11.42578125" style="21"/>
  </cols>
  <sheetData>
    <row r="1" spans="1:9" s="1" customFormat="1" ht="19.5" thickBot="1" x14ac:dyDescent="0.35">
      <c r="A1" s="573" t="s">
        <v>0</v>
      </c>
      <c r="B1" s="574"/>
      <c r="C1" s="574"/>
      <c r="D1" s="574"/>
      <c r="E1" s="574"/>
      <c r="F1" s="574"/>
      <c r="G1" s="574"/>
      <c r="H1" s="575"/>
    </row>
    <row r="2" spans="1:9" s="1" customFormat="1" ht="15.75" x14ac:dyDescent="0.25">
      <c r="A2" s="2"/>
      <c r="B2" s="576"/>
      <c r="C2" s="576"/>
      <c r="D2" s="576"/>
      <c r="E2" s="3"/>
      <c r="F2" s="4"/>
      <c r="G2" s="3"/>
      <c r="H2" s="5"/>
    </row>
    <row r="3" spans="1:9" s="1" customFormat="1" ht="38.25" thickBot="1" x14ac:dyDescent="0.35">
      <c r="A3" s="6" t="s">
        <v>1</v>
      </c>
      <c r="B3" s="7" t="s">
        <v>2</v>
      </c>
      <c r="C3" s="7"/>
      <c r="D3" s="8" t="s">
        <v>3</v>
      </c>
      <c r="E3" s="9" t="s">
        <v>4</v>
      </c>
      <c r="F3" s="10" t="s">
        <v>5</v>
      </c>
      <c r="G3" s="11" t="s">
        <v>6</v>
      </c>
      <c r="H3" s="7" t="s">
        <v>7</v>
      </c>
      <c r="I3" s="1" t="s">
        <v>8</v>
      </c>
    </row>
    <row r="4" spans="1:9" s="1" customFormat="1" ht="15.75" thickTop="1" x14ac:dyDescent="0.25">
      <c r="A4" s="12">
        <v>41641</v>
      </c>
      <c r="B4" s="13">
        <v>132</v>
      </c>
      <c r="C4" s="13" t="s">
        <v>9</v>
      </c>
      <c r="D4" s="14" t="s">
        <v>8</v>
      </c>
      <c r="E4" s="15">
        <v>1178.5</v>
      </c>
      <c r="F4" s="16">
        <v>41641</v>
      </c>
      <c r="G4" s="17">
        <v>1178.5</v>
      </c>
      <c r="H4" s="18">
        <f t="shared" ref="H4:H67" si="0">E4-G4</f>
        <v>0</v>
      </c>
      <c r="I4" s="1" t="s">
        <v>10</v>
      </c>
    </row>
    <row r="5" spans="1:9" x14ac:dyDescent="0.25">
      <c r="A5" s="19">
        <v>41641</v>
      </c>
      <c r="B5" s="20">
        <v>133</v>
      </c>
      <c r="C5" s="20" t="s">
        <v>9</v>
      </c>
      <c r="D5" s="21" t="s">
        <v>11</v>
      </c>
      <c r="E5" s="22">
        <v>53195.86</v>
      </c>
      <c r="F5" s="23">
        <v>41655</v>
      </c>
      <c r="G5" s="24">
        <v>53195.86</v>
      </c>
      <c r="H5" s="18">
        <f t="shared" si="0"/>
        <v>0</v>
      </c>
      <c r="I5" s="21" t="s">
        <v>12</v>
      </c>
    </row>
    <row r="6" spans="1:9" x14ac:dyDescent="0.25">
      <c r="A6" s="19">
        <v>41641</v>
      </c>
      <c r="B6" s="20">
        <v>134</v>
      </c>
      <c r="C6" s="20" t="s">
        <v>9</v>
      </c>
      <c r="D6" s="21" t="s">
        <v>12</v>
      </c>
      <c r="E6" s="22">
        <v>90</v>
      </c>
      <c r="F6" s="23">
        <v>41641</v>
      </c>
      <c r="G6" s="24">
        <v>90</v>
      </c>
      <c r="H6" s="18">
        <f t="shared" si="0"/>
        <v>0</v>
      </c>
    </row>
    <row r="7" spans="1:9" x14ac:dyDescent="0.25">
      <c r="A7" s="19">
        <v>41641</v>
      </c>
      <c r="B7" s="20">
        <v>135</v>
      </c>
      <c r="C7" s="20" t="s">
        <v>9</v>
      </c>
      <c r="D7" s="21" t="s">
        <v>8</v>
      </c>
      <c r="E7" s="22">
        <v>10</v>
      </c>
      <c r="F7" s="23">
        <v>41641</v>
      </c>
      <c r="G7" s="24">
        <v>10</v>
      </c>
      <c r="H7" s="18">
        <f t="shared" si="0"/>
        <v>0</v>
      </c>
      <c r="I7" s="21" t="s">
        <v>8</v>
      </c>
    </row>
    <row r="8" spans="1:9" x14ac:dyDescent="0.25">
      <c r="A8" s="19">
        <v>41641</v>
      </c>
      <c r="B8" s="20">
        <v>136</v>
      </c>
      <c r="C8" s="20" t="s">
        <v>9</v>
      </c>
      <c r="D8" s="21" t="s">
        <v>13</v>
      </c>
      <c r="E8" s="22">
        <v>4133</v>
      </c>
      <c r="F8" s="23">
        <v>41645</v>
      </c>
      <c r="G8" s="24">
        <v>4133</v>
      </c>
      <c r="H8" s="18">
        <f t="shared" si="0"/>
        <v>0</v>
      </c>
    </row>
    <row r="9" spans="1:9" x14ac:dyDescent="0.25">
      <c r="A9" s="19">
        <v>41641</v>
      </c>
      <c r="B9" s="20">
        <v>137</v>
      </c>
      <c r="C9" s="20" t="s">
        <v>9</v>
      </c>
      <c r="D9" s="21" t="s">
        <v>14</v>
      </c>
      <c r="E9" s="22">
        <v>9797</v>
      </c>
      <c r="F9" s="23">
        <v>41641</v>
      </c>
      <c r="G9" s="24">
        <v>9797</v>
      </c>
      <c r="H9" s="18">
        <f t="shared" si="0"/>
        <v>0</v>
      </c>
      <c r="I9" s="21" t="s">
        <v>15</v>
      </c>
    </row>
    <row r="10" spans="1:9" x14ac:dyDescent="0.25">
      <c r="A10" s="19">
        <v>41641</v>
      </c>
      <c r="B10" s="20">
        <v>138</v>
      </c>
      <c r="C10" s="20" t="s">
        <v>9</v>
      </c>
      <c r="D10" s="21" t="s">
        <v>16</v>
      </c>
      <c r="E10" s="22">
        <v>4491.3</v>
      </c>
      <c r="F10" s="23">
        <v>41641</v>
      </c>
      <c r="G10" s="24">
        <v>4491.3</v>
      </c>
      <c r="H10" s="18">
        <f t="shared" si="0"/>
        <v>0</v>
      </c>
      <c r="I10" s="21" t="s">
        <v>15</v>
      </c>
    </row>
    <row r="11" spans="1:9" x14ac:dyDescent="0.25">
      <c r="A11" s="19">
        <v>41641</v>
      </c>
      <c r="B11" s="20">
        <v>139</v>
      </c>
      <c r="C11" s="20" t="s">
        <v>9</v>
      </c>
      <c r="D11" s="21" t="s">
        <v>17</v>
      </c>
      <c r="E11" s="22">
        <v>4499</v>
      </c>
      <c r="F11" s="23">
        <v>41641</v>
      </c>
      <c r="G11" s="24">
        <v>4499</v>
      </c>
      <c r="H11" s="18">
        <f t="shared" si="0"/>
        <v>0</v>
      </c>
    </row>
    <row r="12" spans="1:9" x14ac:dyDescent="0.25">
      <c r="A12" s="19">
        <v>41641</v>
      </c>
      <c r="B12" s="20">
        <v>140</v>
      </c>
      <c r="C12" s="20" t="s">
        <v>9</v>
      </c>
      <c r="D12" s="21" t="s">
        <v>18</v>
      </c>
      <c r="E12" s="22">
        <v>10173</v>
      </c>
      <c r="F12" s="23">
        <v>41641</v>
      </c>
      <c r="G12" s="24">
        <v>10173</v>
      </c>
      <c r="H12" s="18">
        <f t="shared" si="0"/>
        <v>0</v>
      </c>
    </row>
    <row r="13" spans="1:9" x14ac:dyDescent="0.25">
      <c r="A13" s="25">
        <v>41641</v>
      </c>
      <c r="B13" s="26">
        <v>141</v>
      </c>
      <c r="C13" s="26" t="s">
        <v>9</v>
      </c>
      <c r="D13" s="21" t="s">
        <v>19</v>
      </c>
      <c r="E13" s="22">
        <v>522223.62</v>
      </c>
      <c r="G13" s="27"/>
      <c r="H13" s="28">
        <f t="shared" si="0"/>
        <v>522223.62</v>
      </c>
    </row>
    <row r="14" spans="1:9" x14ac:dyDescent="0.25">
      <c r="A14" s="19">
        <v>41641</v>
      </c>
      <c r="B14" s="20">
        <v>142</v>
      </c>
      <c r="C14" s="20" t="s">
        <v>9</v>
      </c>
      <c r="D14" s="21" t="s">
        <v>8</v>
      </c>
      <c r="E14" s="22">
        <v>633.4</v>
      </c>
      <c r="F14" s="23">
        <v>41641</v>
      </c>
      <c r="G14" s="24">
        <v>633.4</v>
      </c>
      <c r="H14" s="18">
        <f t="shared" si="0"/>
        <v>0</v>
      </c>
      <c r="I14" s="21" t="s">
        <v>8</v>
      </c>
    </row>
    <row r="15" spans="1:9" x14ac:dyDescent="0.25">
      <c r="A15" s="19">
        <v>41641</v>
      </c>
      <c r="B15" s="20">
        <v>143</v>
      </c>
      <c r="C15" s="20" t="s">
        <v>9</v>
      </c>
      <c r="D15" s="21" t="s">
        <v>20</v>
      </c>
      <c r="E15" s="22">
        <v>6055.2</v>
      </c>
      <c r="F15" s="23">
        <v>41642</v>
      </c>
      <c r="G15" s="24">
        <v>6055.2</v>
      </c>
      <c r="H15" s="18">
        <f t="shared" si="0"/>
        <v>0</v>
      </c>
    </row>
    <row r="16" spans="1:9" x14ac:dyDescent="0.25">
      <c r="A16" s="19">
        <v>41641</v>
      </c>
      <c r="B16" s="20">
        <v>144</v>
      </c>
      <c r="C16" s="20" t="s">
        <v>9</v>
      </c>
      <c r="D16" s="21" t="s">
        <v>13</v>
      </c>
      <c r="E16" s="22">
        <v>2976</v>
      </c>
      <c r="F16" s="23">
        <v>41645</v>
      </c>
      <c r="G16" s="24">
        <v>2976</v>
      </c>
      <c r="H16" s="18">
        <f t="shared" si="0"/>
        <v>0</v>
      </c>
      <c r="I16" s="21" t="s">
        <v>21</v>
      </c>
    </row>
    <row r="17" spans="1:9" x14ac:dyDescent="0.25">
      <c r="A17" s="19">
        <v>41641</v>
      </c>
      <c r="B17" s="20">
        <v>145</v>
      </c>
      <c r="C17" s="20" t="s">
        <v>9</v>
      </c>
      <c r="D17" s="21" t="s">
        <v>22</v>
      </c>
      <c r="E17" s="22">
        <v>4618</v>
      </c>
      <c r="F17" s="23">
        <v>41646</v>
      </c>
      <c r="G17" s="24">
        <v>4618</v>
      </c>
      <c r="H17" s="18">
        <f t="shared" si="0"/>
        <v>0</v>
      </c>
      <c r="I17" s="21" t="s">
        <v>21</v>
      </c>
    </row>
    <row r="18" spans="1:9" x14ac:dyDescent="0.25">
      <c r="A18" s="19">
        <v>41641</v>
      </c>
      <c r="B18" s="20">
        <v>146</v>
      </c>
      <c r="C18" s="20" t="s">
        <v>9</v>
      </c>
      <c r="D18" s="21" t="s">
        <v>23</v>
      </c>
      <c r="E18" s="22">
        <v>2133.5</v>
      </c>
      <c r="F18" s="23">
        <v>41641</v>
      </c>
      <c r="G18" s="24">
        <v>2133.5</v>
      </c>
      <c r="H18" s="18">
        <f t="shared" si="0"/>
        <v>0</v>
      </c>
    </row>
    <row r="19" spans="1:9" x14ac:dyDescent="0.25">
      <c r="A19" s="19">
        <v>41641</v>
      </c>
      <c r="B19" s="20">
        <v>147</v>
      </c>
      <c r="C19" s="20" t="s">
        <v>9</v>
      </c>
      <c r="D19" s="21" t="s">
        <v>24</v>
      </c>
      <c r="E19" s="22">
        <v>2255.5</v>
      </c>
      <c r="F19" s="23">
        <v>41641</v>
      </c>
      <c r="G19" s="24">
        <v>2255.5</v>
      </c>
      <c r="H19" s="18">
        <f t="shared" si="0"/>
        <v>0</v>
      </c>
    </row>
    <row r="20" spans="1:9" x14ac:dyDescent="0.25">
      <c r="A20" s="19">
        <v>41641</v>
      </c>
      <c r="B20" s="20">
        <v>148</v>
      </c>
      <c r="C20" s="20" t="s">
        <v>9</v>
      </c>
      <c r="D20" s="21" t="s">
        <v>25</v>
      </c>
      <c r="E20" s="24">
        <v>28797</v>
      </c>
      <c r="F20" s="29" t="s">
        <v>26</v>
      </c>
      <c r="G20" s="24">
        <f>10800+9000+8997</f>
        <v>28797</v>
      </c>
      <c r="H20" s="18">
        <f t="shared" si="0"/>
        <v>0</v>
      </c>
      <c r="I20" s="21" t="s">
        <v>27</v>
      </c>
    </row>
    <row r="21" spans="1:9" x14ac:dyDescent="0.25">
      <c r="A21" s="19">
        <v>41641</v>
      </c>
      <c r="B21" s="20">
        <v>149</v>
      </c>
      <c r="C21" s="20" t="s">
        <v>9</v>
      </c>
      <c r="D21" s="21" t="s">
        <v>28</v>
      </c>
      <c r="E21" s="22">
        <v>14817.5</v>
      </c>
      <c r="F21" s="23">
        <v>41641</v>
      </c>
      <c r="G21" s="24">
        <v>14817.5</v>
      </c>
      <c r="H21" s="18">
        <f t="shared" si="0"/>
        <v>0</v>
      </c>
    </row>
    <row r="22" spans="1:9" x14ac:dyDescent="0.25">
      <c r="A22" s="19">
        <v>41641</v>
      </c>
      <c r="B22" s="20">
        <v>150</v>
      </c>
      <c r="C22" s="20" t="s">
        <v>9</v>
      </c>
      <c r="D22" s="21" t="s">
        <v>29</v>
      </c>
      <c r="E22" s="22">
        <v>19209.5</v>
      </c>
      <c r="F22" s="23">
        <v>41641</v>
      </c>
      <c r="G22" s="24">
        <v>19209.5</v>
      </c>
      <c r="H22" s="18">
        <f t="shared" si="0"/>
        <v>0</v>
      </c>
      <c r="I22" s="21" t="s">
        <v>30</v>
      </c>
    </row>
    <row r="23" spans="1:9" x14ac:dyDescent="0.25">
      <c r="A23" s="19">
        <v>41641</v>
      </c>
      <c r="B23" s="20">
        <v>151</v>
      </c>
      <c r="C23" s="20" t="s">
        <v>9</v>
      </c>
      <c r="D23" s="21" t="s">
        <v>31</v>
      </c>
      <c r="E23" s="22">
        <v>1607.5</v>
      </c>
      <c r="F23" s="23">
        <v>41641</v>
      </c>
      <c r="G23" s="24">
        <v>1607.5</v>
      </c>
      <c r="H23" s="18">
        <f t="shared" si="0"/>
        <v>0</v>
      </c>
    </row>
    <row r="24" spans="1:9" x14ac:dyDescent="0.25">
      <c r="A24" s="19">
        <v>41641</v>
      </c>
      <c r="B24" s="20">
        <v>152</v>
      </c>
      <c r="C24" s="20" t="s">
        <v>9</v>
      </c>
      <c r="D24" s="21" t="s">
        <v>32</v>
      </c>
      <c r="E24" s="22">
        <v>14199</v>
      </c>
      <c r="F24" s="23">
        <v>41641</v>
      </c>
      <c r="G24" s="24">
        <v>14199</v>
      </c>
      <c r="H24" s="18">
        <f t="shared" si="0"/>
        <v>0</v>
      </c>
      <c r="I24" s="21" t="s">
        <v>30</v>
      </c>
    </row>
    <row r="25" spans="1:9" x14ac:dyDescent="0.25">
      <c r="A25" s="19">
        <v>41641</v>
      </c>
      <c r="B25" s="20">
        <v>153</v>
      </c>
      <c r="C25" s="20" t="s">
        <v>9</v>
      </c>
      <c r="D25" s="21" t="s">
        <v>33</v>
      </c>
      <c r="E25" s="22">
        <v>10206.6</v>
      </c>
      <c r="F25" s="23">
        <v>41641</v>
      </c>
      <c r="G25" s="24">
        <v>10206.6</v>
      </c>
      <c r="H25" s="18">
        <f t="shared" si="0"/>
        <v>0</v>
      </c>
    </row>
    <row r="26" spans="1:9" x14ac:dyDescent="0.25">
      <c r="A26" s="19">
        <v>41641</v>
      </c>
      <c r="B26" s="20">
        <v>154</v>
      </c>
      <c r="C26" s="20" t="s">
        <v>9</v>
      </c>
      <c r="D26" s="21" t="s">
        <v>34</v>
      </c>
      <c r="E26" s="22">
        <v>2645.5</v>
      </c>
      <c r="F26" s="23">
        <v>41641</v>
      </c>
      <c r="G26" s="24">
        <v>2645.5</v>
      </c>
      <c r="H26" s="18">
        <f t="shared" si="0"/>
        <v>0</v>
      </c>
      <c r="I26" s="21" t="s">
        <v>30</v>
      </c>
    </row>
    <row r="27" spans="1:9" x14ac:dyDescent="0.25">
      <c r="A27" s="19">
        <v>41641</v>
      </c>
      <c r="B27" s="20">
        <v>155</v>
      </c>
      <c r="C27" s="20" t="s">
        <v>9</v>
      </c>
      <c r="D27" s="21" t="s">
        <v>35</v>
      </c>
      <c r="E27" s="22">
        <v>1430.5</v>
      </c>
      <c r="F27" s="23">
        <v>41641</v>
      </c>
      <c r="G27" s="24">
        <v>1430.5</v>
      </c>
      <c r="H27" s="18">
        <f t="shared" si="0"/>
        <v>0</v>
      </c>
      <c r="I27" s="21" t="s">
        <v>30</v>
      </c>
    </row>
    <row r="28" spans="1:9" x14ac:dyDescent="0.25">
      <c r="A28" s="19">
        <v>41641</v>
      </c>
      <c r="B28" s="20">
        <v>156</v>
      </c>
      <c r="C28" s="20" t="s">
        <v>9</v>
      </c>
      <c r="D28" s="21" t="s">
        <v>36</v>
      </c>
      <c r="E28" s="22">
        <v>25457.040000000001</v>
      </c>
      <c r="F28" s="23">
        <v>41646</v>
      </c>
      <c r="G28" s="24">
        <v>25457</v>
      </c>
      <c r="H28" s="18">
        <f t="shared" si="0"/>
        <v>4.0000000000873115E-2</v>
      </c>
      <c r="I28" s="21" t="s">
        <v>37</v>
      </c>
    </row>
    <row r="29" spans="1:9" x14ac:dyDescent="0.25">
      <c r="A29" s="19">
        <v>41641</v>
      </c>
      <c r="B29" s="20">
        <v>157</v>
      </c>
      <c r="C29" s="20" t="s">
        <v>9</v>
      </c>
      <c r="D29" s="21" t="s">
        <v>38</v>
      </c>
      <c r="E29" s="22">
        <v>19137</v>
      </c>
      <c r="F29" s="23">
        <v>41641</v>
      </c>
      <c r="G29" s="24">
        <v>19137</v>
      </c>
      <c r="H29" s="18">
        <f t="shared" si="0"/>
        <v>0</v>
      </c>
    </row>
    <row r="30" spans="1:9" x14ac:dyDescent="0.25">
      <c r="A30" s="19">
        <v>41641</v>
      </c>
      <c r="B30" s="20">
        <v>158</v>
      </c>
      <c r="C30" s="20" t="s">
        <v>9</v>
      </c>
      <c r="D30" s="21" t="s">
        <v>39</v>
      </c>
      <c r="E30" s="22">
        <v>2715</v>
      </c>
      <c r="F30" s="30" t="s">
        <v>40</v>
      </c>
      <c r="G30" s="24">
        <v>2715</v>
      </c>
      <c r="H30" s="18">
        <f t="shared" si="0"/>
        <v>0</v>
      </c>
    </row>
    <row r="31" spans="1:9" x14ac:dyDescent="0.25">
      <c r="A31" s="19">
        <v>41641</v>
      </c>
      <c r="B31" s="20">
        <v>159</v>
      </c>
      <c r="C31" s="20" t="s">
        <v>9</v>
      </c>
      <c r="D31" s="21" t="s">
        <v>41</v>
      </c>
      <c r="E31" s="22">
        <v>14684</v>
      </c>
      <c r="F31" s="23">
        <v>41642</v>
      </c>
      <c r="G31" s="24">
        <v>14684</v>
      </c>
      <c r="H31" s="18">
        <f t="shared" si="0"/>
        <v>0</v>
      </c>
      <c r="I31" s="21" t="s">
        <v>21</v>
      </c>
    </row>
    <row r="32" spans="1:9" x14ac:dyDescent="0.25">
      <c r="A32" s="19">
        <v>41641</v>
      </c>
      <c r="B32" s="20">
        <v>160</v>
      </c>
      <c r="C32" s="20" t="s">
        <v>9</v>
      </c>
      <c r="D32" s="21" t="s">
        <v>36</v>
      </c>
      <c r="E32" s="22">
        <v>5582.5</v>
      </c>
      <c r="F32" s="23">
        <v>41641</v>
      </c>
      <c r="G32" s="24">
        <v>5582.5</v>
      </c>
      <c r="H32" s="18">
        <f t="shared" si="0"/>
        <v>0</v>
      </c>
    </row>
    <row r="33" spans="1:10" x14ac:dyDescent="0.25">
      <c r="A33" s="19">
        <v>41641</v>
      </c>
      <c r="B33" s="20">
        <v>161</v>
      </c>
      <c r="C33" s="20" t="s">
        <v>9</v>
      </c>
      <c r="D33" s="21" t="s">
        <v>42</v>
      </c>
      <c r="E33" s="22">
        <v>2000</v>
      </c>
      <c r="F33" s="23">
        <v>41657</v>
      </c>
      <c r="G33" s="24">
        <v>2000</v>
      </c>
      <c r="H33" s="18">
        <f t="shared" si="0"/>
        <v>0</v>
      </c>
      <c r="I33" s="21" t="s">
        <v>30</v>
      </c>
    </row>
    <row r="34" spans="1:10" x14ac:dyDescent="0.25">
      <c r="A34" s="19">
        <v>41641</v>
      </c>
      <c r="B34" s="20">
        <v>162</v>
      </c>
      <c r="C34" s="20" t="s">
        <v>9</v>
      </c>
      <c r="D34" s="21" t="s">
        <v>43</v>
      </c>
      <c r="E34" s="22">
        <v>2000</v>
      </c>
      <c r="F34" s="23">
        <v>41657</v>
      </c>
      <c r="G34" s="24">
        <v>2000</v>
      </c>
      <c r="H34" s="18">
        <f t="shared" si="0"/>
        <v>0</v>
      </c>
      <c r="I34" s="21" t="s">
        <v>30</v>
      </c>
      <c r="J34" s="31"/>
    </row>
    <row r="35" spans="1:10" x14ac:dyDescent="0.25">
      <c r="A35" s="19">
        <v>41641</v>
      </c>
      <c r="B35" s="20">
        <v>163</v>
      </c>
      <c r="C35" s="20" t="s">
        <v>9</v>
      </c>
      <c r="D35" s="21" t="s">
        <v>44</v>
      </c>
      <c r="E35" s="22">
        <v>6000</v>
      </c>
      <c r="F35" s="23">
        <v>41654</v>
      </c>
      <c r="G35" s="24">
        <v>6000</v>
      </c>
      <c r="H35" s="18">
        <f t="shared" si="0"/>
        <v>0</v>
      </c>
      <c r="I35" s="21" t="s">
        <v>45</v>
      </c>
    </row>
    <row r="36" spans="1:10" x14ac:dyDescent="0.25">
      <c r="A36" s="19">
        <v>41641</v>
      </c>
      <c r="B36" s="20">
        <v>164</v>
      </c>
      <c r="C36" s="20" t="s">
        <v>9</v>
      </c>
      <c r="D36" s="21" t="s">
        <v>46</v>
      </c>
      <c r="E36" s="22">
        <v>3304</v>
      </c>
      <c r="F36" s="23">
        <v>41641</v>
      </c>
      <c r="G36" s="24">
        <v>3304</v>
      </c>
      <c r="H36" s="18">
        <f t="shared" si="0"/>
        <v>0</v>
      </c>
      <c r="I36" s="21" t="s">
        <v>45</v>
      </c>
    </row>
    <row r="37" spans="1:10" x14ac:dyDescent="0.25">
      <c r="A37" s="19">
        <v>41641</v>
      </c>
      <c r="B37" s="20">
        <v>165</v>
      </c>
      <c r="C37" s="20" t="s">
        <v>9</v>
      </c>
      <c r="D37" s="32" t="s">
        <v>47</v>
      </c>
      <c r="E37" s="22">
        <v>3818.5</v>
      </c>
      <c r="F37" s="23">
        <v>41643</v>
      </c>
      <c r="G37" s="24">
        <v>3818.5</v>
      </c>
      <c r="H37" s="18">
        <f t="shared" si="0"/>
        <v>0</v>
      </c>
      <c r="I37" s="21" t="s">
        <v>30</v>
      </c>
    </row>
    <row r="38" spans="1:10" x14ac:dyDescent="0.25">
      <c r="A38" s="19">
        <v>41641</v>
      </c>
      <c r="B38" s="20">
        <v>166</v>
      </c>
      <c r="C38" s="20" t="s">
        <v>9</v>
      </c>
      <c r="D38" s="21" t="s">
        <v>48</v>
      </c>
      <c r="E38" s="22">
        <v>1132</v>
      </c>
      <c r="F38" s="23">
        <v>41641</v>
      </c>
      <c r="G38" s="24">
        <v>1132</v>
      </c>
      <c r="H38" s="18">
        <f t="shared" si="0"/>
        <v>0</v>
      </c>
      <c r="I38" s="21" t="s">
        <v>45</v>
      </c>
    </row>
    <row r="39" spans="1:10" x14ac:dyDescent="0.25">
      <c r="A39" s="19">
        <v>41641</v>
      </c>
      <c r="B39" s="20">
        <v>167</v>
      </c>
      <c r="C39" s="20" t="s">
        <v>9</v>
      </c>
      <c r="D39" s="21" t="s">
        <v>49</v>
      </c>
      <c r="E39" s="22">
        <v>1057</v>
      </c>
      <c r="F39" s="23">
        <v>41641</v>
      </c>
      <c r="G39" s="24">
        <v>1057</v>
      </c>
      <c r="H39" s="18">
        <f t="shared" si="0"/>
        <v>0</v>
      </c>
    </row>
    <row r="40" spans="1:10" x14ac:dyDescent="0.25">
      <c r="A40" s="19">
        <v>41641</v>
      </c>
      <c r="B40" s="20">
        <v>168</v>
      </c>
      <c r="C40" s="20" t="s">
        <v>9</v>
      </c>
      <c r="D40" s="21" t="s">
        <v>50</v>
      </c>
      <c r="E40" s="22">
        <v>5557.5</v>
      </c>
      <c r="F40" s="23">
        <v>41641</v>
      </c>
      <c r="G40" s="24">
        <v>5557.5</v>
      </c>
      <c r="H40" s="18">
        <f t="shared" si="0"/>
        <v>0</v>
      </c>
    </row>
    <row r="41" spans="1:10" x14ac:dyDescent="0.25">
      <c r="A41" s="19">
        <v>41641</v>
      </c>
      <c r="B41" s="20">
        <v>169</v>
      </c>
      <c r="C41" s="20" t="s">
        <v>9</v>
      </c>
      <c r="D41" s="21" t="s">
        <v>51</v>
      </c>
      <c r="E41" s="22">
        <v>1997.5</v>
      </c>
      <c r="F41" s="23">
        <v>41641</v>
      </c>
      <c r="G41" s="24">
        <v>1997.5</v>
      </c>
      <c r="H41" s="18">
        <f t="shared" si="0"/>
        <v>0</v>
      </c>
      <c r="I41" s="21" t="s">
        <v>45</v>
      </c>
    </row>
    <row r="42" spans="1:10" x14ac:dyDescent="0.25">
      <c r="A42" s="19">
        <v>41641</v>
      </c>
      <c r="B42" s="20">
        <v>170</v>
      </c>
      <c r="C42" s="20" t="s">
        <v>9</v>
      </c>
      <c r="D42" s="21" t="s">
        <v>52</v>
      </c>
      <c r="E42" s="22">
        <v>3150.5</v>
      </c>
      <c r="F42" s="23">
        <v>41641</v>
      </c>
      <c r="G42" s="24">
        <v>3150.5</v>
      </c>
      <c r="H42" s="18">
        <f t="shared" si="0"/>
        <v>0</v>
      </c>
      <c r="I42" s="21" t="s">
        <v>45</v>
      </c>
    </row>
    <row r="43" spans="1:10" x14ac:dyDescent="0.25">
      <c r="A43" s="19">
        <v>41641</v>
      </c>
      <c r="B43" s="20">
        <v>171</v>
      </c>
      <c r="C43" s="20" t="s">
        <v>9</v>
      </c>
      <c r="D43" s="33" t="s">
        <v>53</v>
      </c>
      <c r="E43" s="34">
        <v>0</v>
      </c>
      <c r="G43" s="24"/>
      <c r="H43" s="18">
        <f t="shared" si="0"/>
        <v>0</v>
      </c>
      <c r="I43" s="21" t="s">
        <v>30</v>
      </c>
    </row>
    <row r="44" spans="1:10" x14ac:dyDescent="0.25">
      <c r="A44" s="19">
        <v>41641</v>
      </c>
      <c r="B44" s="20">
        <v>172</v>
      </c>
      <c r="C44" s="20" t="s">
        <v>9</v>
      </c>
      <c r="D44" s="21" t="s">
        <v>54</v>
      </c>
      <c r="E44" s="22">
        <v>10751</v>
      </c>
      <c r="F44" s="23">
        <v>41643</v>
      </c>
      <c r="G44" s="24">
        <v>10751</v>
      </c>
      <c r="H44" s="18">
        <f t="shared" si="0"/>
        <v>0</v>
      </c>
      <c r="I44" s="21" t="s">
        <v>30</v>
      </c>
    </row>
    <row r="45" spans="1:10" x14ac:dyDescent="0.25">
      <c r="A45" s="19">
        <v>41641</v>
      </c>
      <c r="B45" s="20">
        <v>173</v>
      </c>
      <c r="C45" s="20" t="s">
        <v>9</v>
      </c>
      <c r="D45" s="21" t="s">
        <v>55</v>
      </c>
      <c r="E45" s="22">
        <v>5940</v>
      </c>
      <c r="F45" s="23">
        <v>41641</v>
      </c>
      <c r="G45" s="24">
        <v>5940</v>
      </c>
      <c r="H45" s="18">
        <f t="shared" si="0"/>
        <v>0</v>
      </c>
      <c r="J45" s="21" t="s">
        <v>56</v>
      </c>
    </row>
    <row r="46" spans="1:10" x14ac:dyDescent="0.25">
      <c r="A46" s="19">
        <v>41641</v>
      </c>
      <c r="B46" s="20">
        <v>174</v>
      </c>
      <c r="C46" s="20" t="s">
        <v>9</v>
      </c>
      <c r="D46" s="21" t="s">
        <v>57</v>
      </c>
      <c r="E46" s="22">
        <v>1470</v>
      </c>
      <c r="F46" s="23">
        <v>41641</v>
      </c>
      <c r="G46" s="24">
        <v>1470</v>
      </c>
      <c r="H46" s="18">
        <f t="shared" si="0"/>
        <v>0</v>
      </c>
      <c r="I46" s="21" t="s">
        <v>30</v>
      </c>
    </row>
    <row r="47" spans="1:10" x14ac:dyDescent="0.25">
      <c r="A47" s="19">
        <v>41641</v>
      </c>
      <c r="B47" s="20">
        <v>175</v>
      </c>
      <c r="C47" s="20" t="s">
        <v>9</v>
      </c>
      <c r="D47" s="21" t="s">
        <v>58</v>
      </c>
      <c r="E47" s="22">
        <v>518.5</v>
      </c>
      <c r="F47" s="23">
        <v>41641</v>
      </c>
      <c r="G47" s="24">
        <v>518.5</v>
      </c>
      <c r="H47" s="18">
        <f t="shared" si="0"/>
        <v>0</v>
      </c>
      <c r="I47" s="21" t="s">
        <v>30</v>
      </c>
    </row>
    <row r="48" spans="1:10" x14ac:dyDescent="0.25">
      <c r="A48" s="19">
        <v>41641</v>
      </c>
      <c r="B48" s="20">
        <v>176</v>
      </c>
      <c r="C48" s="20" t="s">
        <v>9</v>
      </c>
      <c r="D48" s="21" t="s">
        <v>59</v>
      </c>
      <c r="E48" s="22">
        <v>9708</v>
      </c>
      <c r="F48" s="23">
        <v>41645</v>
      </c>
      <c r="G48" s="24">
        <v>9708</v>
      </c>
      <c r="H48" s="18">
        <f t="shared" si="0"/>
        <v>0</v>
      </c>
      <c r="I48" s="21" t="s">
        <v>21</v>
      </c>
    </row>
    <row r="49" spans="1:9" x14ac:dyDescent="0.25">
      <c r="A49" s="19">
        <v>41641</v>
      </c>
      <c r="B49" s="20">
        <v>177</v>
      </c>
      <c r="C49" s="20" t="s">
        <v>9</v>
      </c>
      <c r="D49" s="21" t="s">
        <v>11</v>
      </c>
      <c r="E49" s="22">
        <v>67399.5</v>
      </c>
      <c r="F49" s="23">
        <v>41655</v>
      </c>
      <c r="G49" s="24">
        <v>67399.5</v>
      </c>
      <c r="H49" s="18">
        <f t="shared" si="0"/>
        <v>0</v>
      </c>
      <c r="I49" s="21" t="s">
        <v>12</v>
      </c>
    </row>
    <row r="50" spans="1:9" x14ac:dyDescent="0.25">
      <c r="A50" s="19">
        <v>41641</v>
      </c>
      <c r="B50" s="20">
        <v>178</v>
      </c>
      <c r="C50" s="20" t="s">
        <v>9</v>
      </c>
      <c r="D50" s="21" t="s">
        <v>60</v>
      </c>
      <c r="E50" s="22">
        <v>3788</v>
      </c>
      <c r="F50" s="30" t="s">
        <v>61</v>
      </c>
      <c r="G50" s="24">
        <v>3788</v>
      </c>
      <c r="H50" s="18">
        <f t="shared" si="0"/>
        <v>0</v>
      </c>
    </row>
    <row r="51" spans="1:9" x14ac:dyDescent="0.25">
      <c r="A51" s="19">
        <v>41641</v>
      </c>
      <c r="B51" s="20">
        <v>179</v>
      </c>
      <c r="C51" s="20" t="s">
        <v>9</v>
      </c>
      <c r="D51" s="21" t="s">
        <v>12</v>
      </c>
      <c r="E51" s="22">
        <v>11621.5</v>
      </c>
      <c r="F51" s="23">
        <v>41641</v>
      </c>
      <c r="G51" s="24">
        <v>11621.5</v>
      </c>
      <c r="H51" s="18">
        <f t="shared" si="0"/>
        <v>0</v>
      </c>
    </row>
    <row r="52" spans="1:9" x14ac:dyDescent="0.25">
      <c r="A52" s="19">
        <v>41641</v>
      </c>
      <c r="B52" s="20">
        <v>180</v>
      </c>
      <c r="C52" s="20" t="s">
        <v>9</v>
      </c>
      <c r="D52" s="21" t="s">
        <v>62</v>
      </c>
      <c r="E52" s="22">
        <v>31374.5</v>
      </c>
      <c r="F52" s="23">
        <v>41641</v>
      </c>
      <c r="G52" s="24">
        <v>31374.5</v>
      </c>
      <c r="H52" s="18">
        <f t="shared" si="0"/>
        <v>0</v>
      </c>
    </row>
    <row r="53" spans="1:9" x14ac:dyDescent="0.25">
      <c r="A53" s="19">
        <v>41641</v>
      </c>
      <c r="B53" s="20">
        <v>181</v>
      </c>
      <c r="C53" s="20" t="s">
        <v>9</v>
      </c>
      <c r="D53" s="21" t="s">
        <v>17</v>
      </c>
      <c r="E53" s="22">
        <v>45496.5</v>
      </c>
      <c r="F53" s="23">
        <v>41645</v>
      </c>
      <c r="G53" s="24">
        <v>45496.5</v>
      </c>
      <c r="H53" s="18">
        <f t="shared" si="0"/>
        <v>0</v>
      </c>
      <c r="I53" s="21" t="s">
        <v>21</v>
      </c>
    </row>
    <row r="54" spans="1:9" x14ac:dyDescent="0.25">
      <c r="A54" s="19">
        <v>41641</v>
      </c>
      <c r="B54" s="20">
        <v>182</v>
      </c>
      <c r="C54" s="20" t="s">
        <v>9</v>
      </c>
      <c r="D54" s="21" t="s">
        <v>63</v>
      </c>
      <c r="E54" s="22">
        <v>2091</v>
      </c>
      <c r="F54" s="23">
        <v>41641</v>
      </c>
      <c r="G54" s="24">
        <v>2091</v>
      </c>
      <c r="H54" s="18">
        <f t="shared" si="0"/>
        <v>0</v>
      </c>
      <c r="I54" s="21" t="s">
        <v>21</v>
      </c>
    </row>
    <row r="55" spans="1:9" x14ac:dyDescent="0.25">
      <c r="A55" s="19">
        <v>41641</v>
      </c>
      <c r="B55" s="20">
        <v>183</v>
      </c>
      <c r="C55" s="20" t="s">
        <v>9</v>
      </c>
      <c r="D55" s="21" t="s">
        <v>8</v>
      </c>
      <c r="E55" s="22">
        <v>2769</v>
      </c>
      <c r="F55" s="23">
        <v>41641</v>
      </c>
      <c r="G55" s="24">
        <v>2769</v>
      </c>
      <c r="H55" s="18">
        <f t="shared" si="0"/>
        <v>0</v>
      </c>
      <c r="I55" s="21" t="s">
        <v>8</v>
      </c>
    </row>
    <row r="56" spans="1:9" x14ac:dyDescent="0.25">
      <c r="A56" s="19">
        <v>41641</v>
      </c>
      <c r="B56" s="20">
        <v>184</v>
      </c>
      <c r="C56" s="20" t="s">
        <v>9</v>
      </c>
      <c r="D56" s="21" t="s">
        <v>64</v>
      </c>
      <c r="E56" s="22">
        <v>12372</v>
      </c>
      <c r="F56" s="23">
        <v>41641</v>
      </c>
      <c r="G56" s="24">
        <v>12372</v>
      </c>
      <c r="H56" s="18">
        <f t="shared" si="0"/>
        <v>0</v>
      </c>
      <c r="I56" s="21" t="s">
        <v>65</v>
      </c>
    </row>
    <row r="57" spans="1:9" x14ac:dyDescent="0.25">
      <c r="A57" s="19">
        <v>41641</v>
      </c>
      <c r="B57" s="20">
        <v>185</v>
      </c>
      <c r="C57" s="20" t="s">
        <v>9</v>
      </c>
      <c r="D57" s="21" t="s">
        <v>66</v>
      </c>
      <c r="E57" s="22">
        <v>1262</v>
      </c>
      <c r="F57" s="23">
        <v>41641</v>
      </c>
      <c r="G57" s="24">
        <v>1262</v>
      </c>
      <c r="H57" s="18">
        <f t="shared" si="0"/>
        <v>0</v>
      </c>
      <c r="I57" s="21" t="s">
        <v>15</v>
      </c>
    </row>
    <row r="58" spans="1:9" x14ac:dyDescent="0.25">
      <c r="A58" s="19">
        <v>41641</v>
      </c>
      <c r="B58" s="20">
        <v>186</v>
      </c>
      <c r="C58" s="20" t="s">
        <v>9</v>
      </c>
      <c r="D58" s="21" t="s">
        <v>67</v>
      </c>
      <c r="E58" s="22">
        <v>4377.5</v>
      </c>
      <c r="F58" s="23">
        <v>41646</v>
      </c>
      <c r="G58" s="24">
        <v>4377.5</v>
      </c>
      <c r="H58" s="18">
        <f t="shared" si="0"/>
        <v>0</v>
      </c>
      <c r="I58" s="21" t="s">
        <v>15</v>
      </c>
    </row>
    <row r="59" spans="1:9" x14ac:dyDescent="0.25">
      <c r="A59" s="19">
        <v>41641</v>
      </c>
      <c r="B59" s="20">
        <v>187</v>
      </c>
      <c r="C59" s="20" t="s">
        <v>9</v>
      </c>
      <c r="D59" s="21" t="s">
        <v>68</v>
      </c>
      <c r="E59" s="22">
        <v>14522.5</v>
      </c>
      <c r="F59" s="23">
        <v>41661</v>
      </c>
      <c r="G59" s="24">
        <v>14522.5</v>
      </c>
      <c r="H59" s="18">
        <f t="shared" si="0"/>
        <v>0</v>
      </c>
      <c r="I59" s="21" t="s">
        <v>65</v>
      </c>
    </row>
    <row r="60" spans="1:9" x14ac:dyDescent="0.25">
      <c r="A60" s="19">
        <v>41641</v>
      </c>
      <c r="B60" s="20">
        <v>188</v>
      </c>
      <c r="C60" s="20" t="s">
        <v>9</v>
      </c>
      <c r="D60" s="21" t="s">
        <v>69</v>
      </c>
      <c r="E60" s="22">
        <v>814</v>
      </c>
      <c r="F60" s="23">
        <v>41641</v>
      </c>
      <c r="G60" s="24">
        <v>814</v>
      </c>
      <c r="H60" s="18">
        <f t="shared" si="0"/>
        <v>0</v>
      </c>
    </row>
    <row r="61" spans="1:9" x14ac:dyDescent="0.25">
      <c r="A61" s="19">
        <v>41641</v>
      </c>
      <c r="B61" s="20">
        <v>189</v>
      </c>
      <c r="C61" s="20" t="s">
        <v>9</v>
      </c>
      <c r="D61" s="21" t="s">
        <v>69</v>
      </c>
      <c r="E61" s="22">
        <v>521</v>
      </c>
      <c r="F61" s="23">
        <v>41641</v>
      </c>
      <c r="G61" s="24">
        <v>521</v>
      </c>
      <c r="H61" s="18">
        <f t="shared" si="0"/>
        <v>0</v>
      </c>
    </row>
    <row r="62" spans="1:9" x14ac:dyDescent="0.25">
      <c r="A62" s="19">
        <v>41641</v>
      </c>
      <c r="B62" s="20">
        <v>190</v>
      </c>
      <c r="C62" s="20" t="s">
        <v>9</v>
      </c>
      <c r="D62" s="21" t="s">
        <v>70</v>
      </c>
      <c r="E62" s="22">
        <v>6173</v>
      </c>
      <c r="F62" s="23">
        <v>41641</v>
      </c>
      <c r="G62" s="24">
        <v>6173</v>
      </c>
      <c r="H62" s="18">
        <f t="shared" si="0"/>
        <v>0</v>
      </c>
    </row>
    <row r="63" spans="1:9" x14ac:dyDescent="0.25">
      <c r="A63" s="19">
        <v>41641</v>
      </c>
      <c r="B63" s="20">
        <v>191</v>
      </c>
      <c r="C63" s="20" t="s">
        <v>9</v>
      </c>
      <c r="D63" s="21" t="s">
        <v>71</v>
      </c>
      <c r="E63" s="22">
        <v>12857</v>
      </c>
      <c r="F63" s="23">
        <v>41641</v>
      </c>
      <c r="G63" s="24">
        <v>12857</v>
      </c>
      <c r="H63" s="18">
        <f t="shared" si="0"/>
        <v>0</v>
      </c>
      <c r="I63" s="21" t="s">
        <v>37</v>
      </c>
    </row>
    <row r="64" spans="1:9" x14ac:dyDescent="0.25">
      <c r="A64" s="19">
        <v>41641</v>
      </c>
      <c r="B64" s="20">
        <v>192</v>
      </c>
      <c r="C64" s="20" t="s">
        <v>9</v>
      </c>
      <c r="D64" s="21" t="s">
        <v>41</v>
      </c>
      <c r="E64" s="22">
        <v>18320</v>
      </c>
      <c r="F64" s="23">
        <v>41641</v>
      </c>
      <c r="G64" s="24">
        <v>18320</v>
      </c>
      <c r="H64" s="18">
        <f t="shared" si="0"/>
        <v>0</v>
      </c>
      <c r="I64" s="21" t="s">
        <v>37</v>
      </c>
    </row>
    <row r="65" spans="1:9" x14ac:dyDescent="0.25">
      <c r="A65" s="19">
        <v>41641</v>
      </c>
      <c r="B65" s="20">
        <v>193</v>
      </c>
      <c r="C65" s="20" t="s">
        <v>9</v>
      </c>
      <c r="D65" s="21" t="s">
        <v>72</v>
      </c>
      <c r="E65" s="22">
        <v>9896</v>
      </c>
      <c r="F65" s="23">
        <v>41641</v>
      </c>
      <c r="G65" s="24">
        <v>9896</v>
      </c>
      <c r="H65" s="18">
        <f t="shared" si="0"/>
        <v>0</v>
      </c>
    </row>
    <row r="66" spans="1:9" x14ac:dyDescent="0.25">
      <c r="A66" s="19">
        <v>41641</v>
      </c>
      <c r="B66" s="20">
        <v>194</v>
      </c>
      <c r="C66" s="20" t="s">
        <v>9</v>
      </c>
      <c r="D66" s="21" t="s">
        <v>73</v>
      </c>
      <c r="E66" s="22">
        <v>5100</v>
      </c>
      <c r="F66" s="23">
        <v>41641</v>
      </c>
      <c r="G66" s="24">
        <v>5100</v>
      </c>
      <c r="H66" s="18">
        <f t="shared" si="0"/>
        <v>0</v>
      </c>
    </row>
    <row r="67" spans="1:9" x14ac:dyDescent="0.25">
      <c r="A67" s="19">
        <v>41641</v>
      </c>
      <c r="B67" s="20">
        <v>195</v>
      </c>
      <c r="C67" s="20" t="s">
        <v>9</v>
      </c>
      <c r="D67" s="21" t="s">
        <v>74</v>
      </c>
      <c r="E67" s="22">
        <v>1328.5</v>
      </c>
      <c r="F67" s="23">
        <v>41641</v>
      </c>
      <c r="G67" s="24">
        <v>1328.5</v>
      </c>
      <c r="H67" s="18">
        <f t="shared" si="0"/>
        <v>0</v>
      </c>
    </row>
    <row r="68" spans="1:9" x14ac:dyDescent="0.25">
      <c r="A68" s="19">
        <v>41641</v>
      </c>
      <c r="B68" s="20">
        <v>196</v>
      </c>
      <c r="C68" s="20" t="s">
        <v>9</v>
      </c>
      <c r="D68" s="21" t="s">
        <v>75</v>
      </c>
      <c r="E68" s="22">
        <v>984</v>
      </c>
      <c r="F68" s="23">
        <v>41641</v>
      </c>
      <c r="G68" s="24">
        <v>984</v>
      </c>
      <c r="H68" s="18">
        <f t="shared" ref="H68:H131" si="1">E68-G68</f>
        <v>0</v>
      </c>
    </row>
    <row r="69" spans="1:9" x14ac:dyDescent="0.25">
      <c r="A69" s="19">
        <v>41641</v>
      </c>
      <c r="B69" s="20">
        <v>197</v>
      </c>
      <c r="C69" s="20" t="s">
        <v>9</v>
      </c>
      <c r="D69" s="21" t="s">
        <v>76</v>
      </c>
      <c r="E69" s="22">
        <v>3294</v>
      </c>
      <c r="F69" s="23">
        <v>41641</v>
      </c>
      <c r="G69" s="24">
        <v>3294</v>
      </c>
      <c r="H69" s="18">
        <f t="shared" si="1"/>
        <v>0</v>
      </c>
    </row>
    <row r="70" spans="1:9" x14ac:dyDescent="0.25">
      <c r="A70" s="19">
        <v>41641</v>
      </c>
      <c r="B70" s="20">
        <v>198</v>
      </c>
      <c r="C70" s="20" t="s">
        <v>9</v>
      </c>
      <c r="D70" s="21" t="s">
        <v>44</v>
      </c>
      <c r="E70" s="22">
        <v>4000</v>
      </c>
      <c r="F70" s="23">
        <v>41654</v>
      </c>
      <c r="G70" s="24">
        <v>4000</v>
      </c>
      <c r="H70" s="18">
        <f t="shared" si="1"/>
        <v>0</v>
      </c>
      <c r="I70" s="21" t="s">
        <v>45</v>
      </c>
    </row>
    <row r="71" spans="1:9" x14ac:dyDescent="0.25">
      <c r="A71" s="19">
        <v>41641</v>
      </c>
      <c r="B71" s="20">
        <v>199</v>
      </c>
      <c r="C71" s="20" t="s">
        <v>9</v>
      </c>
      <c r="D71" s="21" t="s">
        <v>8</v>
      </c>
      <c r="E71" s="22">
        <v>470</v>
      </c>
      <c r="F71" s="23">
        <v>41641</v>
      </c>
      <c r="G71" s="24">
        <v>470</v>
      </c>
      <c r="H71" s="18">
        <f t="shared" si="1"/>
        <v>0</v>
      </c>
    </row>
    <row r="72" spans="1:9" x14ac:dyDescent="0.25">
      <c r="A72" s="19">
        <v>41641</v>
      </c>
      <c r="B72" s="20">
        <v>200</v>
      </c>
      <c r="C72" s="20" t="s">
        <v>9</v>
      </c>
      <c r="D72" s="21" t="s">
        <v>16</v>
      </c>
      <c r="E72" s="22">
        <v>24525.5</v>
      </c>
      <c r="F72" s="23">
        <v>41666</v>
      </c>
      <c r="G72" s="24">
        <v>24525.5</v>
      </c>
      <c r="H72" s="18">
        <f t="shared" si="1"/>
        <v>0</v>
      </c>
    </row>
    <row r="73" spans="1:9" x14ac:dyDescent="0.25">
      <c r="A73" s="19">
        <v>41641</v>
      </c>
      <c r="B73" s="20">
        <v>201</v>
      </c>
      <c r="C73" s="20" t="s">
        <v>9</v>
      </c>
      <c r="D73" s="21" t="s">
        <v>77</v>
      </c>
      <c r="E73" s="22">
        <v>22957</v>
      </c>
      <c r="F73" s="23">
        <v>41641</v>
      </c>
      <c r="G73" s="24">
        <v>22957</v>
      </c>
      <c r="H73" s="18">
        <f t="shared" si="1"/>
        <v>0</v>
      </c>
      <c r="I73" s="21" t="s">
        <v>15</v>
      </c>
    </row>
    <row r="74" spans="1:9" x14ac:dyDescent="0.25">
      <c r="A74" s="19">
        <v>41641</v>
      </c>
      <c r="B74" s="20">
        <v>202</v>
      </c>
      <c r="C74" s="20" t="s">
        <v>9</v>
      </c>
      <c r="D74" s="21" t="s">
        <v>78</v>
      </c>
      <c r="E74" s="22">
        <v>4290</v>
      </c>
      <c r="F74" s="23">
        <v>41641</v>
      </c>
      <c r="G74" s="24">
        <v>4290</v>
      </c>
      <c r="H74" s="18">
        <f t="shared" si="1"/>
        <v>0</v>
      </c>
      <c r="I74" s="21" t="s">
        <v>15</v>
      </c>
    </row>
    <row r="75" spans="1:9" x14ac:dyDescent="0.25">
      <c r="A75" s="19">
        <v>41641</v>
      </c>
      <c r="B75" s="20">
        <v>203</v>
      </c>
      <c r="C75" s="20" t="s">
        <v>9</v>
      </c>
      <c r="D75" s="21" t="s">
        <v>79</v>
      </c>
      <c r="E75" s="22">
        <v>27399.5</v>
      </c>
      <c r="F75" s="23">
        <v>41642</v>
      </c>
      <c r="G75" s="24">
        <v>27399.5</v>
      </c>
      <c r="H75" s="18">
        <f t="shared" si="1"/>
        <v>0</v>
      </c>
      <c r="I75" s="21" t="s">
        <v>21</v>
      </c>
    </row>
    <row r="76" spans="1:9" x14ac:dyDescent="0.25">
      <c r="A76" s="19">
        <v>41641</v>
      </c>
      <c r="B76" s="20">
        <v>204</v>
      </c>
      <c r="C76" s="20" t="s">
        <v>9</v>
      </c>
      <c r="D76" s="21" t="s">
        <v>80</v>
      </c>
      <c r="E76" s="22">
        <v>1879.5</v>
      </c>
      <c r="F76" s="23">
        <v>41641</v>
      </c>
      <c r="G76" s="24">
        <v>1879.5</v>
      </c>
      <c r="H76" s="18">
        <f t="shared" si="1"/>
        <v>0</v>
      </c>
      <c r="I76" s="21" t="s">
        <v>15</v>
      </c>
    </row>
    <row r="77" spans="1:9" x14ac:dyDescent="0.25">
      <c r="A77" s="19">
        <v>41641</v>
      </c>
      <c r="B77" s="20">
        <v>205</v>
      </c>
      <c r="C77" s="20" t="s">
        <v>9</v>
      </c>
      <c r="D77" s="33" t="s">
        <v>53</v>
      </c>
      <c r="E77" s="34">
        <v>0</v>
      </c>
      <c r="G77" s="24"/>
      <c r="H77" s="18">
        <f t="shared" si="1"/>
        <v>0</v>
      </c>
      <c r="I77" s="21" t="s">
        <v>81</v>
      </c>
    </row>
    <row r="78" spans="1:9" x14ac:dyDescent="0.25">
      <c r="A78" s="19">
        <v>41641</v>
      </c>
      <c r="B78" s="20">
        <v>206</v>
      </c>
      <c r="C78" s="20" t="s">
        <v>9</v>
      </c>
      <c r="D78" s="21" t="s">
        <v>8</v>
      </c>
      <c r="E78" s="22">
        <v>457.5</v>
      </c>
      <c r="F78" s="23">
        <v>41641</v>
      </c>
      <c r="G78" s="24">
        <v>457.5</v>
      </c>
      <c r="H78" s="18">
        <f t="shared" si="1"/>
        <v>0</v>
      </c>
      <c r="I78" s="21" t="s">
        <v>8</v>
      </c>
    </row>
    <row r="79" spans="1:9" x14ac:dyDescent="0.25">
      <c r="A79" s="19">
        <v>41641</v>
      </c>
      <c r="B79" s="20">
        <v>207</v>
      </c>
      <c r="C79" s="20" t="s">
        <v>9</v>
      </c>
      <c r="D79" s="21" t="s">
        <v>82</v>
      </c>
      <c r="E79" s="22">
        <v>5749.2</v>
      </c>
      <c r="F79" s="23">
        <v>41641</v>
      </c>
      <c r="G79" s="24">
        <v>5749.2</v>
      </c>
      <c r="H79" s="18">
        <f t="shared" si="1"/>
        <v>0</v>
      </c>
      <c r="I79" s="21" t="s">
        <v>15</v>
      </c>
    </row>
    <row r="80" spans="1:9" x14ac:dyDescent="0.25">
      <c r="A80" s="19">
        <v>41641</v>
      </c>
      <c r="B80" s="20">
        <v>208</v>
      </c>
      <c r="C80" s="20" t="s">
        <v>9</v>
      </c>
      <c r="D80" s="21" t="s">
        <v>83</v>
      </c>
      <c r="E80" s="22">
        <v>1720</v>
      </c>
      <c r="F80" s="23">
        <v>41641</v>
      </c>
      <c r="G80" s="24">
        <v>1720</v>
      </c>
      <c r="H80" s="18">
        <f t="shared" si="1"/>
        <v>0</v>
      </c>
      <c r="I80" s="21" t="s">
        <v>15</v>
      </c>
    </row>
    <row r="81" spans="1:10" x14ac:dyDescent="0.25">
      <c r="A81" s="19">
        <v>41641</v>
      </c>
      <c r="B81" s="20">
        <v>209</v>
      </c>
      <c r="C81" s="20" t="s">
        <v>9</v>
      </c>
      <c r="D81" s="21" t="s">
        <v>84</v>
      </c>
      <c r="E81" s="22">
        <v>2033</v>
      </c>
      <c r="F81" s="23">
        <v>41641</v>
      </c>
      <c r="G81" s="24">
        <v>2033</v>
      </c>
      <c r="H81" s="18">
        <f t="shared" si="1"/>
        <v>0</v>
      </c>
      <c r="I81" s="21" t="s">
        <v>15</v>
      </c>
    </row>
    <row r="82" spans="1:10" x14ac:dyDescent="0.25">
      <c r="A82" s="19">
        <v>41641</v>
      </c>
      <c r="B82" s="20">
        <v>210</v>
      </c>
      <c r="C82" s="20" t="s">
        <v>9</v>
      </c>
      <c r="D82" s="21" t="s">
        <v>8</v>
      </c>
      <c r="E82" s="22">
        <v>1791.5</v>
      </c>
      <c r="F82" s="23">
        <v>41641</v>
      </c>
      <c r="G82" s="24">
        <v>1791.5</v>
      </c>
      <c r="H82" s="18">
        <f t="shared" si="1"/>
        <v>0</v>
      </c>
      <c r="I82" s="21" t="s">
        <v>8</v>
      </c>
    </row>
    <row r="83" spans="1:10" x14ac:dyDescent="0.25">
      <c r="A83" s="35">
        <v>41642</v>
      </c>
      <c r="B83" s="36">
        <v>211</v>
      </c>
      <c r="C83" s="20" t="s">
        <v>9</v>
      </c>
      <c r="D83" s="37" t="s">
        <v>85</v>
      </c>
      <c r="E83" s="38">
        <v>32562</v>
      </c>
      <c r="F83" s="39">
        <v>41642</v>
      </c>
      <c r="G83" s="38">
        <v>32562</v>
      </c>
      <c r="H83" s="40">
        <f t="shared" si="1"/>
        <v>0</v>
      </c>
      <c r="I83" s="38"/>
      <c r="J83" s="31"/>
    </row>
    <row r="84" spans="1:10" x14ac:dyDescent="0.25">
      <c r="A84" s="35">
        <v>41642</v>
      </c>
      <c r="B84" s="36">
        <v>212</v>
      </c>
      <c r="C84" s="20" t="s">
        <v>9</v>
      </c>
      <c r="D84" s="37" t="s">
        <v>86</v>
      </c>
      <c r="E84" s="38">
        <v>15494.5</v>
      </c>
      <c r="F84" s="39">
        <v>41643</v>
      </c>
      <c r="G84" s="38">
        <v>15494.5</v>
      </c>
      <c r="H84" s="40">
        <f t="shared" si="1"/>
        <v>0</v>
      </c>
      <c r="I84" s="37" t="s">
        <v>21</v>
      </c>
      <c r="J84" s="31"/>
    </row>
    <row r="85" spans="1:10" x14ac:dyDescent="0.25">
      <c r="A85" s="35">
        <v>41642</v>
      </c>
      <c r="B85" s="36">
        <v>213</v>
      </c>
      <c r="C85" s="20" t="s">
        <v>9</v>
      </c>
      <c r="D85" s="37" t="s">
        <v>87</v>
      </c>
      <c r="E85" s="38">
        <v>7589</v>
      </c>
      <c r="F85" s="39">
        <v>41642</v>
      </c>
      <c r="G85" s="38">
        <v>7589</v>
      </c>
      <c r="H85" s="40">
        <f t="shared" si="1"/>
        <v>0</v>
      </c>
      <c r="I85" s="37" t="s">
        <v>21</v>
      </c>
      <c r="J85" s="31"/>
    </row>
    <row r="86" spans="1:10" x14ac:dyDescent="0.25">
      <c r="A86" s="35">
        <v>41642</v>
      </c>
      <c r="B86" s="36">
        <v>214</v>
      </c>
      <c r="C86" s="20" t="s">
        <v>9</v>
      </c>
      <c r="D86" s="37" t="s">
        <v>88</v>
      </c>
      <c r="E86" s="38">
        <v>4598</v>
      </c>
      <c r="F86" s="39">
        <v>41642</v>
      </c>
      <c r="G86" s="38">
        <v>4598</v>
      </c>
      <c r="H86" s="40">
        <f t="shared" si="1"/>
        <v>0</v>
      </c>
      <c r="I86" s="37" t="s">
        <v>27</v>
      </c>
      <c r="J86" s="31"/>
    </row>
    <row r="87" spans="1:10" x14ac:dyDescent="0.25">
      <c r="A87" s="35">
        <v>41642</v>
      </c>
      <c r="B87" s="36">
        <v>215</v>
      </c>
      <c r="C87" s="20" t="s">
        <v>9</v>
      </c>
      <c r="D87" s="37" t="s">
        <v>89</v>
      </c>
      <c r="E87" s="38">
        <v>10219.5</v>
      </c>
      <c r="F87" s="41" t="s">
        <v>90</v>
      </c>
      <c r="G87" s="38">
        <v>10219.5</v>
      </c>
      <c r="H87" s="40">
        <f t="shared" si="1"/>
        <v>0</v>
      </c>
      <c r="I87" s="37" t="s">
        <v>21</v>
      </c>
      <c r="J87" s="31"/>
    </row>
    <row r="88" spans="1:10" x14ac:dyDescent="0.25">
      <c r="A88" s="35">
        <v>41642</v>
      </c>
      <c r="B88" s="36">
        <v>216</v>
      </c>
      <c r="C88" s="20" t="s">
        <v>9</v>
      </c>
      <c r="D88" s="37" t="s">
        <v>91</v>
      </c>
      <c r="E88" s="38">
        <v>8793</v>
      </c>
      <c r="F88" s="39">
        <v>41642</v>
      </c>
      <c r="G88" s="38">
        <v>8793</v>
      </c>
      <c r="H88" s="40">
        <f t="shared" si="1"/>
        <v>0</v>
      </c>
      <c r="I88" s="37" t="s">
        <v>27</v>
      </c>
      <c r="J88" s="31"/>
    </row>
    <row r="89" spans="1:10" x14ac:dyDescent="0.25">
      <c r="A89" s="35">
        <v>41642</v>
      </c>
      <c r="B89" s="36">
        <v>217</v>
      </c>
      <c r="C89" s="20" t="s">
        <v>9</v>
      </c>
      <c r="D89" s="37" t="s">
        <v>92</v>
      </c>
      <c r="E89" s="38">
        <v>6557.5</v>
      </c>
      <c r="F89" s="39">
        <v>41642</v>
      </c>
      <c r="G89" s="38">
        <v>6557.5</v>
      </c>
      <c r="H89" s="40">
        <f t="shared" si="1"/>
        <v>0</v>
      </c>
      <c r="I89" s="37" t="s">
        <v>27</v>
      </c>
      <c r="J89" s="31"/>
    </row>
    <row r="90" spans="1:10" x14ac:dyDescent="0.25">
      <c r="A90" s="35">
        <v>41642</v>
      </c>
      <c r="B90" s="36">
        <v>218</v>
      </c>
      <c r="C90" s="20" t="s">
        <v>9</v>
      </c>
      <c r="D90" s="37" t="s">
        <v>93</v>
      </c>
      <c r="E90" s="38">
        <v>5901</v>
      </c>
      <c r="F90" s="39">
        <v>41642</v>
      </c>
      <c r="G90" s="38">
        <v>5901</v>
      </c>
      <c r="H90" s="40">
        <f t="shared" si="1"/>
        <v>0</v>
      </c>
      <c r="I90" s="37" t="s">
        <v>27</v>
      </c>
      <c r="J90" s="31"/>
    </row>
    <row r="91" spans="1:10" x14ac:dyDescent="0.25">
      <c r="A91" s="35">
        <v>41642</v>
      </c>
      <c r="B91" s="36">
        <v>219</v>
      </c>
      <c r="C91" s="20" t="s">
        <v>9</v>
      </c>
      <c r="D91" s="37" t="s">
        <v>60</v>
      </c>
      <c r="E91" s="38">
        <v>2305</v>
      </c>
      <c r="F91" s="42" t="s">
        <v>61</v>
      </c>
      <c r="G91" s="38">
        <v>2305</v>
      </c>
      <c r="H91" s="40">
        <f t="shared" si="1"/>
        <v>0</v>
      </c>
      <c r="I91" s="37"/>
      <c r="J91" s="31"/>
    </row>
    <row r="92" spans="1:10" x14ac:dyDescent="0.25">
      <c r="A92" s="35">
        <v>41642</v>
      </c>
      <c r="B92" s="36">
        <v>220</v>
      </c>
      <c r="C92" s="20" t="s">
        <v>9</v>
      </c>
      <c r="D92" s="37" t="s">
        <v>94</v>
      </c>
      <c r="E92" s="38">
        <v>14492</v>
      </c>
      <c r="F92" s="43" t="s">
        <v>95</v>
      </c>
      <c r="G92" s="44">
        <f>12500+1992</f>
        <v>14492</v>
      </c>
      <c r="H92" s="40">
        <f t="shared" si="1"/>
        <v>0</v>
      </c>
      <c r="I92" s="37" t="s">
        <v>65</v>
      </c>
      <c r="J92" s="31"/>
    </row>
    <row r="93" spans="1:10" x14ac:dyDescent="0.25">
      <c r="A93" s="35">
        <v>41642</v>
      </c>
      <c r="B93" s="36">
        <v>221</v>
      </c>
      <c r="C93" s="20" t="s">
        <v>9</v>
      </c>
      <c r="D93" s="37" t="s">
        <v>96</v>
      </c>
      <c r="E93" s="38">
        <v>47167.5</v>
      </c>
      <c r="F93" s="39">
        <v>41645</v>
      </c>
      <c r="G93" s="45">
        <v>44023</v>
      </c>
      <c r="H93" s="46">
        <f t="shared" si="1"/>
        <v>3144.5</v>
      </c>
      <c r="I93" s="37" t="s">
        <v>65</v>
      </c>
      <c r="J93" s="31" t="s">
        <v>97</v>
      </c>
    </row>
    <row r="94" spans="1:10" x14ac:dyDescent="0.25">
      <c r="A94" s="35">
        <v>41642</v>
      </c>
      <c r="B94" s="36">
        <v>222</v>
      </c>
      <c r="C94" s="20" t="s">
        <v>9</v>
      </c>
      <c r="D94" s="37" t="s">
        <v>8</v>
      </c>
      <c r="E94" s="38">
        <v>1031</v>
      </c>
      <c r="F94" s="39">
        <v>41642</v>
      </c>
      <c r="G94" s="38">
        <v>1031</v>
      </c>
      <c r="H94" s="40">
        <f t="shared" si="1"/>
        <v>0</v>
      </c>
      <c r="I94" s="37" t="s">
        <v>8</v>
      </c>
      <c r="J94" s="31"/>
    </row>
    <row r="95" spans="1:10" x14ac:dyDescent="0.25">
      <c r="A95" s="35">
        <v>41642</v>
      </c>
      <c r="B95" s="36">
        <v>223</v>
      </c>
      <c r="C95" s="20" t="s">
        <v>9</v>
      </c>
      <c r="D95" s="37" t="s">
        <v>98</v>
      </c>
      <c r="E95" s="38">
        <v>11344</v>
      </c>
      <c r="F95" s="39">
        <v>41642</v>
      </c>
      <c r="G95" s="38">
        <v>11344</v>
      </c>
      <c r="H95" s="40">
        <f t="shared" si="1"/>
        <v>0</v>
      </c>
      <c r="I95" s="37" t="s">
        <v>12</v>
      </c>
      <c r="J95" s="31"/>
    </row>
    <row r="96" spans="1:10" x14ac:dyDescent="0.25">
      <c r="A96" s="35">
        <v>41642</v>
      </c>
      <c r="B96" s="36">
        <v>224</v>
      </c>
      <c r="C96" s="20" t="s">
        <v>9</v>
      </c>
      <c r="D96" s="37" t="s">
        <v>99</v>
      </c>
      <c r="E96" s="38">
        <v>953</v>
      </c>
      <c r="F96" s="39">
        <v>41642</v>
      </c>
      <c r="G96" s="38">
        <v>953</v>
      </c>
      <c r="H96" s="40">
        <f t="shared" si="1"/>
        <v>0</v>
      </c>
      <c r="I96" s="37" t="s">
        <v>27</v>
      </c>
      <c r="J96" s="31"/>
    </row>
    <row r="97" spans="1:10" x14ac:dyDescent="0.25">
      <c r="A97" s="35">
        <v>41642</v>
      </c>
      <c r="B97" s="36">
        <v>225</v>
      </c>
      <c r="C97" s="20" t="s">
        <v>9</v>
      </c>
      <c r="D97" s="37" t="s">
        <v>100</v>
      </c>
      <c r="E97" s="38">
        <v>24494</v>
      </c>
      <c r="F97" s="39">
        <v>41642</v>
      </c>
      <c r="G97" s="38">
        <v>24494</v>
      </c>
      <c r="H97" s="40">
        <f t="shared" si="1"/>
        <v>0</v>
      </c>
      <c r="I97" s="37" t="s">
        <v>27</v>
      </c>
      <c r="J97" s="31"/>
    </row>
    <row r="98" spans="1:10" x14ac:dyDescent="0.25">
      <c r="A98" s="35">
        <v>41642</v>
      </c>
      <c r="B98" s="36">
        <v>226</v>
      </c>
      <c r="C98" s="20" t="s">
        <v>9</v>
      </c>
      <c r="D98" s="37" t="s">
        <v>101</v>
      </c>
      <c r="E98" s="38">
        <v>8039</v>
      </c>
      <c r="F98" s="41" t="s">
        <v>102</v>
      </c>
      <c r="G98" s="38">
        <v>8039</v>
      </c>
      <c r="H98" s="40">
        <f t="shared" si="1"/>
        <v>0</v>
      </c>
      <c r="I98" s="37" t="s">
        <v>27</v>
      </c>
      <c r="J98" s="31"/>
    </row>
    <row r="99" spans="1:10" x14ac:dyDescent="0.25">
      <c r="A99" s="35">
        <v>41642</v>
      </c>
      <c r="B99" s="36">
        <v>227</v>
      </c>
      <c r="C99" s="20" t="s">
        <v>9</v>
      </c>
      <c r="D99" s="37" t="s">
        <v>103</v>
      </c>
      <c r="E99" s="38">
        <v>7530</v>
      </c>
      <c r="F99" s="39">
        <v>41642</v>
      </c>
      <c r="G99" s="38">
        <v>7530</v>
      </c>
      <c r="H99" s="40">
        <f t="shared" si="1"/>
        <v>0</v>
      </c>
      <c r="I99" s="37"/>
      <c r="J99" s="31"/>
    </row>
    <row r="100" spans="1:10" x14ac:dyDescent="0.25">
      <c r="A100" s="35">
        <v>41642</v>
      </c>
      <c r="B100" s="36">
        <v>228</v>
      </c>
      <c r="C100" s="20" t="s">
        <v>9</v>
      </c>
      <c r="D100" s="37" t="s">
        <v>70</v>
      </c>
      <c r="E100" s="38">
        <v>5364</v>
      </c>
      <c r="F100" s="39">
        <v>41642</v>
      </c>
      <c r="G100" s="38">
        <v>5364</v>
      </c>
      <c r="H100" s="40">
        <f t="shared" si="1"/>
        <v>0</v>
      </c>
      <c r="I100" s="37"/>
      <c r="J100" s="31"/>
    </row>
    <row r="101" spans="1:10" x14ac:dyDescent="0.25">
      <c r="A101" s="35">
        <v>41642</v>
      </c>
      <c r="B101" s="36">
        <v>229</v>
      </c>
      <c r="C101" s="20" t="s">
        <v>9</v>
      </c>
      <c r="D101" s="37" t="s">
        <v>104</v>
      </c>
      <c r="E101" s="38">
        <v>727.5</v>
      </c>
      <c r="F101" s="39">
        <v>41642</v>
      </c>
      <c r="G101" s="38">
        <v>727.5</v>
      </c>
      <c r="H101" s="40">
        <f t="shared" si="1"/>
        <v>0</v>
      </c>
      <c r="I101" s="37"/>
      <c r="J101" s="31"/>
    </row>
    <row r="102" spans="1:10" x14ac:dyDescent="0.25">
      <c r="A102" s="35">
        <v>41642</v>
      </c>
      <c r="B102" s="36">
        <v>230</v>
      </c>
      <c r="C102" s="20" t="s">
        <v>9</v>
      </c>
      <c r="D102" s="37" t="s">
        <v>19</v>
      </c>
      <c r="E102" s="38">
        <v>31303</v>
      </c>
      <c r="F102" s="42">
        <v>41684</v>
      </c>
      <c r="G102" s="44">
        <v>31303</v>
      </c>
      <c r="H102" s="40">
        <f t="shared" si="1"/>
        <v>0</v>
      </c>
      <c r="I102" s="37" t="s">
        <v>105</v>
      </c>
      <c r="J102" s="31"/>
    </row>
    <row r="103" spans="1:10" x14ac:dyDescent="0.25">
      <c r="A103" s="35">
        <v>41642</v>
      </c>
      <c r="B103" s="36">
        <v>231</v>
      </c>
      <c r="C103" s="20" t="s">
        <v>9</v>
      </c>
      <c r="D103" s="37" t="s">
        <v>19</v>
      </c>
      <c r="E103" s="38">
        <v>31303</v>
      </c>
      <c r="F103" s="42">
        <v>41684</v>
      </c>
      <c r="G103" s="44">
        <v>31303</v>
      </c>
      <c r="H103" s="40">
        <f t="shared" si="1"/>
        <v>0</v>
      </c>
      <c r="I103" s="37"/>
      <c r="J103" s="31"/>
    </row>
    <row r="104" spans="1:10" x14ac:dyDescent="0.25">
      <c r="A104" s="35">
        <v>41642</v>
      </c>
      <c r="B104" s="36">
        <v>232</v>
      </c>
      <c r="C104" s="20" t="s">
        <v>9</v>
      </c>
      <c r="D104" s="37" t="s">
        <v>14</v>
      </c>
      <c r="E104" s="38">
        <v>7106</v>
      </c>
      <c r="F104" s="39">
        <v>41642</v>
      </c>
      <c r="G104" s="38">
        <v>7106</v>
      </c>
      <c r="H104" s="40">
        <f t="shared" si="1"/>
        <v>0</v>
      </c>
      <c r="I104" s="37" t="s">
        <v>30</v>
      </c>
      <c r="J104" s="31"/>
    </row>
    <row r="105" spans="1:10" x14ac:dyDescent="0.25">
      <c r="A105" s="35">
        <v>41642</v>
      </c>
      <c r="B105" s="36">
        <v>233</v>
      </c>
      <c r="C105" s="20" t="s">
        <v>9</v>
      </c>
      <c r="D105" s="37" t="s">
        <v>39</v>
      </c>
      <c r="E105" s="38">
        <v>14680</v>
      </c>
      <c r="F105" s="41" t="s">
        <v>40</v>
      </c>
      <c r="G105" s="38">
        <v>14680</v>
      </c>
      <c r="H105" s="40">
        <f t="shared" si="1"/>
        <v>0</v>
      </c>
      <c r="I105" s="37"/>
      <c r="J105" s="31"/>
    </row>
    <row r="106" spans="1:10" x14ac:dyDescent="0.25">
      <c r="A106" s="35">
        <v>41642</v>
      </c>
      <c r="B106" s="36">
        <v>234</v>
      </c>
      <c r="C106" s="20" t="s">
        <v>9</v>
      </c>
      <c r="D106" s="37" t="s">
        <v>106</v>
      </c>
      <c r="E106" s="38">
        <v>280723</v>
      </c>
      <c r="F106" s="39">
        <v>41645</v>
      </c>
      <c r="G106" s="38">
        <v>280723</v>
      </c>
      <c r="H106" s="40">
        <f t="shared" si="1"/>
        <v>0</v>
      </c>
      <c r="I106" s="37"/>
      <c r="J106" s="31"/>
    </row>
    <row r="107" spans="1:10" x14ac:dyDescent="0.25">
      <c r="A107" s="35">
        <v>41642</v>
      </c>
      <c r="B107" s="36">
        <v>235</v>
      </c>
      <c r="C107" s="20" t="s">
        <v>9</v>
      </c>
      <c r="D107" s="37" t="s">
        <v>106</v>
      </c>
      <c r="E107" s="38">
        <v>188962</v>
      </c>
      <c r="F107" s="39">
        <v>41647</v>
      </c>
      <c r="G107" s="38">
        <v>188962</v>
      </c>
      <c r="H107" s="40">
        <f t="shared" si="1"/>
        <v>0</v>
      </c>
      <c r="I107" s="37"/>
      <c r="J107" s="31"/>
    </row>
    <row r="108" spans="1:10" x14ac:dyDescent="0.25">
      <c r="A108" s="47">
        <v>41642</v>
      </c>
      <c r="B108" s="48">
        <v>236</v>
      </c>
      <c r="C108" s="26" t="s">
        <v>9</v>
      </c>
      <c r="D108" s="37" t="s">
        <v>19</v>
      </c>
      <c r="E108" s="38">
        <v>298073</v>
      </c>
      <c r="F108" s="42"/>
      <c r="G108" s="49"/>
      <c r="H108" s="50">
        <f t="shared" si="1"/>
        <v>298073</v>
      </c>
      <c r="I108" s="37"/>
      <c r="J108" s="31"/>
    </row>
    <row r="109" spans="1:10" x14ac:dyDescent="0.25">
      <c r="A109" s="35">
        <v>41642</v>
      </c>
      <c r="B109" s="36">
        <v>237</v>
      </c>
      <c r="C109" s="20" t="s">
        <v>9</v>
      </c>
      <c r="D109" s="37" t="s">
        <v>106</v>
      </c>
      <c r="E109" s="38">
        <v>341788.5</v>
      </c>
      <c r="F109" s="39">
        <v>41662</v>
      </c>
      <c r="G109" s="38">
        <v>341788.5</v>
      </c>
      <c r="H109" s="40">
        <f t="shared" si="1"/>
        <v>0</v>
      </c>
      <c r="I109" s="37"/>
      <c r="J109" s="31"/>
    </row>
    <row r="110" spans="1:10" x14ac:dyDescent="0.25">
      <c r="A110" s="35">
        <v>41642</v>
      </c>
      <c r="B110" s="36">
        <v>238</v>
      </c>
      <c r="C110" s="20" t="s">
        <v>9</v>
      </c>
      <c r="D110" s="37" t="s">
        <v>19</v>
      </c>
      <c r="E110" s="38">
        <v>147128</v>
      </c>
      <c r="F110" s="42">
        <v>41684</v>
      </c>
      <c r="G110" s="44">
        <v>147128</v>
      </c>
      <c r="H110" s="40">
        <f t="shared" si="1"/>
        <v>0</v>
      </c>
      <c r="I110" s="37"/>
      <c r="J110" s="31"/>
    </row>
    <row r="111" spans="1:10" x14ac:dyDescent="0.25">
      <c r="A111" s="35">
        <v>41642</v>
      </c>
      <c r="B111" s="36">
        <v>239</v>
      </c>
      <c r="C111" s="20" t="s">
        <v>9</v>
      </c>
      <c r="D111" s="37" t="s">
        <v>106</v>
      </c>
      <c r="E111" s="38">
        <v>425750</v>
      </c>
      <c r="F111" s="39">
        <v>41647</v>
      </c>
      <c r="G111" s="38">
        <v>425750</v>
      </c>
      <c r="H111" s="40">
        <f t="shared" si="1"/>
        <v>0</v>
      </c>
      <c r="I111" s="37"/>
      <c r="J111" s="31"/>
    </row>
    <row r="112" spans="1:10" x14ac:dyDescent="0.25">
      <c r="A112" s="35">
        <v>41642</v>
      </c>
      <c r="B112" s="36">
        <v>240</v>
      </c>
      <c r="C112" s="20" t="s">
        <v>9</v>
      </c>
      <c r="D112" s="37" t="s">
        <v>107</v>
      </c>
      <c r="E112" s="38">
        <v>26631.5</v>
      </c>
      <c r="F112" s="39">
        <v>41652</v>
      </c>
      <c r="G112" s="38">
        <v>26631.5</v>
      </c>
      <c r="H112" s="40">
        <f t="shared" si="1"/>
        <v>0</v>
      </c>
      <c r="I112" s="37" t="s">
        <v>30</v>
      </c>
      <c r="J112" s="31"/>
    </row>
    <row r="113" spans="1:10" x14ac:dyDescent="0.25">
      <c r="A113" s="35">
        <v>41642</v>
      </c>
      <c r="B113" s="36">
        <v>241</v>
      </c>
      <c r="C113" s="20" t="s">
        <v>9</v>
      </c>
      <c r="D113" s="37" t="s">
        <v>20</v>
      </c>
      <c r="E113" s="38">
        <v>3056</v>
      </c>
      <c r="F113" s="39">
        <v>41645</v>
      </c>
      <c r="G113" s="38">
        <v>3056</v>
      </c>
      <c r="H113" s="40">
        <f t="shared" si="1"/>
        <v>0</v>
      </c>
      <c r="I113" s="37"/>
      <c r="J113" s="31"/>
    </row>
    <row r="114" spans="1:10" x14ac:dyDescent="0.25">
      <c r="A114" s="35">
        <v>41642</v>
      </c>
      <c r="B114" s="36">
        <v>242</v>
      </c>
      <c r="C114" s="20" t="s">
        <v>9</v>
      </c>
      <c r="D114" s="37" t="s">
        <v>108</v>
      </c>
      <c r="E114" s="38">
        <v>13292</v>
      </c>
      <c r="F114" s="39">
        <v>41642</v>
      </c>
      <c r="G114" s="38">
        <v>13292</v>
      </c>
      <c r="H114" s="40">
        <f t="shared" si="1"/>
        <v>0</v>
      </c>
      <c r="I114" s="37"/>
      <c r="J114" s="31"/>
    </row>
    <row r="115" spans="1:10" x14ac:dyDescent="0.25">
      <c r="A115" s="35">
        <v>41642</v>
      </c>
      <c r="B115" s="36">
        <v>243</v>
      </c>
      <c r="C115" s="20" t="s">
        <v>9</v>
      </c>
      <c r="D115" s="37" t="s">
        <v>109</v>
      </c>
      <c r="E115" s="38">
        <v>5199.5</v>
      </c>
      <c r="F115" s="39">
        <v>41642</v>
      </c>
      <c r="G115" s="38">
        <v>5199.5</v>
      </c>
      <c r="H115" s="40">
        <f t="shared" si="1"/>
        <v>0</v>
      </c>
      <c r="I115" s="37"/>
      <c r="J115" s="31"/>
    </row>
    <row r="116" spans="1:10" x14ac:dyDescent="0.25">
      <c r="A116" s="35">
        <v>41642</v>
      </c>
      <c r="B116" s="36">
        <v>244</v>
      </c>
      <c r="C116" s="20" t="s">
        <v>9</v>
      </c>
      <c r="D116" s="37" t="s">
        <v>29</v>
      </c>
      <c r="E116" s="38">
        <v>14253</v>
      </c>
      <c r="F116" s="39">
        <v>41642</v>
      </c>
      <c r="G116" s="38">
        <v>14253</v>
      </c>
      <c r="H116" s="40">
        <f t="shared" si="1"/>
        <v>0</v>
      </c>
      <c r="I116" s="37" t="s">
        <v>30</v>
      </c>
      <c r="J116" s="31"/>
    </row>
    <row r="117" spans="1:10" x14ac:dyDescent="0.25">
      <c r="A117" s="35">
        <v>41642</v>
      </c>
      <c r="B117" s="36">
        <v>245</v>
      </c>
      <c r="C117" s="20" t="s">
        <v>9</v>
      </c>
      <c r="D117" s="51" t="s">
        <v>70</v>
      </c>
      <c r="E117" s="52">
        <v>14560</v>
      </c>
      <c r="F117" s="53">
        <v>41645</v>
      </c>
      <c r="G117" s="52">
        <v>14560</v>
      </c>
      <c r="H117" s="18">
        <f t="shared" si="1"/>
        <v>0</v>
      </c>
      <c r="I117" s="51"/>
      <c r="J117" s="54"/>
    </row>
    <row r="118" spans="1:10" x14ac:dyDescent="0.25">
      <c r="A118" s="35">
        <v>41642</v>
      </c>
      <c r="B118" s="36">
        <v>246</v>
      </c>
      <c r="C118" s="20" t="s">
        <v>9</v>
      </c>
      <c r="D118" s="37" t="s">
        <v>8</v>
      </c>
      <c r="E118" s="38">
        <v>2180</v>
      </c>
      <c r="F118" s="39">
        <v>41642</v>
      </c>
      <c r="G118" s="38">
        <v>2180</v>
      </c>
      <c r="H118" s="40">
        <f t="shared" si="1"/>
        <v>0</v>
      </c>
      <c r="I118" s="37" t="s">
        <v>8</v>
      </c>
      <c r="J118" s="31"/>
    </row>
    <row r="119" spans="1:10" x14ac:dyDescent="0.25">
      <c r="A119" s="35">
        <v>41642</v>
      </c>
      <c r="B119" s="36">
        <v>247</v>
      </c>
      <c r="C119" s="20" t="s">
        <v>9</v>
      </c>
      <c r="D119" s="37" t="s">
        <v>110</v>
      </c>
      <c r="E119" s="38">
        <v>22520.05</v>
      </c>
      <c r="F119" s="39">
        <v>41654</v>
      </c>
      <c r="G119" s="38">
        <v>22520.05</v>
      </c>
      <c r="H119" s="40">
        <f t="shared" si="1"/>
        <v>0</v>
      </c>
      <c r="I119" s="37" t="s">
        <v>15</v>
      </c>
      <c r="J119" s="31"/>
    </row>
    <row r="120" spans="1:10" x14ac:dyDescent="0.25">
      <c r="A120" s="35">
        <v>41642</v>
      </c>
      <c r="B120" s="36">
        <v>248</v>
      </c>
      <c r="C120" s="20" t="s">
        <v>9</v>
      </c>
      <c r="D120" s="37" t="s">
        <v>111</v>
      </c>
      <c r="E120" s="38">
        <v>24852</v>
      </c>
      <c r="F120" s="39">
        <v>41651</v>
      </c>
      <c r="G120" s="38">
        <v>24852</v>
      </c>
      <c r="H120" s="40">
        <f t="shared" si="1"/>
        <v>0</v>
      </c>
      <c r="I120" s="37" t="s">
        <v>12</v>
      </c>
      <c r="J120" s="31"/>
    </row>
    <row r="121" spans="1:10" x14ac:dyDescent="0.25">
      <c r="A121" s="35">
        <v>41642</v>
      </c>
      <c r="B121" s="36">
        <v>249</v>
      </c>
      <c r="C121" s="20" t="s">
        <v>9</v>
      </c>
      <c r="D121" s="37" t="s">
        <v>8</v>
      </c>
      <c r="E121" s="38">
        <v>1207</v>
      </c>
      <c r="F121" s="39">
        <v>41642</v>
      </c>
      <c r="G121" s="38">
        <v>1207</v>
      </c>
      <c r="H121" s="40">
        <f t="shared" si="1"/>
        <v>0</v>
      </c>
      <c r="I121" s="37" t="s">
        <v>8</v>
      </c>
      <c r="J121" s="31"/>
    </row>
    <row r="122" spans="1:10" x14ac:dyDescent="0.25">
      <c r="A122" s="35">
        <v>41642</v>
      </c>
      <c r="B122" s="36">
        <v>250</v>
      </c>
      <c r="C122" s="20" t="s">
        <v>9</v>
      </c>
      <c r="D122" s="37" t="s">
        <v>32</v>
      </c>
      <c r="E122" s="38">
        <v>6975</v>
      </c>
      <c r="F122" s="39">
        <v>41643</v>
      </c>
      <c r="G122" s="38">
        <v>6975</v>
      </c>
      <c r="H122" s="40">
        <f t="shared" si="1"/>
        <v>0</v>
      </c>
      <c r="I122" s="37" t="s">
        <v>30</v>
      </c>
      <c r="J122" s="31"/>
    </row>
    <row r="123" spans="1:10" x14ac:dyDescent="0.25">
      <c r="A123" s="35">
        <v>41642</v>
      </c>
      <c r="B123" s="36">
        <v>251</v>
      </c>
      <c r="C123" s="20" t="s">
        <v>9</v>
      </c>
      <c r="D123" s="37" t="s">
        <v>13</v>
      </c>
      <c r="E123" s="38">
        <v>6936</v>
      </c>
      <c r="F123" s="39">
        <v>41645</v>
      </c>
      <c r="G123" s="38">
        <v>6936</v>
      </c>
      <c r="H123" s="40">
        <f t="shared" si="1"/>
        <v>0</v>
      </c>
      <c r="I123" s="37" t="s">
        <v>12</v>
      </c>
      <c r="J123" s="31"/>
    </row>
    <row r="124" spans="1:10" x14ac:dyDescent="0.25">
      <c r="A124" s="35">
        <v>41642</v>
      </c>
      <c r="B124" s="36">
        <v>252</v>
      </c>
      <c r="C124" s="20" t="s">
        <v>9</v>
      </c>
      <c r="D124" s="37" t="s">
        <v>112</v>
      </c>
      <c r="E124" s="38">
        <v>4039.5</v>
      </c>
      <c r="F124" s="39">
        <v>41642</v>
      </c>
      <c r="G124" s="38">
        <v>4039.5</v>
      </c>
      <c r="H124" s="40">
        <f t="shared" si="1"/>
        <v>0</v>
      </c>
      <c r="I124" s="37"/>
      <c r="J124" s="31"/>
    </row>
    <row r="125" spans="1:10" x14ac:dyDescent="0.25">
      <c r="A125" s="35">
        <v>41642</v>
      </c>
      <c r="B125" s="36">
        <v>253</v>
      </c>
      <c r="C125" s="20" t="s">
        <v>9</v>
      </c>
      <c r="D125" s="37" t="s">
        <v>113</v>
      </c>
      <c r="E125" s="38">
        <v>10779.5</v>
      </c>
      <c r="F125" s="55" t="s">
        <v>114</v>
      </c>
      <c r="G125" s="38">
        <f>10000+779.5</f>
        <v>10779.5</v>
      </c>
      <c r="H125" s="40">
        <f t="shared" si="1"/>
        <v>0</v>
      </c>
      <c r="I125" s="37"/>
      <c r="J125" s="31"/>
    </row>
    <row r="126" spans="1:10" x14ac:dyDescent="0.25">
      <c r="A126" s="35">
        <v>41642</v>
      </c>
      <c r="B126" s="36">
        <v>254</v>
      </c>
      <c r="C126" s="20" t="s">
        <v>9</v>
      </c>
      <c r="D126" s="37" t="s">
        <v>115</v>
      </c>
      <c r="E126" s="38">
        <v>213</v>
      </c>
      <c r="F126" s="39">
        <v>41642</v>
      </c>
      <c r="G126" s="38">
        <v>213</v>
      </c>
      <c r="H126" s="40">
        <f t="shared" si="1"/>
        <v>0</v>
      </c>
      <c r="I126" s="37"/>
      <c r="J126" s="31"/>
    </row>
    <row r="127" spans="1:10" x14ac:dyDescent="0.25">
      <c r="A127" s="35">
        <v>41642</v>
      </c>
      <c r="B127" s="36">
        <v>255</v>
      </c>
      <c r="C127" s="20" t="s">
        <v>9</v>
      </c>
      <c r="D127" s="37" t="s">
        <v>116</v>
      </c>
      <c r="E127" s="38">
        <v>6425</v>
      </c>
      <c r="F127" s="39">
        <v>41642</v>
      </c>
      <c r="G127" s="38">
        <v>6425</v>
      </c>
      <c r="H127" s="40">
        <f t="shared" si="1"/>
        <v>0</v>
      </c>
      <c r="I127" s="37"/>
      <c r="J127" s="31"/>
    </row>
    <row r="128" spans="1:10" x14ac:dyDescent="0.25">
      <c r="A128" s="35">
        <v>41642</v>
      </c>
      <c r="B128" s="36">
        <v>256</v>
      </c>
      <c r="C128" s="20" t="s">
        <v>9</v>
      </c>
      <c r="D128" s="37" t="s">
        <v>57</v>
      </c>
      <c r="E128" s="38">
        <v>1640</v>
      </c>
      <c r="F128" s="39">
        <v>41642</v>
      </c>
      <c r="G128" s="38">
        <v>1640</v>
      </c>
      <c r="H128" s="40">
        <f t="shared" si="1"/>
        <v>0</v>
      </c>
      <c r="I128" s="37" t="s">
        <v>30</v>
      </c>
      <c r="J128" s="31"/>
    </row>
    <row r="129" spans="1:10" x14ac:dyDescent="0.25">
      <c r="A129" s="35">
        <v>41642</v>
      </c>
      <c r="B129" s="36">
        <v>257</v>
      </c>
      <c r="C129" s="20" t="s">
        <v>9</v>
      </c>
      <c r="D129" s="37" t="s">
        <v>17</v>
      </c>
      <c r="E129" s="38">
        <v>28469</v>
      </c>
      <c r="F129" s="39">
        <v>41645</v>
      </c>
      <c r="G129" s="38">
        <v>28469</v>
      </c>
      <c r="H129" s="40">
        <f t="shared" si="1"/>
        <v>0</v>
      </c>
      <c r="I129" s="37" t="s">
        <v>37</v>
      </c>
      <c r="J129" s="31"/>
    </row>
    <row r="130" spans="1:10" x14ac:dyDescent="0.25">
      <c r="A130" s="35">
        <v>41642</v>
      </c>
      <c r="B130" s="36">
        <v>258</v>
      </c>
      <c r="C130" s="20" t="s">
        <v>9</v>
      </c>
      <c r="D130" s="37" t="s">
        <v>117</v>
      </c>
      <c r="E130" s="38">
        <v>1060</v>
      </c>
      <c r="F130" s="39">
        <v>41645</v>
      </c>
      <c r="G130" s="38">
        <v>1060</v>
      </c>
      <c r="H130" s="40">
        <f t="shared" si="1"/>
        <v>0</v>
      </c>
      <c r="I130" s="37" t="s">
        <v>37</v>
      </c>
      <c r="J130" s="31"/>
    </row>
    <row r="131" spans="1:10" x14ac:dyDescent="0.25">
      <c r="A131" s="47">
        <v>41642</v>
      </c>
      <c r="B131" s="48">
        <v>259</v>
      </c>
      <c r="C131" s="26" t="s">
        <v>9</v>
      </c>
      <c r="D131" s="56" t="s">
        <v>53</v>
      </c>
      <c r="E131" s="57">
        <v>0</v>
      </c>
      <c r="F131" s="39"/>
      <c r="G131" s="38">
        <v>0</v>
      </c>
      <c r="H131" s="40">
        <f t="shared" si="1"/>
        <v>0</v>
      </c>
      <c r="I131" s="37"/>
      <c r="J131" s="31" t="s">
        <v>118</v>
      </c>
    </row>
    <row r="132" spans="1:10" x14ac:dyDescent="0.25">
      <c r="A132" s="35">
        <v>41642</v>
      </c>
      <c r="B132" s="36">
        <v>260</v>
      </c>
      <c r="C132" s="20" t="s">
        <v>9</v>
      </c>
      <c r="D132" s="37" t="s">
        <v>119</v>
      </c>
      <c r="E132" s="38">
        <v>4472</v>
      </c>
      <c r="F132" s="39">
        <v>41642</v>
      </c>
      <c r="G132" s="38">
        <v>4472</v>
      </c>
      <c r="H132" s="40">
        <f t="shared" ref="H132:H195" si="2">E132-G132</f>
        <v>0</v>
      </c>
      <c r="I132" s="37" t="s">
        <v>120</v>
      </c>
      <c r="J132" s="31"/>
    </row>
    <row r="133" spans="1:10" x14ac:dyDescent="0.25">
      <c r="A133" s="35">
        <v>41642</v>
      </c>
      <c r="B133" s="36">
        <v>261</v>
      </c>
      <c r="C133" s="20" t="s">
        <v>9</v>
      </c>
      <c r="D133" s="37" t="s">
        <v>46</v>
      </c>
      <c r="E133" s="38">
        <v>3304</v>
      </c>
      <c r="F133" s="39">
        <v>41645</v>
      </c>
      <c r="G133" s="38">
        <v>3304</v>
      </c>
      <c r="H133" s="40">
        <f t="shared" si="2"/>
        <v>0</v>
      </c>
      <c r="I133" s="37" t="s">
        <v>120</v>
      </c>
      <c r="J133" s="31"/>
    </row>
    <row r="134" spans="1:10" x14ac:dyDescent="0.25">
      <c r="A134" s="35">
        <v>41642</v>
      </c>
      <c r="B134" s="36">
        <v>262</v>
      </c>
      <c r="C134" s="20" t="s">
        <v>9</v>
      </c>
      <c r="D134" s="37" t="s">
        <v>49</v>
      </c>
      <c r="E134" s="38">
        <v>5441</v>
      </c>
      <c r="F134" s="39">
        <v>41642</v>
      </c>
      <c r="G134" s="38">
        <v>5441</v>
      </c>
      <c r="H134" s="40">
        <f t="shared" si="2"/>
        <v>0</v>
      </c>
      <c r="I134" s="37"/>
      <c r="J134" s="31"/>
    </row>
    <row r="135" spans="1:10" x14ac:dyDescent="0.25">
      <c r="A135" s="35">
        <v>41642</v>
      </c>
      <c r="B135" s="36">
        <v>263</v>
      </c>
      <c r="C135" s="20" t="s">
        <v>9</v>
      </c>
      <c r="D135" s="37" t="s">
        <v>121</v>
      </c>
      <c r="E135" s="38">
        <v>1176</v>
      </c>
      <c r="F135" s="39">
        <v>41642</v>
      </c>
      <c r="G135" s="38">
        <v>1176</v>
      </c>
      <c r="H135" s="40">
        <f t="shared" si="2"/>
        <v>0</v>
      </c>
      <c r="I135" s="37" t="s">
        <v>120</v>
      </c>
      <c r="J135" s="37"/>
    </row>
    <row r="136" spans="1:10" x14ac:dyDescent="0.25">
      <c r="A136" s="35">
        <v>41642</v>
      </c>
      <c r="B136" s="36">
        <v>264</v>
      </c>
      <c r="C136" s="20" t="s">
        <v>9</v>
      </c>
      <c r="D136" s="37" t="s">
        <v>14</v>
      </c>
      <c r="E136" s="38">
        <v>3054</v>
      </c>
      <c r="F136" s="39">
        <v>41642</v>
      </c>
      <c r="G136" s="38">
        <v>3054</v>
      </c>
      <c r="H136" s="40">
        <f t="shared" si="2"/>
        <v>0</v>
      </c>
      <c r="I136" s="37"/>
      <c r="J136" s="31"/>
    </row>
    <row r="137" spans="1:10" x14ac:dyDescent="0.25">
      <c r="A137" s="35">
        <v>41642</v>
      </c>
      <c r="B137" s="36">
        <v>265</v>
      </c>
      <c r="C137" s="20" t="s">
        <v>9</v>
      </c>
      <c r="D137" s="37" t="s">
        <v>42</v>
      </c>
      <c r="E137" s="38">
        <v>4000</v>
      </c>
      <c r="F137" s="39">
        <v>41657</v>
      </c>
      <c r="G137" s="38">
        <v>4000</v>
      </c>
      <c r="H137" s="40">
        <f t="shared" si="2"/>
        <v>0</v>
      </c>
      <c r="I137" s="37" t="s">
        <v>120</v>
      </c>
    </row>
    <row r="138" spans="1:10" x14ac:dyDescent="0.25">
      <c r="A138" s="35">
        <v>41642</v>
      </c>
      <c r="B138" s="36">
        <v>266</v>
      </c>
      <c r="C138" s="20" t="s">
        <v>9</v>
      </c>
      <c r="D138" s="31" t="s">
        <v>43</v>
      </c>
      <c r="E138" s="38">
        <v>3200</v>
      </c>
      <c r="F138" s="39">
        <v>41657</v>
      </c>
      <c r="G138" s="38">
        <v>3200</v>
      </c>
      <c r="H138" s="40">
        <f t="shared" si="2"/>
        <v>0</v>
      </c>
      <c r="I138" s="31" t="s">
        <v>120</v>
      </c>
      <c r="J138" s="31"/>
    </row>
    <row r="139" spans="1:10" x14ac:dyDescent="0.25">
      <c r="A139" s="35">
        <v>41642</v>
      </c>
      <c r="B139" s="36">
        <v>267</v>
      </c>
      <c r="C139" s="20" t="s">
        <v>9</v>
      </c>
      <c r="D139" s="31" t="s">
        <v>44</v>
      </c>
      <c r="E139" s="58">
        <v>8000</v>
      </c>
      <c r="F139" s="59">
        <v>41654</v>
      </c>
      <c r="G139" s="58">
        <v>8000</v>
      </c>
      <c r="H139" s="60">
        <f t="shared" si="2"/>
        <v>0</v>
      </c>
      <c r="I139" s="31" t="s">
        <v>120</v>
      </c>
    </row>
    <row r="140" spans="1:10" x14ac:dyDescent="0.25">
      <c r="A140" s="35">
        <v>41642</v>
      </c>
      <c r="B140" s="36">
        <v>268</v>
      </c>
      <c r="C140" s="20" t="s">
        <v>9</v>
      </c>
      <c r="D140" s="31" t="s">
        <v>122</v>
      </c>
      <c r="E140" s="58">
        <v>2800</v>
      </c>
      <c r="F140" s="59">
        <v>41654</v>
      </c>
      <c r="G140" s="58">
        <v>2800</v>
      </c>
      <c r="H140" s="60">
        <f t="shared" si="2"/>
        <v>0</v>
      </c>
      <c r="I140" s="31" t="s">
        <v>120</v>
      </c>
    </row>
    <row r="141" spans="1:10" x14ac:dyDescent="0.25">
      <c r="A141" s="35">
        <v>41642</v>
      </c>
      <c r="B141" s="36">
        <v>269</v>
      </c>
      <c r="C141" s="20" t="s">
        <v>9</v>
      </c>
      <c r="D141" s="31" t="s">
        <v>123</v>
      </c>
      <c r="E141" s="58">
        <v>5907</v>
      </c>
      <c r="F141" s="59">
        <v>41642</v>
      </c>
      <c r="G141" s="58">
        <v>5907</v>
      </c>
      <c r="H141" s="60">
        <f t="shared" si="2"/>
        <v>0</v>
      </c>
      <c r="I141" s="31"/>
      <c r="J141" s="31"/>
    </row>
    <row r="142" spans="1:10" x14ac:dyDescent="0.25">
      <c r="A142" s="47">
        <v>41642</v>
      </c>
      <c r="B142" s="48">
        <v>270</v>
      </c>
      <c r="C142" s="26" t="s">
        <v>9</v>
      </c>
      <c r="D142" s="31" t="s">
        <v>124</v>
      </c>
      <c r="E142" s="38">
        <v>11645.5</v>
      </c>
      <c r="F142" s="39">
        <v>41642</v>
      </c>
      <c r="G142" s="38">
        <v>11645.5</v>
      </c>
      <c r="H142" s="40">
        <f t="shared" si="2"/>
        <v>0</v>
      </c>
      <c r="I142" s="31" t="s">
        <v>30</v>
      </c>
      <c r="J142" s="31"/>
    </row>
    <row r="143" spans="1:10" x14ac:dyDescent="0.25">
      <c r="A143" s="35">
        <v>41642</v>
      </c>
      <c r="B143" s="36">
        <v>271</v>
      </c>
      <c r="C143" s="20" t="s">
        <v>9</v>
      </c>
      <c r="D143" s="31" t="s">
        <v>12</v>
      </c>
      <c r="E143" s="38">
        <v>35982.01</v>
      </c>
      <c r="F143" s="55" t="s">
        <v>125</v>
      </c>
      <c r="G143" s="38">
        <f>33200+2782</f>
        <v>35982</v>
      </c>
      <c r="H143" s="40">
        <f t="shared" si="2"/>
        <v>1.0000000002037268E-2</v>
      </c>
      <c r="I143" s="31"/>
      <c r="J143" s="31"/>
    </row>
    <row r="144" spans="1:10" x14ac:dyDescent="0.25">
      <c r="A144" s="35">
        <v>41642</v>
      </c>
      <c r="B144" s="36">
        <v>272</v>
      </c>
      <c r="C144" s="20" t="s">
        <v>9</v>
      </c>
      <c r="D144" s="31" t="s">
        <v>66</v>
      </c>
      <c r="E144" s="38">
        <v>1234</v>
      </c>
      <c r="F144" s="39">
        <v>41642</v>
      </c>
      <c r="G144" s="38">
        <v>1234</v>
      </c>
      <c r="H144" s="40">
        <f t="shared" si="2"/>
        <v>0</v>
      </c>
      <c r="I144" s="31" t="s">
        <v>120</v>
      </c>
      <c r="J144" s="31"/>
    </row>
    <row r="145" spans="1:10" x14ac:dyDescent="0.25">
      <c r="A145" s="35">
        <v>41642</v>
      </c>
      <c r="B145" s="36">
        <v>273</v>
      </c>
      <c r="C145" s="20" t="s">
        <v>9</v>
      </c>
      <c r="D145" s="31" t="s">
        <v>126</v>
      </c>
      <c r="E145" s="38">
        <v>54355</v>
      </c>
      <c r="F145" s="55" t="s">
        <v>127</v>
      </c>
      <c r="G145" s="38">
        <f>40093+14262</f>
        <v>54355</v>
      </c>
      <c r="H145" s="40">
        <f t="shared" si="2"/>
        <v>0</v>
      </c>
      <c r="I145" s="31" t="s">
        <v>65</v>
      </c>
      <c r="J145" s="31"/>
    </row>
    <row r="146" spans="1:10" x14ac:dyDescent="0.25">
      <c r="A146" s="35">
        <v>41642</v>
      </c>
      <c r="B146" s="36">
        <v>274</v>
      </c>
      <c r="C146" s="20" t="s">
        <v>9</v>
      </c>
      <c r="D146" s="31" t="s">
        <v>128</v>
      </c>
      <c r="E146" s="58">
        <v>31411</v>
      </c>
      <c r="F146" s="59">
        <v>41642</v>
      </c>
      <c r="G146" s="58">
        <v>31411</v>
      </c>
      <c r="H146" s="60">
        <f t="shared" si="2"/>
        <v>0</v>
      </c>
      <c r="I146" s="31" t="s">
        <v>27</v>
      </c>
      <c r="J146" s="31"/>
    </row>
    <row r="147" spans="1:10" x14ac:dyDescent="0.25">
      <c r="A147" s="35">
        <v>41642</v>
      </c>
      <c r="B147" s="36">
        <v>275</v>
      </c>
      <c r="C147" s="20" t="s">
        <v>9</v>
      </c>
      <c r="D147" s="31" t="s">
        <v>8</v>
      </c>
      <c r="E147" s="58">
        <v>2327</v>
      </c>
      <c r="F147" s="59">
        <v>41642</v>
      </c>
      <c r="G147" s="58">
        <v>2327</v>
      </c>
      <c r="H147" s="60">
        <f t="shared" si="2"/>
        <v>0</v>
      </c>
      <c r="I147" s="31" t="s">
        <v>8</v>
      </c>
      <c r="J147" s="31"/>
    </row>
    <row r="148" spans="1:10" x14ac:dyDescent="0.25">
      <c r="A148" s="35">
        <v>41642</v>
      </c>
      <c r="B148" s="36">
        <v>276</v>
      </c>
      <c r="C148" s="20" t="s">
        <v>9</v>
      </c>
      <c r="D148" s="31" t="s">
        <v>41</v>
      </c>
      <c r="E148" s="58">
        <v>28435</v>
      </c>
      <c r="F148" s="59">
        <v>41642</v>
      </c>
      <c r="G148" s="58">
        <v>28435</v>
      </c>
      <c r="H148" s="60">
        <f t="shared" si="2"/>
        <v>0</v>
      </c>
      <c r="I148" s="31" t="s">
        <v>15</v>
      </c>
      <c r="J148" s="54"/>
    </row>
    <row r="149" spans="1:10" x14ac:dyDescent="0.25">
      <c r="A149" s="35">
        <v>41642</v>
      </c>
      <c r="B149" s="36">
        <v>277</v>
      </c>
      <c r="C149" s="20" t="s">
        <v>9</v>
      </c>
      <c r="D149" s="31" t="s">
        <v>129</v>
      </c>
      <c r="E149" s="58">
        <v>1699</v>
      </c>
      <c r="F149" s="59">
        <v>41642</v>
      </c>
      <c r="G149" s="58">
        <v>1699</v>
      </c>
      <c r="H149" s="60">
        <f t="shared" si="2"/>
        <v>0</v>
      </c>
      <c r="I149" s="31"/>
      <c r="J149" s="54"/>
    </row>
    <row r="150" spans="1:10" x14ac:dyDescent="0.25">
      <c r="A150" s="35">
        <v>41642</v>
      </c>
      <c r="B150" s="36">
        <v>278</v>
      </c>
      <c r="C150" s="20" t="s">
        <v>9</v>
      </c>
      <c r="D150" s="61" t="s">
        <v>130</v>
      </c>
      <c r="E150" s="57">
        <v>0</v>
      </c>
      <c r="F150" s="62" t="s">
        <v>131</v>
      </c>
      <c r="G150" s="38"/>
      <c r="H150" s="40">
        <f t="shared" si="2"/>
        <v>0</v>
      </c>
      <c r="I150" s="31" t="s">
        <v>37</v>
      </c>
      <c r="J150" s="54" t="s">
        <v>132</v>
      </c>
    </row>
    <row r="151" spans="1:10" x14ac:dyDescent="0.25">
      <c r="A151" s="35">
        <v>41642</v>
      </c>
      <c r="B151" s="36">
        <v>279</v>
      </c>
      <c r="C151" s="20" t="s">
        <v>9</v>
      </c>
      <c r="D151" s="61" t="s">
        <v>130</v>
      </c>
      <c r="E151" s="57">
        <v>0</v>
      </c>
      <c r="F151" s="62" t="s">
        <v>131</v>
      </c>
      <c r="G151" s="38"/>
      <c r="H151" s="40">
        <f t="shared" si="2"/>
        <v>0</v>
      </c>
      <c r="I151" s="31" t="s">
        <v>37</v>
      </c>
      <c r="J151" s="54" t="s">
        <v>132</v>
      </c>
    </row>
    <row r="152" spans="1:10" x14ac:dyDescent="0.25">
      <c r="A152" s="35">
        <v>41642</v>
      </c>
      <c r="B152" s="36">
        <v>280</v>
      </c>
      <c r="C152" s="20" t="s">
        <v>9</v>
      </c>
      <c r="D152" s="31" t="s">
        <v>133</v>
      </c>
      <c r="E152" s="58">
        <v>12969</v>
      </c>
      <c r="F152" s="59">
        <v>41642</v>
      </c>
      <c r="G152" s="58">
        <v>12969</v>
      </c>
      <c r="H152" s="60">
        <f t="shared" si="2"/>
        <v>0</v>
      </c>
      <c r="I152" s="31"/>
      <c r="J152" s="54"/>
    </row>
    <row r="153" spans="1:10" x14ac:dyDescent="0.25">
      <c r="A153" s="35">
        <v>41642</v>
      </c>
      <c r="B153" s="36">
        <v>281</v>
      </c>
      <c r="C153" s="20" t="s">
        <v>9</v>
      </c>
      <c r="D153" s="31" t="s">
        <v>134</v>
      </c>
      <c r="E153" s="58">
        <v>4119.5</v>
      </c>
      <c r="F153" s="59">
        <v>41642</v>
      </c>
      <c r="G153" s="58">
        <v>4119.5</v>
      </c>
      <c r="H153" s="60">
        <f t="shared" si="2"/>
        <v>0</v>
      </c>
      <c r="I153" s="31" t="s">
        <v>12</v>
      </c>
      <c r="J153" s="54"/>
    </row>
    <row r="154" spans="1:10" x14ac:dyDescent="0.25">
      <c r="A154" s="35">
        <v>41642</v>
      </c>
      <c r="B154" s="36">
        <v>282</v>
      </c>
      <c r="C154" s="20" t="s">
        <v>9</v>
      </c>
      <c r="D154" s="31" t="s">
        <v>135</v>
      </c>
      <c r="E154" s="58">
        <v>5387</v>
      </c>
      <c r="F154" s="59">
        <v>41642</v>
      </c>
      <c r="G154" s="58">
        <v>5387</v>
      </c>
      <c r="H154" s="60">
        <f t="shared" si="2"/>
        <v>0</v>
      </c>
      <c r="I154" s="31"/>
      <c r="J154" s="54"/>
    </row>
    <row r="155" spans="1:10" x14ac:dyDescent="0.25">
      <c r="A155" s="35">
        <v>41642</v>
      </c>
      <c r="B155" s="36">
        <v>283</v>
      </c>
      <c r="C155" s="20" t="s">
        <v>9</v>
      </c>
      <c r="D155" s="31" t="s">
        <v>136</v>
      </c>
      <c r="E155" s="58">
        <v>2276.5</v>
      </c>
      <c r="F155" s="59">
        <v>41642</v>
      </c>
      <c r="G155" s="58">
        <v>2276.5</v>
      </c>
      <c r="H155" s="60">
        <f t="shared" si="2"/>
        <v>0</v>
      </c>
      <c r="I155" s="31"/>
      <c r="J155" s="54"/>
    </row>
    <row r="156" spans="1:10" x14ac:dyDescent="0.25">
      <c r="A156" s="35">
        <v>41642</v>
      </c>
      <c r="B156" s="36">
        <v>284</v>
      </c>
      <c r="C156" s="20" t="s">
        <v>9</v>
      </c>
      <c r="D156" s="31" t="s">
        <v>137</v>
      </c>
      <c r="E156" s="38">
        <v>13451</v>
      </c>
      <c r="F156" s="55" t="s">
        <v>138</v>
      </c>
      <c r="G156" s="38">
        <f>12600+851</f>
        <v>13451</v>
      </c>
      <c r="H156" s="40">
        <f t="shared" si="2"/>
        <v>0</v>
      </c>
      <c r="I156" s="31" t="s">
        <v>37</v>
      </c>
      <c r="J156" s="54"/>
    </row>
    <row r="157" spans="1:10" x14ac:dyDescent="0.25">
      <c r="A157" s="35">
        <v>41642</v>
      </c>
      <c r="B157" s="36">
        <v>285</v>
      </c>
      <c r="C157" s="20" t="s">
        <v>9</v>
      </c>
      <c r="D157" s="31" t="s">
        <v>98</v>
      </c>
      <c r="E157" s="58">
        <v>9789</v>
      </c>
      <c r="F157" s="59">
        <v>41642</v>
      </c>
      <c r="G157" s="58">
        <v>9789</v>
      </c>
      <c r="H157" s="60">
        <f t="shared" si="2"/>
        <v>0</v>
      </c>
      <c r="I157" s="31" t="s">
        <v>12</v>
      </c>
      <c r="J157" s="54"/>
    </row>
    <row r="158" spans="1:10" x14ac:dyDescent="0.25">
      <c r="A158" s="35">
        <v>41642</v>
      </c>
      <c r="B158" s="36">
        <v>286</v>
      </c>
      <c r="C158" s="20" t="s">
        <v>9</v>
      </c>
      <c r="D158" s="31" t="s">
        <v>75</v>
      </c>
      <c r="E158" s="38">
        <v>642.6</v>
      </c>
      <c r="F158" s="39">
        <v>41642</v>
      </c>
      <c r="G158" s="38">
        <v>642.6</v>
      </c>
      <c r="H158" s="40">
        <f t="shared" si="2"/>
        <v>0</v>
      </c>
      <c r="I158" s="31"/>
      <c r="J158" s="54"/>
    </row>
    <row r="159" spans="1:10" x14ac:dyDescent="0.25">
      <c r="A159" s="35">
        <v>41642</v>
      </c>
      <c r="B159" s="36">
        <v>287</v>
      </c>
      <c r="C159" s="20" t="s">
        <v>9</v>
      </c>
      <c r="D159" s="31" t="s">
        <v>139</v>
      </c>
      <c r="E159" s="58">
        <v>19045.5</v>
      </c>
      <c r="F159" s="59">
        <v>41642</v>
      </c>
      <c r="G159" s="58">
        <v>19045.5</v>
      </c>
      <c r="H159" s="60">
        <f t="shared" si="2"/>
        <v>0</v>
      </c>
      <c r="I159" s="31" t="s">
        <v>12</v>
      </c>
      <c r="J159" s="54"/>
    </row>
    <row r="160" spans="1:10" x14ac:dyDescent="0.25">
      <c r="A160" s="35">
        <v>41642</v>
      </c>
      <c r="B160" s="36">
        <v>288</v>
      </c>
      <c r="C160" s="20" t="s">
        <v>9</v>
      </c>
      <c r="D160" s="31" t="s">
        <v>25</v>
      </c>
      <c r="E160" s="58">
        <v>7896.5</v>
      </c>
      <c r="F160" s="59">
        <v>41642</v>
      </c>
      <c r="G160" s="58">
        <v>7896.5</v>
      </c>
      <c r="H160" s="60">
        <f t="shared" si="2"/>
        <v>0</v>
      </c>
      <c r="I160" s="31" t="s">
        <v>12</v>
      </c>
      <c r="J160" s="54"/>
    </row>
    <row r="161" spans="1:10" x14ac:dyDescent="0.25">
      <c r="A161" s="35">
        <v>41642</v>
      </c>
      <c r="B161" s="36">
        <v>289</v>
      </c>
      <c r="C161" s="20" t="s">
        <v>9</v>
      </c>
      <c r="D161" s="31" t="s">
        <v>12</v>
      </c>
      <c r="E161" s="58">
        <v>30</v>
      </c>
      <c r="F161" s="59">
        <v>41648</v>
      </c>
      <c r="G161" s="58">
        <v>30</v>
      </c>
      <c r="H161" s="60">
        <f t="shared" si="2"/>
        <v>0</v>
      </c>
      <c r="I161" s="31"/>
      <c r="J161" s="54"/>
    </row>
    <row r="162" spans="1:10" x14ac:dyDescent="0.25">
      <c r="A162" s="35">
        <v>41642</v>
      </c>
      <c r="B162" s="36">
        <v>290</v>
      </c>
      <c r="C162" s="20" t="s">
        <v>9</v>
      </c>
      <c r="D162" s="31" t="s">
        <v>16</v>
      </c>
      <c r="E162" s="58">
        <v>5805</v>
      </c>
      <c r="F162" s="59">
        <v>41666</v>
      </c>
      <c r="G162" s="58">
        <v>5805</v>
      </c>
      <c r="H162" s="60">
        <f t="shared" si="2"/>
        <v>0</v>
      </c>
      <c r="I162" s="31"/>
      <c r="J162" s="54"/>
    </row>
    <row r="163" spans="1:10" x14ac:dyDescent="0.25">
      <c r="A163" s="35">
        <v>41642</v>
      </c>
      <c r="B163" s="36">
        <v>291</v>
      </c>
      <c r="C163" s="20" t="s">
        <v>9</v>
      </c>
      <c r="D163" s="31" t="s">
        <v>140</v>
      </c>
      <c r="E163" s="58">
        <v>1680.2</v>
      </c>
      <c r="F163" s="59">
        <v>41642</v>
      </c>
      <c r="G163" s="58">
        <v>1680.2</v>
      </c>
      <c r="H163" s="60">
        <f t="shared" si="2"/>
        <v>0</v>
      </c>
      <c r="I163" s="31"/>
      <c r="J163" s="54"/>
    </row>
    <row r="164" spans="1:10" x14ac:dyDescent="0.25">
      <c r="A164" s="35">
        <v>41642</v>
      </c>
      <c r="B164" s="36">
        <v>292</v>
      </c>
      <c r="C164" s="20" t="s">
        <v>9</v>
      </c>
      <c r="D164" s="31" t="s">
        <v>141</v>
      </c>
      <c r="E164" s="58">
        <v>9324</v>
      </c>
      <c r="F164" s="59">
        <v>41642</v>
      </c>
      <c r="G164" s="58">
        <v>9324</v>
      </c>
      <c r="H164" s="60">
        <f t="shared" si="2"/>
        <v>0</v>
      </c>
      <c r="I164" s="31"/>
      <c r="J164" s="54"/>
    </row>
    <row r="165" spans="1:10" x14ac:dyDescent="0.25">
      <c r="A165" s="35">
        <v>41642</v>
      </c>
      <c r="B165" s="36">
        <v>293</v>
      </c>
      <c r="C165" s="20" t="s">
        <v>9</v>
      </c>
      <c r="D165" s="31" t="s">
        <v>74</v>
      </c>
      <c r="E165" s="58">
        <v>13076</v>
      </c>
      <c r="F165" s="59">
        <v>41642</v>
      </c>
      <c r="G165" s="58">
        <v>13076</v>
      </c>
      <c r="H165" s="60">
        <f t="shared" si="2"/>
        <v>0</v>
      </c>
      <c r="I165" s="31"/>
      <c r="J165" s="54"/>
    </row>
    <row r="166" spans="1:10" x14ac:dyDescent="0.25">
      <c r="A166" s="35">
        <v>41642</v>
      </c>
      <c r="B166" s="36">
        <v>294</v>
      </c>
      <c r="C166" s="20" t="s">
        <v>9</v>
      </c>
      <c r="D166" s="31" t="s">
        <v>99</v>
      </c>
      <c r="E166" s="58">
        <v>9064.5</v>
      </c>
      <c r="F166" s="59">
        <v>41643</v>
      </c>
      <c r="G166" s="58">
        <v>9064.5</v>
      </c>
      <c r="H166" s="60">
        <f t="shared" si="2"/>
        <v>0</v>
      </c>
      <c r="I166" s="31" t="s">
        <v>65</v>
      </c>
      <c r="J166" s="54"/>
    </row>
    <row r="167" spans="1:10" x14ac:dyDescent="0.25">
      <c r="A167" s="35">
        <v>41642</v>
      </c>
      <c r="B167" s="36">
        <v>295</v>
      </c>
      <c r="C167" s="20" t="s">
        <v>9</v>
      </c>
      <c r="D167" s="31" t="s">
        <v>142</v>
      </c>
      <c r="E167" s="58">
        <v>985</v>
      </c>
      <c r="F167" s="59">
        <v>41643</v>
      </c>
      <c r="G167" s="58">
        <v>985</v>
      </c>
      <c r="H167" s="60">
        <f t="shared" si="2"/>
        <v>0</v>
      </c>
      <c r="I167" s="31" t="s">
        <v>65</v>
      </c>
      <c r="J167" s="54"/>
    </row>
    <row r="168" spans="1:10" x14ac:dyDescent="0.25">
      <c r="A168" s="35">
        <v>41642</v>
      </c>
      <c r="B168" s="36">
        <v>296</v>
      </c>
      <c r="C168" s="20" t="s">
        <v>9</v>
      </c>
      <c r="D168" s="31" t="s">
        <v>78</v>
      </c>
      <c r="E168" s="38">
        <v>3570</v>
      </c>
      <c r="F168" s="39">
        <v>41643</v>
      </c>
      <c r="G168" s="38">
        <v>3570</v>
      </c>
      <c r="H168" s="40">
        <f t="shared" si="2"/>
        <v>0</v>
      </c>
      <c r="I168" s="31" t="s">
        <v>65</v>
      </c>
      <c r="J168" s="54" t="s">
        <v>143</v>
      </c>
    </row>
    <row r="169" spans="1:10" x14ac:dyDescent="0.25">
      <c r="A169" s="35">
        <v>41642</v>
      </c>
      <c r="B169" s="36">
        <v>297</v>
      </c>
      <c r="C169" s="20" t="s">
        <v>9</v>
      </c>
      <c r="D169" s="31" t="s">
        <v>80</v>
      </c>
      <c r="E169" s="58">
        <v>2205</v>
      </c>
      <c r="F169" s="59">
        <v>41643</v>
      </c>
      <c r="G169" s="58">
        <v>2205</v>
      </c>
      <c r="H169" s="60">
        <f t="shared" si="2"/>
        <v>0</v>
      </c>
      <c r="I169" s="31" t="s">
        <v>65</v>
      </c>
      <c r="J169" s="54"/>
    </row>
    <row r="170" spans="1:10" x14ac:dyDescent="0.25">
      <c r="A170" s="35">
        <v>41642</v>
      </c>
      <c r="B170" s="36">
        <v>298</v>
      </c>
      <c r="C170" s="20" t="s">
        <v>9</v>
      </c>
      <c r="D170" s="31" t="s">
        <v>144</v>
      </c>
      <c r="E170" s="58">
        <v>4442.5</v>
      </c>
      <c r="F170" s="59">
        <v>41643</v>
      </c>
      <c r="G170" s="58">
        <v>4442.5</v>
      </c>
      <c r="H170" s="60">
        <f t="shared" si="2"/>
        <v>0</v>
      </c>
      <c r="I170" s="31" t="s">
        <v>65</v>
      </c>
      <c r="J170" s="54"/>
    </row>
    <row r="171" spans="1:10" x14ac:dyDescent="0.25">
      <c r="A171" s="35">
        <v>41642</v>
      </c>
      <c r="B171" s="36">
        <v>299</v>
      </c>
      <c r="C171" s="20" t="s">
        <v>9</v>
      </c>
      <c r="D171" s="31" t="s">
        <v>145</v>
      </c>
      <c r="E171" s="58">
        <v>2061</v>
      </c>
      <c r="F171" s="59">
        <v>41643</v>
      </c>
      <c r="G171" s="58">
        <v>2061</v>
      </c>
      <c r="H171" s="60">
        <f t="shared" si="2"/>
        <v>0</v>
      </c>
      <c r="I171" s="31" t="s">
        <v>65</v>
      </c>
      <c r="J171" s="54"/>
    </row>
    <row r="172" spans="1:10" x14ac:dyDescent="0.25">
      <c r="A172" s="35">
        <v>41642</v>
      </c>
      <c r="B172" s="36">
        <v>300</v>
      </c>
      <c r="C172" s="20" t="s">
        <v>9</v>
      </c>
      <c r="D172" s="31" t="s">
        <v>146</v>
      </c>
      <c r="E172" s="58">
        <v>6755.5</v>
      </c>
      <c r="F172" s="59">
        <v>41642</v>
      </c>
      <c r="G172" s="58">
        <v>6755.5</v>
      </c>
      <c r="H172" s="60">
        <f t="shared" si="2"/>
        <v>0</v>
      </c>
      <c r="I172" s="31" t="s">
        <v>15</v>
      </c>
      <c r="J172" s="54"/>
    </row>
    <row r="173" spans="1:10" x14ac:dyDescent="0.25">
      <c r="A173" s="35">
        <v>41643</v>
      </c>
      <c r="B173" s="36">
        <v>301</v>
      </c>
      <c r="C173" s="36" t="s">
        <v>9</v>
      </c>
      <c r="D173" s="37" t="s">
        <v>17</v>
      </c>
      <c r="E173" s="38">
        <v>1124</v>
      </c>
      <c r="F173" s="39">
        <v>41645</v>
      </c>
      <c r="G173" s="38">
        <v>1124</v>
      </c>
      <c r="H173" s="40">
        <f t="shared" si="2"/>
        <v>0</v>
      </c>
      <c r="I173" s="38" t="s">
        <v>15</v>
      </c>
      <c r="J173" s="31"/>
    </row>
    <row r="174" spans="1:10" x14ac:dyDescent="0.25">
      <c r="A174" s="35">
        <v>41643</v>
      </c>
      <c r="B174" s="36">
        <v>302</v>
      </c>
      <c r="C174" s="36" t="s">
        <v>9</v>
      </c>
      <c r="D174" s="37" t="s">
        <v>20</v>
      </c>
      <c r="E174" s="38">
        <v>7984.5</v>
      </c>
      <c r="F174" s="39">
        <v>41645</v>
      </c>
      <c r="G174" s="38">
        <v>7984.5</v>
      </c>
      <c r="H174" s="40">
        <f t="shared" si="2"/>
        <v>0</v>
      </c>
      <c r="I174" s="37"/>
      <c r="J174" s="31"/>
    </row>
    <row r="175" spans="1:10" x14ac:dyDescent="0.25">
      <c r="A175" s="35">
        <v>41643</v>
      </c>
      <c r="B175" s="36">
        <v>303</v>
      </c>
      <c r="C175" s="36" t="s">
        <v>9</v>
      </c>
      <c r="D175" s="37" t="s">
        <v>147</v>
      </c>
      <c r="E175" s="38">
        <v>45214</v>
      </c>
      <c r="F175" s="39">
        <v>41647</v>
      </c>
      <c r="G175" s="38">
        <v>45214</v>
      </c>
      <c r="H175" s="40">
        <f t="shared" si="2"/>
        <v>0</v>
      </c>
      <c r="I175" s="37" t="s">
        <v>37</v>
      </c>
      <c r="J175" s="31"/>
    </row>
    <row r="176" spans="1:10" x14ac:dyDescent="0.25">
      <c r="A176" s="35">
        <v>41643</v>
      </c>
      <c r="B176" s="36">
        <v>304</v>
      </c>
      <c r="C176" s="36" t="s">
        <v>9</v>
      </c>
      <c r="D176" s="37" t="s">
        <v>8</v>
      </c>
      <c r="E176" s="38">
        <v>751.5</v>
      </c>
      <c r="F176" s="39">
        <v>41643</v>
      </c>
      <c r="G176" s="38">
        <v>751.5</v>
      </c>
      <c r="H176" s="40">
        <f t="shared" si="2"/>
        <v>0</v>
      </c>
      <c r="I176" s="37" t="s">
        <v>8</v>
      </c>
      <c r="J176" s="31"/>
    </row>
    <row r="177" spans="1:10" x14ac:dyDescent="0.25">
      <c r="A177" s="35">
        <v>41643</v>
      </c>
      <c r="B177" s="36">
        <v>305</v>
      </c>
      <c r="C177" s="36" t="s">
        <v>9</v>
      </c>
      <c r="D177" s="37" t="s">
        <v>148</v>
      </c>
      <c r="E177" s="38">
        <v>4273.5</v>
      </c>
      <c r="F177" s="39">
        <v>41643</v>
      </c>
      <c r="G177" s="38">
        <v>4273.5</v>
      </c>
      <c r="H177" s="40">
        <f t="shared" si="2"/>
        <v>0</v>
      </c>
      <c r="I177" s="37" t="s">
        <v>37</v>
      </c>
      <c r="J177" s="31"/>
    </row>
    <row r="178" spans="1:10" x14ac:dyDescent="0.25">
      <c r="A178" s="35">
        <v>41643</v>
      </c>
      <c r="B178" s="36">
        <v>306</v>
      </c>
      <c r="C178" s="36" t="s">
        <v>9</v>
      </c>
      <c r="D178" s="37" t="s">
        <v>93</v>
      </c>
      <c r="E178" s="38">
        <v>5628</v>
      </c>
      <c r="F178" s="39">
        <v>41644</v>
      </c>
      <c r="G178" s="38">
        <v>5628</v>
      </c>
      <c r="H178" s="40">
        <f t="shared" si="2"/>
        <v>0</v>
      </c>
      <c r="I178" s="37" t="s">
        <v>27</v>
      </c>
      <c r="J178" s="31"/>
    </row>
    <row r="179" spans="1:10" x14ac:dyDescent="0.25">
      <c r="A179" s="35">
        <v>41643</v>
      </c>
      <c r="B179" s="36">
        <v>307</v>
      </c>
      <c r="C179" s="36" t="s">
        <v>9</v>
      </c>
      <c r="D179" s="37" t="s">
        <v>149</v>
      </c>
      <c r="E179" s="38">
        <v>14562.5</v>
      </c>
      <c r="F179" s="39">
        <v>41644</v>
      </c>
      <c r="G179" s="38">
        <v>14562.5</v>
      </c>
      <c r="H179" s="40">
        <f t="shared" si="2"/>
        <v>0</v>
      </c>
      <c r="I179" s="37" t="s">
        <v>27</v>
      </c>
      <c r="J179" s="31"/>
    </row>
    <row r="180" spans="1:10" x14ac:dyDescent="0.25">
      <c r="A180" s="35">
        <v>41643</v>
      </c>
      <c r="B180" s="36">
        <v>308</v>
      </c>
      <c r="C180" s="36" t="s">
        <v>9</v>
      </c>
      <c r="D180" s="37" t="s">
        <v>101</v>
      </c>
      <c r="E180" s="38">
        <v>19089</v>
      </c>
      <c r="F180" s="41" t="s">
        <v>150</v>
      </c>
      <c r="G180" s="38">
        <v>19089</v>
      </c>
      <c r="H180" s="40">
        <f t="shared" si="2"/>
        <v>0</v>
      </c>
      <c r="I180" s="37" t="s">
        <v>27</v>
      </c>
      <c r="J180" s="31"/>
    </row>
    <row r="181" spans="1:10" x14ac:dyDescent="0.25">
      <c r="A181" s="35">
        <v>41643</v>
      </c>
      <c r="B181" s="36">
        <v>309</v>
      </c>
      <c r="C181" s="36" t="s">
        <v>9</v>
      </c>
      <c r="D181" s="37" t="s">
        <v>151</v>
      </c>
      <c r="E181" s="38">
        <v>1020.5</v>
      </c>
      <c r="F181" s="39">
        <v>41643</v>
      </c>
      <c r="G181" s="38">
        <v>1020.5</v>
      </c>
      <c r="H181" s="40">
        <f t="shared" si="2"/>
        <v>0</v>
      </c>
      <c r="I181" s="37"/>
      <c r="J181" s="31"/>
    </row>
    <row r="182" spans="1:10" x14ac:dyDescent="0.25">
      <c r="A182" s="35">
        <v>41643</v>
      </c>
      <c r="B182" s="36">
        <v>310</v>
      </c>
      <c r="C182" s="36" t="s">
        <v>9</v>
      </c>
      <c r="D182" s="37" t="s">
        <v>152</v>
      </c>
      <c r="E182" s="38">
        <v>7503</v>
      </c>
      <c r="F182" s="39">
        <v>41643</v>
      </c>
      <c r="G182" s="38">
        <v>7503</v>
      </c>
      <c r="H182" s="40">
        <f t="shared" si="2"/>
        <v>0</v>
      </c>
      <c r="I182" s="37"/>
      <c r="J182" s="31"/>
    </row>
    <row r="183" spans="1:10" x14ac:dyDescent="0.25">
      <c r="A183" s="35">
        <v>41643</v>
      </c>
      <c r="B183" s="36">
        <v>311</v>
      </c>
      <c r="C183" s="36" t="s">
        <v>9</v>
      </c>
      <c r="D183" s="37" t="s">
        <v>13</v>
      </c>
      <c r="E183" s="38">
        <v>7719.5</v>
      </c>
      <c r="F183" s="39">
        <v>41645</v>
      </c>
      <c r="G183" s="38">
        <v>7719.5</v>
      </c>
      <c r="H183" s="40">
        <f t="shared" si="2"/>
        <v>0</v>
      </c>
      <c r="I183" s="37" t="s">
        <v>30</v>
      </c>
      <c r="J183" s="31"/>
    </row>
    <row r="184" spans="1:10" x14ac:dyDescent="0.25">
      <c r="A184" s="35">
        <v>41643</v>
      </c>
      <c r="B184" s="36">
        <v>312</v>
      </c>
      <c r="C184" s="36" t="s">
        <v>9</v>
      </c>
      <c r="D184" s="37" t="s">
        <v>153</v>
      </c>
      <c r="E184" s="38">
        <v>16590</v>
      </c>
      <c r="F184" s="42" t="s">
        <v>154</v>
      </c>
      <c r="G184" s="38">
        <v>16590</v>
      </c>
      <c r="H184" s="40">
        <f t="shared" si="2"/>
        <v>0</v>
      </c>
      <c r="I184" s="37" t="s">
        <v>27</v>
      </c>
      <c r="J184" s="31"/>
    </row>
    <row r="185" spans="1:10" x14ac:dyDescent="0.25">
      <c r="A185" s="35">
        <v>41643</v>
      </c>
      <c r="B185" s="36">
        <v>313</v>
      </c>
      <c r="C185" s="36" t="s">
        <v>9</v>
      </c>
      <c r="D185" s="37" t="s">
        <v>155</v>
      </c>
      <c r="E185" s="38">
        <v>35802</v>
      </c>
      <c r="F185" s="41" t="s">
        <v>156</v>
      </c>
      <c r="G185" s="38">
        <v>35802</v>
      </c>
      <c r="H185" s="40">
        <f t="shared" si="2"/>
        <v>0</v>
      </c>
      <c r="I185" s="37" t="s">
        <v>30</v>
      </c>
      <c r="J185" s="31"/>
    </row>
    <row r="186" spans="1:10" x14ac:dyDescent="0.25">
      <c r="A186" s="35">
        <v>41643</v>
      </c>
      <c r="B186" s="36">
        <v>314</v>
      </c>
      <c r="C186" s="36" t="s">
        <v>9</v>
      </c>
      <c r="D186" s="37" t="s">
        <v>91</v>
      </c>
      <c r="E186" s="38">
        <v>9126</v>
      </c>
      <c r="F186" s="39">
        <v>41644</v>
      </c>
      <c r="G186" s="38">
        <v>9126</v>
      </c>
      <c r="H186" s="40">
        <f t="shared" si="2"/>
        <v>0</v>
      </c>
      <c r="I186" s="37" t="s">
        <v>27</v>
      </c>
      <c r="J186" s="31"/>
    </row>
    <row r="187" spans="1:10" x14ac:dyDescent="0.25">
      <c r="A187" s="35">
        <v>41643</v>
      </c>
      <c r="B187" s="36">
        <v>315</v>
      </c>
      <c r="C187" s="36" t="s">
        <v>9</v>
      </c>
      <c r="D187" s="37" t="s">
        <v>85</v>
      </c>
      <c r="E187" s="38">
        <v>20958</v>
      </c>
      <c r="F187" s="39">
        <v>41644</v>
      </c>
      <c r="G187" s="38">
        <v>20958</v>
      </c>
      <c r="H187" s="40">
        <f t="shared" si="2"/>
        <v>0</v>
      </c>
      <c r="I187" s="37" t="s">
        <v>27</v>
      </c>
      <c r="J187" s="31"/>
    </row>
    <row r="188" spans="1:10" x14ac:dyDescent="0.25">
      <c r="A188" s="35">
        <v>41643</v>
      </c>
      <c r="B188" s="36">
        <v>316</v>
      </c>
      <c r="C188" s="36" t="s">
        <v>9</v>
      </c>
      <c r="D188" s="37" t="s">
        <v>62</v>
      </c>
      <c r="E188" s="38">
        <v>29895.5</v>
      </c>
      <c r="F188" s="39">
        <v>41645</v>
      </c>
      <c r="G188" s="38">
        <v>29895.5</v>
      </c>
      <c r="H188" s="40">
        <f t="shared" si="2"/>
        <v>0</v>
      </c>
      <c r="I188" s="37" t="s">
        <v>15</v>
      </c>
      <c r="J188" s="31"/>
    </row>
    <row r="189" spans="1:10" x14ac:dyDescent="0.25">
      <c r="A189" s="35">
        <v>41643</v>
      </c>
      <c r="B189" s="36">
        <v>317</v>
      </c>
      <c r="C189" s="36" t="s">
        <v>9</v>
      </c>
      <c r="D189" s="37" t="s">
        <v>92</v>
      </c>
      <c r="E189" s="38">
        <v>5769</v>
      </c>
      <c r="F189" s="39">
        <v>41644</v>
      </c>
      <c r="G189" s="38">
        <v>5769</v>
      </c>
      <c r="H189" s="40">
        <f t="shared" si="2"/>
        <v>0</v>
      </c>
      <c r="I189" s="37" t="s">
        <v>27</v>
      </c>
      <c r="J189" s="31"/>
    </row>
    <row r="190" spans="1:10" x14ac:dyDescent="0.25">
      <c r="A190" s="35">
        <v>41643</v>
      </c>
      <c r="B190" s="36">
        <v>318</v>
      </c>
      <c r="C190" s="36" t="s">
        <v>9</v>
      </c>
      <c r="D190" s="37" t="s">
        <v>100</v>
      </c>
      <c r="E190" s="38">
        <v>21528</v>
      </c>
      <c r="F190" s="39">
        <v>41644</v>
      </c>
      <c r="G190" s="38">
        <v>21528</v>
      </c>
      <c r="H190" s="40">
        <f t="shared" si="2"/>
        <v>0</v>
      </c>
      <c r="I190" s="37" t="s">
        <v>27</v>
      </c>
      <c r="J190" s="31"/>
    </row>
    <row r="191" spans="1:10" x14ac:dyDescent="0.25">
      <c r="A191" s="35">
        <v>41643</v>
      </c>
      <c r="B191" s="36">
        <v>319</v>
      </c>
      <c r="C191" s="36" t="s">
        <v>9</v>
      </c>
      <c r="D191" s="37" t="s">
        <v>157</v>
      </c>
      <c r="E191" s="38">
        <v>35039</v>
      </c>
      <c r="F191" s="41" t="s">
        <v>158</v>
      </c>
      <c r="G191" s="38">
        <v>35039</v>
      </c>
      <c r="H191" s="40">
        <f t="shared" si="2"/>
        <v>0</v>
      </c>
      <c r="I191" s="37" t="s">
        <v>27</v>
      </c>
      <c r="J191" s="31"/>
    </row>
    <row r="192" spans="1:10" x14ac:dyDescent="0.25">
      <c r="A192" s="35">
        <v>41643</v>
      </c>
      <c r="B192" s="36">
        <v>320</v>
      </c>
      <c r="C192" s="36" t="s">
        <v>9</v>
      </c>
      <c r="D192" s="37" t="s">
        <v>159</v>
      </c>
      <c r="E192" s="38">
        <v>6762</v>
      </c>
      <c r="F192" s="39">
        <v>41643</v>
      </c>
      <c r="G192" s="38">
        <v>6762</v>
      </c>
      <c r="H192" s="40">
        <f t="shared" si="2"/>
        <v>0</v>
      </c>
      <c r="I192" s="37"/>
      <c r="J192" s="31"/>
    </row>
    <row r="193" spans="1:10" x14ac:dyDescent="0.25">
      <c r="A193" s="35">
        <v>41643</v>
      </c>
      <c r="B193" s="36">
        <v>321</v>
      </c>
      <c r="C193" s="36" t="s">
        <v>9</v>
      </c>
      <c r="D193" s="37" t="s">
        <v>14</v>
      </c>
      <c r="E193" s="38">
        <v>12041.5</v>
      </c>
      <c r="F193" s="39">
        <v>41643</v>
      </c>
      <c r="G193" s="38">
        <v>12041.5</v>
      </c>
      <c r="H193" s="40">
        <f t="shared" si="2"/>
        <v>0</v>
      </c>
      <c r="I193" s="37" t="s">
        <v>12</v>
      </c>
      <c r="J193" s="31"/>
    </row>
    <row r="194" spans="1:10" x14ac:dyDescent="0.25">
      <c r="A194" s="35">
        <v>41643</v>
      </c>
      <c r="B194" s="36">
        <v>322</v>
      </c>
      <c r="C194" s="36" t="s">
        <v>9</v>
      </c>
      <c r="D194" s="37" t="s">
        <v>160</v>
      </c>
      <c r="E194" s="38">
        <v>103208</v>
      </c>
      <c r="F194" s="41" t="s">
        <v>161</v>
      </c>
      <c r="G194" s="38">
        <v>103208</v>
      </c>
      <c r="H194" s="40">
        <f t="shared" si="2"/>
        <v>0</v>
      </c>
      <c r="I194" s="37" t="s">
        <v>162</v>
      </c>
      <c r="J194" s="31"/>
    </row>
    <row r="195" spans="1:10" x14ac:dyDescent="0.25">
      <c r="A195" s="35">
        <v>41643</v>
      </c>
      <c r="B195" s="36">
        <v>323</v>
      </c>
      <c r="C195" s="36" t="s">
        <v>9</v>
      </c>
      <c r="D195" s="37" t="s">
        <v>163</v>
      </c>
      <c r="E195" s="38">
        <v>4611</v>
      </c>
      <c r="F195" s="39">
        <v>41645</v>
      </c>
      <c r="G195" s="38">
        <v>4611</v>
      </c>
      <c r="H195" s="40">
        <f t="shared" si="2"/>
        <v>0</v>
      </c>
      <c r="I195" s="37" t="s">
        <v>162</v>
      </c>
      <c r="J195" s="31"/>
    </row>
    <row r="196" spans="1:10" x14ac:dyDescent="0.25">
      <c r="A196" s="35">
        <v>41643</v>
      </c>
      <c r="B196" s="36">
        <v>324</v>
      </c>
      <c r="C196" s="36" t="s">
        <v>9</v>
      </c>
      <c r="D196" s="37" t="s">
        <v>164</v>
      </c>
      <c r="E196" s="38">
        <v>3745.5</v>
      </c>
      <c r="F196" s="41" t="s">
        <v>165</v>
      </c>
      <c r="G196" s="38">
        <v>3745.5</v>
      </c>
      <c r="H196" s="40">
        <f t="shared" ref="H196:H259" si="3">E196-G196</f>
        <v>0</v>
      </c>
      <c r="I196" s="37" t="s">
        <v>162</v>
      </c>
      <c r="J196" s="31"/>
    </row>
    <row r="197" spans="1:10" x14ac:dyDescent="0.25">
      <c r="A197" s="35">
        <v>41643</v>
      </c>
      <c r="B197" s="36">
        <v>325</v>
      </c>
      <c r="C197" s="36" t="s">
        <v>9</v>
      </c>
      <c r="D197" s="37" t="s">
        <v>166</v>
      </c>
      <c r="E197" s="38">
        <v>4394.5</v>
      </c>
      <c r="F197" s="39">
        <v>41645</v>
      </c>
      <c r="G197" s="38">
        <v>4394.5</v>
      </c>
      <c r="H197" s="40">
        <f t="shared" si="3"/>
        <v>0</v>
      </c>
      <c r="I197" s="37" t="s">
        <v>162</v>
      </c>
      <c r="J197" s="31"/>
    </row>
    <row r="198" spans="1:10" x14ac:dyDescent="0.25">
      <c r="A198" s="35">
        <v>41643</v>
      </c>
      <c r="B198" s="36">
        <v>326</v>
      </c>
      <c r="C198" s="36" t="s">
        <v>9</v>
      </c>
      <c r="D198" s="37" t="s">
        <v>167</v>
      </c>
      <c r="E198" s="38">
        <v>3291.5</v>
      </c>
      <c r="F198" s="39">
        <v>41645</v>
      </c>
      <c r="G198" s="38">
        <v>3291.5</v>
      </c>
      <c r="H198" s="40">
        <f t="shared" si="3"/>
        <v>0</v>
      </c>
      <c r="I198" s="37" t="s">
        <v>162</v>
      </c>
      <c r="J198" s="31"/>
    </row>
    <row r="199" spans="1:10" x14ac:dyDescent="0.25">
      <c r="A199" s="35">
        <v>41643</v>
      </c>
      <c r="B199" s="36">
        <v>327</v>
      </c>
      <c r="C199" s="36" t="s">
        <v>9</v>
      </c>
      <c r="D199" s="37" t="s">
        <v>168</v>
      </c>
      <c r="E199" s="38">
        <v>28823</v>
      </c>
      <c r="F199" s="39">
        <v>41645</v>
      </c>
      <c r="G199" s="38">
        <v>28823</v>
      </c>
      <c r="H199" s="40">
        <f t="shared" si="3"/>
        <v>0</v>
      </c>
      <c r="I199" s="37" t="s">
        <v>162</v>
      </c>
      <c r="J199" s="31"/>
    </row>
    <row r="200" spans="1:10" x14ac:dyDescent="0.25">
      <c r="A200" s="47">
        <v>41643</v>
      </c>
      <c r="B200" s="48">
        <v>328</v>
      </c>
      <c r="C200" s="48" t="s">
        <v>9</v>
      </c>
      <c r="D200" s="37" t="s">
        <v>169</v>
      </c>
      <c r="E200" s="38">
        <v>13473</v>
      </c>
      <c r="F200" s="63" t="s">
        <v>170</v>
      </c>
      <c r="G200" s="38">
        <v>13473</v>
      </c>
      <c r="H200" s="40">
        <f t="shared" si="3"/>
        <v>0</v>
      </c>
      <c r="I200" s="37" t="s">
        <v>162</v>
      </c>
      <c r="J200" s="31" t="s">
        <v>171</v>
      </c>
    </row>
    <row r="201" spans="1:10" x14ac:dyDescent="0.25">
      <c r="A201" s="35">
        <v>41643</v>
      </c>
      <c r="B201" s="36">
        <v>329</v>
      </c>
      <c r="C201" s="36" t="s">
        <v>9</v>
      </c>
      <c r="D201" s="37" t="s">
        <v>172</v>
      </c>
      <c r="E201" s="38">
        <v>6137.5</v>
      </c>
      <c r="F201" s="39">
        <v>41645</v>
      </c>
      <c r="G201" s="38">
        <v>6137.5</v>
      </c>
      <c r="H201" s="40">
        <f t="shared" si="3"/>
        <v>0</v>
      </c>
      <c r="I201" s="37" t="s">
        <v>162</v>
      </c>
      <c r="J201" s="31"/>
    </row>
    <row r="202" spans="1:10" x14ac:dyDescent="0.25">
      <c r="A202" s="35">
        <v>41643</v>
      </c>
      <c r="B202" s="36">
        <v>330</v>
      </c>
      <c r="C202" s="36" t="s">
        <v>9</v>
      </c>
      <c r="D202" s="37" t="s">
        <v>160</v>
      </c>
      <c r="E202" s="38">
        <v>9527</v>
      </c>
      <c r="F202" s="41" t="s">
        <v>173</v>
      </c>
      <c r="G202" s="38">
        <v>9527</v>
      </c>
      <c r="H202" s="40">
        <f t="shared" si="3"/>
        <v>0</v>
      </c>
      <c r="I202" s="37" t="s">
        <v>162</v>
      </c>
      <c r="J202" s="31"/>
    </row>
    <row r="203" spans="1:10" x14ac:dyDescent="0.25">
      <c r="A203" s="35">
        <v>41643</v>
      </c>
      <c r="B203" s="36">
        <v>331</v>
      </c>
      <c r="C203" s="36" t="s">
        <v>9</v>
      </c>
      <c r="D203" s="37" t="s">
        <v>174</v>
      </c>
      <c r="E203" s="38">
        <v>3591.5</v>
      </c>
      <c r="F203" s="39">
        <v>41645</v>
      </c>
      <c r="G203" s="38">
        <v>3591.5</v>
      </c>
      <c r="H203" s="40">
        <f t="shared" si="3"/>
        <v>0</v>
      </c>
      <c r="I203" s="37" t="s">
        <v>162</v>
      </c>
      <c r="J203" s="31"/>
    </row>
    <row r="204" spans="1:10" x14ac:dyDescent="0.25">
      <c r="A204" s="35">
        <v>41643</v>
      </c>
      <c r="B204" s="36">
        <v>332</v>
      </c>
      <c r="C204" s="36" t="s">
        <v>9</v>
      </c>
      <c r="D204" s="37" t="s">
        <v>174</v>
      </c>
      <c r="E204" s="38">
        <v>1436.5</v>
      </c>
      <c r="F204" s="39">
        <v>41645</v>
      </c>
      <c r="G204" s="38">
        <v>1436.5</v>
      </c>
      <c r="H204" s="40">
        <f t="shared" si="3"/>
        <v>0</v>
      </c>
      <c r="I204" s="37" t="s">
        <v>162</v>
      </c>
      <c r="J204" s="31"/>
    </row>
    <row r="205" spans="1:10" x14ac:dyDescent="0.25">
      <c r="A205" s="35">
        <v>41643</v>
      </c>
      <c r="B205" s="36">
        <v>333</v>
      </c>
      <c r="C205" s="36" t="s">
        <v>9</v>
      </c>
      <c r="D205" s="37" t="s">
        <v>175</v>
      </c>
      <c r="E205" s="38">
        <v>25654.5</v>
      </c>
      <c r="F205" s="39">
        <v>41645</v>
      </c>
      <c r="G205" s="38">
        <v>25654.5</v>
      </c>
      <c r="H205" s="40">
        <f t="shared" si="3"/>
        <v>0</v>
      </c>
      <c r="I205" s="37" t="s">
        <v>162</v>
      </c>
      <c r="J205" s="31" t="s">
        <v>143</v>
      </c>
    </row>
    <row r="206" spans="1:10" x14ac:dyDescent="0.25">
      <c r="A206" s="35">
        <v>41643</v>
      </c>
      <c r="B206" s="36">
        <v>334</v>
      </c>
      <c r="C206" s="36" t="s">
        <v>9</v>
      </c>
      <c r="D206" s="37" t="s">
        <v>175</v>
      </c>
      <c r="E206" s="38">
        <v>5427.86</v>
      </c>
      <c r="F206" s="39">
        <v>41645</v>
      </c>
      <c r="G206" s="38">
        <v>5427.8</v>
      </c>
      <c r="H206" s="40">
        <f t="shared" si="3"/>
        <v>5.9999999999490683E-2</v>
      </c>
      <c r="I206" s="37"/>
      <c r="J206" s="31"/>
    </row>
    <row r="207" spans="1:10" x14ac:dyDescent="0.25">
      <c r="A207" s="35">
        <v>41643</v>
      </c>
      <c r="B207" s="36">
        <v>335</v>
      </c>
      <c r="C207" s="36" t="s">
        <v>9</v>
      </c>
      <c r="D207" s="51" t="s">
        <v>176</v>
      </c>
      <c r="E207" s="52">
        <v>11178</v>
      </c>
      <c r="F207" s="53">
        <v>41656</v>
      </c>
      <c r="G207" s="52">
        <v>11178</v>
      </c>
      <c r="H207" s="18">
        <f t="shared" si="3"/>
        <v>0</v>
      </c>
      <c r="I207" s="51"/>
      <c r="J207" s="54"/>
    </row>
    <row r="208" spans="1:10" x14ac:dyDescent="0.25">
      <c r="A208" s="35">
        <v>41643</v>
      </c>
      <c r="B208" s="36">
        <v>336</v>
      </c>
      <c r="C208" s="36" t="s">
        <v>9</v>
      </c>
      <c r="D208" s="37" t="s">
        <v>176</v>
      </c>
      <c r="E208" s="38">
        <v>9381.6</v>
      </c>
      <c r="F208" s="39">
        <v>41656</v>
      </c>
      <c r="G208" s="38">
        <v>9381.6</v>
      </c>
      <c r="H208" s="40">
        <f t="shared" si="3"/>
        <v>0</v>
      </c>
      <c r="I208" s="37"/>
      <c r="J208" s="31"/>
    </row>
    <row r="209" spans="1:10" x14ac:dyDescent="0.25">
      <c r="A209" s="35">
        <v>41643</v>
      </c>
      <c r="B209" s="36">
        <v>337</v>
      </c>
      <c r="C209" s="36" t="s">
        <v>9</v>
      </c>
      <c r="D209" s="54" t="s">
        <v>177</v>
      </c>
      <c r="E209" s="64">
        <v>3135</v>
      </c>
      <c r="F209" s="65">
        <v>41649</v>
      </c>
      <c r="G209" s="64">
        <v>3135</v>
      </c>
      <c r="H209" s="66">
        <f t="shared" si="3"/>
        <v>0</v>
      </c>
      <c r="I209" s="54"/>
      <c r="J209" s="31"/>
    </row>
    <row r="210" spans="1:10" x14ac:dyDescent="0.25">
      <c r="A210" s="35">
        <v>41643</v>
      </c>
      <c r="B210" s="36">
        <v>338</v>
      </c>
      <c r="C210" s="36" t="s">
        <v>9</v>
      </c>
      <c r="D210" s="37" t="s">
        <v>178</v>
      </c>
      <c r="E210" s="38">
        <v>3537.7</v>
      </c>
      <c r="F210" s="39">
        <v>41654</v>
      </c>
      <c r="G210" s="38">
        <v>3537.7</v>
      </c>
      <c r="H210" s="40">
        <f t="shared" si="3"/>
        <v>0</v>
      </c>
      <c r="I210" s="37" t="s">
        <v>162</v>
      </c>
      <c r="J210" s="31"/>
    </row>
    <row r="211" spans="1:10" x14ac:dyDescent="0.25">
      <c r="A211" s="35">
        <v>41643</v>
      </c>
      <c r="B211" s="36">
        <v>339</v>
      </c>
      <c r="C211" s="36" t="s">
        <v>9</v>
      </c>
      <c r="D211" s="37" t="s">
        <v>175</v>
      </c>
      <c r="E211" s="38">
        <v>4953.6000000000004</v>
      </c>
      <c r="F211" s="39">
        <v>41645</v>
      </c>
      <c r="G211" s="38">
        <v>4953.6000000000004</v>
      </c>
      <c r="H211" s="40">
        <f t="shared" si="3"/>
        <v>0</v>
      </c>
      <c r="I211" s="37" t="s">
        <v>162</v>
      </c>
      <c r="J211" s="31"/>
    </row>
    <row r="212" spans="1:10" x14ac:dyDescent="0.25">
      <c r="A212" s="35">
        <v>41643</v>
      </c>
      <c r="B212" s="36">
        <v>340</v>
      </c>
      <c r="C212" s="36" t="s">
        <v>9</v>
      </c>
      <c r="D212" s="37" t="s">
        <v>168</v>
      </c>
      <c r="E212" s="38">
        <v>421</v>
      </c>
      <c r="F212" s="39">
        <v>41645</v>
      </c>
      <c r="G212" s="38">
        <v>421</v>
      </c>
      <c r="H212" s="40">
        <f t="shared" si="3"/>
        <v>0</v>
      </c>
      <c r="I212" s="37" t="s">
        <v>162</v>
      </c>
      <c r="J212" s="31"/>
    </row>
    <row r="213" spans="1:10" x14ac:dyDescent="0.25">
      <c r="A213" s="35">
        <v>41643</v>
      </c>
      <c r="B213" s="36">
        <v>341</v>
      </c>
      <c r="C213" s="36" t="s">
        <v>9</v>
      </c>
      <c r="D213" s="37" t="s">
        <v>16</v>
      </c>
      <c r="E213" s="38">
        <v>101639</v>
      </c>
      <c r="F213" s="39">
        <v>41666</v>
      </c>
      <c r="G213" s="38">
        <v>101639</v>
      </c>
      <c r="H213" s="40">
        <f t="shared" si="3"/>
        <v>0</v>
      </c>
      <c r="I213" s="37"/>
      <c r="J213" s="31"/>
    </row>
    <row r="214" spans="1:10" x14ac:dyDescent="0.25">
      <c r="A214" s="35">
        <v>41643</v>
      </c>
      <c r="B214" s="36">
        <v>342</v>
      </c>
      <c r="C214" s="36" t="s">
        <v>9</v>
      </c>
      <c r="D214" s="37" t="s">
        <v>179</v>
      </c>
      <c r="E214" s="38">
        <v>20544</v>
      </c>
      <c r="F214" s="39">
        <v>41645</v>
      </c>
      <c r="G214" s="38">
        <v>20544</v>
      </c>
      <c r="H214" s="40">
        <f t="shared" si="3"/>
        <v>0</v>
      </c>
      <c r="I214" s="37" t="s">
        <v>12</v>
      </c>
      <c r="J214" s="31"/>
    </row>
    <row r="215" spans="1:10" x14ac:dyDescent="0.25">
      <c r="A215" s="35">
        <v>41643</v>
      </c>
      <c r="B215" s="36">
        <v>343</v>
      </c>
      <c r="C215" s="36" t="s">
        <v>9</v>
      </c>
      <c r="D215" s="37" t="s">
        <v>180</v>
      </c>
      <c r="E215" s="38">
        <v>23932</v>
      </c>
      <c r="F215" s="39">
        <v>41643</v>
      </c>
      <c r="G215" s="38">
        <v>23932</v>
      </c>
      <c r="H215" s="40">
        <f t="shared" si="3"/>
        <v>0</v>
      </c>
      <c r="I215" s="37" t="s">
        <v>37</v>
      </c>
      <c r="J215" s="31"/>
    </row>
    <row r="216" spans="1:10" x14ac:dyDescent="0.25">
      <c r="A216" s="35">
        <v>41643</v>
      </c>
      <c r="B216" s="36">
        <v>344</v>
      </c>
      <c r="C216" s="36" t="s">
        <v>9</v>
      </c>
      <c r="D216" s="37" t="s">
        <v>181</v>
      </c>
      <c r="E216" s="38">
        <v>2337</v>
      </c>
      <c r="F216" s="39">
        <v>41643</v>
      </c>
      <c r="G216" s="38">
        <v>2337</v>
      </c>
      <c r="H216" s="40">
        <f t="shared" si="3"/>
        <v>0</v>
      </c>
      <c r="I216" s="37" t="s">
        <v>37</v>
      </c>
      <c r="J216" s="31"/>
    </row>
    <row r="217" spans="1:10" x14ac:dyDescent="0.25">
      <c r="A217" s="35">
        <v>41643</v>
      </c>
      <c r="B217" s="36">
        <v>345</v>
      </c>
      <c r="C217" s="36" t="s">
        <v>9</v>
      </c>
      <c r="D217" s="37" t="s">
        <v>115</v>
      </c>
      <c r="E217" s="38">
        <v>1796</v>
      </c>
      <c r="F217" s="39">
        <v>41643</v>
      </c>
      <c r="G217" s="38">
        <v>1796</v>
      </c>
      <c r="H217" s="40">
        <f t="shared" si="3"/>
        <v>0</v>
      </c>
      <c r="I217" s="37"/>
      <c r="J217" s="31"/>
    </row>
    <row r="218" spans="1:10" x14ac:dyDescent="0.25">
      <c r="A218" s="35">
        <v>41643</v>
      </c>
      <c r="B218" s="36">
        <v>346</v>
      </c>
      <c r="C218" s="36" t="s">
        <v>9</v>
      </c>
      <c r="D218" s="37" t="s">
        <v>123</v>
      </c>
      <c r="E218" s="38">
        <v>5868.2</v>
      </c>
      <c r="F218" s="39">
        <v>41645</v>
      </c>
      <c r="G218" s="38">
        <v>5868.2</v>
      </c>
      <c r="H218" s="40">
        <f t="shared" si="3"/>
        <v>0</v>
      </c>
      <c r="I218" s="37"/>
      <c r="J218" s="31"/>
    </row>
    <row r="219" spans="1:10" x14ac:dyDescent="0.25">
      <c r="A219" s="35">
        <v>41643</v>
      </c>
      <c r="B219" s="36">
        <v>347</v>
      </c>
      <c r="C219" s="36" t="s">
        <v>9</v>
      </c>
      <c r="D219" s="37" t="s">
        <v>182</v>
      </c>
      <c r="E219" s="38">
        <v>576</v>
      </c>
      <c r="F219" s="39">
        <v>41645</v>
      </c>
      <c r="G219" s="38">
        <v>576</v>
      </c>
      <c r="H219" s="40">
        <f t="shared" si="3"/>
        <v>0</v>
      </c>
      <c r="I219" s="37" t="s">
        <v>30</v>
      </c>
      <c r="J219" s="31"/>
    </row>
    <row r="220" spans="1:10" x14ac:dyDescent="0.25">
      <c r="A220" s="35">
        <v>41643</v>
      </c>
      <c r="B220" s="36">
        <v>348</v>
      </c>
      <c r="C220" s="36" t="s">
        <v>9</v>
      </c>
      <c r="D220" s="37" t="s">
        <v>33</v>
      </c>
      <c r="E220" s="38">
        <v>2713</v>
      </c>
      <c r="F220" s="39">
        <v>41643</v>
      </c>
      <c r="G220" s="38">
        <v>2713</v>
      </c>
      <c r="H220" s="40">
        <f t="shared" si="3"/>
        <v>0</v>
      </c>
      <c r="I220" s="37"/>
      <c r="J220" s="31"/>
    </row>
    <row r="221" spans="1:10" x14ac:dyDescent="0.25">
      <c r="A221" s="35">
        <v>41643</v>
      </c>
      <c r="B221" s="36">
        <v>349</v>
      </c>
      <c r="C221" s="36" t="s">
        <v>9</v>
      </c>
      <c r="D221" s="37" t="s">
        <v>17</v>
      </c>
      <c r="E221" s="38">
        <v>27853</v>
      </c>
      <c r="F221" s="39">
        <v>41645</v>
      </c>
      <c r="G221" s="38">
        <v>27853</v>
      </c>
      <c r="H221" s="40">
        <f t="shared" si="3"/>
        <v>0</v>
      </c>
      <c r="I221" s="37" t="s">
        <v>15</v>
      </c>
      <c r="J221" s="31"/>
    </row>
    <row r="222" spans="1:10" x14ac:dyDescent="0.25">
      <c r="A222" s="35">
        <v>41643</v>
      </c>
      <c r="B222" s="36">
        <v>350</v>
      </c>
      <c r="C222" s="36" t="s">
        <v>9</v>
      </c>
      <c r="D222" s="37" t="s">
        <v>152</v>
      </c>
      <c r="E222" s="38">
        <v>2816</v>
      </c>
      <c r="F222" s="39">
        <v>41643</v>
      </c>
      <c r="G222" s="38">
        <v>2816</v>
      </c>
      <c r="H222" s="40">
        <f t="shared" si="3"/>
        <v>0</v>
      </c>
      <c r="I222" s="37"/>
      <c r="J222" s="31"/>
    </row>
    <row r="223" spans="1:10" x14ac:dyDescent="0.25">
      <c r="A223" s="35">
        <v>41643</v>
      </c>
      <c r="B223" s="36">
        <v>351</v>
      </c>
      <c r="C223" s="36" t="s">
        <v>9</v>
      </c>
      <c r="D223" s="37" t="s">
        <v>68</v>
      </c>
      <c r="E223" s="38">
        <v>3253</v>
      </c>
      <c r="F223" s="39">
        <v>41643</v>
      </c>
      <c r="G223" s="38">
        <v>3253</v>
      </c>
      <c r="H223" s="40">
        <f t="shared" si="3"/>
        <v>0</v>
      </c>
      <c r="I223" s="37" t="s">
        <v>37</v>
      </c>
      <c r="J223" s="31"/>
    </row>
    <row r="224" spans="1:10" x14ac:dyDescent="0.25">
      <c r="A224" s="35">
        <v>41643</v>
      </c>
      <c r="B224" s="36">
        <v>352</v>
      </c>
      <c r="C224" s="36" t="s">
        <v>9</v>
      </c>
      <c r="D224" s="37" t="s">
        <v>29</v>
      </c>
      <c r="E224" s="38">
        <v>15058.5</v>
      </c>
      <c r="F224" s="39">
        <v>41645</v>
      </c>
      <c r="G224" s="38">
        <v>15058.5</v>
      </c>
      <c r="H224" s="40">
        <f t="shared" si="3"/>
        <v>0</v>
      </c>
      <c r="I224" s="37" t="s">
        <v>30</v>
      </c>
      <c r="J224" s="31"/>
    </row>
    <row r="225" spans="1:10" x14ac:dyDescent="0.25">
      <c r="A225" s="35">
        <v>41643</v>
      </c>
      <c r="B225" s="36">
        <v>353</v>
      </c>
      <c r="C225" s="36" t="s">
        <v>9</v>
      </c>
      <c r="D225" s="37" t="s">
        <v>8</v>
      </c>
      <c r="E225" s="38">
        <v>338</v>
      </c>
      <c r="F225" s="39">
        <v>41643</v>
      </c>
      <c r="G225" s="38">
        <v>338</v>
      </c>
      <c r="H225" s="40">
        <f t="shared" si="3"/>
        <v>0</v>
      </c>
      <c r="I225" s="37" t="s">
        <v>8</v>
      </c>
      <c r="J225" s="37"/>
    </row>
    <row r="226" spans="1:10" x14ac:dyDescent="0.25">
      <c r="A226" s="35">
        <v>41643</v>
      </c>
      <c r="B226" s="36">
        <v>354</v>
      </c>
      <c r="C226" s="36" t="s">
        <v>9</v>
      </c>
      <c r="D226" s="37" t="s">
        <v>8</v>
      </c>
      <c r="E226" s="38">
        <v>2348</v>
      </c>
      <c r="F226" s="39">
        <v>41643</v>
      </c>
      <c r="G226" s="38">
        <v>2348</v>
      </c>
      <c r="H226" s="40">
        <f t="shared" si="3"/>
        <v>0</v>
      </c>
      <c r="I226" s="37" t="s">
        <v>8</v>
      </c>
      <c r="J226" s="31"/>
    </row>
    <row r="227" spans="1:10" x14ac:dyDescent="0.25">
      <c r="A227" s="35">
        <v>41643</v>
      </c>
      <c r="B227" s="36">
        <v>355</v>
      </c>
      <c r="C227" s="36" t="s">
        <v>9</v>
      </c>
      <c r="D227" s="37" t="s">
        <v>8</v>
      </c>
      <c r="E227" s="38">
        <v>6590.5</v>
      </c>
      <c r="F227" s="39">
        <v>41643</v>
      </c>
      <c r="G227" s="38">
        <v>6590.5</v>
      </c>
      <c r="H227" s="40">
        <f t="shared" si="3"/>
        <v>0</v>
      </c>
      <c r="I227" s="37" t="s">
        <v>8</v>
      </c>
      <c r="J227" s="31"/>
    </row>
    <row r="228" spans="1:10" x14ac:dyDescent="0.25">
      <c r="A228" s="35">
        <v>41643</v>
      </c>
      <c r="B228" s="36">
        <v>356</v>
      </c>
      <c r="C228" s="36" t="s">
        <v>9</v>
      </c>
      <c r="D228" s="31" t="s">
        <v>183</v>
      </c>
      <c r="E228" s="38">
        <v>30270</v>
      </c>
      <c r="F228" s="39">
        <v>41643</v>
      </c>
      <c r="G228" s="38">
        <v>30270</v>
      </c>
      <c r="H228" s="40">
        <f t="shared" si="3"/>
        <v>0</v>
      </c>
      <c r="I228" s="31"/>
      <c r="J228" s="31"/>
    </row>
    <row r="229" spans="1:10" x14ac:dyDescent="0.25">
      <c r="A229" s="35">
        <v>41643</v>
      </c>
      <c r="B229" s="36">
        <v>357</v>
      </c>
      <c r="C229" s="36" t="s">
        <v>9</v>
      </c>
      <c r="D229" s="31" t="s">
        <v>184</v>
      </c>
      <c r="E229" s="58">
        <v>8654</v>
      </c>
      <c r="F229" s="59">
        <v>41645</v>
      </c>
      <c r="G229" s="58">
        <v>8654</v>
      </c>
      <c r="H229" s="60">
        <f t="shared" si="3"/>
        <v>0</v>
      </c>
      <c r="I229" s="31"/>
      <c r="J229" s="31"/>
    </row>
    <row r="230" spans="1:10" x14ac:dyDescent="0.25">
      <c r="A230" s="35">
        <v>41643</v>
      </c>
      <c r="B230" s="36">
        <v>358</v>
      </c>
      <c r="C230" s="36" t="s">
        <v>9</v>
      </c>
      <c r="D230" s="31" t="s">
        <v>47</v>
      </c>
      <c r="E230" s="58">
        <v>4484</v>
      </c>
      <c r="F230" s="59">
        <v>41643</v>
      </c>
      <c r="G230" s="58">
        <v>4484</v>
      </c>
      <c r="H230" s="60">
        <f t="shared" si="3"/>
        <v>0</v>
      </c>
      <c r="I230" s="31" t="s">
        <v>30</v>
      </c>
      <c r="J230" s="31"/>
    </row>
    <row r="231" spans="1:10" x14ac:dyDescent="0.25">
      <c r="A231" s="35">
        <v>41643</v>
      </c>
      <c r="B231" s="36">
        <v>359</v>
      </c>
      <c r="C231" s="36" t="s">
        <v>9</v>
      </c>
      <c r="D231" s="31" t="s">
        <v>57</v>
      </c>
      <c r="E231" s="58">
        <v>1600</v>
      </c>
      <c r="F231" s="59">
        <v>41643</v>
      </c>
      <c r="G231" s="58">
        <v>1600</v>
      </c>
      <c r="H231" s="60">
        <f t="shared" si="3"/>
        <v>0</v>
      </c>
      <c r="I231" s="31" t="s">
        <v>30</v>
      </c>
      <c r="J231" s="31"/>
    </row>
    <row r="232" spans="1:10" x14ac:dyDescent="0.25">
      <c r="A232" s="35">
        <v>41643</v>
      </c>
      <c r="B232" s="36">
        <v>360</v>
      </c>
      <c r="C232" s="36" t="s">
        <v>9</v>
      </c>
      <c r="D232" s="31" t="s">
        <v>55</v>
      </c>
      <c r="E232" s="38">
        <v>11333.6</v>
      </c>
      <c r="F232" s="39">
        <v>41643</v>
      </c>
      <c r="G232" s="38">
        <v>11333.6</v>
      </c>
      <c r="H232" s="40">
        <f t="shared" si="3"/>
        <v>0</v>
      </c>
      <c r="I232" s="31"/>
      <c r="J232" s="31"/>
    </row>
    <row r="233" spans="1:10" x14ac:dyDescent="0.25">
      <c r="A233" s="35">
        <v>41643</v>
      </c>
      <c r="B233" s="36">
        <v>361</v>
      </c>
      <c r="C233" s="36" t="s">
        <v>9</v>
      </c>
      <c r="D233" s="31" t="s">
        <v>44</v>
      </c>
      <c r="E233" s="38">
        <v>8000</v>
      </c>
      <c r="F233" s="39">
        <v>41654</v>
      </c>
      <c r="G233" s="38">
        <v>8000</v>
      </c>
      <c r="H233" s="40">
        <f t="shared" si="3"/>
        <v>0</v>
      </c>
      <c r="I233" s="31" t="s">
        <v>120</v>
      </c>
      <c r="J233" s="31"/>
    </row>
    <row r="234" spans="1:10" x14ac:dyDescent="0.25">
      <c r="A234" s="35">
        <v>41643</v>
      </c>
      <c r="B234" s="36">
        <v>362</v>
      </c>
      <c r="C234" s="36" t="s">
        <v>9</v>
      </c>
      <c r="D234" s="31" t="s">
        <v>43</v>
      </c>
      <c r="E234" s="38">
        <v>2000</v>
      </c>
      <c r="F234" s="39">
        <v>41657</v>
      </c>
      <c r="G234" s="38">
        <v>2000</v>
      </c>
      <c r="H234" s="40">
        <f t="shared" si="3"/>
        <v>0</v>
      </c>
      <c r="I234" s="31" t="s">
        <v>120</v>
      </c>
      <c r="J234" s="54"/>
    </row>
    <row r="235" spans="1:10" x14ac:dyDescent="0.25">
      <c r="A235" s="35">
        <v>41643</v>
      </c>
      <c r="B235" s="36">
        <v>363</v>
      </c>
      <c r="C235" s="36" t="s">
        <v>9</v>
      </c>
      <c r="D235" s="31" t="s">
        <v>48</v>
      </c>
      <c r="E235" s="58">
        <v>792</v>
      </c>
      <c r="F235" s="59">
        <v>41644</v>
      </c>
      <c r="G235" s="58">
        <v>792</v>
      </c>
      <c r="H235" s="60">
        <f t="shared" si="3"/>
        <v>0</v>
      </c>
      <c r="I235" s="31" t="s">
        <v>120</v>
      </c>
      <c r="J235" s="31"/>
    </row>
    <row r="236" spans="1:10" x14ac:dyDescent="0.25">
      <c r="A236" s="35">
        <v>41643</v>
      </c>
      <c r="B236" s="36">
        <v>364</v>
      </c>
      <c r="C236" s="36" t="s">
        <v>9</v>
      </c>
      <c r="D236" s="31" t="s">
        <v>8</v>
      </c>
      <c r="E236" s="58">
        <v>304</v>
      </c>
      <c r="F236" s="59">
        <v>41643</v>
      </c>
      <c r="G236" s="58">
        <v>304</v>
      </c>
      <c r="H236" s="60">
        <f t="shared" si="3"/>
        <v>0</v>
      </c>
      <c r="I236" s="31" t="s">
        <v>8</v>
      </c>
      <c r="J236" s="31"/>
    </row>
    <row r="237" spans="1:10" x14ac:dyDescent="0.25">
      <c r="A237" s="35">
        <v>41643</v>
      </c>
      <c r="B237" s="36">
        <v>365</v>
      </c>
      <c r="C237" s="36" t="s">
        <v>9</v>
      </c>
      <c r="D237" s="31" t="s">
        <v>185</v>
      </c>
      <c r="E237" s="58">
        <v>9957.6</v>
      </c>
      <c r="F237" s="59">
        <v>41643</v>
      </c>
      <c r="G237" s="58">
        <v>9957.6</v>
      </c>
      <c r="H237" s="60">
        <f t="shared" si="3"/>
        <v>0</v>
      </c>
      <c r="I237" s="31"/>
      <c r="J237" s="31"/>
    </row>
    <row r="238" spans="1:10" x14ac:dyDescent="0.25">
      <c r="A238" s="35">
        <v>41643</v>
      </c>
      <c r="B238" s="36">
        <v>366</v>
      </c>
      <c r="C238" s="36" t="s">
        <v>9</v>
      </c>
      <c r="D238" s="31" t="s">
        <v>42</v>
      </c>
      <c r="E238" s="58">
        <v>2000</v>
      </c>
      <c r="F238" s="59">
        <v>41657</v>
      </c>
      <c r="G238" s="58">
        <v>2000</v>
      </c>
      <c r="H238" s="60">
        <f t="shared" si="3"/>
        <v>0</v>
      </c>
      <c r="I238" s="31" t="s">
        <v>120</v>
      </c>
    </row>
    <row r="239" spans="1:10" x14ac:dyDescent="0.25">
      <c r="A239" s="35">
        <v>41643</v>
      </c>
      <c r="B239" s="36">
        <v>367</v>
      </c>
      <c r="C239" s="36" t="s">
        <v>9</v>
      </c>
      <c r="D239" s="31" t="s">
        <v>122</v>
      </c>
      <c r="E239" s="58">
        <v>2000</v>
      </c>
      <c r="F239" s="59">
        <v>41654</v>
      </c>
      <c r="G239" s="58">
        <v>2000</v>
      </c>
      <c r="H239" s="60">
        <f t="shared" si="3"/>
        <v>0</v>
      </c>
      <c r="I239" s="31" t="s">
        <v>120</v>
      </c>
    </row>
    <row r="240" spans="1:10" x14ac:dyDescent="0.25">
      <c r="A240" s="35">
        <v>41643</v>
      </c>
      <c r="B240" s="36">
        <v>368</v>
      </c>
      <c r="C240" s="36" t="s">
        <v>9</v>
      </c>
      <c r="D240" s="31" t="s">
        <v>119</v>
      </c>
      <c r="E240" s="58">
        <v>3930</v>
      </c>
      <c r="F240" s="59">
        <v>41644</v>
      </c>
      <c r="G240" s="58">
        <v>3930</v>
      </c>
      <c r="H240" s="60">
        <f t="shared" si="3"/>
        <v>0</v>
      </c>
      <c r="I240" s="31" t="s">
        <v>120</v>
      </c>
      <c r="J240" s="54"/>
    </row>
    <row r="241" spans="1:10" x14ac:dyDescent="0.25">
      <c r="A241" s="69">
        <v>41643</v>
      </c>
      <c r="B241" s="70">
        <v>368.67028003613399</v>
      </c>
      <c r="C241" s="70" t="s">
        <v>9</v>
      </c>
      <c r="D241" s="71" t="s">
        <v>44</v>
      </c>
      <c r="E241" s="72">
        <v>5260.6562782294404</v>
      </c>
      <c r="F241" s="73">
        <v>41654</v>
      </c>
      <c r="G241" s="72">
        <v>4000</v>
      </c>
      <c r="H241" s="74">
        <f t="shared" si="3"/>
        <v>1260.6562782294404</v>
      </c>
      <c r="I241" s="31" t="s">
        <v>120</v>
      </c>
      <c r="J241" s="31"/>
    </row>
    <row r="242" spans="1:10" x14ac:dyDescent="0.25">
      <c r="A242" s="35">
        <v>41643</v>
      </c>
      <c r="B242" s="36">
        <v>369</v>
      </c>
      <c r="C242" s="36" t="s">
        <v>9</v>
      </c>
      <c r="D242" s="31" t="s">
        <v>51</v>
      </c>
      <c r="E242" s="58">
        <v>2332</v>
      </c>
      <c r="F242" s="59">
        <v>41644</v>
      </c>
      <c r="G242" s="58">
        <v>2332</v>
      </c>
      <c r="H242" s="60">
        <f t="shared" si="3"/>
        <v>0</v>
      </c>
      <c r="I242" s="31" t="s">
        <v>120</v>
      </c>
      <c r="J242" s="54"/>
    </row>
    <row r="243" spans="1:10" x14ac:dyDescent="0.25">
      <c r="A243" s="35">
        <v>41643</v>
      </c>
      <c r="B243" s="36">
        <v>370</v>
      </c>
      <c r="C243" s="36" t="s">
        <v>9</v>
      </c>
      <c r="D243" s="31" t="s">
        <v>12</v>
      </c>
      <c r="E243" s="58">
        <v>492</v>
      </c>
      <c r="F243" s="59">
        <v>41643</v>
      </c>
      <c r="G243" s="58">
        <v>492</v>
      </c>
      <c r="H243" s="60">
        <f t="shared" si="3"/>
        <v>0</v>
      </c>
      <c r="I243" s="31"/>
      <c r="J243" s="54"/>
    </row>
    <row r="244" spans="1:10" x14ac:dyDescent="0.25">
      <c r="A244" s="35">
        <v>41643</v>
      </c>
      <c r="B244" s="36">
        <v>371</v>
      </c>
      <c r="C244" s="36" t="s">
        <v>9</v>
      </c>
      <c r="D244" s="31" t="s">
        <v>186</v>
      </c>
      <c r="E244" s="58">
        <v>3857.5</v>
      </c>
      <c r="F244" s="59">
        <v>41652</v>
      </c>
      <c r="G244" s="58">
        <v>3857.5</v>
      </c>
      <c r="H244" s="60">
        <f t="shared" si="3"/>
        <v>0</v>
      </c>
      <c r="I244" s="31" t="s">
        <v>21</v>
      </c>
      <c r="J244" s="54"/>
    </row>
    <row r="245" spans="1:10" x14ac:dyDescent="0.25">
      <c r="A245" s="35">
        <v>41643</v>
      </c>
      <c r="B245" s="36">
        <v>372</v>
      </c>
      <c r="C245" s="36" t="s">
        <v>9</v>
      </c>
      <c r="D245" s="31" t="s">
        <v>187</v>
      </c>
      <c r="E245" s="58">
        <v>1316</v>
      </c>
      <c r="F245" s="59">
        <v>41643</v>
      </c>
      <c r="G245" s="58">
        <v>1316</v>
      </c>
      <c r="H245" s="60">
        <f t="shared" si="3"/>
        <v>0</v>
      </c>
      <c r="I245" s="31"/>
      <c r="J245" s="54"/>
    </row>
    <row r="246" spans="1:10" x14ac:dyDescent="0.25">
      <c r="A246" s="35">
        <v>41643</v>
      </c>
      <c r="B246" s="36">
        <v>373</v>
      </c>
      <c r="C246" s="36" t="s">
        <v>9</v>
      </c>
      <c r="D246" s="31" t="s">
        <v>8</v>
      </c>
      <c r="E246" s="58">
        <v>452</v>
      </c>
      <c r="F246" s="59">
        <v>41643</v>
      </c>
      <c r="G246" s="58">
        <v>452</v>
      </c>
      <c r="H246" s="60">
        <f t="shared" si="3"/>
        <v>0</v>
      </c>
      <c r="I246" s="31" t="s">
        <v>8</v>
      </c>
      <c r="J246" s="54"/>
    </row>
    <row r="247" spans="1:10" x14ac:dyDescent="0.25">
      <c r="A247" s="35">
        <v>41643</v>
      </c>
      <c r="B247" s="36">
        <v>374</v>
      </c>
      <c r="C247" s="36" t="s">
        <v>9</v>
      </c>
      <c r="D247" s="31" t="s">
        <v>8</v>
      </c>
      <c r="E247" s="38">
        <v>1127</v>
      </c>
      <c r="F247" s="39">
        <v>41643</v>
      </c>
      <c r="G247" s="38">
        <v>1127</v>
      </c>
      <c r="H247" s="40">
        <f t="shared" si="3"/>
        <v>0</v>
      </c>
      <c r="I247" s="31" t="s">
        <v>8</v>
      </c>
      <c r="J247" s="54"/>
    </row>
    <row r="248" spans="1:10" x14ac:dyDescent="0.25">
      <c r="A248" s="35">
        <v>41643</v>
      </c>
      <c r="B248" s="36">
        <v>375</v>
      </c>
      <c r="C248" s="36" t="s">
        <v>9</v>
      </c>
      <c r="D248" s="31" t="s">
        <v>41</v>
      </c>
      <c r="E248" s="58">
        <v>25605</v>
      </c>
      <c r="F248" s="59">
        <v>41643</v>
      </c>
      <c r="G248" s="58">
        <v>25605</v>
      </c>
      <c r="H248" s="60">
        <f t="shared" si="3"/>
        <v>0</v>
      </c>
      <c r="I248" s="31" t="s">
        <v>65</v>
      </c>
      <c r="J248" s="54"/>
    </row>
    <row r="249" spans="1:10" x14ac:dyDescent="0.25">
      <c r="A249" s="35">
        <v>41643</v>
      </c>
      <c r="B249" s="36">
        <v>376</v>
      </c>
      <c r="C249" s="36" t="s">
        <v>9</v>
      </c>
      <c r="D249" s="31" t="s">
        <v>136</v>
      </c>
      <c r="E249" s="38">
        <v>2707</v>
      </c>
      <c r="F249" s="39">
        <v>41643</v>
      </c>
      <c r="G249" s="38">
        <v>2707</v>
      </c>
      <c r="H249" s="40">
        <f t="shared" si="3"/>
        <v>0</v>
      </c>
      <c r="I249" s="31"/>
      <c r="J249" s="54"/>
    </row>
    <row r="250" spans="1:10" x14ac:dyDescent="0.25">
      <c r="A250" s="35">
        <v>41643</v>
      </c>
      <c r="B250" s="36">
        <v>377</v>
      </c>
      <c r="C250" s="36" t="s">
        <v>9</v>
      </c>
      <c r="D250" s="31" t="s">
        <v>46</v>
      </c>
      <c r="E250" s="58">
        <v>3004</v>
      </c>
      <c r="F250" s="59">
        <v>41643</v>
      </c>
      <c r="G250" s="58">
        <v>3004</v>
      </c>
      <c r="H250" s="60">
        <f t="shared" si="3"/>
        <v>0</v>
      </c>
      <c r="I250" s="31" t="s">
        <v>65</v>
      </c>
      <c r="J250" s="54"/>
    </row>
    <row r="251" spans="1:10" x14ac:dyDescent="0.25">
      <c r="A251" s="35">
        <v>41643</v>
      </c>
      <c r="B251" s="36">
        <v>378</v>
      </c>
      <c r="C251" s="36" t="s">
        <v>9</v>
      </c>
      <c r="D251" s="31" t="s">
        <v>8</v>
      </c>
      <c r="E251" s="58">
        <v>181.5</v>
      </c>
      <c r="F251" s="59">
        <v>41643</v>
      </c>
      <c r="G251" s="58">
        <v>181.5</v>
      </c>
      <c r="H251" s="60">
        <f t="shared" si="3"/>
        <v>0</v>
      </c>
      <c r="I251" s="31" t="s">
        <v>8</v>
      </c>
      <c r="J251" s="54"/>
    </row>
    <row r="252" spans="1:10" x14ac:dyDescent="0.25">
      <c r="A252" s="35">
        <v>41643</v>
      </c>
      <c r="B252" s="36">
        <v>379</v>
      </c>
      <c r="C252" s="36" t="s">
        <v>9</v>
      </c>
      <c r="D252" s="31" t="s">
        <v>146</v>
      </c>
      <c r="E252" s="58">
        <v>4574</v>
      </c>
      <c r="F252" s="59">
        <v>41643</v>
      </c>
      <c r="G252" s="58">
        <v>4574</v>
      </c>
      <c r="H252" s="60">
        <f t="shared" si="3"/>
        <v>0</v>
      </c>
      <c r="I252" s="31" t="s">
        <v>37</v>
      </c>
      <c r="J252" s="54"/>
    </row>
    <row r="253" spans="1:10" x14ac:dyDescent="0.25">
      <c r="A253" s="35">
        <v>41643</v>
      </c>
      <c r="B253" s="36">
        <v>380</v>
      </c>
      <c r="C253" s="36" t="s">
        <v>9</v>
      </c>
      <c r="D253" s="31" t="s">
        <v>188</v>
      </c>
      <c r="E253" s="58">
        <v>210</v>
      </c>
      <c r="F253" s="59">
        <v>41643</v>
      </c>
      <c r="G253" s="58">
        <v>210</v>
      </c>
      <c r="H253" s="60">
        <f t="shared" si="3"/>
        <v>0</v>
      </c>
      <c r="I253" s="31" t="s">
        <v>37</v>
      </c>
      <c r="J253" s="54"/>
    </row>
    <row r="254" spans="1:10" x14ac:dyDescent="0.25">
      <c r="A254" s="35">
        <v>41643</v>
      </c>
      <c r="B254" s="36">
        <v>381</v>
      </c>
      <c r="C254" s="36" t="s">
        <v>9</v>
      </c>
      <c r="D254" s="31" t="s">
        <v>28</v>
      </c>
      <c r="E254" s="58">
        <v>3811</v>
      </c>
      <c r="F254" s="59">
        <v>41643</v>
      </c>
      <c r="G254" s="58">
        <v>3811</v>
      </c>
      <c r="H254" s="60">
        <f t="shared" si="3"/>
        <v>0</v>
      </c>
      <c r="I254" s="31"/>
      <c r="J254" s="54"/>
    </row>
    <row r="255" spans="1:10" x14ac:dyDescent="0.25">
      <c r="A255" s="35">
        <v>41643</v>
      </c>
      <c r="B255" s="36">
        <v>382</v>
      </c>
      <c r="C255" s="36" t="s">
        <v>9</v>
      </c>
      <c r="D255" s="31" t="s">
        <v>74</v>
      </c>
      <c r="E255" s="58">
        <v>1059.5</v>
      </c>
      <c r="F255" s="59">
        <v>41643</v>
      </c>
      <c r="G255" s="58">
        <v>1059.5</v>
      </c>
      <c r="H255" s="60">
        <f t="shared" si="3"/>
        <v>0</v>
      </c>
      <c r="I255" s="31"/>
      <c r="J255" s="54"/>
    </row>
    <row r="256" spans="1:10" x14ac:dyDescent="0.25">
      <c r="A256" s="35">
        <v>41643</v>
      </c>
      <c r="B256" s="36">
        <v>383</v>
      </c>
      <c r="C256" s="36" t="s">
        <v>9</v>
      </c>
      <c r="D256" s="31" t="s">
        <v>189</v>
      </c>
      <c r="E256" s="58">
        <v>1560.5</v>
      </c>
      <c r="F256" s="59">
        <v>41643</v>
      </c>
      <c r="G256" s="58">
        <v>1560.5</v>
      </c>
      <c r="H256" s="60">
        <f t="shared" si="3"/>
        <v>0</v>
      </c>
      <c r="I256" s="31"/>
      <c r="J256" s="54"/>
    </row>
    <row r="257" spans="1:10" x14ac:dyDescent="0.25">
      <c r="A257" s="35">
        <v>41644</v>
      </c>
      <c r="B257" s="36">
        <v>384</v>
      </c>
      <c r="C257" s="36" t="s">
        <v>9</v>
      </c>
      <c r="D257" s="37" t="s">
        <v>190</v>
      </c>
      <c r="E257" s="38">
        <v>5040</v>
      </c>
      <c r="F257" s="39">
        <v>41644</v>
      </c>
      <c r="G257" s="38">
        <v>5040</v>
      </c>
      <c r="H257" s="60">
        <f t="shared" si="3"/>
        <v>0</v>
      </c>
      <c r="I257" s="38" t="s">
        <v>15</v>
      </c>
      <c r="J257" s="31"/>
    </row>
    <row r="258" spans="1:10" x14ac:dyDescent="0.25">
      <c r="A258" s="35">
        <v>41644</v>
      </c>
      <c r="B258" s="36">
        <v>385</v>
      </c>
      <c r="C258" s="36" t="s">
        <v>9</v>
      </c>
      <c r="D258" s="37" t="s">
        <v>144</v>
      </c>
      <c r="E258" s="38">
        <v>5078</v>
      </c>
      <c r="F258" s="39">
        <v>41644</v>
      </c>
      <c r="G258" s="38">
        <v>5078</v>
      </c>
      <c r="H258" s="60">
        <f t="shared" si="3"/>
        <v>0</v>
      </c>
      <c r="I258" s="37" t="s">
        <v>15</v>
      </c>
      <c r="J258" s="31"/>
    </row>
    <row r="259" spans="1:10" x14ac:dyDescent="0.25">
      <c r="A259" s="35">
        <v>41644</v>
      </c>
      <c r="B259" s="36">
        <v>386</v>
      </c>
      <c r="C259" s="36" t="s">
        <v>9</v>
      </c>
      <c r="D259" s="37" t="s">
        <v>191</v>
      </c>
      <c r="E259" s="38">
        <v>3370.5</v>
      </c>
      <c r="F259" s="39">
        <v>41644</v>
      </c>
      <c r="G259" s="38">
        <v>3370.5</v>
      </c>
      <c r="H259" s="40">
        <f t="shared" si="3"/>
        <v>0</v>
      </c>
      <c r="I259" s="37" t="s">
        <v>15</v>
      </c>
      <c r="J259" s="31"/>
    </row>
    <row r="260" spans="1:10" x14ac:dyDescent="0.25">
      <c r="A260" s="35">
        <v>41644</v>
      </c>
      <c r="B260" s="36">
        <v>387</v>
      </c>
      <c r="C260" s="36" t="s">
        <v>9</v>
      </c>
      <c r="D260" s="37" t="s">
        <v>99</v>
      </c>
      <c r="E260" s="38">
        <v>7117.5</v>
      </c>
      <c r="F260" s="39">
        <v>41644</v>
      </c>
      <c r="G260" s="38">
        <v>7117.5</v>
      </c>
      <c r="H260" s="40">
        <f t="shared" ref="H260:H323" si="4">E260-G260</f>
        <v>0</v>
      </c>
      <c r="I260" s="37" t="s">
        <v>15</v>
      </c>
      <c r="J260" s="31"/>
    </row>
    <row r="261" spans="1:10" x14ac:dyDescent="0.25">
      <c r="A261" s="35">
        <v>41644</v>
      </c>
      <c r="B261" s="36">
        <v>388</v>
      </c>
      <c r="C261" s="36" t="s">
        <v>9</v>
      </c>
      <c r="D261" s="37" t="s">
        <v>192</v>
      </c>
      <c r="E261" s="38">
        <v>1570</v>
      </c>
      <c r="F261" s="39">
        <v>41644</v>
      </c>
      <c r="G261" s="38">
        <v>1570</v>
      </c>
      <c r="H261" s="40">
        <f t="shared" si="4"/>
        <v>0</v>
      </c>
      <c r="I261" s="37" t="s">
        <v>15</v>
      </c>
      <c r="J261" s="31"/>
    </row>
    <row r="262" spans="1:10" x14ac:dyDescent="0.25">
      <c r="A262" s="35">
        <v>41644</v>
      </c>
      <c r="B262" s="36">
        <v>389</v>
      </c>
      <c r="C262" s="36" t="s">
        <v>9</v>
      </c>
      <c r="D262" s="37" t="s">
        <v>193</v>
      </c>
      <c r="E262" s="38">
        <v>7599.7</v>
      </c>
      <c r="F262" s="39">
        <v>41644</v>
      </c>
      <c r="G262" s="38">
        <v>7599.7</v>
      </c>
      <c r="H262" s="40">
        <f t="shared" si="4"/>
        <v>0</v>
      </c>
      <c r="I262" s="37" t="s">
        <v>15</v>
      </c>
      <c r="J262" s="31"/>
    </row>
    <row r="263" spans="1:10" x14ac:dyDescent="0.25">
      <c r="A263" s="35">
        <v>41644</v>
      </c>
      <c r="B263" s="36">
        <v>390</v>
      </c>
      <c r="C263" s="36" t="s">
        <v>9</v>
      </c>
      <c r="D263" s="37" t="s">
        <v>142</v>
      </c>
      <c r="E263" s="38">
        <v>966</v>
      </c>
      <c r="F263" s="39">
        <v>41644</v>
      </c>
      <c r="G263" s="38">
        <v>966</v>
      </c>
      <c r="H263" s="40">
        <f t="shared" si="4"/>
        <v>0</v>
      </c>
      <c r="I263" s="37" t="s">
        <v>15</v>
      </c>
      <c r="J263" s="31"/>
    </row>
    <row r="264" spans="1:10" x14ac:dyDescent="0.25">
      <c r="A264" s="35">
        <v>41644</v>
      </c>
      <c r="B264" s="36">
        <v>391</v>
      </c>
      <c r="C264" s="36" t="s">
        <v>9</v>
      </c>
      <c r="D264" s="37" t="s">
        <v>194</v>
      </c>
      <c r="E264" s="38">
        <v>5308.25</v>
      </c>
      <c r="F264" s="39">
        <v>41644</v>
      </c>
      <c r="G264" s="38">
        <v>5308.25</v>
      </c>
      <c r="H264" s="40">
        <f t="shared" si="4"/>
        <v>0</v>
      </c>
      <c r="I264" s="37" t="s">
        <v>15</v>
      </c>
      <c r="J264" s="31"/>
    </row>
    <row r="265" spans="1:10" x14ac:dyDescent="0.25">
      <c r="A265" s="35">
        <v>41644</v>
      </c>
      <c r="B265" s="36">
        <v>392</v>
      </c>
      <c r="C265" s="36" t="s">
        <v>9</v>
      </c>
      <c r="D265" s="37" t="s">
        <v>33</v>
      </c>
      <c r="E265" s="38">
        <v>5052.5</v>
      </c>
      <c r="F265" s="39">
        <v>41644</v>
      </c>
      <c r="G265" s="38">
        <v>5052.5</v>
      </c>
      <c r="H265" s="40">
        <f t="shared" si="4"/>
        <v>0</v>
      </c>
      <c r="I265" s="37" t="s">
        <v>15</v>
      </c>
      <c r="J265" s="31"/>
    </row>
    <row r="266" spans="1:10" x14ac:dyDescent="0.25">
      <c r="A266" s="35">
        <v>41644</v>
      </c>
      <c r="B266" s="36">
        <v>393</v>
      </c>
      <c r="C266" s="36" t="s">
        <v>9</v>
      </c>
      <c r="D266" s="37" t="s">
        <v>195</v>
      </c>
      <c r="E266" s="38">
        <v>1524.5</v>
      </c>
      <c r="F266" s="39">
        <v>41644</v>
      </c>
      <c r="G266" s="38">
        <v>1524.5</v>
      </c>
      <c r="H266" s="40">
        <f t="shared" si="4"/>
        <v>0</v>
      </c>
      <c r="I266" s="37" t="s">
        <v>15</v>
      </c>
      <c r="J266" s="31"/>
    </row>
    <row r="267" spans="1:10" x14ac:dyDescent="0.25">
      <c r="A267" s="47">
        <v>41644</v>
      </c>
      <c r="B267" s="48">
        <v>394</v>
      </c>
      <c r="C267" s="48" t="s">
        <v>9</v>
      </c>
      <c r="D267" s="37" t="s">
        <v>53</v>
      </c>
      <c r="E267" s="38">
        <v>0</v>
      </c>
      <c r="F267" s="39"/>
      <c r="G267" s="38">
        <v>0</v>
      </c>
      <c r="H267" s="40">
        <f t="shared" si="4"/>
        <v>0</v>
      </c>
      <c r="I267" s="37"/>
      <c r="J267" s="31" t="s">
        <v>196</v>
      </c>
    </row>
    <row r="268" spans="1:10" x14ac:dyDescent="0.25">
      <c r="A268" s="35">
        <v>41644</v>
      </c>
      <c r="B268" s="36">
        <v>395</v>
      </c>
      <c r="C268" s="36" t="s">
        <v>9</v>
      </c>
      <c r="D268" s="37" t="s">
        <v>16</v>
      </c>
      <c r="E268" s="38">
        <v>7121</v>
      </c>
      <c r="F268" s="39">
        <v>41666</v>
      </c>
      <c r="G268" s="38">
        <v>7121</v>
      </c>
      <c r="H268" s="40">
        <f t="shared" si="4"/>
        <v>0</v>
      </c>
      <c r="I268" s="37"/>
      <c r="J268" s="31"/>
    </row>
    <row r="269" spans="1:10" x14ac:dyDescent="0.25">
      <c r="A269" s="35">
        <v>41644</v>
      </c>
      <c r="B269" s="36">
        <v>396</v>
      </c>
      <c r="C269" s="36" t="s">
        <v>9</v>
      </c>
      <c r="D269" s="37" t="s">
        <v>106</v>
      </c>
      <c r="E269" s="38">
        <v>344800</v>
      </c>
      <c r="F269" s="75" t="s">
        <v>197</v>
      </c>
      <c r="G269" s="38">
        <v>344800</v>
      </c>
      <c r="H269" s="40">
        <f t="shared" si="4"/>
        <v>0</v>
      </c>
      <c r="I269" s="37"/>
      <c r="J269" s="31"/>
    </row>
    <row r="270" spans="1:10" x14ac:dyDescent="0.25">
      <c r="A270" s="35">
        <v>41644</v>
      </c>
      <c r="B270" s="36">
        <v>397</v>
      </c>
      <c r="C270" s="36" t="s">
        <v>9</v>
      </c>
      <c r="D270" s="37" t="s">
        <v>11</v>
      </c>
      <c r="E270" s="38">
        <v>21611</v>
      </c>
      <c r="F270" s="39">
        <v>41646</v>
      </c>
      <c r="G270" s="38">
        <v>21611</v>
      </c>
      <c r="H270" s="40">
        <f t="shared" si="4"/>
        <v>0</v>
      </c>
      <c r="I270" s="37" t="s">
        <v>12</v>
      </c>
      <c r="J270" s="31"/>
    </row>
    <row r="271" spans="1:10" x14ac:dyDescent="0.25">
      <c r="A271" s="35">
        <v>41644</v>
      </c>
      <c r="B271" s="36">
        <v>398</v>
      </c>
      <c r="C271" s="36" t="s">
        <v>9</v>
      </c>
      <c r="D271" s="37" t="s">
        <v>98</v>
      </c>
      <c r="E271" s="38">
        <v>14843.5</v>
      </c>
      <c r="F271" s="39">
        <v>41645</v>
      </c>
      <c r="G271" s="38">
        <v>14843.5</v>
      </c>
      <c r="H271" s="40">
        <f t="shared" si="4"/>
        <v>0</v>
      </c>
      <c r="I271" s="37" t="s">
        <v>12</v>
      </c>
      <c r="J271" s="31"/>
    </row>
    <row r="272" spans="1:10" x14ac:dyDescent="0.25">
      <c r="A272" s="35">
        <v>41644</v>
      </c>
      <c r="B272" s="36">
        <v>399</v>
      </c>
      <c r="C272" s="36" t="s">
        <v>9</v>
      </c>
      <c r="D272" s="37" t="s">
        <v>25</v>
      </c>
      <c r="E272" s="38">
        <v>11233.5</v>
      </c>
      <c r="F272" s="39">
        <v>41645</v>
      </c>
      <c r="G272" s="38">
        <v>11233.5</v>
      </c>
      <c r="H272" s="40">
        <f t="shared" si="4"/>
        <v>0</v>
      </c>
      <c r="I272" s="37" t="s">
        <v>12</v>
      </c>
      <c r="J272" s="31"/>
    </row>
    <row r="273" spans="1:10" x14ac:dyDescent="0.25">
      <c r="A273" s="35">
        <v>41644</v>
      </c>
      <c r="B273" s="36">
        <v>400</v>
      </c>
      <c r="C273" s="36" t="s">
        <v>9</v>
      </c>
      <c r="D273" s="37" t="s">
        <v>8</v>
      </c>
      <c r="E273" s="38">
        <v>1085.5</v>
      </c>
      <c r="F273" s="39">
        <v>41644</v>
      </c>
      <c r="G273" s="38">
        <v>1085.5</v>
      </c>
      <c r="H273" s="40">
        <f t="shared" si="4"/>
        <v>0</v>
      </c>
      <c r="I273" s="37" t="s">
        <v>8</v>
      </c>
      <c r="J273" s="31"/>
    </row>
    <row r="274" spans="1:10" x14ac:dyDescent="0.25">
      <c r="A274" s="35">
        <v>41644</v>
      </c>
      <c r="B274" s="36">
        <v>401</v>
      </c>
      <c r="C274" s="36" t="s">
        <v>9</v>
      </c>
      <c r="D274" s="37" t="s">
        <v>62</v>
      </c>
      <c r="E274" s="38">
        <v>24202.5</v>
      </c>
      <c r="F274" s="39">
        <v>41645</v>
      </c>
      <c r="G274" s="38">
        <v>24202.5</v>
      </c>
      <c r="H274" s="40">
        <f t="shared" si="4"/>
        <v>0</v>
      </c>
      <c r="I274" s="37" t="s">
        <v>12</v>
      </c>
      <c r="J274" s="31"/>
    </row>
    <row r="275" spans="1:10" x14ac:dyDescent="0.25">
      <c r="A275" s="35">
        <v>41644</v>
      </c>
      <c r="B275" s="36">
        <v>402</v>
      </c>
      <c r="C275" s="36" t="s">
        <v>9</v>
      </c>
      <c r="D275" s="37" t="s">
        <v>186</v>
      </c>
      <c r="E275" s="38">
        <v>1122.5</v>
      </c>
      <c r="F275" s="39">
        <v>41652</v>
      </c>
      <c r="G275" s="38">
        <v>1122.5</v>
      </c>
      <c r="H275" s="40">
        <f t="shared" si="4"/>
        <v>0</v>
      </c>
      <c r="I275" s="37"/>
      <c r="J275" s="31"/>
    </row>
    <row r="276" spans="1:10" x14ac:dyDescent="0.25">
      <c r="A276" s="35">
        <v>41644</v>
      </c>
      <c r="B276" s="36">
        <v>403</v>
      </c>
      <c r="C276" s="36" t="s">
        <v>9</v>
      </c>
      <c r="D276" s="37" t="s">
        <v>14</v>
      </c>
      <c r="E276" s="38">
        <v>9682</v>
      </c>
      <c r="F276" s="76">
        <v>41757</v>
      </c>
      <c r="G276" s="77">
        <v>9682</v>
      </c>
      <c r="H276" s="40">
        <f t="shared" si="4"/>
        <v>0</v>
      </c>
      <c r="I276" s="37" t="s">
        <v>30</v>
      </c>
      <c r="J276" s="31"/>
    </row>
    <row r="277" spans="1:10" x14ac:dyDescent="0.25">
      <c r="A277" s="35">
        <v>41644</v>
      </c>
      <c r="B277" s="36">
        <v>404</v>
      </c>
      <c r="C277" s="36" t="s">
        <v>9</v>
      </c>
      <c r="D277" s="37" t="s">
        <v>198</v>
      </c>
      <c r="E277" s="38">
        <v>13929.5</v>
      </c>
      <c r="F277" s="39">
        <v>41644</v>
      </c>
      <c r="G277" s="38">
        <v>13929.5</v>
      </c>
      <c r="H277" s="40">
        <f t="shared" si="4"/>
        <v>0</v>
      </c>
      <c r="I277" s="37"/>
      <c r="J277" s="31"/>
    </row>
    <row r="278" spans="1:10" x14ac:dyDescent="0.25">
      <c r="A278" s="35">
        <v>41644</v>
      </c>
      <c r="B278" s="36">
        <v>405</v>
      </c>
      <c r="C278" s="36" t="s">
        <v>9</v>
      </c>
      <c r="D278" s="37" t="s">
        <v>199</v>
      </c>
      <c r="E278" s="38">
        <v>1433</v>
      </c>
      <c r="F278" s="39">
        <v>41644</v>
      </c>
      <c r="G278" s="38">
        <v>1433</v>
      </c>
      <c r="H278" s="40">
        <f t="shared" si="4"/>
        <v>0</v>
      </c>
      <c r="I278" s="37"/>
      <c r="J278" s="31"/>
    </row>
    <row r="279" spans="1:10" x14ac:dyDescent="0.25">
      <c r="A279" s="35">
        <v>41644</v>
      </c>
      <c r="B279" s="36">
        <v>406</v>
      </c>
      <c r="C279" s="36" t="s">
        <v>9</v>
      </c>
      <c r="D279" s="37" t="s">
        <v>200</v>
      </c>
      <c r="E279" s="38">
        <v>24047</v>
      </c>
      <c r="F279" s="41" t="s">
        <v>201</v>
      </c>
      <c r="G279" s="38">
        <v>24047</v>
      </c>
      <c r="H279" s="40">
        <f t="shared" si="4"/>
        <v>0</v>
      </c>
      <c r="I279" s="37"/>
      <c r="J279" s="31"/>
    </row>
    <row r="280" spans="1:10" x14ac:dyDescent="0.25">
      <c r="A280" s="35">
        <v>41644</v>
      </c>
      <c r="B280" s="36">
        <v>407</v>
      </c>
      <c r="C280" s="36" t="s">
        <v>9</v>
      </c>
      <c r="D280" s="37" t="s">
        <v>13</v>
      </c>
      <c r="E280" s="38">
        <v>6560</v>
      </c>
      <c r="F280" s="39">
        <v>41645</v>
      </c>
      <c r="G280" s="38">
        <v>6560</v>
      </c>
      <c r="H280" s="40">
        <f t="shared" si="4"/>
        <v>0</v>
      </c>
      <c r="I280" s="37"/>
      <c r="J280" s="31"/>
    </row>
    <row r="281" spans="1:10" x14ac:dyDescent="0.25">
      <c r="A281" s="35">
        <v>41644</v>
      </c>
      <c r="B281" s="36">
        <v>408</v>
      </c>
      <c r="C281" s="36" t="s">
        <v>9</v>
      </c>
      <c r="D281" s="37" t="s">
        <v>202</v>
      </c>
      <c r="E281" s="38">
        <v>3203.5</v>
      </c>
      <c r="F281" s="39">
        <v>41644</v>
      </c>
      <c r="G281" s="38">
        <v>3203.5</v>
      </c>
      <c r="H281" s="40">
        <f t="shared" si="4"/>
        <v>0</v>
      </c>
      <c r="I281" s="37"/>
      <c r="J281" s="31"/>
    </row>
    <row r="282" spans="1:10" x14ac:dyDescent="0.25">
      <c r="A282" s="35">
        <v>41644</v>
      </c>
      <c r="B282" s="36">
        <v>409</v>
      </c>
      <c r="C282" s="36" t="s">
        <v>9</v>
      </c>
      <c r="D282" s="37" t="s">
        <v>106</v>
      </c>
      <c r="E282" s="38">
        <v>92012.800000000003</v>
      </c>
      <c r="F282" s="39">
        <v>41655</v>
      </c>
      <c r="G282" s="38">
        <v>92012.800000000003</v>
      </c>
      <c r="H282" s="40">
        <f t="shared" si="4"/>
        <v>0</v>
      </c>
      <c r="I282" s="37" t="s">
        <v>65</v>
      </c>
      <c r="J282" s="31"/>
    </row>
    <row r="283" spans="1:10" x14ac:dyDescent="0.25">
      <c r="A283" s="35">
        <v>41644</v>
      </c>
      <c r="B283" s="36">
        <v>410</v>
      </c>
      <c r="C283" s="36" t="s">
        <v>9</v>
      </c>
      <c r="D283" s="37" t="s">
        <v>116</v>
      </c>
      <c r="E283" s="38">
        <v>953</v>
      </c>
      <c r="F283" s="39">
        <v>41644</v>
      </c>
      <c r="G283" s="38">
        <v>953</v>
      </c>
      <c r="H283" s="40">
        <f t="shared" si="4"/>
        <v>0</v>
      </c>
      <c r="I283" s="37"/>
      <c r="J283" s="31"/>
    </row>
    <row r="284" spans="1:10" x14ac:dyDescent="0.25">
      <c r="A284" s="35">
        <v>41644</v>
      </c>
      <c r="B284" s="36">
        <v>411</v>
      </c>
      <c r="C284" s="36" t="s">
        <v>9</v>
      </c>
      <c r="D284" s="37" t="s">
        <v>18</v>
      </c>
      <c r="E284" s="38">
        <v>5926.5</v>
      </c>
      <c r="F284" s="39">
        <v>41644</v>
      </c>
      <c r="G284" s="38">
        <v>5926.5</v>
      </c>
      <c r="H284" s="40">
        <f t="shared" si="4"/>
        <v>0</v>
      </c>
      <c r="I284" s="37"/>
      <c r="J284" s="31"/>
    </row>
    <row r="285" spans="1:10" x14ac:dyDescent="0.25">
      <c r="A285" s="35">
        <v>41644</v>
      </c>
      <c r="B285" s="36">
        <v>412</v>
      </c>
      <c r="C285" s="36" t="s">
        <v>9</v>
      </c>
      <c r="D285" s="37" t="s">
        <v>129</v>
      </c>
      <c r="E285" s="38">
        <v>1159.5</v>
      </c>
      <c r="F285" s="39">
        <v>41644</v>
      </c>
      <c r="G285" s="38">
        <v>1159.5</v>
      </c>
      <c r="H285" s="40">
        <f t="shared" si="4"/>
        <v>0</v>
      </c>
      <c r="I285" s="37"/>
      <c r="J285" s="31"/>
    </row>
    <row r="286" spans="1:10" x14ac:dyDescent="0.25">
      <c r="A286" s="35">
        <v>41644</v>
      </c>
      <c r="B286" s="36">
        <v>413</v>
      </c>
      <c r="C286" s="36" t="s">
        <v>9</v>
      </c>
      <c r="D286" s="37" t="s">
        <v>11</v>
      </c>
      <c r="E286" s="38">
        <v>23807.5</v>
      </c>
      <c r="F286" s="55" t="s">
        <v>203</v>
      </c>
      <c r="G286" s="38">
        <v>23807.5</v>
      </c>
      <c r="H286" s="40">
        <f t="shared" si="4"/>
        <v>0</v>
      </c>
      <c r="I286" s="37" t="s">
        <v>12</v>
      </c>
      <c r="J286" s="31"/>
    </row>
    <row r="287" spans="1:10" x14ac:dyDescent="0.25">
      <c r="A287" s="35">
        <v>41644</v>
      </c>
      <c r="B287" s="36">
        <v>414</v>
      </c>
      <c r="C287" s="36" t="s">
        <v>9</v>
      </c>
      <c r="D287" s="37" t="s">
        <v>74</v>
      </c>
      <c r="E287" s="38">
        <v>993.5</v>
      </c>
      <c r="F287" s="39">
        <v>41644</v>
      </c>
      <c r="G287" s="38">
        <v>993.5</v>
      </c>
      <c r="H287" s="40">
        <f t="shared" si="4"/>
        <v>0</v>
      </c>
      <c r="I287" s="37"/>
      <c r="J287" s="31"/>
    </row>
    <row r="288" spans="1:10" x14ac:dyDescent="0.25">
      <c r="A288" s="35">
        <v>41644</v>
      </c>
      <c r="B288" s="36">
        <v>415</v>
      </c>
      <c r="C288" s="36" t="s">
        <v>9</v>
      </c>
      <c r="D288" s="37" t="s">
        <v>55</v>
      </c>
      <c r="E288" s="38">
        <v>12336</v>
      </c>
      <c r="F288" s="39">
        <v>41644</v>
      </c>
      <c r="G288" s="38">
        <v>12336</v>
      </c>
      <c r="H288" s="40">
        <f t="shared" si="4"/>
        <v>0</v>
      </c>
      <c r="I288" s="37"/>
      <c r="J288" s="31"/>
    </row>
    <row r="289" spans="1:10" x14ac:dyDescent="0.25">
      <c r="A289" s="35">
        <v>41644</v>
      </c>
      <c r="B289" s="36">
        <v>416</v>
      </c>
      <c r="C289" s="36" t="s">
        <v>9</v>
      </c>
      <c r="D289" s="37" t="s">
        <v>204</v>
      </c>
      <c r="E289" s="38">
        <v>7149.5</v>
      </c>
      <c r="F289" s="39">
        <v>41645</v>
      </c>
      <c r="G289" s="38">
        <v>7149.5</v>
      </c>
      <c r="H289" s="40">
        <f t="shared" si="4"/>
        <v>0</v>
      </c>
      <c r="I289" s="37"/>
      <c r="J289" s="31"/>
    </row>
    <row r="290" spans="1:10" x14ac:dyDescent="0.25">
      <c r="A290" s="35">
        <v>41644</v>
      </c>
      <c r="B290" s="36">
        <v>417</v>
      </c>
      <c r="C290" s="36" t="s">
        <v>9</v>
      </c>
      <c r="D290" s="37" t="s">
        <v>204</v>
      </c>
      <c r="E290" s="38">
        <v>8627</v>
      </c>
      <c r="F290" s="39">
        <v>41645</v>
      </c>
      <c r="G290" s="38">
        <v>8627</v>
      </c>
      <c r="H290" s="40">
        <f t="shared" si="4"/>
        <v>0</v>
      </c>
      <c r="I290" s="37" t="s">
        <v>30</v>
      </c>
      <c r="J290" s="31"/>
    </row>
    <row r="291" spans="1:10" x14ac:dyDescent="0.25">
      <c r="A291" s="35">
        <v>41644</v>
      </c>
      <c r="B291" s="36">
        <v>418</v>
      </c>
      <c r="C291" s="36" t="s">
        <v>9</v>
      </c>
      <c r="D291" s="51" t="s">
        <v>58</v>
      </c>
      <c r="E291" s="52">
        <v>160</v>
      </c>
      <c r="F291" s="53">
        <v>41645</v>
      </c>
      <c r="G291" s="52">
        <v>160</v>
      </c>
      <c r="H291" s="18">
        <f t="shared" si="4"/>
        <v>0</v>
      </c>
      <c r="I291" s="51" t="s">
        <v>30</v>
      </c>
      <c r="J291" s="54"/>
    </row>
    <row r="292" spans="1:10" x14ac:dyDescent="0.25">
      <c r="A292" s="35">
        <v>41644</v>
      </c>
      <c r="B292" s="36">
        <v>419</v>
      </c>
      <c r="C292" s="36" t="s">
        <v>9</v>
      </c>
      <c r="D292" s="37" t="s">
        <v>42</v>
      </c>
      <c r="E292" s="38">
        <v>1600</v>
      </c>
      <c r="F292" s="39">
        <v>41657</v>
      </c>
      <c r="G292" s="38">
        <v>1600</v>
      </c>
      <c r="H292" s="40">
        <f t="shared" si="4"/>
        <v>0</v>
      </c>
      <c r="I292" s="37" t="s">
        <v>30</v>
      </c>
    </row>
    <row r="293" spans="1:10" x14ac:dyDescent="0.25">
      <c r="A293" s="35">
        <v>41644</v>
      </c>
      <c r="B293" s="36">
        <v>420</v>
      </c>
      <c r="C293" s="36" t="s">
        <v>9</v>
      </c>
      <c r="D293" s="51" t="s">
        <v>43</v>
      </c>
      <c r="E293" s="64">
        <v>1600</v>
      </c>
      <c r="F293" s="65">
        <v>41657</v>
      </c>
      <c r="G293" s="64">
        <v>1600</v>
      </c>
      <c r="H293" s="66">
        <f t="shared" si="4"/>
        <v>0</v>
      </c>
      <c r="I293" s="54" t="s">
        <v>30</v>
      </c>
    </row>
    <row r="294" spans="1:10" x14ac:dyDescent="0.25">
      <c r="A294" s="35">
        <v>41644</v>
      </c>
      <c r="B294" s="36">
        <v>421</v>
      </c>
      <c r="C294" s="36" t="s">
        <v>9</v>
      </c>
      <c r="D294" s="37" t="s">
        <v>115</v>
      </c>
      <c r="E294" s="38">
        <v>3559</v>
      </c>
      <c r="F294" s="39">
        <v>41644</v>
      </c>
      <c r="G294" s="38">
        <v>3559</v>
      </c>
      <c r="H294" s="40">
        <f t="shared" si="4"/>
        <v>0</v>
      </c>
      <c r="I294" s="37"/>
      <c r="J294" s="31"/>
    </row>
    <row r="295" spans="1:10" x14ac:dyDescent="0.25">
      <c r="A295" s="35">
        <v>41644</v>
      </c>
      <c r="B295" s="36">
        <v>422</v>
      </c>
      <c r="C295" s="36" t="s">
        <v>9</v>
      </c>
      <c r="D295" s="37" t="s">
        <v>205</v>
      </c>
      <c r="E295" s="38">
        <v>2862</v>
      </c>
      <c r="F295" s="39">
        <v>41645</v>
      </c>
      <c r="G295" s="38">
        <v>2862</v>
      </c>
      <c r="H295" s="40">
        <f t="shared" si="4"/>
        <v>0</v>
      </c>
      <c r="I295" s="37" t="s">
        <v>30</v>
      </c>
      <c r="J295" s="31"/>
    </row>
    <row r="296" spans="1:10" x14ac:dyDescent="0.25">
      <c r="A296" s="35">
        <v>41644</v>
      </c>
      <c r="B296" s="36">
        <v>423</v>
      </c>
      <c r="C296" s="36" t="s">
        <v>9</v>
      </c>
      <c r="D296" s="37" t="s">
        <v>206</v>
      </c>
      <c r="E296" s="38">
        <v>1890</v>
      </c>
      <c r="F296" s="39">
        <v>41645</v>
      </c>
      <c r="G296" s="38">
        <v>1890</v>
      </c>
      <c r="H296" s="40">
        <f t="shared" si="4"/>
        <v>0</v>
      </c>
      <c r="I296" s="37" t="s">
        <v>30</v>
      </c>
      <c r="J296" s="31"/>
    </row>
    <row r="297" spans="1:10" x14ac:dyDescent="0.25">
      <c r="A297" s="35">
        <v>41644</v>
      </c>
      <c r="B297" s="36">
        <v>424</v>
      </c>
      <c r="C297" s="36" t="s">
        <v>9</v>
      </c>
      <c r="D297" s="56" t="s">
        <v>53</v>
      </c>
      <c r="E297" s="57">
        <v>0</v>
      </c>
      <c r="F297" s="39"/>
      <c r="G297" s="38"/>
      <c r="H297" s="40">
        <f t="shared" si="4"/>
        <v>0</v>
      </c>
      <c r="I297" s="37"/>
      <c r="J297" s="31" t="s">
        <v>207</v>
      </c>
    </row>
    <row r="298" spans="1:10" x14ac:dyDescent="0.25">
      <c r="A298" s="35">
        <v>41644</v>
      </c>
      <c r="B298" s="36">
        <v>425</v>
      </c>
      <c r="C298" s="36" t="s">
        <v>9</v>
      </c>
      <c r="D298" s="37" t="s">
        <v>17</v>
      </c>
      <c r="E298" s="38">
        <v>36948.5</v>
      </c>
      <c r="F298" s="39">
        <v>41645</v>
      </c>
      <c r="G298" s="38">
        <v>36948.5</v>
      </c>
      <c r="H298" s="40">
        <f t="shared" si="4"/>
        <v>0</v>
      </c>
      <c r="I298" s="37" t="s">
        <v>21</v>
      </c>
      <c r="J298" s="31"/>
    </row>
    <row r="299" spans="1:10" x14ac:dyDescent="0.25">
      <c r="A299" s="35">
        <v>41644</v>
      </c>
      <c r="B299" s="36">
        <v>426</v>
      </c>
      <c r="C299" s="36" t="s">
        <v>9</v>
      </c>
      <c r="D299" s="37" t="s">
        <v>44</v>
      </c>
      <c r="E299" s="38">
        <v>6000</v>
      </c>
      <c r="F299" s="39">
        <v>41654</v>
      </c>
      <c r="G299" s="38">
        <v>6000</v>
      </c>
      <c r="H299" s="40">
        <f t="shared" si="4"/>
        <v>0</v>
      </c>
      <c r="I299" s="37" t="s">
        <v>15</v>
      </c>
      <c r="J299" s="31"/>
    </row>
    <row r="300" spans="1:10" x14ac:dyDescent="0.25">
      <c r="A300" s="35">
        <v>41644</v>
      </c>
      <c r="B300" s="36">
        <v>427</v>
      </c>
      <c r="C300" s="36" t="s">
        <v>9</v>
      </c>
      <c r="D300" s="37" t="s">
        <v>122</v>
      </c>
      <c r="E300" s="38">
        <v>800</v>
      </c>
      <c r="F300" s="39">
        <v>41654</v>
      </c>
      <c r="G300" s="38">
        <v>800</v>
      </c>
      <c r="H300" s="40">
        <f t="shared" si="4"/>
        <v>0</v>
      </c>
      <c r="I300" s="37" t="s">
        <v>15</v>
      </c>
    </row>
    <row r="301" spans="1:10" x14ac:dyDescent="0.25">
      <c r="A301" s="35">
        <v>41644</v>
      </c>
      <c r="B301" s="36">
        <v>428</v>
      </c>
      <c r="C301" s="36" t="s">
        <v>9</v>
      </c>
      <c r="D301" s="37" t="s">
        <v>46</v>
      </c>
      <c r="E301" s="38">
        <v>944</v>
      </c>
      <c r="F301" s="39">
        <v>41644</v>
      </c>
      <c r="G301" s="38">
        <v>944</v>
      </c>
      <c r="H301" s="40">
        <f t="shared" si="4"/>
        <v>0</v>
      </c>
      <c r="I301" s="37" t="s">
        <v>15</v>
      </c>
      <c r="J301" s="31"/>
    </row>
    <row r="302" spans="1:10" x14ac:dyDescent="0.25">
      <c r="A302" s="35">
        <v>41644</v>
      </c>
      <c r="B302" s="36">
        <v>429</v>
      </c>
      <c r="C302" s="36" t="s">
        <v>9</v>
      </c>
      <c r="D302" s="37" t="s">
        <v>141</v>
      </c>
      <c r="E302" s="38">
        <v>9144</v>
      </c>
      <c r="F302" s="39">
        <v>41644</v>
      </c>
      <c r="G302" s="38">
        <v>9144</v>
      </c>
      <c r="H302" s="40">
        <f t="shared" si="4"/>
        <v>0</v>
      </c>
      <c r="I302" s="37"/>
      <c r="J302" s="31"/>
    </row>
    <row r="303" spans="1:10" x14ac:dyDescent="0.25">
      <c r="A303" s="35">
        <v>41644</v>
      </c>
      <c r="B303" s="36">
        <v>430</v>
      </c>
      <c r="C303" s="36" t="s">
        <v>9</v>
      </c>
      <c r="D303" s="37" t="s">
        <v>188</v>
      </c>
      <c r="E303" s="38">
        <v>7578.5</v>
      </c>
      <c r="F303" s="39">
        <v>41659</v>
      </c>
      <c r="G303" s="38">
        <v>7578.5</v>
      </c>
      <c r="H303" s="40">
        <f t="shared" si="4"/>
        <v>0</v>
      </c>
      <c r="I303" s="37"/>
      <c r="J303" s="31"/>
    </row>
    <row r="304" spans="1:10" x14ac:dyDescent="0.25">
      <c r="A304" s="35">
        <v>41644</v>
      </c>
      <c r="B304" s="36">
        <v>431</v>
      </c>
      <c r="C304" s="36" t="s">
        <v>9</v>
      </c>
      <c r="D304" s="37" t="s">
        <v>123</v>
      </c>
      <c r="E304" s="38">
        <v>3379.5</v>
      </c>
      <c r="F304" s="39">
        <v>41644</v>
      </c>
      <c r="G304" s="38">
        <v>3379.5</v>
      </c>
      <c r="H304" s="40">
        <f t="shared" si="4"/>
        <v>0</v>
      </c>
      <c r="I304" s="37"/>
      <c r="J304" s="31"/>
    </row>
    <row r="305" spans="1:10" x14ac:dyDescent="0.25">
      <c r="A305" s="35">
        <v>41644</v>
      </c>
      <c r="B305" s="36">
        <v>432</v>
      </c>
      <c r="C305" s="36" t="s">
        <v>9</v>
      </c>
      <c r="D305" s="37" t="s">
        <v>188</v>
      </c>
      <c r="E305" s="38">
        <v>598.5</v>
      </c>
      <c r="F305" s="39">
        <v>41644</v>
      </c>
      <c r="G305" s="38">
        <v>598.5</v>
      </c>
      <c r="H305" s="40">
        <f t="shared" si="4"/>
        <v>0</v>
      </c>
      <c r="I305" s="37"/>
      <c r="J305" s="31"/>
    </row>
    <row r="306" spans="1:10" x14ac:dyDescent="0.25">
      <c r="A306" s="35">
        <v>41644</v>
      </c>
      <c r="B306" s="36">
        <v>433</v>
      </c>
      <c r="C306" s="36" t="s">
        <v>9</v>
      </c>
      <c r="D306" s="37" t="s">
        <v>36</v>
      </c>
      <c r="E306" s="38">
        <v>24607.5</v>
      </c>
      <c r="F306" s="55" t="s">
        <v>208</v>
      </c>
      <c r="G306" s="38">
        <f>17500+7107.5</f>
        <v>24607.5</v>
      </c>
      <c r="H306" s="40">
        <f t="shared" si="4"/>
        <v>0</v>
      </c>
      <c r="I306" s="37"/>
      <c r="J306" s="31"/>
    </row>
    <row r="307" spans="1:10" x14ac:dyDescent="0.25">
      <c r="A307" s="35">
        <v>41644</v>
      </c>
      <c r="B307" s="36">
        <v>434</v>
      </c>
      <c r="C307" s="36" t="s">
        <v>9</v>
      </c>
      <c r="D307" s="37" t="s">
        <v>68</v>
      </c>
      <c r="E307" s="38">
        <v>3291</v>
      </c>
      <c r="F307" s="63" t="s">
        <v>209</v>
      </c>
      <c r="G307" s="38">
        <v>3291</v>
      </c>
      <c r="H307" s="40">
        <f t="shared" si="4"/>
        <v>0</v>
      </c>
      <c r="I307" s="37" t="s">
        <v>37</v>
      </c>
      <c r="J307" s="31" t="s">
        <v>210</v>
      </c>
    </row>
    <row r="308" spans="1:10" x14ac:dyDescent="0.25">
      <c r="A308" s="35">
        <v>41644</v>
      </c>
      <c r="B308" s="36">
        <v>435</v>
      </c>
      <c r="C308" s="36" t="s">
        <v>9</v>
      </c>
      <c r="D308" s="37" t="s">
        <v>211</v>
      </c>
      <c r="E308" s="38">
        <v>1279</v>
      </c>
      <c r="F308" s="39">
        <v>41644</v>
      </c>
      <c r="G308" s="38">
        <v>1279</v>
      </c>
      <c r="H308" s="40">
        <f t="shared" si="4"/>
        <v>0</v>
      </c>
      <c r="I308" s="37"/>
      <c r="J308" s="31"/>
    </row>
    <row r="309" spans="1:10" x14ac:dyDescent="0.25">
      <c r="A309" s="35">
        <v>41644</v>
      </c>
      <c r="B309" s="36">
        <v>436</v>
      </c>
      <c r="C309" s="36" t="s">
        <v>9</v>
      </c>
      <c r="D309" s="37" t="s">
        <v>144</v>
      </c>
      <c r="E309" s="38">
        <v>4588.5</v>
      </c>
      <c r="F309" s="39">
        <v>41644</v>
      </c>
      <c r="G309" s="38">
        <v>4588.5</v>
      </c>
      <c r="H309" s="40">
        <f t="shared" si="4"/>
        <v>0</v>
      </c>
      <c r="I309" s="37" t="s">
        <v>15</v>
      </c>
      <c r="J309" s="37"/>
    </row>
    <row r="310" spans="1:10" x14ac:dyDescent="0.25">
      <c r="A310" s="35">
        <v>41644</v>
      </c>
      <c r="B310" s="36">
        <v>437</v>
      </c>
      <c r="C310" s="36" t="s">
        <v>9</v>
      </c>
      <c r="D310" s="37" t="s">
        <v>119</v>
      </c>
      <c r="E310" s="38">
        <v>1755</v>
      </c>
      <c r="F310" s="39">
        <v>41644</v>
      </c>
      <c r="G310" s="38">
        <v>1755</v>
      </c>
      <c r="H310" s="40">
        <f t="shared" si="4"/>
        <v>0</v>
      </c>
      <c r="I310" s="37" t="s">
        <v>15</v>
      </c>
      <c r="J310" s="31"/>
    </row>
    <row r="311" spans="1:10" x14ac:dyDescent="0.25">
      <c r="A311" s="35">
        <v>41644</v>
      </c>
      <c r="B311" s="36">
        <v>438</v>
      </c>
      <c r="C311" s="36" t="s">
        <v>9</v>
      </c>
      <c r="D311" s="37" t="s">
        <v>148</v>
      </c>
      <c r="E311" s="38">
        <v>1281.5999999999999</v>
      </c>
      <c r="F311" s="39">
        <v>41645</v>
      </c>
      <c r="G311" s="38">
        <v>1281.5999999999999</v>
      </c>
      <c r="H311" s="40">
        <f t="shared" si="4"/>
        <v>0</v>
      </c>
      <c r="I311" s="37" t="s">
        <v>27</v>
      </c>
      <c r="J311" s="31"/>
    </row>
    <row r="312" spans="1:10" x14ac:dyDescent="0.25">
      <c r="A312" s="35">
        <v>41644</v>
      </c>
      <c r="B312" s="36">
        <v>439</v>
      </c>
      <c r="C312" s="36" t="s">
        <v>9</v>
      </c>
      <c r="D312" s="31" t="s">
        <v>140</v>
      </c>
      <c r="E312" s="38">
        <v>1054</v>
      </c>
      <c r="F312" s="39">
        <v>41644</v>
      </c>
      <c r="G312" s="38">
        <v>1054</v>
      </c>
      <c r="H312" s="40">
        <f t="shared" si="4"/>
        <v>0</v>
      </c>
      <c r="I312" s="31"/>
      <c r="J312" s="31"/>
    </row>
    <row r="313" spans="1:10" x14ac:dyDescent="0.25">
      <c r="A313" s="35">
        <v>41644</v>
      </c>
      <c r="B313" s="36">
        <v>440</v>
      </c>
      <c r="C313" s="36" t="s">
        <v>9</v>
      </c>
      <c r="D313" s="31" t="s">
        <v>41</v>
      </c>
      <c r="E313" s="58">
        <v>15489</v>
      </c>
      <c r="F313" s="59">
        <v>41645</v>
      </c>
      <c r="G313" s="58">
        <v>15489</v>
      </c>
      <c r="H313" s="60">
        <f t="shared" si="4"/>
        <v>0</v>
      </c>
      <c r="I313" s="31" t="s">
        <v>27</v>
      </c>
      <c r="J313" s="31"/>
    </row>
    <row r="314" spans="1:10" x14ac:dyDescent="0.25">
      <c r="A314" s="35">
        <v>41644</v>
      </c>
      <c r="B314" s="36">
        <v>441</v>
      </c>
      <c r="C314" s="36" t="s">
        <v>9</v>
      </c>
      <c r="D314" s="31" t="s">
        <v>212</v>
      </c>
      <c r="E314" s="58">
        <v>750</v>
      </c>
      <c r="F314" s="59">
        <v>41644</v>
      </c>
      <c r="G314" s="58">
        <v>750</v>
      </c>
      <c r="H314" s="60">
        <f t="shared" si="4"/>
        <v>0</v>
      </c>
      <c r="I314" s="31"/>
      <c r="J314" s="31"/>
    </row>
    <row r="315" spans="1:10" x14ac:dyDescent="0.25">
      <c r="A315" s="35">
        <v>41644</v>
      </c>
      <c r="B315" s="36">
        <v>442</v>
      </c>
      <c r="C315" s="36" t="s">
        <v>9</v>
      </c>
      <c r="D315" s="31" t="s">
        <v>115</v>
      </c>
      <c r="E315" s="58">
        <v>1435.5</v>
      </c>
      <c r="F315" s="59">
        <v>41644</v>
      </c>
      <c r="G315" s="58">
        <v>1435.5</v>
      </c>
      <c r="H315" s="60">
        <f t="shared" si="4"/>
        <v>0</v>
      </c>
      <c r="I315" s="31"/>
      <c r="J315" s="31"/>
    </row>
    <row r="316" spans="1:10" x14ac:dyDescent="0.25">
      <c r="A316" s="35">
        <v>41644</v>
      </c>
      <c r="B316" s="36">
        <v>443</v>
      </c>
      <c r="C316" s="36" t="s">
        <v>9</v>
      </c>
      <c r="D316" s="31" t="s">
        <v>136</v>
      </c>
      <c r="E316" s="38">
        <v>1461.5</v>
      </c>
      <c r="F316" s="39">
        <v>41644</v>
      </c>
      <c r="G316" s="38">
        <v>1461.5</v>
      </c>
      <c r="H316" s="40">
        <f t="shared" si="4"/>
        <v>0</v>
      </c>
      <c r="I316" s="31"/>
      <c r="J316" s="31"/>
    </row>
    <row r="317" spans="1:10" x14ac:dyDescent="0.25">
      <c r="A317" s="35">
        <v>41644</v>
      </c>
      <c r="B317" s="36">
        <v>444</v>
      </c>
      <c r="C317" s="36" t="s">
        <v>9</v>
      </c>
      <c r="D317" s="31" t="s">
        <v>185</v>
      </c>
      <c r="E317" s="38">
        <v>9075.6</v>
      </c>
      <c r="F317" s="39">
        <v>41645</v>
      </c>
      <c r="G317" s="38">
        <v>9075.6</v>
      </c>
      <c r="H317" s="40">
        <f t="shared" si="4"/>
        <v>0</v>
      </c>
      <c r="I317" s="31" t="s">
        <v>65</v>
      </c>
      <c r="J317" s="31"/>
    </row>
    <row r="318" spans="1:10" x14ac:dyDescent="0.25">
      <c r="A318" s="35">
        <v>41644</v>
      </c>
      <c r="B318" s="36">
        <v>445</v>
      </c>
      <c r="C318" s="36" t="s">
        <v>9</v>
      </c>
      <c r="D318" s="31" t="s">
        <v>75</v>
      </c>
      <c r="E318" s="38">
        <v>407.5</v>
      </c>
      <c r="F318" s="39">
        <v>41644</v>
      </c>
      <c r="G318" s="38">
        <v>407.5</v>
      </c>
      <c r="H318" s="40">
        <f t="shared" si="4"/>
        <v>0</v>
      </c>
      <c r="I318" s="31"/>
      <c r="J318" s="31"/>
    </row>
    <row r="319" spans="1:10" x14ac:dyDescent="0.25">
      <c r="A319" s="35">
        <v>41644</v>
      </c>
      <c r="B319" s="36">
        <v>446</v>
      </c>
      <c r="C319" s="36" t="s">
        <v>9</v>
      </c>
      <c r="D319" s="31" t="s">
        <v>213</v>
      </c>
      <c r="E319" s="58">
        <v>1862.5</v>
      </c>
      <c r="F319" s="59">
        <v>41645</v>
      </c>
      <c r="G319" s="58">
        <v>1862.5</v>
      </c>
      <c r="H319" s="60">
        <f t="shared" si="4"/>
        <v>0</v>
      </c>
      <c r="I319" s="31" t="s">
        <v>12</v>
      </c>
      <c r="J319" s="31"/>
    </row>
    <row r="320" spans="1:10" x14ac:dyDescent="0.25">
      <c r="A320" s="35">
        <v>41644</v>
      </c>
      <c r="B320" s="36">
        <v>447</v>
      </c>
      <c r="C320" s="36" t="s">
        <v>9</v>
      </c>
      <c r="D320" s="31" t="s">
        <v>152</v>
      </c>
      <c r="E320" s="58">
        <v>7512</v>
      </c>
      <c r="F320" s="59">
        <v>41644</v>
      </c>
      <c r="G320" s="58">
        <v>7512</v>
      </c>
      <c r="H320" s="60">
        <f t="shared" si="4"/>
        <v>0</v>
      </c>
      <c r="I320" s="31"/>
      <c r="J320" s="31"/>
    </row>
    <row r="321" spans="1:10" x14ac:dyDescent="0.25">
      <c r="A321" s="35">
        <v>41645</v>
      </c>
      <c r="B321" s="36">
        <v>448</v>
      </c>
      <c r="C321" s="36" t="s">
        <v>9</v>
      </c>
      <c r="D321" s="37" t="s">
        <v>213</v>
      </c>
      <c r="E321" s="38">
        <v>371.5</v>
      </c>
      <c r="F321" s="39">
        <v>41645</v>
      </c>
      <c r="G321" s="38">
        <v>371.5</v>
      </c>
      <c r="H321" s="40">
        <f t="shared" si="4"/>
        <v>0</v>
      </c>
      <c r="I321" s="38" t="s">
        <v>12</v>
      </c>
      <c r="J321" s="31"/>
    </row>
    <row r="322" spans="1:10" x14ac:dyDescent="0.25">
      <c r="A322" s="35">
        <v>41645</v>
      </c>
      <c r="B322" s="36">
        <v>449</v>
      </c>
      <c r="C322" s="36" t="s">
        <v>9</v>
      </c>
      <c r="D322" s="37" t="s">
        <v>14</v>
      </c>
      <c r="E322" s="38">
        <v>9971</v>
      </c>
      <c r="F322" s="39">
        <v>41645</v>
      </c>
      <c r="G322" s="38">
        <v>9971</v>
      </c>
      <c r="H322" s="40">
        <f t="shared" si="4"/>
        <v>0</v>
      </c>
      <c r="I322" s="37" t="s">
        <v>15</v>
      </c>
      <c r="J322" s="31"/>
    </row>
    <row r="323" spans="1:10" x14ac:dyDescent="0.25">
      <c r="A323" s="35">
        <v>41645</v>
      </c>
      <c r="B323" s="36">
        <v>450</v>
      </c>
      <c r="C323" s="36" t="s">
        <v>9</v>
      </c>
      <c r="D323" s="37" t="s">
        <v>148</v>
      </c>
      <c r="E323" s="38">
        <v>3305.5</v>
      </c>
      <c r="F323" s="39">
        <v>41647</v>
      </c>
      <c r="G323" s="38">
        <v>3305.5</v>
      </c>
      <c r="H323" s="40">
        <f t="shared" si="4"/>
        <v>0</v>
      </c>
      <c r="I323" s="37" t="s">
        <v>27</v>
      </c>
      <c r="J323" s="31"/>
    </row>
    <row r="324" spans="1:10" x14ac:dyDescent="0.25">
      <c r="A324" s="35">
        <v>41645</v>
      </c>
      <c r="B324" s="36">
        <v>451</v>
      </c>
      <c r="C324" s="36" t="s">
        <v>9</v>
      </c>
      <c r="D324" s="37" t="s">
        <v>106</v>
      </c>
      <c r="E324" s="38">
        <v>50209.279999999999</v>
      </c>
      <c r="F324" s="39">
        <v>41662</v>
      </c>
      <c r="G324" s="38">
        <v>50209.279999999999</v>
      </c>
      <c r="H324" s="40">
        <f t="shared" ref="H324:H387" si="5">E324-G324</f>
        <v>0</v>
      </c>
      <c r="I324" s="37" t="s">
        <v>15</v>
      </c>
      <c r="J324" s="31"/>
    </row>
    <row r="325" spans="1:10" x14ac:dyDescent="0.25">
      <c r="A325" s="35">
        <v>41645</v>
      </c>
      <c r="B325" s="36">
        <v>452</v>
      </c>
      <c r="C325" s="36" t="s">
        <v>9</v>
      </c>
      <c r="D325" s="37" t="s">
        <v>8</v>
      </c>
      <c r="E325" s="38">
        <v>345.6</v>
      </c>
      <c r="F325" s="39">
        <v>41645</v>
      </c>
      <c r="G325" s="38">
        <v>345.6</v>
      </c>
      <c r="H325" s="40">
        <f t="shared" si="5"/>
        <v>0</v>
      </c>
      <c r="I325" s="37" t="s">
        <v>8</v>
      </c>
      <c r="J325" s="31"/>
    </row>
    <row r="326" spans="1:10" x14ac:dyDescent="0.25">
      <c r="A326" s="35">
        <v>41645</v>
      </c>
      <c r="B326" s="36">
        <v>453</v>
      </c>
      <c r="C326" s="36" t="s">
        <v>9</v>
      </c>
      <c r="D326" s="37" t="s">
        <v>20</v>
      </c>
      <c r="E326" s="38">
        <v>2811.6</v>
      </c>
      <c r="F326" s="55" t="s">
        <v>214</v>
      </c>
      <c r="G326" s="38">
        <f>900+1911.5</f>
        <v>2811.5</v>
      </c>
      <c r="H326" s="40">
        <f t="shared" si="5"/>
        <v>9.9999999999909051E-2</v>
      </c>
      <c r="I326" s="37"/>
      <c r="J326" s="31"/>
    </row>
    <row r="327" spans="1:10" x14ac:dyDescent="0.25">
      <c r="A327" s="35">
        <v>41645</v>
      </c>
      <c r="B327" s="36">
        <v>454</v>
      </c>
      <c r="C327" s="36" t="s">
        <v>9</v>
      </c>
      <c r="D327" s="37" t="s">
        <v>215</v>
      </c>
      <c r="E327" s="38">
        <v>2959.5</v>
      </c>
      <c r="F327" s="39">
        <v>41645</v>
      </c>
      <c r="G327" s="38">
        <v>2959.5</v>
      </c>
      <c r="H327" s="40">
        <f t="shared" si="5"/>
        <v>0</v>
      </c>
      <c r="I327" s="37"/>
      <c r="J327" s="31"/>
    </row>
    <row r="328" spans="1:10" x14ac:dyDescent="0.25">
      <c r="A328" s="35">
        <v>41645</v>
      </c>
      <c r="B328" s="36">
        <v>455</v>
      </c>
      <c r="C328" s="36" t="s">
        <v>9</v>
      </c>
      <c r="D328" s="37" t="s">
        <v>216</v>
      </c>
      <c r="E328" s="38">
        <v>22701</v>
      </c>
      <c r="F328" s="39">
        <v>41645</v>
      </c>
      <c r="G328" s="38">
        <v>22701</v>
      </c>
      <c r="H328" s="40">
        <f t="shared" si="5"/>
        <v>0</v>
      </c>
      <c r="I328" s="37"/>
      <c r="J328" s="31"/>
    </row>
    <row r="329" spans="1:10" x14ac:dyDescent="0.25">
      <c r="A329" s="35">
        <v>41645</v>
      </c>
      <c r="B329" s="36">
        <v>456</v>
      </c>
      <c r="C329" s="36" t="s">
        <v>9</v>
      </c>
      <c r="D329" s="37" t="s">
        <v>17</v>
      </c>
      <c r="E329" s="38">
        <v>45316.5</v>
      </c>
      <c r="F329" s="39">
        <v>41645</v>
      </c>
      <c r="G329" s="38">
        <v>45316.5</v>
      </c>
      <c r="H329" s="40">
        <f t="shared" si="5"/>
        <v>0</v>
      </c>
      <c r="I329" s="37" t="s">
        <v>21</v>
      </c>
      <c r="J329" s="31"/>
    </row>
    <row r="330" spans="1:10" x14ac:dyDescent="0.25">
      <c r="A330" s="35">
        <v>41645</v>
      </c>
      <c r="B330" s="36">
        <v>457</v>
      </c>
      <c r="C330" s="36" t="s">
        <v>9</v>
      </c>
      <c r="D330" s="37" t="s">
        <v>19</v>
      </c>
      <c r="E330" s="38">
        <v>16094.5</v>
      </c>
      <c r="F330" s="39">
        <v>41646</v>
      </c>
      <c r="G330" s="38">
        <v>16094.5</v>
      </c>
      <c r="H330" s="40">
        <f t="shared" si="5"/>
        <v>0</v>
      </c>
      <c r="I330" s="37" t="s">
        <v>30</v>
      </c>
      <c r="J330" s="31"/>
    </row>
    <row r="331" spans="1:10" x14ac:dyDescent="0.25">
      <c r="A331" s="35">
        <v>41645</v>
      </c>
      <c r="B331" s="36">
        <v>458</v>
      </c>
      <c r="C331" s="36" t="s">
        <v>9</v>
      </c>
      <c r="D331" s="37" t="s">
        <v>130</v>
      </c>
      <c r="E331" s="38">
        <v>6044.5</v>
      </c>
      <c r="F331" s="39">
        <v>41652</v>
      </c>
      <c r="G331" s="38">
        <v>6044.5</v>
      </c>
      <c r="H331" s="40">
        <f t="shared" si="5"/>
        <v>0</v>
      </c>
      <c r="I331" s="37" t="s">
        <v>21</v>
      </c>
      <c r="J331" s="31"/>
    </row>
    <row r="332" spans="1:10" x14ac:dyDescent="0.25">
      <c r="A332" s="35">
        <v>41645</v>
      </c>
      <c r="B332" s="36">
        <v>459</v>
      </c>
      <c r="C332" s="36" t="s">
        <v>9</v>
      </c>
      <c r="D332" s="37" t="s">
        <v>33</v>
      </c>
      <c r="E332" s="38">
        <v>7507.5</v>
      </c>
      <c r="F332" s="39">
        <v>41645</v>
      </c>
      <c r="G332" s="38">
        <v>7507.5</v>
      </c>
      <c r="H332" s="40">
        <f t="shared" si="5"/>
        <v>0</v>
      </c>
      <c r="I332" s="37" t="s">
        <v>217</v>
      </c>
      <c r="J332" s="31"/>
    </row>
    <row r="333" spans="1:10" x14ac:dyDescent="0.25">
      <c r="A333" s="35">
        <v>41645</v>
      </c>
      <c r="B333" s="36">
        <v>460</v>
      </c>
      <c r="C333" s="36" t="s">
        <v>9</v>
      </c>
      <c r="D333" s="37" t="s">
        <v>8</v>
      </c>
      <c r="E333" s="38">
        <v>2261.6</v>
      </c>
      <c r="F333" s="39">
        <v>41645</v>
      </c>
      <c r="G333" s="38">
        <v>2261.6</v>
      </c>
      <c r="H333" s="40">
        <f t="shared" si="5"/>
        <v>0</v>
      </c>
      <c r="I333" s="37" t="s">
        <v>8</v>
      </c>
      <c r="J333" s="31"/>
    </row>
    <row r="334" spans="1:10" x14ac:dyDescent="0.25">
      <c r="A334" s="35">
        <v>41645</v>
      </c>
      <c r="B334" s="36">
        <v>461</v>
      </c>
      <c r="C334" s="36" t="s">
        <v>9</v>
      </c>
      <c r="D334" s="37" t="s">
        <v>218</v>
      </c>
      <c r="E334" s="38">
        <v>17369.650000000001</v>
      </c>
      <c r="F334" s="39">
        <v>41654</v>
      </c>
      <c r="G334" s="38">
        <v>17369.650000000001</v>
      </c>
      <c r="H334" s="40">
        <f t="shared" si="5"/>
        <v>0</v>
      </c>
      <c r="I334" s="37" t="s">
        <v>30</v>
      </c>
      <c r="J334" s="31"/>
    </row>
    <row r="335" spans="1:10" x14ac:dyDescent="0.25">
      <c r="A335" s="35">
        <v>41645</v>
      </c>
      <c r="B335" s="36">
        <v>462</v>
      </c>
      <c r="C335" s="36" t="s">
        <v>9</v>
      </c>
      <c r="D335" s="37" t="s">
        <v>44</v>
      </c>
      <c r="E335" s="38">
        <v>4800</v>
      </c>
      <c r="F335" s="55" t="s">
        <v>219</v>
      </c>
      <c r="G335" s="38">
        <f>4340+460</f>
        <v>4800</v>
      </c>
      <c r="H335" s="40">
        <f t="shared" si="5"/>
        <v>0</v>
      </c>
      <c r="I335" s="37" t="s">
        <v>45</v>
      </c>
      <c r="J335" s="31"/>
    </row>
    <row r="336" spans="1:10" x14ac:dyDescent="0.25">
      <c r="A336" s="35">
        <v>41645</v>
      </c>
      <c r="B336" s="36">
        <v>463</v>
      </c>
      <c r="C336" s="36" t="s">
        <v>9</v>
      </c>
      <c r="D336" s="37" t="s">
        <v>42</v>
      </c>
      <c r="E336" s="38">
        <v>2000</v>
      </c>
      <c r="F336" s="39">
        <v>41657</v>
      </c>
      <c r="G336" s="38">
        <v>2000</v>
      </c>
      <c r="H336" s="40">
        <f t="shared" si="5"/>
        <v>0</v>
      </c>
      <c r="I336" s="37" t="s">
        <v>45</v>
      </c>
    </row>
    <row r="337" spans="1:10" x14ac:dyDescent="0.25">
      <c r="A337" s="35">
        <v>41645</v>
      </c>
      <c r="B337" s="36">
        <v>464</v>
      </c>
      <c r="C337" s="36" t="s">
        <v>9</v>
      </c>
      <c r="D337" s="37" t="s">
        <v>46</v>
      </c>
      <c r="E337" s="38">
        <v>3304</v>
      </c>
      <c r="F337" s="39">
        <v>41645</v>
      </c>
      <c r="G337" s="38">
        <v>3304</v>
      </c>
      <c r="H337" s="40">
        <f t="shared" si="5"/>
        <v>0</v>
      </c>
      <c r="I337" s="37" t="s">
        <v>45</v>
      </c>
      <c r="J337" s="31"/>
    </row>
    <row r="338" spans="1:10" x14ac:dyDescent="0.25">
      <c r="A338" s="35">
        <v>41645</v>
      </c>
      <c r="B338" s="36">
        <v>465</v>
      </c>
      <c r="C338" s="36" t="s">
        <v>9</v>
      </c>
      <c r="D338" s="37" t="s">
        <v>220</v>
      </c>
      <c r="E338" s="38">
        <v>2393.5</v>
      </c>
      <c r="F338" s="43" t="s">
        <v>221</v>
      </c>
      <c r="G338" s="44">
        <v>2393.5</v>
      </c>
      <c r="H338" s="40">
        <f t="shared" si="5"/>
        <v>0</v>
      </c>
      <c r="I338" s="37" t="s">
        <v>45</v>
      </c>
      <c r="J338" s="31"/>
    </row>
    <row r="339" spans="1:10" x14ac:dyDescent="0.25">
      <c r="A339" s="35">
        <v>41645</v>
      </c>
      <c r="B339" s="36">
        <v>466</v>
      </c>
      <c r="C339" s="36" t="s">
        <v>9</v>
      </c>
      <c r="D339" s="37" t="s">
        <v>16</v>
      </c>
      <c r="E339" s="38">
        <v>151398</v>
      </c>
      <c r="F339" s="39">
        <v>41666</v>
      </c>
      <c r="G339" s="38">
        <v>151398</v>
      </c>
      <c r="H339" s="40">
        <f t="shared" si="5"/>
        <v>0</v>
      </c>
      <c r="I339" s="37"/>
      <c r="J339" s="31"/>
    </row>
    <row r="340" spans="1:10" x14ac:dyDescent="0.25">
      <c r="A340" s="35">
        <v>41645</v>
      </c>
      <c r="B340" s="36">
        <v>467</v>
      </c>
      <c r="C340" s="36" t="s">
        <v>9</v>
      </c>
      <c r="D340" s="37" t="s">
        <v>106</v>
      </c>
      <c r="E340" s="38">
        <v>137065</v>
      </c>
      <c r="F340" s="39">
        <v>41655</v>
      </c>
      <c r="G340" s="38">
        <v>137065</v>
      </c>
      <c r="H340" s="40">
        <f t="shared" si="5"/>
        <v>0</v>
      </c>
      <c r="I340" s="37"/>
      <c r="J340" s="31"/>
    </row>
    <row r="341" spans="1:10" x14ac:dyDescent="0.25">
      <c r="A341" s="35">
        <v>41645</v>
      </c>
      <c r="B341" s="36">
        <v>468</v>
      </c>
      <c r="C341" s="36" t="s">
        <v>9</v>
      </c>
      <c r="D341" s="37" t="s">
        <v>47</v>
      </c>
      <c r="E341" s="38">
        <v>3415.5</v>
      </c>
      <c r="F341" s="39">
        <v>41648</v>
      </c>
      <c r="G341" s="38">
        <v>3415.5</v>
      </c>
      <c r="H341" s="40">
        <f t="shared" si="5"/>
        <v>0</v>
      </c>
      <c r="I341" s="37" t="s">
        <v>30</v>
      </c>
      <c r="J341" s="31"/>
    </row>
    <row r="342" spans="1:10" x14ac:dyDescent="0.25">
      <c r="A342" s="35">
        <v>41645</v>
      </c>
      <c r="B342" s="36">
        <v>469</v>
      </c>
      <c r="C342" s="36" t="s">
        <v>9</v>
      </c>
      <c r="D342" s="37" t="s">
        <v>55</v>
      </c>
      <c r="E342" s="38">
        <v>10178</v>
      </c>
      <c r="F342" s="39">
        <v>41645</v>
      </c>
      <c r="G342" s="38">
        <v>10178</v>
      </c>
      <c r="H342" s="40">
        <f t="shared" si="5"/>
        <v>0</v>
      </c>
      <c r="I342" s="37"/>
      <c r="J342" s="31"/>
    </row>
    <row r="343" spans="1:10" x14ac:dyDescent="0.25">
      <c r="A343" s="35">
        <v>41645</v>
      </c>
      <c r="B343" s="36">
        <v>470</v>
      </c>
      <c r="C343" s="36" t="s">
        <v>9</v>
      </c>
      <c r="D343" s="37" t="s">
        <v>222</v>
      </c>
      <c r="E343" s="38">
        <v>2672</v>
      </c>
      <c r="F343" s="39">
        <v>41645</v>
      </c>
      <c r="G343" s="38">
        <v>2672</v>
      </c>
      <c r="H343" s="40">
        <f t="shared" si="5"/>
        <v>0</v>
      </c>
      <c r="I343" s="37"/>
      <c r="J343" s="31"/>
    </row>
    <row r="344" spans="1:10" x14ac:dyDescent="0.25">
      <c r="A344" s="35">
        <v>41645</v>
      </c>
      <c r="B344" s="36">
        <v>471</v>
      </c>
      <c r="C344" s="36" t="s">
        <v>9</v>
      </c>
      <c r="D344" s="37" t="s">
        <v>64</v>
      </c>
      <c r="E344" s="38">
        <v>15157</v>
      </c>
      <c r="F344" s="39">
        <v>41645</v>
      </c>
      <c r="G344" s="38">
        <v>15157</v>
      </c>
      <c r="H344" s="40">
        <f t="shared" si="5"/>
        <v>0</v>
      </c>
      <c r="I344" s="37" t="s">
        <v>65</v>
      </c>
      <c r="J344" s="31"/>
    </row>
    <row r="345" spans="1:10" x14ac:dyDescent="0.25">
      <c r="A345" s="35">
        <v>41645</v>
      </c>
      <c r="B345" s="36">
        <v>472</v>
      </c>
      <c r="C345" s="36" t="s">
        <v>9</v>
      </c>
      <c r="D345" s="37" t="s">
        <v>188</v>
      </c>
      <c r="E345" s="38">
        <v>5533.5</v>
      </c>
      <c r="F345" s="39">
        <v>41645</v>
      </c>
      <c r="G345" s="38">
        <v>5533.5</v>
      </c>
      <c r="H345" s="40">
        <f t="shared" si="5"/>
        <v>0</v>
      </c>
      <c r="I345" s="37"/>
      <c r="J345" s="31"/>
    </row>
    <row r="346" spans="1:10" x14ac:dyDescent="0.25">
      <c r="A346" s="35">
        <v>41645</v>
      </c>
      <c r="B346" s="36">
        <v>473</v>
      </c>
      <c r="C346" s="36" t="s">
        <v>9</v>
      </c>
      <c r="D346" s="37" t="s">
        <v>51</v>
      </c>
      <c r="E346" s="38">
        <v>1883.2</v>
      </c>
      <c r="F346" s="39">
        <v>41645</v>
      </c>
      <c r="G346" s="38">
        <v>1883.2</v>
      </c>
      <c r="H346" s="40">
        <f t="shared" si="5"/>
        <v>0</v>
      </c>
      <c r="I346" s="37" t="s">
        <v>45</v>
      </c>
      <c r="J346" s="31"/>
    </row>
    <row r="347" spans="1:10" x14ac:dyDescent="0.25">
      <c r="A347" s="35">
        <v>41645</v>
      </c>
      <c r="B347" s="36">
        <v>474</v>
      </c>
      <c r="C347" s="36" t="s">
        <v>9</v>
      </c>
      <c r="D347" s="37" t="s">
        <v>8</v>
      </c>
      <c r="E347" s="38">
        <v>819</v>
      </c>
      <c r="F347" s="39">
        <v>41645</v>
      </c>
      <c r="G347" s="38">
        <v>819</v>
      </c>
      <c r="H347" s="40">
        <f t="shared" si="5"/>
        <v>0</v>
      </c>
      <c r="I347" s="37" t="s">
        <v>8</v>
      </c>
      <c r="J347" s="31"/>
    </row>
    <row r="348" spans="1:10" x14ac:dyDescent="0.25">
      <c r="A348" s="35">
        <v>41645</v>
      </c>
      <c r="B348" s="36">
        <v>475</v>
      </c>
      <c r="C348" s="36" t="s">
        <v>9</v>
      </c>
      <c r="D348" s="37" t="s">
        <v>220</v>
      </c>
      <c r="E348" s="38">
        <v>5409.5</v>
      </c>
      <c r="F348" s="39">
        <v>41645</v>
      </c>
      <c r="G348" s="38">
        <v>5409.5</v>
      </c>
      <c r="H348" s="40">
        <f t="shared" si="5"/>
        <v>0</v>
      </c>
      <c r="I348" s="37" t="s">
        <v>45</v>
      </c>
      <c r="J348" s="31"/>
    </row>
    <row r="349" spans="1:10" x14ac:dyDescent="0.25">
      <c r="A349" s="35">
        <v>41645</v>
      </c>
      <c r="B349" s="36">
        <v>476</v>
      </c>
      <c r="C349" s="36" t="s">
        <v>9</v>
      </c>
      <c r="D349" s="56" t="s">
        <v>53</v>
      </c>
      <c r="E349" s="57">
        <v>0</v>
      </c>
      <c r="F349" s="39"/>
      <c r="G349" s="38">
        <v>0</v>
      </c>
      <c r="H349" s="40">
        <f t="shared" si="5"/>
        <v>0</v>
      </c>
      <c r="I349" s="37"/>
      <c r="J349" s="31" t="s">
        <v>223</v>
      </c>
    </row>
    <row r="350" spans="1:10" x14ac:dyDescent="0.25">
      <c r="A350" s="35">
        <v>41645</v>
      </c>
      <c r="B350" s="36">
        <v>477</v>
      </c>
      <c r="C350" s="36" t="s">
        <v>9</v>
      </c>
      <c r="D350" s="37" t="s">
        <v>54</v>
      </c>
      <c r="E350" s="38">
        <v>20998.2</v>
      </c>
      <c r="F350" s="39">
        <v>41645</v>
      </c>
      <c r="G350" s="38">
        <v>20998.2</v>
      </c>
      <c r="H350" s="40">
        <f t="shared" si="5"/>
        <v>0</v>
      </c>
      <c r="I350" s="37"/>
      <c r="J350" s="31"/>
    </row>
    <row r="351" spans="1:10" x14ac:dyDescent="0.25">
      <c r="A351" s="35">
        <v>41645</v>
      </c>
      <c r="B351" s="36">
        <v>478</v>
      </c>
      <c r="C351" s="36" t="s">
        <v>9</v>
      </c>
      <c r="D351" s="37" t="s">
        <v>66</v>
      </c>
      <c r="E351" s="38">
        <v>1405</v>
      </c>
      <c r="F351" s="39">
        <v>41645</v>
      </c>
      <c r="G351" s="38">
        <v>1405</v>
      </c>
      <c r="H351" s="40">
        <f t="shared" si="5"/>
        <v>0</v>
      </c>
      <c r="I351" s="37" t="s">
        <v>45</v>
      </c>
      <c r="J351" s="31"/>
    </row>
    <row r="352" spans="1:10" x14ac:dyDescent="0.25">
      <c r="A352" s="35">
        <v>41645</v>
      </c>
      <c r="B352" s="36">
        <v>479</v>
      </c>
      <c r="C352" s="36" t="s">
        <v>9</v>
      </c>
      <c r="D352" s="37" t="s">
        <v>54</v>
      </c>
      <c r="E352" s="38">
        <v>934</v>
      </c>
      <c r="F352" s="39">
        <v>41645</v>
      </c>
      <c r="G352" s="38">
        <v>934</v>
      </c>
      <c r="H352" s="40">
        <f t="shared" si="5"/>
        <v>0</v>
      </c>
      <c r="I352" s="37"/>
      <c r="J352" s="31"/>
    </row>
    <row r="353" spans="1:10" x14ac:dyDescent="0.25">
      <c r="A353" s="35">
        <v>41645</v>
      </c>
      <c r="B353" s="36">
        <v>480</v>
      </c>
      <c r="C353" s="36" t="s">
        <v>9</v>
      </c>
      <c r="D353" s="37" t="s">
        <v>8</v>
      </c>
      <c r="E353" s="38">
        <v>10000.5</v>
      </c>
      <c r="F353" s="39">
        <v>41645</v>
      </c>
      <c r="G353" s="38">
        <v>10000.5</v>
      </c>
      <c r="H353" s="40">
        <f t="shared" si="5"/>
        <v>0</v>
      </c>
      <c r="I353" s="37" t="s">
        <v>8</v>
      </c>
      <c r="J353" s="31"/>
    </row>
    <row r="354" spans="1:10" x14ac:dyDescent="0.25">
      <c r="A354" s="35">
        <v>41645</v>
      </c>
      <c r="B354" s="36">
        <v>481</v>
      </c>
      <c r="C354" s="36" t="s">
        <v>9</v>
      </c>
      <c r="D354" s="37" t="s">
        <v>20</v>
      </c>
      <c r="E354" s="38">
        <v>2262</v>
      </c>
      <c r="F354" s="39">
        <v>41645</v>
      </c>
      <c r="G354" s="38">
        <v>2262</v>
      </c>
      <c r="H354" s="40">
        <f t="shared" si="5"/>
        <v>0</v>
      </c>
      <c r="I354" s="37"/>
      <c r="J354" s="31"/>
    </row>
    <row r="355" spans="1:10" x14ac:dyDescent="0.25">
      <c r="A355" s="35">
        <v>41645</v>
      </c>
      <c r="B355" s="36">
        <v>482</v>
      </c>
      <c r="C355" s="36" t="s">
        <v>9</v>
      </c>
      <c r="D355" s="51" t="s">
        <v>137</v>
      </c>
      <c r="E355" s="52">
        <v>21867.599999999999</v>
      </c>
      <c r="F355" s="78" t="s">
        <v>224</v>
      </c>
      <c r="G355" s="52">
        <v>21867</v>
      </c>
      <c r="H355" s="18">
        <f t="shared" si="5"/>
        <v>0.59999999999854481</v>
      </c>
      <c r="I355" s="51" t="s">
        <v>8</v>
      </c>
      <c r="J355" s="54"/>
    </row>
    <row r="356" spans="1:10" x14ac:dyDescent="0.25">
      <c r="A356" s="35">
        <v>41645</v>
      </c>
      <c r="B356" s="36">
        <v>483</v>
      </c>
      <c r="C356" s="36" t="s">
        <v>9</v>
      </c>
      <c r="D356" s="37" t="s">
        <v>41</v>
      </c>
      <c r="E356" s="38">
        <v>6637</v>
      </c>
      <c r="F356" s="39">
        <v>41645</v>
      </c>
      <c r="G356" s="38">
        <v>6637</v>
      </c>
      <c r="H356" s="40">
        <f t="shared" si="5"/>
        <v>0</v>
      </c>
      <c r="I356" s="37" t="s">
        <v>21</v>
      </c>
      <c r="J356" s="31"/>
    </row>
    <row r="357" spans="1:10" x14ac:dyDescent="0.25">
      <c r="A357" s="35">
        <v>41645</v>
      </c>
      <c r="B357" s="36">
        <v>484</v>
      </c>
      <c r="C357" s="36" t="s">
        <v>9</v>
      </c>
      <c r="D357" s="54" t="s">
        <v>225</v>
      </c>
      <c r="E357" s="52">
        <v>4884</v>
      </c>
      <c r="F357" s="79" t="s">
        <v>226</v>
      </c>
      <c r="G357" s="80">
        <v>4884</v>
      </c>
      <c r="H357" s="66">
        <f t="shared" si="5"/>
        <v>0</v>
      </c>
      <c r="I357" s="54" t="s">
        <v>21</v>
      </c>
      <c r="J357" s="31" t="s">
        <v>227</v>
      </c>
    </row>
    <row r="358" spans="1:10" x14ac:dyDescent="0.25">
      <c r="A358" s="35">
        <v>41645</v>
      </c>
      <c r="B358" s="36">
        <v>485</v>
      </c>
      <c r="C358" s="36" t="s">
        <v>9</v>
      </c>
      <c r="D358" s="37" t="s">
        <v>136</v>
      </c>
      <c r="E358" s="38">
        <v>1419</v>
      </c>
      <c r="F358" s="39">
        <v>41645</v>
      </c>
      <c r="G358" s="38">
        <v>1419</v>
      </c>
      <c r="H358" s="40">
        <f t="shared" si="5"/>
        <v>0</v>
      </c>
      <c r="I358" s="37"/>
      <c r="J358" s="54"/>
    </row>
    <row r="359" spans="1:10" x14ac:dyDescent="0.25">
      <c r="A359" s="35">
        <v>41645</v>
      </c>
      <c r="B359" s="36">
        <v>486</v>
      </c>
      <c r="C359" s="36" t="s">
        <v>9</v>
      </c>
      <c r="D359" s="37" t="s">
        <v>106</v>
      </c>
      <c r="E359" s="38">
        <v>1878.5</v>
      </c>
      <c r="F359" s="39">
        <v>41655</v>
      </c>
      <c r="G359" s="38">
        <v>1878.5</v>
      </c>
      <c r="H359" s="40">
        <f t="shared" si="5"/>
        <v>0</v>
      </c>
      <c r="I359" s="37"/>
      <c r="J359" s="31"/>
    </row>
    <row r="360" spans="1:10" x14ac:dyDescent="0.25">
      <c r="A360" s="35">
        <v>41645</v>
      </c>
      <c r="B360" s="36">
        <v>487</v>
      </c>
      <c r="C360" s="36" t="s">
        <v>9</v>
      </c>
      <c r="D360" s="37" t="s">
        <v>124</v>
      </c>
      <c r="E360" s="38">
        <v>7752</v>
      </c>
      <c r="F360" s="39">
        <v>41645</v>
      </c>
      <c r="G360" s="38">
        <v>7752</v>
      </c>
      <c r="H360" s="40">
        <f t="shared" si="5"/>
        <v>0</v>
      </c>
      <c r="I360" s="37" t="s">
        <v>217</v>
      </c>
      <c r="J360" s="31"/>
    </row>
    <row r="361" spans="1:10" x14ac:dyDescent="0.25">
      <c r="A361" s="35">
        <v>41645</v>
      </c>
      <c r="B361" s="36">
        <v>488</v>
      </c>
      <c r="C361" s="36" t="s">
        <v>9</v>
      </c>
      <c r="D361" s="37" t="s">
        <v>57</v>
      </c>
      <c r="E361" s="38">
        <v>630</v>
      </c>
      <c r="F361" s="39">
        <v>41645</v>
      </c>
      <c r="G361" s="38">
        <v>630</v>
      </c>
      <c r="H361" s="40">
        <f t="shared" si="5"/>
        <v>0</v>
      </c>
      <c r="I361" s="37" t="s">
        <v>217</v>
      </c>
      <c r="J361" s="31"/>
    </row>
    <row r="362" spans="1:10" x14ac:dyDescent="0.25">
      <c r="A362" s="35">
        <v>41645</v>
      </c>
      <c r="B362" s="36">
        <v>489</v>
      </c>
      <c r="C362" s="36" t="s">
        <v>9</v>
      </c>
      <c r="D362" s="37" t="s">
        <v>32</v>
      </c>
      <c r="E362" s="38">
        <v>7939.5</v>
      </c>
      <c r="F362" s="39">
        <v>41645</v>
      </c>
      <c r="G362" s="38">
        <v>7939.5</v>
      </c>
      <c r="H362" s="40">
        <f t="shared" si="5"/>
        <v>0</v>
      </c>
      <c r="I362" s="37" t="s">
        <v>217</v>
      </c>
      <c r="J362" s="31"/>
    </row>
    <row r="363" spans="1:10" x14ac:dyDescent="0.25">
      <c r="A363" s="35">
        <v>41645</v>
      </c>
      <c r="B363" s="36">
        <v>490</v>
      </c>
      <c r="C363" s="36" t="s">
        <v>9</v>
      </c>
      <c r="D363" s="37" t="s">
        <v>228</v>
      </c>
      <c r="E363" s="38">
        <v>2760.5</v>
      </c>
      <c r="F363" s="39">
        <v>41645</v>
      </c>
      <c r="G363" s="38">
        <v>2760.5</v>
      </c>
      <c r="H363" s="40">
        <f t="shared" si="5"/>
        <v>0</v>
      </c>
      <c r="I363" s="37" t="s">
        <v>217</v>
      </c>
      <c r="J363" s="31"/>
    </row>
    <row r="364" spans="1:10" x14ac:dyDescent="0.25">
      <c r="A364" s="35">
        <v>41646</v>
      </c>
      <c r="B364" s="36">
        <v>491</v>
      </c>
      <c r="C364" s="36" t="s">
        <v>9</v>
      </c>
      <c r="D364" s="37" t="s">
        <v>229</v>
      </c>
      <c r="E364" s="38">
        <v>28067.5</v>
      </c>
      <c r="F364" s="39">
        <v>41648</v>
      </c>
      <c r="G364" s="38">
        <v>28067.5</v>
      </c>
      <c r="H364" s="40">
        <f t="shared" si="5"/>
        <v>0</v>
      </c>
      <c r="I364" s="38" t="s">
        <v>65</v>
      </c>
      <c r="J364" s="31"/>
    </row>
    <row r="365" spans="1:10" x14ac:dyDescent="0.25">
      <c r="A365" s="35">
        <v>41646</v>
      </c>
      <c r="B365" s="36">
        <v>492</v>
      </c>
      <c r="C365" s="36" t="s">
        <v>9</v>
      </c>
      <c r="D365" s="37" t="s">
        <v>230</v>
      </c>
      <c r="E365" s="38">
        <v>134.5</v>
      </c>
      <c r="F365" s="39">
        <v>41649</v>
      </c>
      <c r="G365" s="38">
        <v>134.5</v>
      </c>
      <c r="H365" s="40">
        <f t="shared" si="5"/>
        <v>0</v>
      </c>
      <c r="I365" s="37"/>
      <c r="J365" s="31"/>
    </row>
    <row r="366" spans="1:10" x14ac:dyDescent="0.25">
      <c r="A366" s="35">
        <v>41646</v>
      </c>
      <c r="B366" s="36">
        <v>493</v>
      </c>
      <c r="C366" s="36" t="s">
        <v>9</v>
      </c>
      <c r="D366" s="37" t="s">
        <v>99</v>
      </c>
      <c r="E366" s="38">
        <v>6548</v>
      </c>
      <c r="F366" s="39">
        <v>41646</v>
      </c>
      <c r="G366" s="38">
        <v>6548</v>
      </c>
      <c r="H366" s="40">
        <f t="shared" si="5"/>
        <v>0</v>
      </c>
      <c r="I366" s="37" t="s">
        <v>30</v>
      </c>
      <c r="J366" s="31"/>
    </row>
    <row r="367" spans="1:10" x14ac:dyDescent="0.25">
      <c r="A367" s="35">
        <v>41646</v>
      </c>
      <c r="B367" s="36">
        <v>494</v>
      </c>
      <c r="C367" s="36" t="s">
        <v>9</v>
      </c>
      <c r="D367" s="37" t="s">
        <v>191</v>
      </c>
      <c r="E367" s="38">
        <v>1890</v>
      </c>
      <c r="F367" s="39">
        <v>41646</v>
      </c>
      <c r="G367" s="38">
        <v>1890</v>
      </c>
      <c r="H367" s="40">
        <f t="shared" si="5"/>
        <v>0</v>
      </c>
      <c r="I367" s="37" t="s">
        <v>30</v>
      </c>
      <c r="J367" s="31"/>
    </row>
    <row r="368" spans="1:10" x14ac:dyDescent="0.25">
      <c r="A368" s="35">
        <v>41646</v>
      </c>
      <c r="B368" s="36">
        <v>495</v>
      </c>
      <c r="C368" s="36" t="s">
        <v>9</v>
      </c>
      <c r="D368" s="37" t="s">
        <v>231</v>
      </c>
      <c r="E368" s="38">
        <v>1378.5</v>
      </c>
      <c r="F368" s="39">
        <v>41646</v>
      </c>
      <c r="G368" s="38">
        <v>1378.5</v>
      </c>
      <c r="H368" s="40">
        <f t="shared" si="5"/>
        <v>0</v>
      </c>
      <c r="I368" s="37" t="s">
        <v>30</v>
      </c>
      <c r="J368" s="31"/>
    </row>
    <row r="369" spans="1:10" x14ac:dyDescent="0.25">
      <c r="A369" s="35">
        <v>41646</v>
      </c>
      <c r="B369" s="36">
        <v>496</v>
      </c>
      <c r="C369" s="36" t="s">
        <v>9</v>
      </c>
      <c r="D369" s="37" t="s">
        <v>232</v>
      </c>
      <c r="E369" s="38">
        <v>3420</v>
      </c>
      <c r="F369" s="39">
        <v>41646</v>
      </c>
      <c r="G369" s="38">
        <v>3420</v>
      </c>
      <c r="H369" s="40">
        <f t="shared" si="5"/>
        <v>0</v>
      </c>
      <c r="I369" s="37" t="s">
        <v>30</v>
      </c>
      <c r="J369" s="31"/>
    </row>
    <row r="370" spans="1:10" x14ac:dyDescent="0.25">
      <c r="A370" s="35">
        <v>41646</v>
      </c>
      <c r="B370" s="36">
        <v>497</v>
      </c>
      <c r="C370" s="36" t="s">
        <v>9</v>
      </c>
      <c r="D370" s="37" t="s">
        <v>233</v>
      </c>
      <c r="E370" s="38">
        <v>1616</v>
      </c>
      <c r="F370" s="39">
        <v>41646</v>
      </c>
      <c r="G370" s="38">
        <v>1616</v>
      </c>
      <c r="H370" s="40">
        <f t="shared" si="5"/>
        <v>0</v>
      </c>
      <c r="I370" s="37" t="s">
        <v>30</v>
      </c>
      <c r="J370" s="31"/>
    </row>
    <row r="371" spans="1:10" x14ac:dyDescent="0.25">
      <c r="A371" s="35">
        <v>41646</v>
      </c>
      <c r="B371" s="36">
        <v>498</v>
      </c>
      <c r="C371" s="36" t="s">
        <v>9</v>
      </c>
      <c r="D371" s="37" t="s">
        <v>234</v>
      </c>
      <c r="E371" s="38">
        <v>670.5</v>
      </c>
      <c r="F371" s="39">
        <v>7.1</v>
      </c>
      <c r="G371" s="38">
        <v>670.5</v>
      </c>
      <c r="H371" s="40">
        <f t="shared" si="5"/>
        <v>0</v>
      </c>
      <c r="I371" s="37" t="s">
        <v>30</v>
      </c>
      <c r="J371" s="31"/>
    </row>
    <row r="372" spans="1:10" x14ac:dyDescent="0.25">
      <c r="A372" s="35">
        <v>41646</v>
      </c>
      <c r="B372" s="36">
        <v>499</v>
      </c>
      <c r="C372" s="36" t="s">
        <v>9</v>
      </c>
      <c r="D372" s="37" t="s">
        <v>235</v>
      </c>
      <c r="E372" s="38">
        <v>4983</v>
      </c>
      <c r="F372" s="55" t="s">
        <v>236</v>
      </c>
      <c r="G372" s="38">
        <v>4983</v>
      </c>
      <c r="H372" s="40">
        <f t="shared" si="5"/>
        <v>0</v>
      </c>
      <c r="I372" s="37" t="s">
        <v>30</v>
      </c>
      <c r="J372" s="31"/>
    </row>
    <row r="373" spans="1:10" x14ac:dyDescent="0.25">
      <c r="A373" s="35">
        <v>41646</v>
      </c>
      <c r="B373" s="36">
        <v>500</v>
      </c>
      <c r="C373" s="36" t="s">
        <v>9</v>
      </c>
      <c r="D373" s="37" t="s">
        <v>86</v>
      </c>
      <c r="E373" s="38">
        <v>4637</v>
      </c>
      <c r="F373" s="39">
        <v>41647</v>
      </c>
      <c r="G373" s="38">
        <v>4637</v>
      </c>
      <c r="H373" s="40">
        <f t="shared" si="5"/>
        <v>0</v>
      </c>
      <c r="I373" s="37" t="s">
        <v>30</v>
      </c>
      <c r="J373" s="31"/>
    </row>
    <row r="374" spans="1:10" x14ac:dyDescent="0.25">
      <c r="A374" s="35">
        <v>41646</v>
      </c>
      <c r="B374" s="36">
        <v>501</v>
      </c>
      <c r="C374" s="36" t="s">
        <v>9</v>
      </c>
      <c r="D374" s="37" t="s">
        <v>8</v>
      </c>
      <c r="E374" s="38">
        <v>1094</v>
      </c>
      <c r="F374" s="39">
        <v>41646</v>
      </c>
      <c r="G374" s="38">
        <v>1094</v>
      </c>
      <c r="H374" s="40">
        <f t="shared" si="5"/>
        <v>0</v>
      </c>
      <c r="I374" s="37" t="s">
        <v>8</v>
      </c>
      <c r="J374" s="31"/>
    </row>
    <row r="375" spans="1:10" x14ac:dyDescent="0.25">
      <c r="A375" s="35">
        <v>41646</v>
      </c>
      <c r="B375" s="36">
        <v>502</v>
      </c>
      <c r="C375" s="36" t="s">
        <v>9</v>
      </c>
      <c r="D375" s="37" t="s">
        <v>98</v>
      </c>
      <c r="E375" s="38">
        <v>14860</v>
      </c>
      <c r="F375" s="39">
        <v>41646</v>
      </c>
      <c r="G375" s="38">
        <v>14860</v>
      </c>
      <c r="H375" s="40">
        <f t="shared" si="5"/>
        <v>0</v>
      </c>
      <c r="I375" s="37" t="s">
        <v>65</v>
      </c>
      <c r="J375" s="31"/>
    </row>
    <row r="376" spans="1:10" x14ac:dyDescent="0.25">
      <c r="A376" s="35">
        <v>41646</v>
      </c>
      <c r="B376" s="36">
        <v>503</v>
      </c>
      <c r="C376" s="36" t="s">
        <v>9</v>
      </c>
      <c r="D376" s="37" t="s">
        <v>25</v>
      </c>
      <c r="E376" s="38">
        <v>19067</v>
      </c>
      <c r="F376" s="39">
        <v>41646</v>
      </c>
      <c r="G376" s="38">
        <v>19067</v>
      </c>
      <c r="H376" s="40">
        <f t="shared" si="5"/>
        <v>0</v>
      </c>
      <c r="I376" s="37" t="s">
        <v>65</v>
      </c>
      <c r="J376" s="31"/>
    </row>
    <row r="377" spans="1:10" x14ac:dyDescent="0.25">
      <c r="A377" s="35">
        <v>41646</v>
      </c>
      <c r="B377" s="36">
        <v>504</v>
      </c>
      <c r="C377" s="36" t="s">
        <v>9</v>
      </c>
      <c r="D377" s="37" t="s">
        <v>68</v>
      </c>
      <c r="E377" s="38">
        <v>5332</v>
      </c>
      <c r="F377" s="39">
        <v>41646</v>
      </c>
      <c r="G377" s="38">
        <v>5332</v>
      </c>
      <c r="H377" s="40">
        <f t="shared" si="5"/>
        <v>0</v>
      </c>
      <c r="I377" s="37" t="s">
        <v>65</v>
      </c>
      <c r="J377" s="31"/>
    </row>
    <row r="378" spans="1:10" x14ac:dyDescent="0.25">
      <c r="A378" s="35">
        <v>41646</v>
      </c>
      <c r="B378" s="36">
        <v>505</v>
      </c>
      <c r="C378" s="36" t="s">
        <v>9</v>
      </c>
      <c r="D378" s="37" t="s">
        <v>14</v>
      </c>
      <c r="E378" s="38">
        <v>7909</v>
      </c>
      <c r="F378" s="39">
        <v>41646</v>
      </c>
      <c r="G378" s="38">
        <v>7909</v>
      </c>
      <c r="H378" s="40">
        <f t="shared" si="5"/>
        <v>0</v>
      </c>
      <c r="I378" s="37" t="s">
        <v>217</v>
      </c>
      <c r="J378" s="31"/>
    </row>
    <row r="379" spans="1:10" x14ac:dyDescent="0.25">
      <c r="A379" s="35">
        <v>41646</v>
      </c>
      <c r="B379" s="36">
        <v>506</v>
      </c>
      <c r="C379" s="36" t="s">
        <v>9</v>
      </c>
      <c r="D379" s="37" t="s">
        <v>152</v>
      </c>
      <c r="E379" s="38">
        <v>6919</v>
      </c>
      <c r="F379" s="39">
        <v>41646</v>
      </c>
      <c r="G379" s="38">
        <v>6919</v>
      </c>
      <c r="H379" s="40">
        <f t="shared" si="5"/>
        <v>0</v>
      </c>
      <c r="I379" s="37"/>
      <c r="J379" s="31"/>
    </row>
    <row r="380" spans="1:10" x14ac:dyDescent="0.25">
      <c r="A380" s="35">
        <v>41646</v>
      </c>
      <c r="B380" s="36">
        <v>507</v>
      </c>
      <c r="C380" s="36" t="s">
        <v>9</v>
      </c>
      <c r="D380" s="37" t="s">
        <v>237</v>
      </c>
      <c r="E380" s="38">
        <v>4919.5</v>
      </c>
      <c r="F380" s="39">
        <v>41646</v>
      </c>
      <c r="G380" s="38">
        <v>4919.5</v>
      </c>
      <c r="H380" s="40">
        <f t="shared" si="5"/>
        <v>0</v>
      </c>
      <c r="I380" s="37" t="s">
        <v>217</v>
      </c>
      <c r="J380" s="31"/>
    </row>
    <row r="381" spans="1:10" x14ac:dyDescent="0.25">
      <c r="A381" s="35">
        <v>41646</v>
      </c>
      <c r="B381" s="36">
        <v>508</v>
      </c>
      <c r="C381" s="36" t="s">
        <v>9</v>
      </c>
      <c r="D381" s="37" t="s">
        <v>238</v>
      </c>
      <c r="E381" s="38">
        <v>1052</v>
      </c>
      <c r="F381" s="76" t="s">
        <v>239</v>
      </c>
      <c r="G381" s="38">
        <v>1052</v>
      </c>
      <c r="H381" s="40">
        <f t="shared" si="5"/>
        <v>0</v>
      </c>
      <c r="I381" s="37"/>
      <c r="J381" s="31"/>
    </row>
    <row r="382" spans="1:10" x14ac:dyDescent="0.25">
      <c r="A382" s="35">
        <v>41646</v>
      </c>
      <c r="B382" s="36">
        <v>509</v>
      </c>
      <c r="C382" s="36" t="s">
        <v>9</v>
      </c>
      <c r="D382" s="37" t="s">
        <v>92</v>
      </c>
      <c r="E382" s="38">
        <v>14444</v>
      </c>
      <c r="F382" s="39">
        <v>41647</v>
      </c>
      <c r="G382" s="38">
        <v>14444</v>
      </c>
      <c r="H382" s="40">
        <f t="shared" si="5"/>
        <v>0</v>
      </c>
      <c r="I382" s="37" t="s">
        <v>27</v>
      </c>
      <c r="J382" s="31"/>
    </row>
    <row r="383" spans="1:10" x14ac:dyDescent="0.25">
      <c r="A383" s="35">
        <v>41646</v>
      </c>
      <c r="B383" s="36">
        <v>510</v>
      </c>
      <c r="C383" s="36" t="s">
        <v>9</v>
      </c>
      <c r="D383" s="37" t="s">
        <v>85</v>
      </c>
      <c r="E383" s="38">
        <v>21815</v>
      </c>
      <c r="F383" s="39">
        <v>41647</v>
      </c>
      <c r="G383" s="38">
        <v>21815</v>
      </c>
      <c r="H383" s="40">
        <f t="shared" si="5"/>
        <v>0</v>
      </c>
      <c r="I383" s="37"/>
      <c r="J383" s="31"/>
    </row>
    <row r="384" spans="1:10" x14ac:dyDescent="0.25">
      <c r="A384" s="35">
        <v>41646</v>
      </c>
      <c r="B384" s="36">
        <v>511</v>
      </c>
      <c r="C384" s="36" t="s">
        <v>9</v>
      </c>
      <c r="D384" s="37" t="s">
        <v>240</v>
      </c>
      <c r="E384" s="38">
        <v>20952</v>
      </c>
      <c r="F384" s="41" t="s">
        <v>241</v>
      </c>
      <c r="G384" s="38">
        <v>20952</v>
      </c>
      <c r="H384" s="40">
        <f t="shared" si="5"/>
        <v>0</v>
      </c>
      <c r="I384" s="37" t="s">
        <v>27</v>
      </c>
      <c r="J384" s="31"/>
    </row>
    <row r="385" spans="1:10" x14ac:dyDescent="0.25">
      <c r="A385" s="35">
        <v>41646</v>
      </c>
      <c r="B385" s="36">
        <v>512</v>
      </c>
      <c r="C385" s="36" t="s">
        <v>9</v>
      </c>
      <c r="D385" s="37" t="s">
        <v>242</v>
      </c>
      <c r="E385" s="38">
        <v>10664</v>
      </c>
      <c r="F385" s="41" t="s">
        <v>243</v>
      </c>
      <c r="G385" s="38">
        <v>10664</v>
      </c>
      <c r="H385" s="40">
        <f t="shared" si="5"/>
        <v>0</v>
      </c>
      <c r="I385" s="37" t="s">
        <v>27</v>
      </c>
      <c r="J385" s="31"/>
    </row>
    <row r="386" spans="1:10" x14ac:dyDescent="0.25">
      <c r="A386" s="35">
        <v>41646</v>
      </c>
      <c r="B386" s="36">
        <v>513</v>
      </c>
      <c r="C386" s="36" t="s">
        <v>9</v>
      </c>
      <c r="D386" s="37" t="s">
        <v>244</v>
      </c>
      <c r="E386" s="38">
        <v>8480</v>
      </c>
      <c r="F386" s="39">
        <v>41661</v>
      </c>
      <c r="G386" s="38">
        <v>8480</v>
      </c>
      <c r="H386" s="40">
        <f t="shared" si="5"/>
        <v>0</v>
      </c>
      <c r="I386" s="37" t="s">
        <v>27</v>
      </c>
      <c r="J386" s="31"/>
    </row>
    <row r="387" spans="1:10" x14ac:dyDescent="0.25">
      <c r="A387" s="35">
        <v>41646</v>
      </c>
      <c r="B387" s="36">
        <v>514</v>
      </c>
      <c r="C387" s="36" t="s">
        <v>9</v>
      </c>
      <c r="D387" s="37" t="s">
        <v>245</v>
      </c>
      <c r="E387" s="38">
        <v>38898.5</v>
      </c>
      <c r="F387" s="39">
        <v>41647</v>
      </c>
      <c r="G387" s="38">
        <v>38898.5</v>
      </c>
      <c r="H387" s="40">
        <f t="shared" si="5"/>
        <v>0</v>
      </c>
      <c r="I387" s="37"/>
      <c r="J387" s="31"/>
    </row>
    <row r="388" spans="1:10" x14ac:dyDescent="0.25">
      <c r="A388" s="35">
        <v>41646</v>
      </c>
      <c r="B388" s="36">
        <v>515</v>
      </c>
      <c r="C388" s="36" t="s">
        <v>9</v>
      </c>
      <c r="D388" s="37" t="s">
        <v>109</v>
      </c>
      <c r="E388" s="38">
        <v>6123</v>
      </c>
      <c r="F388" s="39">
        <v>41648</v>
      </c>
      <c r="G388" s="38">
        <v>6123</v>
      </c>
      <c r="H388" s="40">
        <f t="shared" ref="H388:H451" si="6">E388-G388</f>
        <v>0</v>
      </c>
      <c r="I388" s="37" t="s">
        <v>12</v>
      </c>
      <c r="J388" s="31"/>
    </row>
    <row r="389" spans="1:10" x14ac:dyDescent="0.25">
      <c r="A389" s="35">
        <v>41646</v>
      </c>
      <c r="B389" s="36">
        <v>516</v>
      </c>
      <c r="C389" s="36" t="s">
        <v>9</v>
      </c>
      <c r="D389" s="37" t="s">
        <v>13</v>
      </c>
      <c r="E389" s="38">
        <v>3512</v>
      </c>
      <c r="F389" s="39">
        <v>41656</v>
      </c>
      <c r="G389" s="38">
        <v>3512</v>
      </c>
      <c r="H389" s="40">
        <f t="shared" si="6"/>
        <v>0</v>
      </c>
      <c r="I389" s="37" t="s">
        <v>30</v>
      </c>
      <c r="J389" s="31"/>
    </row>
    <row r="390" spans="1:10" x14ac:dyDescent="0.25">
      <c r="A390" s="35">
        <v>41646</v>
      </c>
      <c r="B390" s="36">
        <v>517</v>
      </c>
      <c r="C390" s="36" t="s">
        <v>9</v>
      </c>
      <c r="D390" s="37" t="s">
        <v>246</v>
      </c>
      <c r="E390" s="38">
        <v>5056</v>
      </c>
      <c r="F390" s="39">
        <v>41647</v>
      </c>
      <c r="G390" s="38">
        <v>5056</v>
      </c>
      <c r="H390" s="40">
        <f t="shared" si="6"/>
        <v>0</v>
      </c>
      <c r="I390" s="37" t="s">
        <v>27</v>
      </c>
      <c r="J390" s="31"/>
    </row>
    <row r="391" spans="1:10" x14ac:dyDescent="0.25">
      <c r="A391" s="35">
        <v>41646</v>
      </c>
      <c r="B391" s="36">
        <v>518</v>
      </c>
      <c r="C391" s="36" t="s">
        <v>9</v>
      </c>
      <c r="D391" s="37" t="s">
        <v>149</v>
      </c>
      <c r="E391" s="38">
        <v>1674</v>
      </c>
      <c r="F391" s="39">
        <v>41650</v>
      </c>
      <c r="G391" s="38">
        <v>1674</v>
      </c>
      <c r="H391" s="40">
        <f t="shared" si="6"/>
        <v>0</v>
      </c>
      <c r="I391" s="37" t="s">
        <v>27</v>
      </c>
      <c r="J391" s="31"/>
    </row>
    <row r="392" spans="1:10" x14ac:dyDescent="0.25">
      <c r="A392" s="35">
        <v>41646</v>
      </c>
      <c r="B392" s="36">
        <v>519</v>
      </c>
      <c r="C392" s="36" t="s">
        <v>9</v>
      </c>
      <c r="D392" s="37" t="s">
        <v>99</v>
      </c>
      <c r="E392" s="38">
        <v>953</v>
      </c>
      <c r="F392" s="39">
        <v>41647</v>
      </c>
      <c r="G392" s="38">
        <v>953</v>
      </c>
      <c r="H392" s="40">
        <f t="shared" si="6"/>
        <v>0</v>
      </c>
      <c r="I392" s="37" t="s">
        <v>27</v>
      </c>
      <c r="J392" s="31"/>
    </row>
    <row r="393" spans="1:10" x14ac:dyDescent="0.25">
      <c r="A393" s="35">
        <v>41646</v>
      </c>
      <c r="B393" s="36">
        <v>520</v>
      </c>
      <c r="C393" s="36" t="s">
        <v>9</v>
      </c>
      <c r="D393" s="56" t="s">
        <v>53</v>
      </c>
      <c r="E393" s="57">
        <v>0</v>
      </c>
      <c r="F393" s="39"/>
      <c r="G393" s="38"/>
      <c r="H393" s="40">
        <f t="shared" si="6"/>
        <v>0</v>
      </c>
      <c r="I393" s="37"/>
      <c r="J393" s="31" t="s">
        <v>247</v>
      </c>
    </row>
    <row r="394" spans="1:10" x14ac:dyDescent="0.25">
      <c r="A394" s="35">
        <v>41646</v>
      </c>
      <c r="B394" s="36">
        <v>521</v>
      </c>
      <c r="C394" s="36" t="s">
        <v>9</v>
      </c>
      <c r="D394" s="37" t="s">
        <v>20</v>
      </c>
      <c r="E394" s="38">
        <v>8383</v>
      </c>
      <c r="F394" s="39">
        <v>41649</v>
      </c>
      <c r="G394" s="38">
        <v>8383</v>
      </c>
      <c r="H394" s="40">
        <f t="shared" si="6"/>
        <v>0</v>
      </c>
      <c r="I394" s="37"/>
      <c r="J394" s="31"/>
    </row>
    <row r="395" spans="1:10" x14ac:dyDescent="0.25">
      <c r="A395" s="35">
        <v>41646</v>
      </c>
      <c r="B395" s="36">
        <v>522</v>
      </c>
      <c r="C395" s="36" t="s">
        <v>9</v>
      </c>
      <c r="D395" s="37" t="s">
        <v>232</v>
      </c>
      <c r="E395" s="38">
        <v>4446</v>
      </c>
      <c r="F395" s="39">
        <v>41647</v>
      </c>
      <c r="G395" s="38">
        <v>4446</v>
      </c>
      <c r="H395" s="40">
        <f t="shared" si="6"/>
        <v>0</v>
      </c>
      <c r="I395" s="37" t="s">
        <v>15</v>
      </c>
      <c r="J395" s="31"/>
    </row>
    <row r="396" spans="1:10" x14ac:dyDescent="0.25">
      <c r="A396" s="35">
        <v>41646</v>
      </c>
      <c r="B396" s="36">
        <v>523</v>
      </c>
      <c r="C396" s="36" t="s">
        <v>9</v>
      </c>
      <c r="D396" s="37" t="s">
        <v>44</v>
      </c>
      <c r="E396" s="38">
        <v>3040</v>
      </c>
      <c r="F396" s="39">
        <v>41667</v>
      </c>
      <c r="G396" s="38">
        <v>3040</v>
      </c>
      <c r="H396" s="40">
        <f t="shared" si="6"/>
        <v>0</v>
      </c>
      <c r="I396" s="37" t="s">
        <v>45</v>
      </c>
      <c r="J396" s="31"/>
    </row>
    <row r="397" spans="1:10" x14ac:dyDescent="0.25">
      <c r="A397" s="35">
        <v>41646</v>
      </c>
      <c r="B397" s="36">
        <v>524</v>
      </c>
      <c r="C397" s="36" t="s">
        <v>9</v>
      </c>
      <c r="D397" s="37" t="s">
        <v>42</v>
      </c>
      <c r="E397" s="38">
        <v>1140</v>
      </c>
      <c r="F397" s="39">
        <v>41657</v>
      </c>
      <c r="G397" s="38">
        <v>1140</v>
      </c>
      <c r="H397" s="40">
        <f t="shared" si="6"/>
        <v>0</v>
      </c>
      <c r="I397" s="37" t="s">
        <v>45</v>
      </c>
      <c r="J397" s="31"/>
    </row>
    <row r="398" spans="1:10" x14ac:dyDescent="0.25">
      <c r="A398" s="35">
        <v>41646</v>
      </c>
      <c r="B398" s="36">
        <v>525</v>
      </c>
      <c r="C398" s="36" t="s">
        <v>9</v>
      </c>
      <c r="D398" s="51" t="s">
        <v>43</v>
      </c>
      <c r="E398" s="52">
        <v>1520</v>
      </c>
      <c r="F398" s="53">
        <v>41657</v>
      </c>
      <c r="G398" s="52">
        <v>1520</v>
      </c>
      <c r="H398" s="18">
        <f t="shared" si="6"/>
        <v>0</v>
      </c>
      <c r="I398" s="51" t="s">
        <v>45</v>
      </c>
    </row>
    <row r="399" spans="1:10" x14ac:dyDescent="0.25">
      <c r="A399" s="35">
        <v>41646</v>
      </c>
      <c r="B399" s="36">
        <v>526</v>
      </c>
      <c r="C399" s="36" t="s">
        <v>9</v>
      </c>
      <c r="D399" s="37" t="s">
        <v>220</v>
      </c>
      <c r="E399" s="38">
        <v>3206</v>
      </c>
      <c r="F399" s="39">
        <v>41646</v>
      </c>
      <c r="G399" s="38">
        <v>3206</v>
      </c>
      <c r="H399" s="40">
        <f t="shared" si="6"/>
        <v>0</v>
      </c>
      <c r="I399" s="37" t="s">
        <v>45</v>
      </c>
      <c r="J399" s="31"/>
    </row>
    <row r="400" spans="1:10" x14ac:dyDescent="0.25">
      <c r="A400" s="35">
        <v>41646</v>
      </c>
      <c r="B400" s="36">
        <v>527</v>
      </c>
      <c r="C400" s="36" t="s">
        <v>9</v>
      </c>
      <c r="D400" s="54" t="s">
        <v>123</v>
      </c>
      <c r="E400" s="64">
        <v>5804</v>
      </c>
      <c r="F400" s="65">
        <v>41649</v>
      </c>
      <c r="G400" s="64">
        <v>5804</v>
      </c>
      <c r="H400" s="66">
        <f t="shared" si="6"/>
        <v>0</v>
      </c>
      <c r="I400" s="54"/>
      <c r="J400" s="31"/>
    </row>
    <row r="401" spans="1:10" x14ac:dyDescent="0.25">
      <c r="A401" s="35">
        <v>41646</v>
      </c>
      <c r="B401" s="36">
        <v>528</v>
      </c>
      <c r="C401" s="36" t="s">
        <v>9</v>
      </c>
      <c r="D401" s="37" t="s">
        <v>8</v>
      </c>
      <c r="E401" s="38">
        <v>413</v>
      </c>
      <c r="F401" s="39">
        <v>41646</v>
      </c>
      <c r="G401" s="38">
        <v>413</v>
      </c>
      <c r="H401" s="40">
        <f t="shared" si="6"/>
        <v>0</v>
      </c>
      <c r="I401" s="37" t="s">
        <v>8</v>
      </c>
      <c r="J401" s="54"/>
    </row>
    <row r="402" spans="1:10" x14ac:dyDescent="0.25">
      <c r="A402" s="35">
        <v>41646</v>
      </c>
      <c r="B402" s="36">
        <v>529</v>
      </c>
      <c r="C402" s="36" t="s">
        <v>9</v>
      </c>
      <c r="D402" s="37" t="s">
        <v>8</v>
      </c>
      <c r="E402" s="38">
        <v>319.5</v>
      </c>
      <c r="F402" s="39">
        <v>41646</v>
      </c>
      <c r="G402" s="38">
        <v>319.5</v>
      </c>
      <c r="H402" s="40">
        <f t="shared" si="6"/>
        <v>0</v>
      </c>
      <c r="I402" s="37" t="s">
        <v>8</v>
      </c>
      <c r="J402" s="31"/>
    </row>
    <row r="403" spans="1:10" x14ac:dyDescent="0.25">
      <c r="A403" s="35">
        <v>41646</v>
      </c>
      <c r="B403" s="36">
        <v>530</v>
      </c>
      <c r="C403" s="36" t="s">
        <v>9</v>
      </c>
      <c r="D403" s="37" t="s">
        <v>115</v>
      </c>
      <c r="E403" s="38">
        <v>2472</v>
      </c>
      <c r="F403" s="39">
        <v>41646</v>
      </c>
      <c r="G403" s="38">
        <v>2472</v>
      </c>
      <c r="H403" s="40">
        <f t="shared" si="6"/>
        <v>0</v>
      </c>
      <c r="I403" s="37"/>
      <c r="J403" s="31"/>
    </row>
    <row r="404" spans="1:10" x14ac:dyDescent="0.25">
      <c r="A404" s="35">
        <v>41646</v>
      </c>
      <c r="B404" s="36">
        <v>531</v>
      </c>
      <c r="C404" s="36" t="s">
        <v>9</v>
      </c>
      <c r="D404" s="37" t="s">
        <v>248</v>
      </c>
      <c r="E404" s="38">
        <v>1020</v>
      </c>
      <c r="F404" s="39">
        <v>41646</v>
      </c>
      <c r="G404" s="38">
        <v>1020</v>
      </c>
      <c r="H404" s="40">
        <f t="shared" si="6"/>
        <v>0</v>
      </c>
      <c r="I404" s="37" t="s">
        <v>45</v>
      </c>
      <c r="J404" s="31"/>
    </row>
    <row r="405" spans="1:10" x14ac:dyDescent="0.25">
      <c r="A405" s="35">
        <v>41646</v>
      </c>
      <c r="B405" s="36">
        <v>532</v>
      </c>
      <c r="C405" s="36" t="s">
        <v>9</v>
      </c>
      <c r="D405" s="37" t="s">
        <v>64</v>
      </c>
      <c r="E405" s="38">
        <v>2685.5</v>
      </c>
      <c r="F405" s="39">
        <v>41646</v>
      </c>
      <c r="G405" s="38">
        <v>2685.5</v>
      </c>
      <c r="H405" s="40">
        <f t="shared" si="6"/>
        <v>0</v>
      </c>
      <c r="I405" s="37" t="s">
        <v>65</v>
      </c>
      <c r="J405" s="31"/>
    </row>
    <row r="406" spans="1:10" x14ac:dyDescent="0.25">
      <c r="A406" s="35">
        <v>41646</v>
      </c>
      <c r="B406" s="36">
        <v>533</v>
      </c>
      <c r="C406" s="36" t="s">
        <v>9</v>
      </c>
      <c r="D406" s="37" t="s">
        <v>180</v>
      </c>
      <c r="E406" s="38">
        <v>26314.5</v>
      </c>
      <c r="F406" s="55" t="s">
        <v>249</v>
      </c>
      <c r="G406" s="38">
        <v>26314.5</v>
      </c>
      <c r="H406" s="40">
        <f t="shared" si="6"/>
        <v>0</v>
      </c>
      <c r="I406" s="37" t="s">
        <v>65</v>
      </c>
      <c r="J406" s="31"/>
    </row>
    <row r="407" spans="1:10" x14ac:dyDescent="0.25">
      <c r="A407" s="35">
        <v>41646</v>
      </c>
      <c r="B407" s="36">
        <v>534</v>
      </c>
      <c r="C407" s="36" t="s">
        <v>9</v>
      </c>
      <c r="D407" s="37" t="s">
        <v>47</v>
      </c>
      <c r="E407" s="38">
        <v>2457</v>
      </c>
      <c r="F407" s="39">
        <v>41646</v>
      </c>
      <c r="G407" s="38">
        <v>2457</v>
      </c>
      <c r="H407" s="40">
        <f t="shared" si="6"/>
        <v>0</v>
      </c>
      <c r="I407" s="37" t="s">
        <v>30</v>
      </c>
      <c r="J407" s="54"/>
    </row>
    <row r="408" spans="1:10" x14ac:dyDescent="0.25">
      <c r="A408" s="35">
        <v>41646</v>
      </c>
      <c r="B408" s="36">
        <v>535</v>
      </c>
      <c r="C408" s="36" t="s">
        <v>9</v>
      </c>
      <c r="D408" s="37" t="s">
        <v>116</v>
      </c>
      <c r="E408" s="38">
        <v>2337</v>
      </c>
      <c r="F408" s="39">
        <v>41646</v>
      </c>
      <c r="G408" s="38">
        <v>2337</v>
      </c>
      <c r="H408" s="40">
        <f t="shared" si="6"/>
        <v>0</v>
      </c>
      <c r="I408" s="37"/>
      <c r="J408" s="54"/>
    </row>
    <row r="409" spans="1:10" x14ac:dyDescent="0.25">
      <c r="A409" s="35">
        <v>41646</v>
      </c>
      <c r="B409" s="36">
        <v>536</v>
      </c>
      <c r="C409" s="36" t="s">
        <v>9</v>
      </c>
      <c r="D409" s="37" t="s">
        <v>29</v>
      </c>
      <c r="E409" s="38">
        <v>10608</v>
      </c>
      <c r="F409" s="39">
        <v>41648</v>
      </c>
      <c r="G409" s="38">
        <v>10608</v>
      </c>
      <c r="H409" s="40">
        <f t="shared" si="6"/>
        <v>0</v>
      </c>
      <c r="I409" s="37" t="s">
        <v>30</v>
      </c>
      <c r="J409" s="54"/>
    </row>
    <row r="410" spans="1:10" x14ac:dyDescent="0.25">
      <c r="A410" s="35">
        <v>41646</v>
      </c>
      <c r="B410" s="36">
        <v>537</v>
      </c>
      <c r="C410" s="36" t="s">
        <v>9</v>
      </c>
      <c r="D410" s="37" t="s">
        <v>29</v>
      </c>
      <c r="E410" s="38">
        <v>1069</v>
      </c>
      <c r="F410" s="39">
        <v>41648</v>
      </c>
      <c r="G410" s="38">
        <v>1069</v>
      </c>
      <c r="H410" s="40">
        <f t="shared" si="6"/>
        <v>0</v>
      </c>
      <c r="I410" s="37" t="s">
        <v>30</v>
      </c>
      <c r="J410" s="54"/>
    </row>
    <row r="411" spans="1:10" x14ac:dyDescent="0.25">
      <c r="A411" s="35">
        <v>41646</v>
      </c>
      <c r="B411" s="36">
        <v>538</v>
      </c>
      <c r="C411" s="36" t="s">
        <v>9</v>
      </c>
      <c r="D411" s="37" t="s">
        <v>35</v>
      </c>
      <c r="E411" s="38">
        <v>3246.5</v>
      </c>
      <c r="F411" s="39">
        <v>41646</v>
      </c>
      <c r="G411" s="38">
        <v>3246.5</v>
      </c>
      <c r="H411" s="40">
        <f t="shared" si="6"/>
        <v>0</v>
      </c>
      <c r="I411" s="37" t="s">
        <v>30</v>
      </c>
      <c r="J411" s="54"/>
    </row>
    <row r="412" spans="1:10" x14ac:dyDescent="0.25">
      <c r="A412" s="35">
        <v>41646</v>
      </c>
      <c r="B412" s="36">
        <v>539</v>
      </c>
      <c r="C412" s="36" t="s">
        <v>9</v>
      </c>
      <c r="D412" s="37" t="s">
        <v>250</v>
      </c>
      <c r="E412" s="38">
        <v>18175</v>
      </c>
      <c r="F412" s="42">
        <v>41674</v>
      </c>
      <c r="G412" s="44">
        <v>18175</v>
      </c>
      <c r="H412" s="40">
        <f t="shared" si="6"/>
        <v>0</v>
      </c>
      <c r="I412" s="37" t="s">
        <v>12</v>
      </c>
      <c r="J412" s="54"/>
    </row>
    <row r="413" spans="1:10" x14ac:dyDescent="0.25">
      <c r="A413" s="35">
        <v>41646</v>
      </c>
      <c r="B413" s="36">
        <v>540</v>
      </c>
      <c r="C413" s="36" t="s">
        <v>9</v>
      </c>
      <c r="D413" s="37" t="s">
        <v>54</v>
      </c>
      <c r="E413" s="38">
        <v>10213</v>
      </c>
      <c r="F413" s="39">
        <v>41647</v>
      </c>
      <c r="G413" s="38">
        <v>10213</v>
      </c>
      <c r="H413" s="40">
        <f t="shared" si="6"/>
        <v>0</v>
      </c>
      <c r="I413" s="37" t="s">
        <v>30</v>
      </c>
      <c r="J413" s="54"/>
    </row>
    <row r="414" spans="1:10" x14ac:dyDescent="0.25">
      <c r="A414" s="35">
        <v>41646</v>
      </c>
      <c r="B414" s="36">
        <v>541</v>
      </c>
      <c r="C414" s="36" t="s">
        <v>9</v>
      </c>
      <c r="D414" s="37" t="s">
        <v>251</v>
      </c>
      <c r="E414" s="38">
        <v>7592.5</v>
      </c>
      <c r="F414" s="39">
        <v>41646</v>
      </c>
      <c r="G414" s="38">
        <v>7592.5</v>
      </c>
      <c r="H414" s="40">
        <f t="shared" si="6"/>
        <v>0</v>
      </c>
      <c r="I414" s="37" t="s">
        <v>30</v>
      </c>
      <c r="J414" s="54"/>
    </row>
    <row r="415" spans="1:10" x14ac:dyDescent="0.25">
      <c r="A415" s="35">
        <v>41646</v>
      </c>
      <c r="B415" s="36">
        <v>542</v>
      </c>
      <c r="C415" s="36" t="s">
        <v>9</v>
      </c>
      <c r="D415" s="37" t="s">
        <v>34</v>
      </c>
      <c r="E415" s="38">
        <v>3466</v>
      </c>
      <c r="F415" s="39">
        <v>41646</v>
      </c>
      <c r="G415" s="38">
        <v>3466</v>
      </c>
      <c r="H415" s="40">
        <f t="shared" si="6"/>
        <v>0</v>
      </c>
      <c r="I415" s="37" t="s">
        <v>30</v>
      </c>
      <c r="J415" s="54"/>
    </row>
    <row r="416" spans="1:10" x14ac:dyDescent="0.25">
      <c r="A416" s="35">
        <v>41646</v>
      </c>
      <c r="B416" s="36">
        <v>543</v>
      </c>
      <c r="C416" s="36" t="s">
        <v>9</v>
      </c>
      <c r="D416" s="37" t="s">
        <v>62</v>
      </c>
      <c r="E416" s="38">
        <v>8816</v>
      </c>
      <c r="F416" s="39">
        <v>41646</v>
      </c>
      <c r="G416" s="38">
        <v>8816</v>
      </c>
      <c r="H416" s="40">
        <f t="shared" si="6"/>
        <v>0</v>
      </c>
      <c r="I416" s="37"/>
      <c r="J416" s="54"/>
    </row>
    <row r="417" spans="1:10" x14ac:dyDescent="0.25">
      <c r="A417" s="35">
        <v>41646</v>
      </c>
      <c r="B417" s="36">
        <v>544</v>
      </c>
      <c r="C417" s="36" t="s">
        <v>9</v>
      </c>
      <c r="D417" s="37" t="s">
        <v>252</v>
      </c>
      <c r="E417" s="38">
        <v>1936</v>
      </c>
      <c r="F417" s="39">
        <v>41646</v>
      </c>
      <c r="G417" s="38">
        <v>1936</v>
      </c>
      <c r="H417" s="40">
        <f t="shared" si="6"/>
        <v>0</v>
      </c>
      <c r="I417" s="37" t="s">
        <v>45</v>
      </c>
      <c r="J417" s="54"/>
    </row>
    <row r="418" spans="1:10" x14ac:dyDescent="0.25">
      <c r="A418" s="35">
        <v>41646</v>
      </c>
      <c r="B418" s="36">
        <v>545</v>
      </c>
      <c r="C418" s="36" t="s">
        <v>9</v>
      </c>
      <c r="D418" s="37" t="s">
        <v>55</v>
      </c>
      <c r="E418" s="38">
        <v>6371.4</v>
      </c>
      <c r="F418" s="39">
        <v>41646</v>
      </c>
      <c r="G418" s="38">
        <v>6371.4</v>
      </c>
      <c r="H418" s="40">
        <f t="shared" si="6"/>
        <v>0</v>
      </c>
      <c r="I418" s="37"/>
      <c r="J418" s="54"/>
    </row>
    <row r="419" spans="1:10" x14ac:dyDescent="0.25">
      <c r="A419" s="35">
        <v>41646</v>
      </c>
      <c r="B419" s="36">
        <v>546</v>
      </c>
      <c r="C419" s="36" t="s">
        <v>9</v>
      </c>
      <c r="D419" s="37" t="s">
        <v>253</v>
      </c>
      <c r="E419" s="38">
        <v>3817.5</v>
      </c>
      <c r="F419" s="39">
        <v>41646</v>
      </c>
      <c r="G419" s="38">
        <v>3817.5</v>
      </c>
      <c r="H419" s="40">
        <f t="shared" si="6"/>
        <v>0</v>
      </c>
      <c r="I419" s="37" t="s">
        <v>21</v>
      </c>
      <c r="J419" s="54"/>
    </row>
    <row r="420" spans="1:10" x14ac:dyDescent="0.25">
      <c r="A420" s="35">
        <v>41646</v>
      </c>
      <c r="B420" s="36">
        <v>547</v>
      </c>
      <c r="C420" s="36" t="s">
        <v>9</v>
      </c>
      <c r="D420" s="37" t="s">
        <v>115</v>
      </c>
      <c r="E420" s="38">
        <v>763.5</v>
      </c>
      <c r="F420" s="39">
        <v>41646</v>
      </c>
      <c r="G420" s="38">
        <v>763.5</v>
      </c>
      <c r="H420" s="40">
        <f t="shared" si="6"/>
        <v>0</v>
      </c>
      <c r="I420" s="37"/>
      <c r="J420" s="54"/>
    </row>
    <row r="421" spans="1:10" x14ac:dyDescent="0.25">
      <c r="A421" s="35">
        <v>41646</v>
      </c>
      <c r="B421" s="36">
        <v>548</v>
      </c>
      <c r="C421" s="36" t="s">
        <v>9</v>
      </c>
      <c r="D421" s="37" t="s">
        <v>50</v>
      </c>
      <c r="E421" s="38">
        <v>17188.5</v>
      </c>
      <c r="F421" s="39">
        <v>41659</v>
      </c>
      <c r="G421" s="38">
        <v>17188.5</v>
      </c>
      <c r="H421" s="40">
        <f t="shared" si="6"/>
        <v>0</v>
      </c>
      <c r="I421" s="37"/>
      <c r="J421" s="54"/>
    </row>
    <row r="422" spans="1:10" x14ac:dyDescent="0.25">
      <c r="A422" s="35">
        <v>41646</v>
      </c>
      <c r="B422" s="36">
        <v>549</v>
      </c>
      <c r="C422" s="36" t="s">
        <v>9</v>
      </c>
      <c r="D422" s="37" t="s">
        <v>254</v>
      </c>
      <c r="E422" s="38">
        <v>1329</v>
      </c>
      <c r="F422" s="39">
        <v>41646</v>
      </c>
      <c r="G422" s="38">
        <v>1329</v>
      </c>
      <c r="H422" s="40">
        <f t="shared" si="6"/>
        <v>0</v>
      </c>
      <c r="I422" s="37"/>
      <c r="J422" s="54"/>
    </row>
    <row r="423" spans="1:10" x14ac:dyDescent="0.25">
      <c r="A423" s="35">
        <v>41646</v>
      </c>
      <c r="B423" s="36">
        <v>550</v>
      </c>
      <c r="C423" s="36" t="s">
        <v>9</v>
      </c>
      <c r="D423" s="37" t="s">
        <v>254</v>
      </c>
      <c r="E423" s="38">
        <v>3490.5</v>
      </c>
      <c r="F423" s="39">
        <v>41652</v>
      </c>
      <c r="G423" s="38">
        <v>3490.5</v>
      </c>
      <c r="H423" s="40">
        <f t="shared" si="6"/>
        <v>0</v>
      </c>
      <c r="I423" s="37" t="s">
        <v>21</v>
      </c>
      <c r="J423" s="54"/>
    </row>
    <row r="424" spans="1:10" x14ac:dyDescent="0.25">
      <c r="A424" s="35">
        <v>41646</v>
      </c>
      <c r="B424" s="36">
        <v>551</v>
      </c>
      <c r="C424" s="36" t="s">
        <v>9</v>
      </c>
      <c r="D424" s="37" t="s">
        <v>17</v>
      </c>
      <c r="E424" s="38">
        <v>28329</v>
      </c>
      <c r="F424" s="39">
        <v>41652</v>
      </c>
      <c r="G424" s="38">
        <v>28329</v>
      </c>
      <c r="H424" s="40">
        <f t="shared" si="6"/>
        <v>0</v>
      </c>
      <c r="I424" s="37" t="s">
        <v>21</v>
      </c>
      <c r="J424" s="54"/>
    </row>
    <row r="425" spans="1:10" x14ac:dyDescent="0.25">
      <c r="A425" s="35">
        <v>41646</v>
      </c>
      <c r="B425" s="36">
        <v>552</v>
      </c>
      <c r="C425" s="36" t="s">
        <v>9</v>
      </c>
      <c r="D425" s="37" t="s">
        <v>255</v>
      </c>
      <c r="E425" s="38">
        <v>8830.5</v>
      </c>
      <c r="F425" s="55" t="s">
        <v>256</v>
      </c>
      <c r="G425" s="38">
        <v>8830.5</v>
      </c>
      <c r="H425" s="40">
        <f t="shared" si="6"/>
        <v>0</v>
      </c>
      <c r="I425" s="37" t="s">
        <v>21</v>
      </c>
      <c r="J425" s="54"/>
    </row>
    <row r="426" spans="1:10" x14ac:dyDescent="0.25">
      <c r="A426" s="35">
        <v>41646</v>
      </c>
      <c r="B426" s="36">
        <v>553</v>
      </c>
      <c r="C426" s="36" t="s">
        <v>9</v>
      </c>
      <c r="D426" s="37" t="s">
        <v>257</v>
      </c>
      <c r="E426" s="38">
        <v>12916</v>
      </c>
      <c r="F426" s="39">
        <v>41647</v>
      </c>
      <c r="G426" s="38">
        <v>12916</v>
      </c>
      <c r="H426" s="40">
        <f t="shared" si="6"/>
        <v>0</v>
      </c>
      <c r="I426" s="37" t="s">
        <v>217</v>
      </c>
      <c r="J426" s="54"/>
    </row>
    <row r="427" spans="1:10" x14ac:dyDescent="0.25">
      <c r="A427" s="35">
        <v>41646</v>
      </c>
      <c r="B427" s="36">
        <v>554</v>
      </c>
      <c r="C427" s="36" t="s">
        <v>9</v>
      </c>
      <c r="D427" s="37" t="s">
        <v>190</v>
      </c>
      <c r="E427" s="38">
        <v>3444</v>
      </c>
      <c r="F427" s="39">
        <v>41647</v>
      </c>
      <c r="G427" s="38">
        <v>3444</v>
      </c>
      <c r="H427" s="40">
        <f t="shared" si="6"/>
        <v>0</v>
      </c>
      <c r="I427" s="37" t="s">
        <v>217</v>
      </c>
      <c r="J427" s="54"/>
    </row>
    <row r="428" spans="1:10" x14ac:dyDescent="0.25">
      <c r="A428" s="35">
        <v>41646</v>
      </c>
      <c r="B428" s="36">
        <v>555</v>
      </c>
      <c r="C428" s="36" t="s">
        <v>9</v>
      </c>
      <c r="D428" s="37" t="s">
        <v>191</v>
      </c>
      <c r="E428" s="38">
        <v>1464</v>
      </c>
      <c r="F428" s="39">
        <v>41647</v>
      </c>
      <c r="G428" s="38">
        <v>1464</v>
      </c>
      <c r="H428" s="40">
        <f t="shared" si="6"/>
        <v>0</v>
      </c>
      <c r="I428" s="37" t="s">
        <v>217</v>
      </c>
      <c r="J428" s="54"/>
    </row>
    <row r="429" spans="1:10" x14ac:dyDescent="0.25">
      <c r="A429" s="35">
        <v>41646</v>
      </c>
      <c r="B429" s="36">
        <v>556</v>
      </c>
      <c r="C429" s="36" t="s">
        <v>9</v>
      </c>
      <c r="D429" s="37" t="s">
        <v>233</v>
      </c>
      <c r="E429" s="38">
        <v>1601.5</v>
      </c>
      <c r="F429" s="39">
        <v>41647</v>
      </c>
      <c r="G429" s="38">
        <v>1601.5</v>
      </c>
      <c r="H429" s="40">
        <f t="shared" si="6"/>
        <v>0</v>
      </c>
      <c r="I429" s="37" t="s">
        <v>217</v>
      </c>
      <c r="J429" s="54"/>
    </row>
    <row r="430" spans="1:10" x14ac:dyDescent="0.25">
      <c r="A430" s="35">
        <v>41646</v>
      </c>
      <c r="B430" s="36">
        <v>557</v>
      </c>
      <c r="C430" s="36" t="s">
        <v>9</v>
      </c>
      <c r="D430" s="37" t="s">
        <v>258</v>
      </c>
      <c r="E430" s="38">
        <v>3369</v>
      </c>
      <c r="F430" s="39">
        <v>41647</v>
      </c>
      <c r="G430" s="38">
        <v>3369</v>
      </c>
      <c r="H430" s="40">
        <f t="shared" si="6"/>
        <v>0</v>
      </c>
      <c r="I430" s="37" t="s">
        <v>217</v>
      </c>
      <c r="J430" s="54"/>
    </row>
    <row r="431" spans="1:10" x14ac:dyDescent="0.25">
      <c r="A431" s="35">
        <v>41646</v>
      </c>
      <c r="B431" s="36">
        <v>558</v>
      </c>
      <c r="C431" s="36" t="s">
        <v>9</v>
      </c>
      <c r="D431" s="37" t="s">
        <v>99</v>
      </c>
      <c r="E431" s="38">
        <v>6996.5</v>
      </c>
      <c r="F431" s="39">
        <v>41647</v>
      </c>
      <c r="G431" s="38">
        <v>6996.5</v>
      </c>
      <c r="H431" s="40">
        <f t="shared" si="6"/>
        <v>0</v>
      </c>
      <c r="I431" s="37" t="s">
        <v>217</v>
      </c>
      <c r="J431" s="54"/>
    </row>
    <row r="432" spans="1:10" x14ac:dyDescent="0.25">
      <c r="A432" s="35">
        <v>41646</v>
      </c>
      <c r="B432" s="36">
        <v>559</v>
      </c>
      <c r="C432" s="36" t="s">
        <v>9</v>
      </c>
      <c r="D432" s="37" t="s">
        <v>206</v>
      </c>
      <c r="E432" s="38">
        <v>630</v>
      </c>
      <c r="F432" s="39">
        <v>41647</v>
      </c>
      <c r="G432" s="38">
        <v>630</v>
      </c>
      <c r="H432" s="40">
        <f t="shared" si="6"/>
        <v>0</v>
      </c>
      <c r="I432" s="37" t="s">
        <v>217</v>
      </c>
      <c r="J432" s="54"/>
    </row>
    <row r="433" spans="1:10" x14ac:dyDescent="0.25">
      <c r="A433" s="35">
        <v>41646</v>
      </c>
      <c r="B433" s="36">
        <v>560</v>
      </c>
      <c r="C433" s="36" t="s">
        <v>9</v>
      </c>
      <c r="D433" s="56" t="s">
        <v>53</v>
      </c>
      <c r="E433" s="57">
        <v>0</v>
      </c>
      <c r="F433" s="39"/>
      <c r="G433" s="38"/>
      <c r="H433" s="40">
        <f t="shared" si="6"/>
        <v>0</v>
      </c>
      <c r="I433" s="37" t="s">
        <v>259</v>
      </c>
      <c r="J433" s="54"/>
    </row>
    <row r="434" spans="1:10" x14ac:dyDescent="0.25">
      <c r="A434" s="35">
        <v>41646</v>
      </c>
      <c r="B434" s="36">
        <v>561</v>
      </c>
      <c r="C434" s="36" t="s">
        <v>9</v>
      </c>
      <c r="D434" s="37" t="s">
        <v>22</v>
      </c>
      <c r="E434" s="38">
        <v>1017</v>
      </c>
      <c r="F434" s="39">
        <v>41646</v>
      </c>
      <c r="G434" s="38">
        <v>1017</v>
      </c>
      <c r="H434" s="40">
        <f t="shared" si="6"/>
        <v>0</v>
      </c>
      <c r="I434" s="37"/>
      <c r="J434" s="54"/>
    </row>
    <row r="435" spans="1:10" x14ac:dyDescent="0.25">
      <c r="A435" s="35">
        <v>41646</v>
      </c>
      <c r="B435" s="36">
        <v>562</v>
      </c>
      <c r="C435" s="36" t="s">
        <v>9</v>
      </c>
      <c r="D435" s="37" t="s">
        <v>260</v>
      </c>
      <c r="E435" s="38">
        <v>1416</v>
      </c>
      <c r="F435" s="39">
        <v>41646</v>
      </c>
      <c r="G435" s="38">
        <v>1416</v>
      </c>
      <c r="H435" s="40">
        <f t="shared" si="6"/>
        <v>0</v>
      </c>
      <c r="I435" s="37" t="s">
        <v>217</v>
      </c>
      <c r="J435" s="54"/>
    </row>
    <row r="436" spans="1:10" x14ac:dyDescent="0.25">
      <c r="A436" s="35">
        <v>41646</v>
      </c>
      <c r="B436" s="36">
        <v>563</v>
      </c>
      <c r="C436" s="36" t="s">
        <v>9</v>
      </c>
      <c r="D436" s="37" t="s">
        <v>147</v>
      </c>
      <c r="E436" s="38">
        <v>3708</v>
      </c>
      <c r="F436" s="39">
        <v>41647</v>
      </c>
      <c r="G436" s="38">
        <v>3708</v>
      </c>
      <c r="H436" s="40">
        <f t="shared" si="6"/>
        <v>0</v>
      </c>
      <c r="I436" s="37" t="s">
        <v>217</v>
      </c>
      <c r="J436" s="54"/>
    </row>
    <row r="437" spans="1:10" x14ac:dyDescent="0.25">
      <c r="A437" s="35">
        <v>41646</v>
      </c>
      <c r="B437" s="36">
        <v>564</v>
      </c>
      <c r="C437" s="36" t="s">
        <v>9</v>
      </c>
      <c r="D437" s="37" t="s">
        <v>106</v>
      </c>
      <c r="E437" s="38">
        <v>6955</v>
      </c>
      <c r="F437" s="39">
        <v>41655</v>
      </c>
      <c r="G437" s="38">
        <v>6955</v>
      </c>
      <c r="H437" s="40">
        <f t="shared" si="6"/>
        <v>0</v>
      </c>
      <c r="I437" s="37"/>
      <c r="J437" s="54"/>
    </row>
    <row r="438" spans="1:10" x14ac:dyDescent="0.25">
      <c r="A438" s="35">
        <v>41646</v>
      </c>
      <c r="B438" s="36">
        <v>565</v>
      </c>
      <c r="C438" s="36" t="s">
        <v>9</v>
      </c>
      <c r="D438" s="37" t="s">
        <v>8</v>
      </c>
      <c r="E438" s="38">
        <v>891</v>
      </c>
      <c r="F438" s="39">
        <v>41646</v>
      </c>
      <c r="G438" s="38">
        <v>891</v>
      </c>
      <c r="H438" s="40">
        <f t="shared" si="6"/>
        <v>0</v>
      </c>
      <c r="I438" s="37" t="s">
        <v>8</v>
      </c>
      <c r="J438" s="54"/>
    </row>
    <row r="439" spans="1:10" x14ac:dyDescent="0.25">
      <c r="A439" s="35">
        <v>41646</v>
      </c>
      <c r="B439" s="36">
        <v>566</v>
      </c>
      <c r="C439" s="36" t="s">
        <v>9</v>
      </c>
      <c r="D439" s="37" t="s">
        <v>133</v>
      </c>
      <c r="E439" s="38">
        <v>8299</v>
      </c>
      <c r="F439" s="39">
        <v>41646</v>
      </c>
      <c r="G439" s="38">
        <v>8299</v>
      </c>
      <c r="H439" s="40">
        <f t="shared" si="6"/>
        <v>0</v>
      </c>
      <c r="I439" s="37"/>
      <c r="J439" s="54"/>
    </row>
    <row r="440" spans="1:10" x14ac:dyDescent="0.25">
      <c r="A440" s="35">
        <v>41646</v>
      </c>
      <c r="B440" s="36">
        <v>567</v>
      </c>
      <c r="C440" s="36" t="s">
        <v>9</v>
      </c>
      <c r="D440" s="37" t="s">
        <v>74</v>
      </c>
      <c r="E440" s="38">
        <v>1164.5</v>
      </c>
      <c r="F440" s="39">
        <v>41646</v>
      </c>
      <c r="G440" s="38">
        <v>1164.5</v>
      </c>
      <c r="H440" s="40">
        <f t="shared" si="6"/>
        <v>0</v>
      </c>
      <c r="I440" s="37"/>
      <c r="J440" s="54"/>
    </row>
    <row r="441" spans="1:10" x14ac:dyDescent="0.25">
      <c r="A441" s="35">
        <v>41647</v>
      </c>
      <c r="B441" s="36">
        <v>568</v>
      </c>
      <c r="C441" s="36" t="s">
        <v>9</v>
      </c>
      <c r="D441" s="37" t="s">
        <v>106</v>
      </c>
      <c r="E441" s="38">
        <v>206465</v>
      </c>
      <c r="F441" s="39">
        <v>41655</v>
      </c>
      <c r="G441" s="38">
        <v>206465</v>
      </c>
      <c r="H441" s="40">
        <f t="shared" si="6"/>
        <v>0</v>
      </c>
      <c r="I441" s="38"/>
      <c r="J441" s="31"/>
    </row>
    <row r="442" spans="1:10" x14ac:dyDescent="0.25">
      <c r="A442" s="35">
        <v>41647</v>
      </c>
      <c r="B442" s="36">
        <v>569</v>
      </c>
      <c r="C442" s="36" t="s">
        <v>9</v>
      </c>
      <c r="D442" s="37" t="s">
        <v>106</v>
      </c>
      <c r="E442" s="38">
        <v>134464</v>
      </c>
      <c r="F442" s="39">
        <v>41655</v>
      </c>
      <c r="G442" s="38">
        <v>134464</v>
      </c>
      <c r="H442" s="40">
        <f t="shared" si="6"/>
        <v>0</v>
      </c>
      <c r="I442" s="37"/>
      <c r="J442" s="31"/>
    </row>
    <row r="443" spans="1:10" x14ac:dyDescent="0.25">
      <c r="A443" s="35">
        <v>41647</v>
      </c>
      <c r="B443" s="36">
        <v>570</v>
      </c>
      <c r="C443" s="36" t="s">
        <v>9</v>
      </c>
      <c r="D443" s="37" t="s">
        <v>96</v>
      </c>
      <c r="E443" s="38">
        <v>28099.5</v>
      </c>
      <c r="F443" s="39">
        <v>41648</v>
      </c>
      <c r="G443" s="38">
        <v>28099.5</v>
      </c>
      <c r="H443" s="40">
        <f t="shared" si="6"/>
        <v>0</v>
      </c>
      <c r="I443" s="37" t="s">
        <v>12</v>
      </c>
      <c r="J443" s="31"/>
    </row>
    <row r="444" spans="1:10" x14ac:dyDescent="0.25">
      <c r="A444" s="35">
        <v>41647</v>
      </c>
      <c r="B444" s="36">
        <v>571</v>
      </c>
      <c r="C444" s="36" t="s">
        <v>9</v>
      </c>
      <c r="D444" s="37" t="s">
        <v>185</v>
      </c>
      <c r="E444" s="38">
        <v>5483</v>
      </c>
      <c r="F444" s="39">
        <v>41648</v>
      </c>
      <c r="G444" s="38">
        <v>5483</v>
      </c>
      <c r="H444" s="40">
        <f t="shared" si="6"/>
        <v>0</v>
      </c>
      <c r="I444" s="37" t="s">
        <v>12</v>
      </c>
      <c r="J444" s="31"/>
    </row>
    <row r="445" spans="1:10" x14ac:dyDescent="0.25">
      <c r="A445" s="35">
        <v>41647</v>
      </c>
      <c r="B445" s="36">
        <v>572</v>
      </c>
      <c r="C445" s="36" t="s">
        <v>9</v>
      </c>
      <c r="D445" s="37" t="s">
        <v>54</v>
      </c>
      <c r="E445" s="38">
        <v>33680.400000000001</v>
      </c>
      <c r="F445" s="39">
        <v>41647</v>
      </c>
      <c r="G445" s="38">
        <v>33680.400000000001</v>
      </c>
      <c r="H445" s="40">
        <f t="shared" si="6"/>
        <v>0</v>
      </c>
      <c r="I445" s="37"/>
      <c r="J445" s="31"/>
    </row>
    <row r="446" spans="1:10" x14ac:dyDescent="0.25">
      <c r="A446" s="35">
        <v>41647</v>
      </c>
      <c r="B446" s="36">
        <v>573</v>
      </c>
      <c r="C446" s="36" t="s">
        <v>9</v>
      </c>
      <c r="D446" s="37" t="s">
        <v>74</v>
      </c>
      <c r="E446" s="38">
        <v>1159</v>
      </c>
      <c r="F446" s="39">
        <v>41647</v>
      </c>
      <c r="G446" s="38">
        <v>1159</v>
      </c>
      <c r="H446" s="40">
        <f t="shared" si="6"/>
        <v>0</v>
      </c>
      <c r="I446" s="37"/>
      <c r="J446" s="31"/>
    </row>
    <row r="447" spans="1:10" x14ac:dyDescent="0.25">
      <c r="A447" s="35">
        <v>41647</v>
      </c>
      <c r="B447" s="36">
        <v>574</v>
      </c>
      <c r="C447" s="36" t="s">
        <v>9</v>
      </c>
      <c r="D447" s="37" t="s">
        <v>261</v>
      </c>
      <c r="E447" s="38">
        <v>1137</v>
      </c>
      <c r="F447" s="39">
        <v>41647</v>
      </c>
      <c r="G447" s="38">
        <v>1137</v>
      </c>
      <c r="H447" s="40">
        <f t="shared" si="6"/>
        <v>0</v>
      </c>
      <c r="I447" s="37"/>
      <c r="J447" s="31"/>
    </row>
    <row r="448" spans="1:10" x14ac:dyDescent="0.25">
      <c r="A448" s="35">
        <v>41647</v>
      </c>
      <c r="B448" s="36">
        <v>575</v>
      </c>
      <c r="C448" s="36" t="s">
        <v>9</v>
      </c>
      <c r="D448" s="37" t="s">
        <v>198</v>
      </c>
      <c r="E448" s="38">
        <v>8617.2000000000007</v>
      </c>
      <c r="F448" s="39">
        <v>41647</v>
      </c>
      <c r="G448" s="38">
        <v>8617.2000000000007</v>
      </c>
      <c r="H448" s="40">
        <f t="shared" si="6"/>
        <v>0</v>
      </c>
      <c r="I448" s="37"/>
      <c r="J448" s="31"/>
    </row>
    <row r="449" spans="1:10" x14ac:dyDescent="0.25">
      <c r="A449" s="47">
        <v>41647</v>
      </c>
      <c r="B449" s="48">
        <v>576</v>
      </c>
      <c r="C449" s="48" t="s">
        <v>9</v>
      </c>
      <c r="D449" s="37" t="s">
        <v>262</v>
      </c>
      <c r="E449" s="38">
        <v>140</v>
      </c>
      <c r="F449" s="39"/>
      <c r="G449" s="81"/>
      <c r="H449" s="50">
        <f t="shared" si="6"/>
        <v>140</v>
      </c>
      <c r="I449" s="37"/>
      <c r="J449" s="31"/>
    </row>
    <row r="450" spans="1:10" x14ac:dyDescent="0.25">
      <c r="A450" s="35">
        <v>41647</v>
      </c>
      <c r="B450" s="36">
        <v>577</v>
      </c>
      <c r="C450" s="36" t="s">
        <v>9</v>
      </c>
      <c r="D450" s="37" t="s">
        <v>8</v>
      </c>
      <c r="E450" s="38">
        <v>677.5</v>
      </c>
      <c r="F450" s="39">
        <v>41647</v>
      </c>
      <c r="G450" s="38">
        <v>677.5</v>
      </c>
      <c r="H450" s="40">
        <f t="shared" si="6"/>
        <v>0</v>
      </c>
      <c r="I450" s="37" t="s">
        <v>8</v>
      </c>
      <c r="J450" s="31"/>
    </row>
    <row r="451" spans="1:10" ht="45.75" x14ac:dyDescent="0.25">
      <c r="A451" s="35">
        <v>41647</v>
      </c>
      <c r="B451" s="36">
        <v>578</v>
      </c>
      <c r="C451" s="36" t="s">
        <v>9</v>
      </c>
      <c r="D451" s="37" t="s">
        <v>25</v>
      </c>
      <c r="E451" s="38">
        <v>21918</v>
      </c>
      <c r="F451" s="82" t="s">
        <v>263</v>
      </c>
      <c r="G451" s="38">
        <f>3918+11000+7000</f>
        <v>21918</v>
      </c>
      <c r="H451" s="40">
        <f t="shared" si="6"/>
        <v>0</v>
      </c>
      <c r="I451" s="37" t="s">
        <v>65</v>
      </c>
      <c r="J451" s="31" t="s">
        <v>264</v>
      </c>
    </row>
    <row r="452" spans="1:10" x14ac:dyDescent="0.25">
      <c r="A452" s="35">
        <v>41647</v>
      </c>
      <c r="B452" s="36">
        <v>579</v>
      </c>
      <c r="C452" s="36" t="s">
        <v>9</v>
      </c>
      <c r="D452" s="37" t="s">
        <v>134</v>
      </c>
      <c r="E452" s="38">
        <v>7751</v>
      </c>
      <c r="F452" s="39">
        <v>41647</v>
      </c>
      <c r="G452" s="38">
        <v>7751</v>
      </c>
      <c r="H452" s="40">
        <f t="shared" ref="H452:H515" si="7">E452-G452</f>
        <v>0</v>
      </c>
      <c r="I452" s="37" t="s">
        <v>65</v>
      </c>
      <c r="J452" s="31"/>
    </row>
    <row r="453" spans="1:10" x14ac:dyDescent="0.25">
      <c r="A453" s="35">
        <v>41647</v>
      </c>
      <c r="B453" s="36">
        <v>580</v>
      </c>
      <c r="C453" s="36" t="s">
        <v>9</v>
      </c>
      <c r="D453" s="37" t="s">
        <v>265</v>
      </c>
      <c r="E453" s="38">
        <v>56309.599999999999</v>
      </c>
      <c r="F453" s="41" t="s">
        <v>266</v>
      </c>
      <c r="G453" s="38">
        <v>56309.599999999999</v>
      </c>
      <c r="H453" s="40">
        <f t="shared" si="7"/>
        <v>0</v>
      </c>
      <c r="I453" s="37" t="s">
        <v>30</v>
      </c>
      <c r="J453" s="31"/>
    </row>
    <row r="454" spans="1:10" x14ac:dyDescent="0.25">
      <c r="A454" s="35">
        <v>41647</v>
      </c>
      <c r="B454" s="36">
        <v>581</v>
      </c>
      <c r="C454" s="36" t="s">
        <v>9</v>
      </c>
      <c r="D454" s="37" t="s">
        <v>267</v>
      </c>
      <c r="E454" s="38">
        <v>1354</v>
      </c>
      <c r="F454" s="39">
        <v>41647</v>
      </c>
      <c r="G454" s="38">
        <v>1354</v>
      </c>
      <c r="H454" s="40">
        <f t="shared" si="7"/>
        <v>0</v>
      </c>
      <c r="I454" s="37"/>
      <c r="J454" s="31"/>
    </row>
    <row r="455" spans="1:10" x14ac:dyDescent="0.25">
      <c r="A455" s="35">
        <v>41647</v>
      </c>
      <c r="B455" s="36">
        <v>582</v>
      </c>
      <c r="C455" s="36" t="s">
        <v>9</v>
      </c>
      <c r="D455" s="37" t="s">
        <v>160</v>
      </c>
      <c r="E455" s="38">
        <v>88203</v>
      </c>
      <c r="F455" s="42" t="s">
        <v>268</v>
      </c>
      <c r="G455" s="38">
        <v>88203</v>
      </c>
      <c r="H455" s="40">
        <f t="shared" si="7"/>
        <v>0</v>
      </c>
      <c r="I455" s="37" t="s">
        <v>162</v>
      </c>
      <c r="J455" s="31"/>
    </row>
    <row r="456" spans="1:10" x14ac:dyDescent="0.25">
      <c r="A456" s="35">
        <v>41647</v>
      </c>
      <c r="B456" s="36">
        <v>583</v>
      </c>
      <c r="C456" s="36" t="s">
        <v>9</v>
      </c>
      <c r="D456" s="37" t="s">
        <v>269</v>
      </c>
      <c r="E456" s="38">
        <v>17636</v>
      </c>
      <c r="F456" s="63" t="s">
        <v>270</v>
      </c>
      <c r="G456" s="38">
        <v>17636</v>
      </c>
      <c r="H456" s="40">
        <f t="shared" si="7"/>
        <v>0</v>
      </c>
      <c r="I456" s="37" t="s">
        <v>162</v>
      </c>
      <c r="J456" s="31" t="s">
        <v>271</v>
      </c>
    </row>
    <row r="457" spans="1:10" x14ac:dyDescent="0.25">
      <c r="A457" s="35">
        <v>41647</v>
      </c>
      <c r="B457" s="36">
        <v>584</v>
      </c>
      <c r="C457" s="36" t="s">
        <v>9</v>
      </c>
      <c r="D457" s="37" t="s">
        <v>272</v>
      </c>
      <c r="E457" s="38">
        <v>10507</v>
      </c>
      <c r="F457" s="42" t="s">
        <v>273</v>
      </c>
      <c r="G457" s="38">
        <v>10507</v>
      </c>
      <c r="H457" s="40">
        <f t="shared" si="7"/>
        <v>0</v>
      </c>
      <c r="I457" s="37" t="s">
        <v>162</v>
      </c>
      <c r="J457" s="31"/>
    </row>
    <row r="458" spans="1:10" x14ac:dyDescent="0.25">
      <c r="A458" s="35">
        <v>41647</v>
      </c>
      <c r="B458" s="36">
        <v>585</v>
      </c>
      <c r="C458" s="36" t="s">
        <v>9</v>
      </c>
      <c r="D458" s="37" t="s">
        <v>17</v>
      </c>
      <c r="E458" s="38">
        <v>491617</v>
      </c>
      <c r="F458" s="55" t="s">
        <v>274</v>
      </c>
      <c r="G458" s="38">
        <f>250000+241617</f>
        <v>491617</v>
      </c>
      <c r="H458" s="40">
        <f t="shared" si="7"/>
        <v>0</v>
      </c>
      <c r="I458" s="37"/>
      <c r="J458" s="31"/>
    </row>
    <row r="459" spans="1:10" x14ac:dyDescent="0.25">
      <c r="A459" s="35">
        <v>41647</v>
      </c>
      <c r="B459" s="36">
        <v>586</v>
      </c>
      <c r="C459" s="36" t="s">
        <v>9</v>
      </c>
      <c r="D459" s="37" t="s">
        <v>168</v>
      </c>
      <c r="E459" s="38">
        <v>14962</v>
      </c>
      <c r="F459" s="39">
        <v>41648</v>
      </c>
      <c r="G459" s="38">
        <v>14962</v>
      </c>
      <c r="H459" s="40">
        <f t="shared" si="7"/>
        <v>0</v>
      </c>
      <c r="I459" s="37" t="s">
        <v>162</v>
      </c>
      <c r="J459" s="31"/>
    </row>
    <row r="460" spans="1:10" x14ac:dyDescent="0.25">
      <c r="A460" s="35">
        <v>41647</v>
      </c>
      <c r="B460" s="36">
        <v>587</v>
      </c>
      <c r="C460" s="36" t="s">
        <v>9</v>
      </c>
      <c r="D460" s="37" t="s">
        <v>163</v>
      </c>
      <c r="E460" s="38">
        <v>11747</v>
      </c>
      <c r="F460" s="39">
        <v>41648</v>
      </c>
      <c r="G460" s="38">
        <v>11747</v>
      </c>
      <c r="H460" s="40">
        <f t="shared" si="7"/>
        <v>0</v>
      </c>
      <c r="I460" s="37" t="s">
        <v>162</v>
      </c>
      <c r="J460" s="31" t="s">
        <v>275</v>
      </c>
    </row>
    <row r="461" spans="1:10" x14ac:dyDescent="0.25">
      <c r="A461" s="35">
        <v>41647</v>
      </c>
      <c r="B461" s="36">
        <v>588</v>
      </c>
      <c r="C461" s="36" t="s">
        <v>9</v>
      </c>
      <c r="D461" s="37" t="s">
        <v>169</v>
      </c>
      <c r="E461" s="38">
        <v>14725.5</v>
      </c>
      <c r="F461" s="39">
        <v>41648</v>
      </c>
      <c r="G461" s="38">
        <v>14725.5</v>
      </c>
      <c r="H461" s="40">
        <f t="shared" si="7"/>
        <v>0</v>
      </c>
      <c r="I461" s="37" t="s">
        <v>162</v>
      </c>
      <c r="J461" s="31"/>
    </row>
    <row r="462" spans="1:10" x14ac:dyDescent="0.25">
      <c r="A462" s="35">
        <v>41647</v>
      </c>
      <c r="B462" s="36">
        <v>589</v>
      </c>
      <c r="C462" s="36" t="s">
        <v>9</v>
      </c>
      <c r="D462" s="37" t="s">
        <v>82</v>
      </c>
      <c r="E462" s="38">
        <v>23423.5</v>
      </c>
      <c r="F462" s="39">
        <v>41647</v>
      </c>
      <c r="G462" s="38">
        <v>23423.5</v>
      </c>
      <c r="H462" s="40">
        <f t="shared" si="7"/>
        <v>0</v>
      </c>
      <c r="I462" s="37" t="s">
        <v>30</v>
      </c>
      <c r="J462" s="31"/>
    </row>
    <row r="463" spans="1:10" x14ac:dyDescent="0.25">
      <c r="A463" s="35">
        <v>41647</v>
      </c>
      <c r="B463" s="36">
        <v>590</v>
      </c>
      <c r="C463" s="36" t="s">
        <v>9</v>
      </c>
      <c r="D463" s="37" t="s">
        <v>99</v>
      </c>
      <c r="E463" s="38">
        <v>6394</v>
      </c>
      <c r="F463" s="39">
        <v>41648</v>
      </c>
      <c r="G463" s="38">
        <v>6394</v>
      </c>
      <c r="H463" s="40">
        <f t="shared" si="7"/>
        <v>0</v>
      </c>
      <c r="I463" s="37" t="s">
        <v>162</v>
      </c>
      <c r="J463" s="31"/>
    </row>
    <row r="464" spans="1:10" x14ac:dyDescent="0.25">
      <c r="A464" s="35">
        <v>41647</v>
      </c>
      <c r="B464" s="36">
        <v>591</v>
      </c>
      <c r="C464" s="36" t="s">
        <v>9</v>
      </c>
      <c r="D464" s="37" t="s">
        <v>276</v>
      </c>
      <c r="E464" s="38">
        <v>14943.5</v>
      </c>
      <c r="F464" s="39">
        <v>41648</v>
      </c>
      <c r="G464" s="38">
        <v>14943.5</v>
      </c>
      <c r="H464" s="40">
        <f t="shared" si="7"/>
        <v>0</v>
      </c>
      <c r="I464" s="37" t="s">
        <v>162</v>
      </c>
      <c r="J464" s="31"/>
    </row>
    <row r="465" spans="1:10" x14ac:dyDescent="0.25">
      <c r="A465" s="35">
        <v>41647</v>
      </c>
      <c r="B465" s="36">
        <v>592</v>
      </c>
      <c r="C465" s="36" t="s">
        <v>9</v>
      </c>
      <c r="D465" s="37" t="s">
        <v>277</v>
      </c>
      <c r="E465" s="38">
        <v>4277.5</v>
      </c>
      <c r="F465" s="39">
        <v>41648</v>
      </c>
      <c r="G465" s="38">
        <v>4277.5</v>
      </c>
      <c r="H465" s="40">
        <f t="shared" si="7"/>
        <v>0</v>
      </c>
      <c r="I465" s="37" t="s">
        <v>162</v>
      </c>
      <c r="J465" s="31"/>
    </row>
    <row r="466" spans="1:10" x14ac:dyDescent="0.25">
      <c r="A466" s="35">
        <v>41647</v>
      </c>
      <c r="B466" s="36">
        <v>593</v>
      </c>
      <c r="C466" s="36" t="s">
        <v>9</v>
      </c>
      <c r="D466" s="37" t="s">
        <v>175</v>
      </c>
      <c r="E466" s="38">
        <v>16686.5</v>
      </c>
      <c r="F466" s="42" t="s">
        <v>278</v>
      </c>
      <c r="G466" s="38">
        <v>16686.310000000001</v>
      </c>
      <c r="H466" s="40">
        <f t="shared" si="7"/>
        <v>0.18999999999869033</v>
      </c>
      <c r="I466" s="37" t="s">
        <v>162</v>
      </c>
      <c r="J466" s="31"/>
    </row>
    <row r="467" spans="1:10" x14ac:dyDescent="0.25">
      <c r="A467" s="35">
        <v>41647</v>
      </c>
      <c r="B467" s="36">
        <v>594</v>
      </c>
      <c r="C467" s="36" t="s">
        <v>9</v>
      </c>
      <c r="D467" s="37" t="s">
        <v>175</v>
      </c>
      <c r="E467" s="38">
        <v>32182</v>
      </c>
      <c r="F467" s="42" t="s">
        <v>279</v>
      </c>
      <c r="G467" s="38">
        <v>32182.1</v>
      </c>
      <c r="H467" s="40">
        <f t="shared" si="7"/>
        <v>-9.9999999998544808E-2</v>
      </c>
      <c r="I467" s="37" t="s">
        <v>162</v>
      </c>
      <c r="J467" s="31"/>
    </row>
    <row r="468" spans="1:10" x14ac:dyDescent="0.25">
      <c r="A468" s="35">
        <v>41647</v>
      </c>
      <c r="B468" s="36">
        <v>595</v>
      </c>
      <c r="C468" s="36" t="s">
        <v>9</v>
      </c>
      <c r="D468" s="37" t="s">
        <v>237</v>
      </c>
      <c r="E468" s="38">
        <v>1402.5</v>
      </c>
      <c r="F468" s="39">
        <v>41647</v>
      </c>
      <c r="G468" s="38">
        <v>1402.5</v>
      </c>
      <c r="H468" s="40">
        <f t="shared" si="7"/>
        <v>0</v>
      </c>
      <c r="I468" s="37" t="s">
        <v>21</v>
      </c>
      <c r="J468" s="31"/>
    </row>
    <row r="469" spans="1:10" x14ac:dyDescent="0.25">
      <c r="A469" s="35">
        <v>41647</v>
      </c>
      <c r="B469" s="36">
        <v>596</v>
      </c>
      <c r="C469" s="36" t="s">
        <v>9</v>
      </c>
      <c r="D469" s="37" t="s">
        <v>8</v>
      </c>
      <c r="E469" s="38">
        <v>694</v>
      </c>
      <c r="F469" s="39">
        <v>41647</v>
      </c>
      <c r="G469" s="38">
        <v>694</v>
      </c>
      <c r="H469" s="40">
        <f t="shared" si="7"/>
        <v>0</v>
      </c>
      <c r="I469" s="37" t="s">
        <v>8</v>
      </c>
      <c r="J469" s="31"/>
    </row>
    <row r="470" spans="1:10" x14ac:dyDescent="0.25">
      <c r="A470" s="35">
        <v>41647</v>
      </c>
      <c r="B470" s="36">
        <v>597</v>
      </c>
      <c r="C470" s="36" t="s">
        <v>9</v>
      </c>
      <c r="D470" s="37" t="s">
        <v>280</v>
      </c>
      <c r="E470" s="38">
        <v>24011</v>
      </c>
      <c r="F470" s="39">
        <v>41664</v>
      </c>
      <c r="G470" s="38">
        <v>24011</v>
      </c>
      <c r="H470" s="40">
        <f t="shared" si="7"/>
        <v>0</v>
      </c>
      <c r="I470" s="37" t="s">
        <v>21</v>
      </c>
      <c r="J470" s="31"/>
    </row>
    <row r="471" spans="1:10" x14ac:dyDescent="0.25">
      <c r="A471" s="35">
        <v>41647</v>
      </c>
      <c r="B471" s="36">
        <v>598</v>
      </c>
      <c r="C471" s="36" t="s">
        <v>9</v>
      </c>
      <c r="D471" s="37" t="s">
        <v>269</v>
      </c>
      <c r="E471" s="38">
        <v>3636</v>
      </c>
      <c r="F471" s="39">
        <v>41647</v>
      </c>
      <c r="G471" s="38">
        <v>3636</v>
      </c>
      <c r="H471" s="40">
        <f t="shared" si="7"/>
        <v>0</v>
      </c>
      <c r="I471" s="37"/>
      <c r="J471" s="31"/>
    </row>
    <row r="472" spans="1:10" x14ac:dyDescent="0.25">
      <c r="A472" s="35">
        <v>41647</v>
      </c>
      <c r="B472" s="36">
        <v>599</v>
      </c>
      <c r="C472" s="36" t="s">
        <v>9</v>
      </c>
      <c r="D472" s="37" t="s">
        <v>59</v>
      </c>
      <c r="E472" s="38">
        <v>11277</v>
      </c>
      <c r="F472" s="41" t="s">
        <v>281</v>
      </c>
      <c r="G472" s="38">
        <v>11277</v>
      </c>
      <c r="H472" s="40">
        <f t="shared" si="7"/>
        <v>0</v>
      </c>
      <c r="I472" s="37" t="s">
        <v>21</v>
      </c>
      <c r="J472" s="31"/>
    </row>
    <row r="473" spans="1:10" x14ac:dyDescent="0.25">
      <c r="A473" s="35">
        <v>41647</v>
      </c>
      <c r="B473" s="36">
        <v>600</v>
      </c>
      <c r="C473" s="36" t="s">
        <v>9</v>
      </c>
      <c r="D473" s="37" t="s">
        <v>14</v>
      </c>
      <c r="E473" s="38">
        <v>7579</v>
      </c>
      <c r="F473" s="39">
        <v>41647</v>
      </c>
      <c r="G473" s="38">
        <v>7579</v>
      </c>
      <c r="H473" s="40">
        <f t="shared" si="7"/>
        <v>0</v>
      </c>
      <c r="I473" s="37" t="s">
        <v>21</v>
      </c>
      <c r="J473" s="31"/>
    </row>
    <row r="474" spans="1:10" x14ac:dyDescent="0.25">
      <c r="A474" s="35">
        <v>41647</v>
      </c>
      <c r="B474" s="36">
        <v>601</v>
      </c>
      <c r="C474" s="36" t="s">
        <v>9</v>
      </c>
      <c r="D474" s="37" t="s">
        <v>175</v>
      </c>
      <c r="E474" s="38">
        <v>5361.5</v>
      </c>
      <c r="F474" s="42" t="s">
        <v>282</v>
      </c>
      <c r="G474" s="38">
        <v>5361.57</v>
      </c>
      <c r="H474" s="40">
        <f t="shared" si="7"/>
        <v>-6.9999999999708962E-2</v>
      </c>
      <c r="I474" s="37" t="s">
        <v>162</v>
      </c>
      <c r="J474" s="31"/>
    </row>
    <row r="475" spans="1:10" x14ac:dyDescent="0.25">
      <c r="A475" s="35">
        <v>41647</v>
      </c>
      <c r="B475" s="36">
        <v>602</v>
      </c>
      <c r="C475" s="36" t="s">
        <v>9</v>
      </c>
      <c r="D475" s="51" t="s">
        <v>115</v>
      </c>
      <c r="E475" s="52">
        <v>2260.5</v>
      </c>
      <c r="F475" s="53">
        <v>41647</v>
      </c>
      <c r="G475" s="52">
        <v>2260.5</v>
      </c>
      <c r="H475" s="18">
        <f t="shared" si="7"/>
        <v>0</v>
      </c>
      <c r="I475" s="51"/>
      <c r="J475" s="54"/>
    </row>
    <row r="476" spans="1:10" x14ac:dyDescent="0.25">
      <c r="A476" s="35">
        <v>41647</v>
      </c>
      <c r="B476" s="36">
        <v>603</v>
      </c>
      <c r="C476" s="36" t="s">
        <v>9</v>
      </c>
      <c r="D476" s="37" t="s">
        <v>283</v>
      </c>
      <c r="E476" s="38">
        <v>7279</v>
      </c>
      <c r="F476" s="39">
        <v>41647</v>
      </c>
      <c r="G476" s="38">
        <v>7279</v>
      </c>
      <c r="H476" s="40">
        <f t="shared" si="7"/>
        <v>0</v>
      </c>
      <c r="I476" s="37"/>
      <c r="J476" s="31"/>
    </row>
    <row r="477" spans="1:10" x14ac:dyDescent="0.25">
      <c r="A477" s="35">
        <v>41647</v>
      </c>
      <c r="B477" s="36">
        <v>604</v>
      </c>
      <c r="C477" s="36" t="s">
        <v>9</v>
      </c>
      <c r="D477" s="51" t="s">
        <v>63</v>
      </c>
      <c r="E477" s="52">
        <v>2738.5</v>
      </c>
      <c r="F477" s="53">
        <v>41647</v>
      </c>
      <c r="G477" s="52">
        <v>2738.5</v>
      </c>
      <c r="H477" s="66">
        <f t="shared" si="7"/>
        <v>0</v>
      </c>
      <c r="I477" s="54" t="s">
        <v>21</v>
      </c>
      <c r="J477" s="31"/>
    </row>
    <row r="478" spans="1:10" x14ac:dyDescent="0.25">
      <c r="A478" s="35">
        <v>41647</v>
      </c>
      <c r="B478" s="36">
        <v>605</v>
      </c>
      <c r="C478" s="36" t="s">
        <v>9</v>
      </c>
      <c r="D478" s="37" t="s">
        <v>152</v>
      </c>
      <c r="E478" s="38">
        <v>6215.5</v>
      </c>
      <c r="F478" s="39">
        <v>41647</v>
      </c>
      <c r="G478" s="38">
        <v>6215.5</v>
      </c>
      <c r="H478" s="40">
        <f t="shared" si="7"/>
        <v>0</v>
      </c>
      <c r="I478" s="37"/>
      <c r="J478" s="54"/>
    </row>
    <row r="479" spans="1:10" x14ac:dyDescent="0.25">
      <c r="A479" s="35">
        <v>41647</v>
      </c>
      <c r="B479" s="36">
        <v>606</v>
      </c>
      <c r="C479" s="36" t="s">
        <v>9</v>
      </c>
      <c r="D479" s="37" t="s">
        <v>265</v>
      </c>
      <c r="E479" s="38">
        <v>28802.5</v>
      </c>
      <c r="F479" s="42" t="s">
        <v>284</v>
      </c>
      <c r="G479" s="38">
        <v>28802.5</v>
      </c>
      <c r="H479" s="40">
        <f t="shared" si="7"/>
        <v>0</v>
      </c>
      <c r="I479" s="37" t="s">
        <v>65</v>
      </c>
      <c r="J479" s="31" t="s">
        <v>285</v>
      </c>
    </row>
    <row r="480" spans="1:10" x14ac:dyDescent="0.25">
      <c r="A480" s="35">
        <v>41647</v>
      </c>
      <c r="B480" s="36">
        <v>607</v>
      </c>
      <c r="C480" s="36" t="s">
        <v>9</v>
      </c>
      <c r="D480" s="37" t="s">
        <v>185</v>
      </c>
      <c r="E480" s="38">
        <v>3985</v>
      </c>
      <c r="F480" s="39">
        <v>41647</v>
      </c>
      <c r="G480" s="38">
        <v>3985</v>
      </c>
      <c r="H480" s="40">
        <f t="shared" si="7"/>
        <v>0</v>
      </c>
      <c r="I480" s="37"/>
      <c r="J480" s="31"/>
    </row>
    <row r="481" spans="1:10" x14ac:dyDescent="0.25">
      <c r="A481" s="35">
        <v>41647</v>
      </c>
      <c r="B481" s="36">
        <v>608</v>
      </c>
      <c r="C481" s="36" t="s">
        <v>9</v>
      </c>
      <c r="D481" s="37" t="s">
        <v>286</v>
      </c>
      <c r="E481" s="38">
        <v>837</v>
      </c>
      <c r="F481" s="39">
        <v>41647</v>
      </c>
      <c r="G481" s="38">
        <v>837</v>
      </c>
      <c r="H481" s="40">
        <f t="shared" si="7"/>
        <v>0</v>
      </c>
      <c r="I481" s="37"/>
      <c r="J481" s="31"/>
    </row>
    <row r="482" spans="1:10" x14ac:dyDescent="0.25">
      <c r="A482" s="35">
        <v>41647</v>
      </c>
      <c r="B482" s="36">
        <v>609</v>
      </c>
      <c r="C482" s="36" t="s">
        <v>9</v>
      </c>
      <c r="D482" s="37" t="s">
        <v>163</v>
      </c>
      <c r="E482" s="38">
        <v>2625</v>
      </c>
      <c r="F482" s="39">
        <v>41647</v>
      </c>
      <c r="G482" s="38">
        <v>2625</v>
      </c>
      <c r="H482" s="40">
        <f t="shared" si="7"/>
        <v>0</v>
      </c>
      <c r="I482" s="37"/>
      <c r="J482" s="31"/>
    </row>
    <row r="483" spans="1:10" x14ac:dyDescent="0.25">
      <c r="A483" s="35">
        <v>41647</v>
      </c>
      <c r="B483" s="36">
        <v>610</v>
      </c>
      <c r="C483" s="36" t="s">
        <v>9</v>
      </c>
      <c r="D483" s="37" t="s">
        <v>8</v>
      </c>
      <c r="E483" s="38">
        <v>1510</v>
      </c>
      <c r="F483" s="39">
        <v>41647</v>
      </c>
      <c r="G483" s="38">
        <v>1510</v>
      </c>
      <c r="H483" s="40">
        <f t="shared" si="7"/>
        <v>0</v>
      </c>
      <c r="I483" s="37" t="s">
        <v>8</v>
      </c>
      <c r="J483" s="31"/>
    </row>
    <row r="484" spans="1:10" x14ac:dyDescent="0.25">
      <c r="A484" s="35">
        <v>41647</v>
      </c>
      <c r="B484" s="36">
        <v>611</v>
      </c>
      <c r="C484" s="36" t="s">
        <v>9</v>
      </c>
      <c r="D484" s="37" t="s">
        <v>8</v>
      </c>
      <c r="E484" s="38">
        <v>63</v>
      </c>
      <c r="F484" s="39">
        <v>41647</v>
      </c>
      <c r="G484" s="38">
        <v>63</v>
      </c>
      <c r="H484" s="40">
        <f t="shared" si="7"/>
        <v>0</v>
      </c>
      <c r="I484" s="37" t="s">
        <v>8</v>
      </c>
      <c r="J484" s="54"/>
    </row>
    <row r="485" spans="1:10" x14ac:dyDescent="0.25">
      <c r="A485" s="35">
        <v>41647</v>
      </c>
      <c r="B485" s="36">
        <v>612</v>
      </c>
      <c r="C485" s="36" t="s">
        <v>9</v>
      </c>
      <c r="D485" s="37" t="s">
        <v>29</v>
      </c>
      <c r="E485" s="38">
        <v>9841</v>
      </c>
      <c r="F485" s="39">
        <v>41649</v>
      </c>
      <c r="G485" s="38">
        <v>9841</v>
      </c>
      <c r="H485" s="40">
        <f t="shared" si="7"/>
        <v>0</v>
      </c>
      <c r="I485" s="37" t="s">
        <v>30</v>
      </c>
      <c r="J485" s="54"/>
    </row>
    <row r="486" spans="1:10" x14ac:dyDescent="0.25">
      <c r="A486" s="35">
        <v>41647</v>
      </c>
      <c r="B486" s="36">
        <v>613</v>
      </c>
      <c r="C486" s="36" t="s">
        <v>9</v>
      </c>
      <c r="D486" s="37" t="s">
        <v>8</v>
      </c>
      <c r="E486" s="38">
        <v>355</v>
      </c>
      <c r="F486" s="39">
        <v>41647</v>
      </c>
      <c r="G486" s="38">
        <v>355</v>
      </c>
      <c r="H486" s="40">
        <f t="shared" si="7"/>
        <v>0</v>
      </c>
      <c r="I486" s="37" t="s">
        <v>8</v>
      </c>
      <c r="J486" s="54"/>
    </row>
    <row r="487" spans="1:10" x14ac:dyDescent="0.25">
      <c r="A487" s="35">
        <v>41647</v>
      </c>
      <c r="B487" s="36">
        <v>614</v>
      </c>
      <c r="C487" s="36" t="s">
        <v>9</v>
      </c>
      <c r="D487" s="37" t="s">
        <v>287</v>
      </c>
      <c r="E487" s="38">
        <v>21417</v>
      </c>
      <c r="F487" s="39">
        <v>41648</v>
      </c>
      <c r="G487" s="38">
        <v>21417</v>
      </c>
      <c r="H487" s="40">
        <f t="shared" si="7"/>
        <v>0</v>
      </c>
      <c r="I487" s="37" t="s">
        <v>30</v>
      </c>
      <c r="J487" s="54"/>
    </row>
    <row r="488" spans="1:10" x14ac:dyDescent="0.25">
      <c r="A488" s="35">
        <v>41647</v>
      </c>
      <c r="B488" s="36">
        <v>615</v>
      </c>
      <c r="C488" s="36" t="s">
        <v>9</v>
      </c>
      <c r="D488" s="37" t="s">
        <v>44</v>
      </c>
      <c r="E488" s="38">
        <v>2400</v>
      </c>
      <c r="F488" s="39">
        <v>41667</v>
      </c>
      <c r="G488" s="38">
        <v>2400</v>
      </c>
      <c r="H488" s="40">
        <f t="shared" si="7"/>
        <v>0</v>
      </c>
      <c r="I488" s="37" t="s">
        <v>45</v>
      </c>
      <c r="J488" s="31"/>
    </row>
    <row r="489" spans="1:10" x14ac:dyDescent="0.25">
      <c r="A489" s="35">
        <v>41647</v>
      </c>
      <c r="B489" s="36">
        <v>616</v>
      </c>
      <c r="C489" s="36" t="s">
        <v>9</v>
      </c>
      <c r="D489" s="37" t="s">
        <v>42</v>
      </c>
      <c r="E489" s="38">
        <v>1200</v>
      </c>
      <c r="F489" s="39">
        <v>41657</v>
      </c>
      <c r="G489" s="38">
        <v>1200</v>
      </c>
      <c r="H489" s="40">
        <f t="shared" si="7"/>
        <v>0</v>
      </c>
      <c r="I489" s="37" t="s">
        <v>45</v>
      </c>
      <c r="J489" s="31"/>
    </row>
    <row r="490" spans="1:10" x14ac:dyDescent="0.25">
      <c r="A490" s="35">
        <v>41647</v>
      </c>
      <c r="B490" s="36">
        <v>617</v>
      </c>
      <c r="C490" s="36" t="s">
        <v>9</v>
      </c>
      <c r="D490" s="37" t="s">
        <v>276</v>
      </c>
      <c r="E490" s="38">
        <v>6807</v>
      </c>
      <c r="F490" s="39">
        <v>41652</v>
      </c>
      <c r="G490" s="38">
        <v>6807</v>
      </c>
      <c r="H490" s="40">
        <f t="shared" si="7"/>
        <v>0</v>
      </c>
      <c r="I490" s="37"/>
      <c r="J490" s="54"/>
    </row>
    <row r="491" spans="1:10" x14ac:dyDescent="0.25">
      <c r="A491" s="35">
        <v>41647</v>
      </c>
      <c r="B491" s="36">
        <v>618</v>
      </c>
      <c r="C491" s="36" t="s">
        <v>9</v>
      </c>
      <c r="D491" s="37" t="s">
        <v>13</v>
      </c>
      <c r="E491" s="38">
        <v>4187</v>
      </c>
      <c r="F491" s="39">
        <v>41656</v>
      </c>
      <c r="G491" s="38">
        <v>4187</v>
      </c>
      <c r="H491" s="40">
        <f t="shared" si="7"/>
        <v>0</v>
      </c>
      <c r="I491" s="37" t="s">
        <v>27</v>
      </c>
      <c r="J491" s="54"/>
    </row>
    <row r="492" spans="1:10" x14ac:dyDescent="0.25">
      <c r="A492" s="35">
        <v>41647</v>
      </c>
      <c r="B492" s="36">
        <v>619</v>
      </c>
      <c r="C492" s="36" t="s">
        <v>9</v>
      </c>
      <c r="D492" s="37" t="s">
        <v>47</v>
      </c>
      <c r="E492" s="38">
        <v>3377</v>
      </c>
      <c r="F492" s="39">
        <v>41648</v>
      </c>
      <c r="G492" s="38">
        <v>3377</v>
      </c>
      <c r="H492" s="40">
        <f t="shared" si="7"/>
        <v>0</v>
      </c>
      <c r="I492" s="37" t="s">
        <v>30</v>
      </c>
      <c r="J492" s="54"/>
    </row>
    <row r="493" spans="1:10" x14ac:dyDescent="0.25">
      <c r="A493" s="35">
        <v>41647</v>
      </c>
      <c r="B493" s="36">
        <v>620</v>
      </c>
      <c r="C493" s="36" t="s">
        <v>9</v>
      </c>
      <c r="D493" s="37" t="s">
        <v>288</v>
      </c>
      <c r="E493" s="38">
        <v>2072</v>
      </c>
      <c r="F493" s="39">
        <v>41648</v>
      </c>
      <c r="G493" s="38">
        <v>2072</v>
      </c>
      <c r="H493" s="40">
        <f t="shared" si="7"/>
        <v>0</v>
      </c>
      <c r="I493" s="37" t="s">
        <v>30</v>
      </c>
      <c r="J493" s="54"/>
    </row>
    <row r="494" spans="1:10" x14ac:dyDescent="0.25">
      <c r="A494" s="35">
        <v>41647</v>
      </c>
      <c r="B494" s="36">
        <v>621</v>
      </c>
      <c r="C494" s="36" t="s">
        <v>9</v>
      </c>
      <c r="D494" s="37" t="s">
        <v>35</v>
      </c>
      <c r="E494" s="38">
        <v>3358</v>
      </c>
      <c r="F494" s="39">
        <v>41648</v>
      </c>
      <c r="G494" s="38">
        <v>3358</v>
      </c>
      <c r="H494" s="40">
        <f t="shared" si="7"/>
        <v>0</v>
      </c>
      <c r="I494" s="37" t="s">
        <v>30</v>
      </c>
      <c r="J494" s="54"/>
    </row>
    <row r="495" spans="1:10" x14ac:dyDescent="0.25">
      <c r="A495" s="35">
        <v>41647</v>
      </c>
      <c r="B495" s="36">
        <v>622</v>
      </c>
      <c r="C495" s="36" t="s">
        <v>9</v>
      </c>
      <c r="D495" s="37" t="s">
        <v>34</v>
      </c>
      <c r="E495" s="38">
        <v>2594</v>
      </c>
      <c r="F495" s="39">
        <v>41648</v>
      </c>
      <c r="G495" s="38">
        <v>2594</v>
      </c>
      <c r="H495" s="40">
        <f t="shared" si="7"/>
        <v>0</v>
      </c>
      <c r="I495" s="37" t="s">
        <v>30</v>
      </c>
      <c r="J495" s="54"/>
    </row>
    <row r="496" spans="1:10" x14ac:dyDescent="0.25">
      <c r="A496" s="35">
        <v>41647</v>
      </c>
      <c r="B496" s="36">
        <v>623</v>
      </c>
      <c r="C496" s="36" t="s">
        <v>9</v>
      </c>
      <c r="D496" s="37" t="s">
        <v>109</v>
      </c>
      <c r="E496" s="38">
        <v>6765</v>
      </c>
      <c r="F496" s="39">
        <v>41647</v>
      </c>
      <c r="G496" s="38">
        <v>6765</v>
      </c>
      <c r="H496" s="40">
        <f t="shared" si="7"/>
        <v>0</v>
      </c>
      <c r="I496" s="37" t="s">
        <v>37</v>
      </c>
      <c r="J496" s="54"/>
    </row>
    <row r="497" spans="1:10" x14ac:dyDescent="0.25">
      <c r="A497" s="35">
        <v>41647</v>
      </c>
      <c r="B497" s="36">
        <v>624</v>
      </c>
      <c r="C497" s="36" t="s">
        <v>9</v>
      </c>
      <c r="D497" s="37" t="s">
        <v>289</v>
      </c>
      <c r="E497" s="38">
        <v>1282</v>
      </c>
      <c r="F497" s="39">
        <v>41648</v>
      </c>
      <c r="G497" s="38">
        <v>1282</v>
      </c>
      <c r="H497" s="40">
        <f t="shared" si="7"/>
        <v>0</v>
      </c>
      <c r="I497" s="37" t="s">
        <v>30</v>
      </c>
      <c r="J497" s="54"/>
    </row>
    <row r="498" spans="1:10" x14ac:dyDescent="0.25">
      <c r="A498" s="35">
        <v>41647</v>
      </c>
      <c r="B498" s="36">
        <v>625</v>
      </c>
      <c r="C498" s="36" t="s">
        <v>9</v>
      </c>
      <c r="D498" s="37" t="s">
        <v>288</v>
      </c>
      <c r="E498" s="38">
        <v>1344</v>
      </c>
      <c r="F498" s="39">
        <v>41647</v>
      </c>
      <c r="G498" s="38">
        <v>1344</v>
      </c>
      <c r="H498" s="40">
        <f t="shared" si="7"/>
        <v>0</v>
      </c>
      <c r="I498" s="37" t="s">
        <v>45</v>
      </c>
      <c r="J498" s="54"/>
    </row>
    <row r="499" spans="1:10" x14ac:dyDescent="0.25">
      <c r="A499" s="35">
        <v>41647</v>
      </c>
      <c r="B499" s="36">
        <v>626</v>
      </c>
      <c r="C499" s="36" t="s">
        <v>9</v>
      </c>
      <c r="D499" s="37" t="s">
        <v>290</v>
      </c>
      <c r="E499" s="38">
        <v>1406</v>
      </c>
      <c r="F499" s="39">
        <v>41647</v>
      </c>
      <c r="G499" s="38">
        <v>1406</v>
      </c>
      <c r="H499" s="40">
        <f t="shared" si="7"/>
        <v>0</v>
      </c>
      <c r="I499" s="37" t="s">
        <v>37</v>
      </c>
      <c r="J499" s="54"/>
    </row>
    <row r="500" spans="1:10" x14ac:dyDescent="0.25">
      <c r="A500" s="35">
        <v>41647</v>
      </c>
      <c r="B500" s="36">
        <v>627</v>
      </c>
      <c r="C500" s="36" t="s">
        <v>9</v>
      </c>
      <c r="D500" s="37" t="s">
        <v>291</v>
      </c>
      <c r="E500" s="38">
        <v>366</v>
      </c>
      <c r="F500" s="39">
        <v>41648</v>
      </c>
      <c r="G500" s="38">
        <v>366</v>
      </c>
      <c r="H500" s="40">
        <f t="shared" si="7"/>
        <v>0</v>
      </c>
      <c r="I500" s="37" t="s">
        <v>30</v>
      </c>
      <c r="J500" s="54"/>
    </row>
    <row r="501" spans="1:10" x14ac:dyDescent="0.25">
      <c r="A501" s="35">
        <v>41647</v>
      </c>
      <c r="B501" s="36">
        <v>628</v>
      </c>
      <c r="C501" s="36" t="s">
        <v>9</v>
      </c>
      <c r="D501" s="37" t="s">
        <v>16</v>
      </c>
      <c r="E501" s="38">
        <v>40320</v>
      </c>
      <c r="F501" s="39">
        <v>41666</v>
      </c>
      <c r="G501" s="38">
        <v>40320</v>
      </c>
      <c r="H501" s="40">
        <f t="shared" si="7"/>
        <v>0</v>
      </c>
      <c r="I501" s="37" t="s">
        <v>37</v>
      </c>
      <c r="J501" s="54"/>
    </row>
    <row r="502" spans="1:10" x14ac:dyDescent="0.25">
      <c r="A502" s="35">
        <v>41647</v>
      </c>
      <c r="B502" s="36">
        <v>629</v>
      </c>
      <c r="C502" s="36" t="s">
        <v>9</v>
      </c>
      <c r="D502" s="37" t="s">
        <v>292</v>
      </c>
      <c r="E502" s="38">
        <v>4817</v>
      </c>
      <c r="F502" s="39">
        <v>41648</v>
      </c>
      <c r="G502" s="38">
        <v>4817</v>
      </c>
      <c r="H502" s="40">
        <f t="shared" si="7"/>
        <v>0</v>
      </c>
      <c r="I502" s="37" t="s">
        <v>30</v>
      </c>
      <c r="J502" s="54"/>
    </row>
    <row r="503" spans="1:10" x14ac:dyDescent="0.25">
      <c r="A503" s="35">
        <v>41647</v>
      </c>
      <c r="B503" s="36">
        <v>630</v>
      </c>
      <c r="C503" s="36" t="s">
        <v>9</v>
      </c>
      <c r="D503" s="37" t="s">
        <v>220</v>
      </c>
      <c r="E503" s="38">
        <v>10046.5</v>
      </c>
      <c r="F503" s="55" t="s">
        <v>293</v>
      </c>
      <c r="G503" s="38">
        <f>7546+2500.5</f>
        <v>10046.5</v>
      </c>
      <c r="H503" s="40">
        <f t="shared" si="7"/>
        <v>0</v>
      </c>
      <c r="I503" s="37" t="s">
        <v>45</v>
      </c>
      <c r="J503" s="54"/>
    </row>
    <row r="504" spans="1:10" x14ac:dyDescent="0.25">
      <c r="A504" s="35">
        <v>41647</v>
      </c>
      <c r="B504" s="36">
        <v>631</v>
      </c>
      <c r="C504" s="36" t="s">
        <v>9</v>
      </c>
      <c r="D504" s="37" t="s">
        <v>123</v>
      </c>
      <c r="E504" s="38">
        <v>2205</v>
      </c>
      <c r="F504" s="39">
        <v>41647</v>
      </c>
      <c r="G504" s="38">
        <v>2205</v>
      </c>
      <c r="H504" s="40">
        <f t="shared" si="7"/>
        <v>0</v>
      </c>
      <c r="I504" s="37"/>
      <c r="J504" s="54"/>
    </row>
    <row r="505" spans="1:10" x14ac:dyDescent="0.25">
      <c r="A505" s="35">
        <v>41647</v>
      </c>
      <c r="B505" s="36">
        <v>632</v>
      </c>
      <c r="C505" s="36" t="s">
        <v>9</v>
      </c>
      <c r="D505" s="37" t="s">
        <v>119</v>
      </c>
      <c r="E505" s="38">
        <v>2714</v>
      </c>
      <c r="F505" s="39">
        <v>41647</v>
      </c>
      <c r="G505" s="38">
        <v>2714</v>
      </c>
      <c r="H505" s="40">
        <f t="shared" si="7"/>
        <v>0</v>
      </c>
      <c r="I505" s="37" t="s">
        <v>45</v>
      </c>
      <c r="J505" s="54"/>
    </row>
    <row r="506" spans="1:10" x14ac:dyDescent="0.25">
      <c r="A506" s="35">
        <v>41647</v>
      </c>
      <c r="B506" s="36">
        <v>633</v>
      </c>
      <c r="C506" s="36" t="s">
        <v>9</v>
      </c>
      <c r="D506" s="37" t="s">
        <v>51</v>
      </c>
      <c r="E506" s="38">
        <v>2094</v>
      </c>
      <c r="F506" s="39">
        <v>41647</v>
      </c>
      <c r="G506" s="38">
        <v>2094</v>
      </c>
      <c r="H506" s="40">
        <f t="shared" si="7"/>
        <v>0</v>
      </c>
      <c r="I506" s="37" t="s">
        <v>217</v>
      </c>
      <c r="J506" s="54"/>
    </row>
    <row r="507" spans="1:10" x14ac:dyDescent="0.25">
      <c r="A507" s="35">
        <v>41647</v>
      </c>
      <c r="B507" s="36">
        <v>634</v>
      </c>
      <c r="C507" s="36" t="s">
        <v>9</v>
      </c>
      <c r="D507" s="37" t="s">
        <v>144</v>
      </c>
      <c r="E507" s="38">
        <v>3663</v>
      </c>
      <c r="F507" s="39">
        <v>41647</v>
      </c>
      <c r="G507" s="38">
        <v>3663</v>
      </c>
      <c r="H507" s="40">
        <f t="shared" si="7"/>
        <v>0</v>
      </c>
      <c r="I507" s="37" t="s">
        <v>37</v>
      </c>
      <c r="J507" s="54"/>
    </row>
    <row r="508" spans="1:10" x14ac:dyDescent="0.25">
      <c r="A508" s="35">
        <v>41647</v>
      </c>
      <c r="B508" s="36">
        <v>635</v>
      </c>
      <c r="C508" s="36" t="s">
        <v>9</v>
      </c>
      <c r="D508" s="37" t="s">
        <v>294</v>
      </c>
      <c r="E508" s="38">
        <v>5116</v>
      </c>
      <c r="F508" s="39">
        <v>41648</v>
      </c>
      <c r="G508" s="38">
        <v>5116</v>
      </c>
      <c r="H508" s="40">
        <f t="shared" si="7"/>
        <v>0</v>
      </c>
      <c r="I508" s="37" t="s">
        <v>30</v>
      </c>
      <c r="J508" s="54"/>
    </row>
    <row r="509" spans="1:10" x14ac:dyDescent="0.25">
      <c r="A509" s="35">
        <v>41647</v>
      </c>
      <c r="B509" s="36">
        <v>636</v>
      </c>
      <c r="C509" s="36" t="s">
        <v>9</v>
      </c>
      <c r="D509" s="37" t="s">
        <v>55</v>
      </c>
      <c r="E509" s="38">
        <v>9473</v>
      </c>
      <c r="F509" s="39">
        <v>41647</v>
      </c>
      <c r="G509" s="38">
        <v>9473</v>
      </c>
      <c r="H509" s="40">
        <f t="shared" si="7"/>
        <v>0</v>
      </c>
      <c r="I509" s="37"/>
      <c r="J509" s="54"/>
    </row>
    <row r="510" spans="1:10" x14ac:dyDescent="0.25">
      <c r="A510" s="35">
        <v>41647</v>
      </c>
      <c r="B510" s="36">
        <v>637</v>
      </c>
      <c r="C510" s="36" t="s">
        <v>9</v>
      </c>
      <c r="D510" s="37" t="s">
        <v>251</v>
      </c>
      <c r="E510" s="38">
        <v>7888</v>
      </c>
      <c r="F510" s="39">
        <v>41648</v>
      </c>
      <c r="G510" s="38">
        <v>7888</v>
      </c>
      <c r="H510" s="40">
        <f t="shared" si="7"/>
        <v>0</v>
      </c>
      <c r="I510" s="37" t="s">
        <v>30</v>
      </c>
      <c r="J510" s="54"/>
    </row>
    <row r="511" spans="1:10" x14ac:dyDescent="0.25">
      <c r="A511" s="35">
        <v>41647</v>
      </c>
      <c r="B511" s="36">
        <v>638</v>
      </c>
      <c r="C511" s="36" t="s">
        <v>9</v>
      </c>
      <c r="D511" s="37" t="s">
        <v>130</v>
      </c>
      <c r="E511" s="38">
        <v>5038</v>
      </c>
      <c r="F511" s="39">
        <v>41652</v>
      </c>
      <c r="G511" s="38">
        <v>5038</v>
      </c>
      <c r="H511" s="40">
        <f t="shared" si="7"/>
        <v>0</v>
      </c>
      <c r="I511" s="37" t="s">
        <v>65</v>
      </c>
      <c r="J511" s="54"/>
    </row>
    <row r="512" spans="1:10" x14ac:dyDescent="0.25">
      <c r="A512" s="35">
        <v>41647</v>
      </c>
      <c r="B512" s="36">
        <v>639</v>
      </c>
      <c r="C512" s="36" t="s">
        <v>9</v>
      </c>
      <c r="D512" s="37" t="s">
        <v>8</v>
      </c>
      <c r="E512" s="38">
        <v>2651</v>
      </c>
      <c r="F512" s="39">
        <v>41647</v>
      </c>
      <c r="G512" s="38">
        <v>2651</v>
      </c>
      <c r="H512" s="40">
        <f t="shared" si="7"/>
        <v>0</v>
      </c>
      <c r="I512" s="37" t="s">
        <v>8</v>
      </c>
      <c r="J512" s="54"/>
    </row>
    <row r="513" spans="1:10" x14ac:dyDescent="0.25">
      <c r="A513" s="35">
        <v>41647</v>
      </c>
      <c r="B513" s="36">
        <v>640</v>
      </c>
      <c r="C513" s="36" t="s">
        <v>9</v>
      </c>
      <c r="D513" s="37" t="s">
        <v>17</v>
      </c>
      <c r="E513" s="38">
        <v>44943</v>
      </c>
      <c r="F513" s="39">
        <v>41652</v>
      </c>
      <c r="G513" s="38">
        <v>44943</v>
      </c>
      <c r="H513" s="40">
        <f t="shared" si="7"/>
        <v>0</v>
      </c>
      <c r="I513" s="37" t="s">
        <v>65</v>
      </c>
      <c r="J513" s="54"/>
    </row>
    <row r="514" spans="1:10" x14ac:dyDescent="0.25">
      <c r="A514" s="35">
        <v>41647</v>
      </c>
      <c r="B514" s="36">
        <v>641</v>
      </c>
      <c r="C514" s="36" t="s">
        <v>9</v>
      </c>
      <c r="D514" s="37" t="s">
        <v>50</v>
      </c>
      <c r="E514" s="38">
        <v>1576</v>
      </c>
      <c r="F514" s="39">
        <v>41659</v>
      </c>
      <c r="G514" s="38">
        <v>1576</v>
      </c>
      <c r="H514" s="40">
        <f t="shared" si="7"/>
        <v>0</v>
      </c>
      <c r="I514" s="37" t="s">
        <v>65</v>
      </c>
      <c r="J514" s="54"/>
    </row>
    <row r="515" spans="1:10" x14ac:dyDescent="0.25">
      <c r="A515" s="35">
        <v>41647</v>
      </c>
      <c r="B515" s="36">
        <v>642</v>
      </c>
      <c r="C515" s="36" t="s">
        <v>9</v>
      </c>
      <c r="D515" s="37" t="s">
        <v>62</v>
      </c>
      <c r="E515" s="38">
        <v>32873</v>
      </c>
      <c r="F515" s="39">
        <v>41647</v>
      </c>
      <c r="G515" s="38">
        <v>32873</v>
      </c>
      <c r="H515" s="40">
        <f t="shared" si="7"/>
        <v>0</v>
      </c>
      <c r="I515" s="37"/>
      <c r="J515" s="54"/>
    </row>
    <row r="516" spans="1:10" x14ac:dyDescent="0.25">
      <c r="A516" s="35">
        <v>41647</v>
      </c>
      <c r="B516" s="36">
        <v>643</v>
      </c>
      <c r="C516" s="36" t="s">
        <v>9</v>
      </c>
      <c r="D516" s="37" t="s">
        <v>50</v>
      </c>
      <c r="E516" s="38">
        <v>8214</v>
      </c>
      <c r="F516" s="39">
        <v>41659</v>
      </c>
      <c r="G516" s="38">
        <v>8214</v>
      </c>
      <c r="H516" s="40">
        <f t="shared" ref="H516:H579" si="8">E516-G516</f>
        <v>0</v>
      </c>
      <c r="I516" s="37"/>
      <c r="J516" s="54"/>
    </row>
    <row r="517" spans="1:10" x14ac:dyDescent="0.25">
      <c r="A517" s="35">
        <v>41647</v>
      </c>
      <c r="B517" s="36">
        <v>644</v>
      </c>
      <c r="C517" s="36" t="s">
        <v>9</v>
      </c>
      <c r="D517" s="37" t="s">
        <v>237</v>
      </c>
      <c r="E517" s="38">
        <v>4995</v>
      </c>
      <c r="F517" s="39">
        <v>41647</v>
      </c>
      <c r="G517" s="38">
        <v>4995</v>
      </c>
      <c r="H517" s="40">
        <f t="shared" si="8"/>
        <v>0</v>
      </c>
      <c r="I517" s="37" t="s">
        <v>65</v>
      </c>
      <c r="J517" s="54"/>
    </row>
    <row r="518" spans="1:10" x14ac:dyDescent="0.25">
      <c r="A518" s="35">
        <v>41647</v>
      </c>
      <c r="B518" s="36">
        <v>645</v>
      </c>
      <c r="C518" s="36" t="s">
        <v>9</v>
      </c>
      <c r="D518" s="37" t="s">
        <v>295</v>
      </c>
      <c r="E518" s="38">
        <v>18782</v>
      </c>
      <c r="F518" s="39">
        <v>41662</v>
      </c>
      <c r="G518" s="38">
        <v>18782</v>
      </c>
      <c r="H518" s="40">
        <f t="shared" si="8"/>
        <v>0</v>
      </c>
      <c r="I518" s="37" t="s">
        <v>65</v>
      </c>
      <c r="J518" s="54"/>
    </row>
    <row r="519" spans="1:10" x14ac:dyDescent="0.25">
      <c r="A519" s="35">
        <v>41647</v>
      </c>
      <c r="B519" s="36">
        <v>646</v>
      </c>
      <c r="C519" s="36" t="s">
        <v>9</v>
      </c>
      <c r="D519" s="37" t="s">
        <v>12</v>
      </c>
      <c r="E519" s="38">
        <v>12094</v>
      </c>
      <c r="F519" s="39">
        <v>41647</v>
      </c>
      <c r="G519" s="38">
        <v>12094</v>
      </c>
      <c r="H519" s="40">
        <f t="shared" si="8"/>
        <v>0</v>
      </c>
      <c r="I519" s="37"/>
      <c r="J519" s="54"/>
    </row>
    <row r="520" spans="1:10" x14ac:dyDescent="0.25">
      <c r="A520" s="35">
        <v>41647</v>
      </c>
      <c r="B520" s="36">
        <v>647</v>
      </c>
      <c r="C520" s="36" t="s">
        <v>9</v>
      </c>
      <c r="D520" s="37" t="s">
        <v>296</v>
      </c>
      <c r="E520" s="38">
        <v>476.5</v>
      </c>
      <c r="F520" s="39">
        <v>41647</v>
      </c>
      <c r="G520" s="38">
        <v>476.5</v>
      </c>
      <c r="H520" s="40">
        <f t="shared" si="8"/>
        <v>0</v>
      </c>
      <c r="I520" s="37"/>
      <c r="J520" s="54"/>
    </row>
    <row r="521" spans="1:10" x14ac:dyDescent="0.25">
      <c r="A521" s="35">
        <v>41647</v>
      </c>
      <c r="B521" s="36">
        <v>648</v>
      </c>
      <c r="C521" s="36" t="s">
        <v>9</v>
      </c>
      <c r="D521" s="37" t="s">
        <v>136</v>
      </c>
      <c r="E521" s="38">
        <v>515</v>
      </c>
      <c r="F521" s="39">
        <v>41647</v>
      </c>
      <c r="G521" s="38">
        <v>515</v>
      </c>
      <c r="H521" s="40">
        <f t="shared" si="8"/>
        <v>0</v>
      </c>
      <c r="I521" s="37"/>
      <c r="J521" s="54"/>
    </row>
    <row r="522" spans="1:10" x14ac:dyDescent="0.25">
      <c r="A522" s="35">
        <v>41647</v>
      </c>
      <c r="B522" s="36">
        <v>649</v>
      </c>
      <c r="C522" s="36" t="s">
        <v>9</v>
      </c>
      <c r="D522" s="37" t="s">
        <v>19</v>
      </c>
      <c r="E522" s="38">
        <v>22075</v>
      </c>
      <c r="F522" s="42">
        <v>41684</v>
      </c>
      <c r="G522" s="44">
        <v>22075</v>
      </c>
      <c r="H522" s="40">
        <f t="shared" si="8"/>
        <v>0</v>
      </c>
      <c r="I522" s="37" t="s">
        <v>21</v>
      </c>
      <c r="J522" s="54"/>
    </row>
    <row r="523" spans="1:10" x14ac:dyDescent="0.25">
      <c r="A523" s="35">
        <v>41647</v>
      </c>
      <c r="B523" s="36">
        <v>650</v>
      </c>
      <c r="C523" s="36" t="s">
        <v>9</v>
      </c>
      <c r="D523" s="37" t="s">
        <v>297</v>
      </c>
      <c r="E523" s="38">
        <v>4431</v>
      </c>
      <c r="F523" s="41" t="s">
        <v>298</v>
      </c>
      <c r="G523" s="38">
        <v>4431</v>
      </c>
      <c r="H523" s="40">
        <f t="shared" si="8"/>
        <v>0</v>
      </c>
      <c r="I523" s="37"/>
      <c r="J523" s="54"/>
    </row>
    <row r="524" spans="1:10" x14ac:dyDescent="0.25">
      <c r="A524" s="35">
        <v>41647</v>
      </c>
      <c r="B524" s="36">
        <v>651</v>
      </c>
      <c r="C524" s="36" t="s">
        <v>9</v>
      </c>
      <c r="D524" s="37" t="s">
        <v>299</v>
      </c>
      <c r="E524" s="38">
        <v>4478</v>
      </c>
      <c r="F524" s="39">
        <v>41647</v>
      </c>
      <c r="G524" s="38">
        <v>4478</v>
      </c>
      <c r="H524" s="40">
        <f t="shared" si="8"/>
        <v>0</v>
      </c>
      <c r="I524" s="37"/>
      <c r="J524" s="54"/>
    </row>
    <row r="525" spans="1:10" x14ac:dyDescent="0.25">
      <c r="A525" s="35">
        <v>41647</v>
      </c>
      <c r="B525" s="36">
        <v>652</v>
      </c>
      <c r="C525" s="36" t="s">
        <v>9</v>
      </c>
      <c r="D525" s="37" t="s">
        <v>8</v>
      </c>
      <c r="E525" s="38">
        <v>78</v>
      </c>
      <c r="F525" s="39">
        <v>41647</v>
      </c>
      <c r="G525" s="38">
        <v>78</v>
      </c>
      <c r="H525" s="40">
        <f t="shared" si="8"/>
        <v>0</v>
      </c>
      <c r="I525" s="37" t="s">
        <v>8</v>
      </c>
      <c r="J525" s="54"/>
    </row>
    <row r="526" spans="1:10" x14ac:dyDescent="0.25">
      <c r="A526" s="35">
        <v>41647</v>
      </c>
      <c r="B526" s="36">
        <v>653</v>
      </c>
      <c r="C526" s="36" t="s">
        <v>9</v>
      </c>
      <c r="D526" s="37" t="s">
        <v>8</v>
      </c>
      <c r="E526" s="38">
        <v>2457</v>
      </c>
      <c r="F526" s="39">
        <v>41647</v>
      </c>
      <c r="G526" s="38">
        <v>2457</v>
      </c>
      <c r="H526" s="40">
        <f t="shared" si="8"/>
        <v>0</v>
      </c>
      <c r="I526" s="37" t="s">
        <v>8</v>
      </c>
      <c r="J526" s="54"/>
    </row>
    <row r="527" spans="1:10" x14ac:dyDescent="0.25">
      <c r="A527" s="35">
        <v>41647</v>
      </c>
      <c r="B527" s="36">
        <v>654</v>
      </c>
      <c r="C527" s="36" t="s">
        <v>9</v>
      </c>
      <c r="D527" s="37" t="s">
        <v>8</v>
      </c>
      <c r="E527" s="38">
        <v>2241</v>
      </c>
      <c r="F527" s="39">
        <v>41647</v>
      </c>
      <c r="G527" s="38">
        <v>2241</v>
      </c>
      <c r="H527" s="40">
        <f t="shared" si="8"/>
        <v>0</v>
      </c>
      <c r="I527" s="37" t="s">
        <v>8</v>
      </c>
      <c r="J527" s="54"/>
    </row>
    <row r="528" spans="1:10" x14ac:dyDescent="0.25">
      <c r="A528" s="35">
        <v>41647</v>
      </c>
      <c r="B528" s="36">
        <v>655</v>
      </c>
      <c r="C528" s="36" t="s">
        <v>9</v>
      </c>
      <c r="D528" s="37" t="s">
        <v>147</v>
      </c>
      <c r="E528" s="38">
        <v>8726</v>
      </c>
      <c r="F528" s="39">
        <v>41650</v>
      </c>
      <c r="G528" s="38">
        <v>8726</v>
      </c>
      <c r="H528" s="40">
        <f t="shared" si="8"/>
        <v>0</v>
      </c>
      <c r="I528" s="37"/>
      <c r="J528" s="54"/>
    </row>
    <row r="529" spans="1:10" x14ac:dyDescent="0.25">
      <c r="A529" s="35">
        <v>41647</v>
      </c>
      <c r="B529" s="36">
        <v>656</v>
      </c>
      <c r="C529" s="36" t="s">
        <v>9</v>
      </c>
      <c r="D529" s="37" t="s">
        <v>218</v>
      </c>
      <c r="E529" s="38">
        <v>18144</v>
      </c>
      <c r="F529" s="39">
        <v>41654</v>
      </c>
      <c r="G529" s="38">
        <v>18144</v>
      </c>
      <c r="H529" s="40">
        <f t="shared" si="8"/>
        <v>0</v>
      </c>
      <c r="I529" s="37" t="s">
        <v>21</v>
      </c>
      <c r="J529" s="54"/>
    </row>
    <row r="530" spans="1:10" x14ac:dyDescent="0.25">
      <c r="A530" s="35">
        <v>41647</v>
      </c>
      <c r="B530" s="36">
        <v>657</v>
      </c>
      <c r="C530" s="36" t="s">
        <v>9</v>
      </c>
      <c r="D530" s="37" t="s">
        <v>8</v>
      </c>
      <c r="E530" s="38">
        <v>297</v>
      </c>
      <c r="F530" s="39">
        <v>41647</v>
      </c>
      <c r="G530" s="38">
        <v>297</v>
      </c>
      <c r="H530" s="40">
        <f t="shared" si="8"/>
        <v>0</v>
      </c>
      <c r="I530" s="37" t="s">
        <v>8</v>
      </c>
      <c r="J530" s="54"/>
    </row>
    <row r="531" spans="1:10" x14ac:dyDescent="0.25">
      <c r="A531" s="35">
        <v>41647</v>
      </c>
      <c r="B531" s="36">
        <v>658</v>
      </c>
      <c r="C531" s="36" t="s">
        <v>9</v>
      </c>
      <c r="D531" s="37" t="s">
        <v>186</v>
      </c>
      <c r="E531" s="38">
        <v>2801</v>
      </c>
      <c r="F531" s="39">
        <v>41652</v>
      </c>
      <c r="G531" s="38">
        <v>2801</v>
      </c>
      <c r="H531" s="40">
        <f t="shared" si="8"/>
        <v>0</v>
      </c>
      <c r="I531" s="37"/>
      <c r="J531" s="54"/>
    </row>
    <row r="532" spans="1:10" x14ac:dyDescent="0.25">
      <c r="A532" s="47">
        <v>41647</v>
      </c>
      <c r="B532" s="48">
        <v>659</v>
      </c>
      <c r="C532" s="48" t="s">
        <v>9</v>
      </c>
      <c r="D532" s="37" t="s">
        <v>23</v>
      </c>
      <c r="E532" s="38">
        <v>1110</v>
      </c>
      <c r="F532" s="39">
        <v>41647</v>
      </c>
      <c r="G532" s="38">
        <v>1110</v>
      </c>
      <c r="H532" s="40">
        <f t="shared" si="8"/>
        <v>0</v>
      </c>
      <c r="I532" s="37"/>
      <c r="J532" s="54"/>
    </row>
    <row r="533" spans="1:10" x14ac:dyDescent="0.25">
      <c r="A533" s="47">
        <v>41647</v>
      </c>
      <c r="B533" s="48">
        <v>660</v>
      </c>
      <c r="C533" s="48" t="s">
        <v>9</v>
      </c>
      <c r="D533" s="37" t="s">
        <v>8</v>
      </c>
      <c r="E533" s="38">
        <v>710</v>
      </c>
      <c r="F533" s="39">
        <v>41647</v>
      </c>
      <c r="G533" s="38">
        <v>710</v>
      </c>
      <c r="H533" s="40">
        <f t="shared" si="8"/>
        <v>0</v>
      </c>
      <c r="I533" s="37" t="s">
        <v>8</v>
      </c>
      <c r="J533" s="54"/>
    </row>
    <row r="534" spans="1:10" x14ac:dyDescent="0.25">
      <c r="A534" s="35">
        <v>41648</v>
      </c>
      <c r="B534" s="36">
        <v>661</v>
      </c>
      <c r="C534" s="36" t="s">
        <v>9</v>
      </c>
      <c r="D534" s="37" t="s">
        <v>300</v>
      </c>
      <c r="E534" s="38">
        <v>3239</v>
      </c>
      <c r="F534" s="39">
        <v>41648</v>
      </c>
      <c r="G534" s="38">
        <v>3239</v>
      </c>
      <c r="H534" s="40">
        <f t="shared" si="8"/>
        <v>0</v>
      </c>
      <c r="I534" s="38" t="s">
        <v>65</v>
      </c>
      <c r="J534" s="31"/>
    </row>
    <row r="535" spans="1:10" x14ac:dyDescent="0.25">
      <c r="A535" s="35">
        <v>41648</v>
      </c>
      <c r="B535" s="36">
        <v>662</v>
      </c>
      <c r="C535" s="36" t="s">
        <v>9</v>
      </c>
      <c r="D535" s="37" t="s">
        <v>301</v>
      </c>
      <c r="E535" s="38">
        <v>10243</v>
      </c>
      <c r="F535" s="39">
        <v>41648</v>
      </c>
      <c r="G535" s="38">
        <v>10243</v>
      </c>
      <c r="H535" s="40">
        <f t="shared" si="8"/>
        <v>0</v>
      </c>
      <c r="I535" s="37" t="s">
        <v>27</v>
      </c>
      <c r="J535" s="31"/>
    </row>
    <row r="536" spans="1:10" x14ac:dyDescent="0.25">
      <c r="A536" s="35">
        <v>41648</v>
      </c>
      <c r="B536" s="36">
        <v>663</v>
      </c>
      <c r="C536" s="36" t="s">
        <v>9</v>
      </c>
      <c r="D536" s="56" t="s">
        <v>53</v>
      </c>
      <c r="E536" s="57">
        <v>0</v>
      </c>
      <c r="F536" s="39"/>
      <c r="G536" s="38"/>
      <c r="H536" s="40">
        <f t="shared" si="8"/>
        <v>0</v>
      </c>
      <c r="I536" s="37" t="s">
        <v>302</v>
      </c>
      <c r="J536" s="31" t="s">
        <v>303</v>
      </c>
    </row>
    <row r="537" spans="1:10" x14ac:dyDescent="0.25">
      <c r="A537" s="35">
        <v>41648</v>
      </c>
      <c r="B537" s="36">
        <v>664</v>
      </c>
      <c r="C537" s="36" t="s">
        <v>9</v>
      </c>
      <c r="D537" s="37" t="s">
        <v>304</v>
      </c>
      <c r="E537" s="38">
        <v>14400</v>
      </c>
      <c r="F537" s="39">
        <v>41648</v>
      </c>
      <c r="G537" s="38">
        <v>14400</v>
      </c>
      <c r="H537" s="40">
        <f t="shared" si="8"/>
        <v>0</v>
      </c>
      <c r="I537" s="37" t="s">
        <v>65</v>
      </c>
      <c r="J537" s="31"/>
    </row>
    <row r="538" spans="1:10" x14ac:dyDescent="0.25">
      <c r="A538" s="35">
        <v>41648</v>
      </c>
      <c r="B538" s="36">
        <v>665</v>
      </c>
      <c r="C538" s="36" t="s">
        <v>9</v>
      </c>
      <c r="D538" s="37" t="s">
        <v>80</v>
      </c>
      <c r="E538" s="38">
        <v>2084</v>
      </c>
      <c r="F538" s="39">
        <v>41648</v>
      </c>
      <c r="G538" s="38">
        <v>2084</v>
      </c>
      <c r="H538" s="40">
        <f t="shared" si="8"/>
        <v>0</v>
      </c>
      <c r="I538" s="37" t="s">
        <v>65</v>
      </c>
      <c r="J538" s="31"/>
    </row>
    <row r="539" spans="1:10" x14ac:dyDescent="0.25">
      <c r="A539" s="35">
        <v>41648</v>
      </c>
      <c r="B539" s="36">
        <v>666</v>
      </c>
      <c r="C539" s="36" t="s">
        <v>9</v>
      </c>
      <c r="D539" s="37" t="s">
        <v>206</v>
      </c>
      <c r="E539" s="38">
        <v>1170</v>
      </c>
      <c r="F539" s="39">
        <v>41648</v>
      </c>
      <c r="G539" s="38">
        <v>1170</v>
      </c>
      <c r="H539" s="40">
        <f t="shared" si="8"/>
        <v>0</v>
      </c>
      <c r="I539" s="37" t="s">
        <v>65</v>
      </c>
      <c r="J539" s="31"/>
    </row>
    <row r="540" spans="1:10" x14ac:dyDescent="0.25">
      <c r="A540" s="35">
        <v>41648</v>
      </c>
      <c r="B540" s="36">
        <v>667</v>
      </c>
      <c r="C540" s="36" t="s">
        <v>9</v>
      </c>
      <c r="D540" s="37" t="s">
        <v>305</v>
      </c>
      <c r="E540" s="38">
        <v>387</v>
      </c>
      <c r="F540" s="39">
        <v>41648</v>
      </c>
      <c r="G540" s="38">
        <v>387</v>
      </c>
      <c r="H540" s="40">
        <f t="shared" si="8"/>
        <v>0</v>
      </c>
      <c r="I540" s="37" t="s">
        <v>65</v>
      </c>
      <c r="J540" s="31"/>
    </row>
    <row r="541" spans="1:10" x14ac:dyDescent="0.25">
      <c r="A541" s="35">
        <v>41648</v>
      </c>
      <c r="B541" s="36">
        <v>668</v>
      </c>
      <c r="C541" s="36" t="s">
        <v>9</v>
      </c>
      <c r="D541" s="37" t="s">
        <v>98</v>
      </c>
      <c r="E541" s="38">
        <v>10777</v>
      </c>
      <c r="F541" s="39">
        <v>41648</v>
      </c>
      <c r="G541" s="38">
        <v>10777</v>
      </c>
      <c r="H541" s="40">
        <f t="shared" si="8"/>
        <v>0</v>
      </c>
      <c r="I541" s="37" t="s">
        <v>217</v>
      </c>
      <c r="J541" s="31"/>
    </row>
    <row r="542" spans="1:10" x14ac:dyDescent="0.25">
      <c r="A542" s="35">
        <v>41648</v>
      </c>
      <c r="B542" s="36">
        <v>669</v>
      </c>
      <c r="C542" s="36" t="s">
        <v>9</v>
      </c>
      <c r="D542" s="37" t="s">
        <v>27</v>
      </c>
      <c r="E542" s="38">
        <v>2368</v>
      </c>
      <c r="F542" s="39">
        <v>41648</v>
      </c>
      <c r="G542" s="38">
        <v>2368</v>
      </c>
      <c r="H542" s="40">
        <f t="shared" si="8"/>
        <v>0</v>
      </c>
      <c r="I542" s="37" t="s">
        <v>27</v>
      </c>
      <c r="J542" s="31"/>
    </row>
    <row r="543" spans="1:10" x14ac:dyDescent="0.25">
      <c r="A543" s="35">
        <v>41648</v>
      </c>
      <c r="B543" s="36">
        <v>670</v>
      </c>
      <c r="C543" s="36" t="s">
        <v>9</v>
      </c>
      <c r="D543" s="37" t="s">
        <v>92</v>
      </c>
      <c r="E543" s="38">
        <v>1724</v>
      </c>
      <c r="F543" s="39">
        <v>41648</v>
      </c>
      <c r="G543" s="38">
        <v>1724</v>
      </c>
      <c r="H543" s="40">
        <f t="shared" si="8"/>
        <v>0</v>
      </c>
      <c r="I543" s="37" t="s">
        <v>27</v>
      </c>
      <c r="J543" s="31"/>
    </row>
    <row r="544" spans="1:10" x14ac:dyDescent="0.25">
      <c r="A544" s="35">
        <v>41648</v>
      </c>
      <c r="B544" s="36">
        <v>671</v>
      </c>
      <c r="C544" s="36" t="s">
        <v>9</v>
      </c>
      <c r="D544" s="37" t="s">
        <v>115</v>
      </c>
      <c r="E544" s="38">
        <v>1981</v>
      </c>
      <c r="F544" s="39">
        <v>41648</v>
      </c>
      <c r="G544" s="38">
        <v>1981</v>
      </c>
      <c r="H544" s="40">
        <f t="shared" si="8"/>
        <v>0</v>
      </c>
      <c r="I544" s="37"/>
      <c r="J544" s="31"/>
    </row>
    <row r="545" spans="1:10" x14ac:dyDescent="0.25">
      <c r="A545" s="35">
        <v>41648</v>
      </c>
      <c r="B545" s="36">
        <v>672</v>
      </c>
      <c r="C545" s="36" t="s">
        <v>9</v>
      </c>
      <c r="D545" s="56" t="s">
        <v>53</v>
      </c>
      <c r="E545" s="57">
        <v>0</v>
      </c>
      <c r="F545" s="39"/>
      <c r="G545" s="38"/>
      <c r="H545" s="40">
        <f t="shared" si="8"/>
        <v>0</v>
      </c>
      <c r="I545" s="37" t="s">
        <v>302</v>
      </c>
      <c r="J545" s="31" t="s">
        <v>306</v>
      </c>
    </row>
    <row r="546" spans="1:10" x14ac:dyDescent="0.25">
      <c r="A546" s="35">
        <v>41648</v>
      </c>
      <c r="B546" s="36">
        <v>673</v>
      </c>
      <c r="C546" s="36" t="s">
        <v>9</v>
      </c>
      <c r="D546" s="37" t="s">
        <v>307</v>
      </c>
      <c r="E546" s="38">
        <v>9046</v>
      </c>
      <c r="F546" s="39">
        <v>41648</v>
      </c>
      <c r="G546" s="38">
        <v>9046</v>
      </c>
      <c r="H546" s="40">
        <f t="shared" si="8"/>
        <v>0</v>
      </c>
      <c r="I546" s="37" t="s">
        <v>65</v>
      </c>
      <c r="J546" s="31"/>
    </row>
    <row r="547" spans="1:10" x14ac:dyDescent="0.25">
      <c r="A547" s="35">
        <v>41648</v>
      </c>
      <c r="B547" s="36">
        <v>674</v>
      </c>
      <c r="C547" s="36" t="s">
        <v>9</v>
      </c>
      <c r="D547" s="37" t="s">
        <v>101</v>
      </c>
      <c r="E547" s="38">
        <v>18312</v>
      </c>
      <c r="F547" s="41" t="s">
        <v>308</v>
      </c>
      <c r="G547" s="38">
        <v>18312</v>
      </c>
      <c r="H547" s="40">
        <f t="shared" si="8"/>
        <v>0</v>
      </c>
      <c r="I547" s="37" t="s">
        <v>27</v>
      </c>
      <c r="J547" s="31"/>
    </row>
    <row r="548" spans="1:10" x14ac:dyDescent="0.25">
      <c r="A548" s="35">
        <v>41648</v>
      </c>
      <c r="B548" s="36">
        <v>675</v>
      </c>
      <c r="C548" s="36" t="s">
        <v>9</v>
      </c>
      <c r="D548" s="37" t="s">
        <v>244</v>
      </c>
      <c r="E548" s="38">
        <v>9278</v>
      </c>
      <c r="F548" s="41" t="s">
        <v>309</v>
      </c>
      <c r="G548" s="44">
        <v>9278</v>
      </c>
      <c r="H548" s="40">
        <f t="shared" si="8"/>
        <v>0</v>
      </c>
      <c r="I548" s="37"/>
      <c r="J548" s="31"/>
    </row>
    <row r="549" spans="1:10" x14ac:dyDescent="0.25">
      <c r="A549" s="35">
        <v>41648</v>
      </c>
      <c r="B549" s="36">
        <v>676</v>
      </c>
      <c r="C549" s="36" t="s">
        <v>9</v>
      </c>
      <c r="D549" s="37" t="s">
        <v>310</v>
      </c>
      <c r="E549" s="38">
        <v>14552.5</v>
      </c>
      <c r="F549" s="41" t="s">
        <v>311</v>
      </c>
      <c r="G549" s="38">
        <v>14552.5</v>
      </c>
      <c r="H549" s="40">
        <f t="shared" si="8"/>
        <v>0</v>
      </c>
      <c r="I549" s="37" t="s">
        <v>27</v>
      </c>
      <c r="J549" s="31"/>
    </row>
    <row r="550" spans="1:10" x14ac:dyDescent="0.25">
      <c r="A550" s="35">
        <v>41648</v>
      </c>
      <c r="B550" s="36">
        <v>677</v>
      </c>
      <c r="C550" s="36" t="s">
        <v>9</v>
      </c>
      <c r="D550" s="37" t="s">
        <v>312</v>
      </c>
      <c r="E550" s="38">
        <v>3988</v>
      </c>
      <c r="F550" s="39">
        <v>41648</v>
      </c>
      <c r="G550" s="38">
        <v>3988</v>
      </c>
      <c r="H550" s="40">
        <f t="shared" si="8"/>
        <v>0</v>
      </c>
      <c r="I550" s="37"/>
      <c r="J550" s="31"/>
    </row>
    <row r="551" spans="1:10" x14ac:dyDescent="0.25">
      <c r="A551" s="35">
        <v>41648</v>
      </c>
      <c r="B551" s="36">
        <v>678</v>
      </c>
      <c r="C551" s="36" t="s">
        <v>9</v>
      </c>
      <c r="D551" s="37" t="s">
        <v>96</v>
      </c>
      <c r="E551" s="38">
        <v>57409.5</v>
      </c>
      <c r="F551" s="39">
        <v>41648</v>
      </c>
      <c r="G551" s="38">
        <v>57409.5</v>
      </c>
      <c r="H551" s="40">
        <f t="shared" si="8"/>
        <v>0</v>
      </c>
      <c r="I551" s="37" t="s">
        <v>37</v>
      </c>
      <c r="J551" s="31"/>
    </row>
    <row r="552" spans="1:10" x14ac:dyDescent="0.25">
      <c r="A552" s="35">
        <v>41648</v>
      </c>
      <c r="B552" s="36">
        <v>679</v>
      </c>
      <c r="C552" s="36" t="s">
        <v>9</v>
      </c>
      <c r="D552" s="37" t="s">
        <v>136</v>
      </c>
      <c r="E552" s="38">
        <v>403</v>
      </c>
      <c r="F552" s="39">
        <v>41648</v>
      </c>
      <c r="G552" s="38">
        <v>403</v>
      </c>
      <c r="H552" s="40">
        <f t="shared" si="8"/>
        <v>0</v>
      </c>
      <c r="I552" s="37"/>
      <c r="J552" s="31"/>
    </row>
    <row r="553" spans="1:10" x14ac:dyDescent="0.25">
      <c r="A553" s="35">
        <v>41648</v>
      </c>
      <c r="B553" s="36">
        <v>680</v>
      </c>
      <c r="C553" s="36" t="s">
        <v>9</v>
      </c>
      <c r="D553" s="37" t="s">
        <v>14</v>
      </c>
      <c r="E553" s="38">
        <v>4702.5</v>
      </c>
      <c r="F553" s="39">
        <v>41649</v>
      </c>
      <c r="G553" s="38">
        <v>4702.5</v>
      </c>
      <c r="H553" s="40">
        <f t="shared" si="8"/>
        <v>0</v>
      </c>
      <c r="I553" s="37"/>
      <c r="J553" s="31"/>
    </row>
    <row r="554" spans="1:10" x14ac:dyDescent="0.25">
      <c r="A554" s="35">
        <v>41648</v>
      </c>
      <c r="B554" s="36">
        <v>681</v>
      </c>
      <c r="C554" s="36" t="s">
        <v>9</v>
      </c>
      <c r="D554" s="37" t="s">
        <v>180</v>
      </c>
      <c r="E554" s="38">
        <v>22450.5</v>
      </c>
      <c r="F554" s="39">
        <v>41648</v>
      </c>
      <c r="G554" s="38">
        <v>22450.5</v>
      </c>
      <c r="H554" s="40">
        <f t="shared" si="8"/>
        <v>0</v>
      </c>
      <c r="I554" s="37" t="s">
        <v>30</v>
      </c>
      <c r="J554" s="31"/>
    </row>
    <row r="555" spans="1:10" x14ac:dyDescent="0.25">
      <c r="A555" s="35">
        <v>41648</v>
      </c>
      <c r="B555" s="36">
        <v>682</v>
      </c>
      <c r="C555" s="36" t="s">
        <v>9</v>
      </c>
      <c r="D555" s="37" t="s">
        <v>98</v>
      </c>
      <c r="E555" s="38">
        <v>4665.5</v>
      </c>
      <c r="F555" s="39">
        <v>41654</v>
      </c>
      <c r="G555" s="38">
        <v>4665.5</v>
      </c>
      <c r="H555" s="40">
        <f t="shared" si="8"/>
        <v>0</v>
      </c>
      <c r="I555" s="37" t="s">
        <v>30</v>
      </c>
      <c r="J555" s="31"/>
    </row>
    <row r="556" spans="1:10" x14ac:dyDescent="0.25">
      <c r="A556" s="35">
        <v>41648</v>
      </c>
      <c r="B556" s="36">
        <v>683</v>
      </c>
      <c r="C556" s="36" t="s">
        <v>9</v>
      </c>
      <c r="D556" s="37" t="s">
        <v>99</v>
      </c>
      <c r="E556" s="38">
        <v>5523</v>
      </c>
      <c r="F556" s="39">
        <v>41648</v>
      </c>
      <c r="G556" s="38">
        <v>5523</v>
      </c>
      <c r="H556" s="40">
        <f t="shared" si="8"/>
        <v>0</v>
      </c>
      <c r="I556" s="37" t="s">
        <v>65</v>
      </c>
      <c r="J556" s="31"/>
    </row>
    <row r="557" spans="1:10" x14ac:dyDescent="0.25">
      <c r="A557" s="35">
        <v>41648</v>
      </c>
      <c r="B557" s="36">
        <v>684</v>
      </c>
      <c r="C557" s="36" t="s">
        <v>9</v>
      </c>
      <c r="D557" s="37" t="s">
        <v>20</v>
      </c>
      <c r="E557" s="38">
        <v>6033.5</v>
      </c>
      <c r="F557" s="55" t="s">
        <v>313</v>
      </c>
      <c r="G557" s="38">
        <f>1400+4633.5</f>
        <v>6033.5</v>
      </c>
      <c r="H557" s="40">
        <f t="shared" si="8"/>
        <v>0</v>
      </c>
      <c r="I557" s="37"/>
      <c r="J557" s="31"/>
    </row>
    <row r="558" spans="1:10" x14ac:dyDescent="0.25">
      <c r="A558" s="35">
        <v>41648</v>
      </c>
      <c r="B558" s="36">
        <v>685</v>
      </c>
      <c r="C558" s="36" t="s">
        <v>9</v>
      </c>
      <c r="D558" s="37" t="s">
        <v>13</v>
      </c>
      <c r="E558" s="38">
        <v>3139</v>
      </c>
      <c r="F558" s="39">
        <v>41656</v>
      </c>
      <c r="G558" s="38">
        <v>3139</v>
      </c>
      <c r="H558" s="40">
        <f t="shared" si="8"/>
        <v>0</v>
      </c>
      <c r="I558" s="37" t="s">
        <v>27</v>
      </c>
      <c r="J558" s="31"/>
    </row>
    <row r="559" spans="1:10" x14ac:dyDescent="0.25">
      <c r="A559" s="35">
        <v>41648</v>
      </c>
      <c r="B559" s="36">
        <v>686</v>
      </c>
      <c r="C559" s="36" t="s">
        <v>9</v>
      </c>
      <c r="D559" s="37" t="s">
        <v>144</v>
      </c>
      <c r="E559" s="38">
        <v>3655.6</v>
      </c>
      <c r="F559" s="39">
        <v>41648</v>
      </c>
      <c r="G559" s="38">
        <v>3655.6</v>
      </c>
      <c r="H559" s="40">
        <f t="shared" si="8"/>
        <v>0</v>
      </c>
      <c r="I559" s="37" t="s">
        <v>217</v>
      </c>
      <c r="J559" s="31"/>
    </row>
    <row r="560" spans="1:10" x14ac:dyDescent="0.25">
      <c r="A560" s="35">
        <v>41648</v>
      </c>
      <c r="B560" s="36">
        <v>687</v>
      </c>
      <c r="C560" s="36" t="s">
        <v>9</v>
      </c>
      <c r="D560" s="37" t="s">
        <v>47</v>
      </c>
      <c r="E560" s="38">
        <v>4303.5</v>
      </c>
      <c r="F560" s="39">
        <v>41648</v>
      </c>
      <c r="G560" s="38">
        <v>4303.5</v>
      </c>
      <c r="H560" s="40">
        <f t="shared" si="8"/>
        <v>0</v>
      </c>
      <c r="I560" s="37" t="s">
        <v>30</v>
      </c>
      <c r="J560" s="31"/>
    </row>
    <row r="561" spans="1:10" x14ac:dyDescent="0.25">
      <c r="A561" s="35">
        <v>41648</v>
      </c>
      <c r="B561" s="36">
        <v>688</v>
      </c>
      <c r="C561" s="36" t="s">
        <v>9</v>
      </c>
      <c r="D561" s="37" t="s">
        <v>123</v>
      </c>
      <c r="E561" s="38">
        <v>2017</v>
      </c>
      <c r="F561" s="39">
        <v>41648</v>
      </c>
      <c r="G561" s="38">
        <v>2017</v>
      </c>
      <c r="H561" s="40">
        <f t="shared" si="8"/>
        <v>0</v>
      </c>
      <c r="I561" s="37"/>
      <c r="J561" s="31"/>
    </row>
    <row r="562" spans="1:10" x14ac:dyDescent="0.25">
      <c r="A562" s="35">
        <v>41648</v>
      </c>
      <c r="B562" s="36">
        <v>689</v>
      </c>
      <c r="C562" s="36" t="s">
        <v>9</v>
      </c>
      <c r="D562" s="37" t="s">
        <v>260</v>
      </c>
      <c r="E562" s="38">
        <v>1416</v>
      </c>
      <c r="F562" s="39">
        <v>41648</v>
      </c>
      <c r="G562" s="38">
        <v>1416</v>
      </c>
      <c r="H562" s="40">
        <f t="shared" si="8"/>
        <v>0</v>
      </c>
      <c r="I562" s="37" t="s">
        <v>217</v>
      </c>
      <c r="J562" s="31"/>
    </row>
    <row r="563" spans="1:10" x14ac:dyDescent="0.25">
      <c r="A563" s="35">
        <v>41648</v>
      </c>
      <c r="B563" s="36">
        <v>690</v>
      </c>
      <c r="C563" s="36" t="s">
        <v>9</v>
      </c>
      <c r="D563" s="37" t="s">
        <v>314</v>
      </c>
      <c r="E563" s="38">
        <v>2280</v>
      </c>
      <c r="F563" s="39">
        <v>41667</v>
      </c>
      <c r="G563" s="38">
        <v>2280</v>
      </c>
      <c r="H563" s="40">
        <f t="shared" si="8"/>
        <v>0</v>
      </c>
      <c r="I563" s="37" t="s">
        <v>45</v>
      </c>
    </row>
    <row r="564" spans="1:10" x14ac:dyDescent="0.25">
      <c r="A564" s="35">
        <v>41648</v>
      </c>
      <c r="B564" s="36">
        <v>691</v>
      </c>
      <c r="C564" s="36" t="s">
        <v>9</v>
      </c>
      <c r="D564" s="37" t="s">
        <v>315</v>
      </c>
      <c r="E564" s="38">
        <v>480</v>
      </c>
      <c r="F564" s="39">
        <v>41648</v>
      </c>
      <c r="G564" s="38">
        <v>480</v>
      </c>
      <c r="H564" s="40">
        <f t="shared" si="8"/>
        <v>0</v>
      </c>
      <c r="I564" s="37" t="s">
        <v>30</v>
      </c>
      <c r="J564" s="31"/>
    </row>
    <row r="565" spans="1:10" x14ac:dyDescent="0.25">
      <c r="A565" s="35">
        <v>41648</v>
      </c>
      <c r="B565" s="36">
        <v>692</v>
      </c>
      <c r="C565" s="36" t="s">
        <v>9</v>
      </c>
      <c r="D565" s="37" t="s">
        <v>43</v>
      </c>
      <c r="E565" s="38">
        <v>1900</v>
      </c>
      <c r="F565" s="39">
        <v>41657</v>
      </c>
      <c r="G565" s="38">
        <v>1900</v>
      </c>
      <c r="H565" s="40">
        <f t="shared" si="8"/>
        <v>0</v>
      </c>
      <c r="I565" s="37" t="s">
        <v>45</v>
      </c>
    </row>
    <row r="566" spans="1:10" x14ac:dyDescent="0.25">
      <c r="A566" s="35">
        <v>41648</v>
      </c>
      <c r="B566" s="36">
        <v>693</v>
      </c>
      <c r="C566" s="36" t="s">
        <v>9</v>
      </c>
      <c r="D566" s="37" t="s">
        <v>42</v>
      </c>
      <c r="E566" s="38">
        <v>1520</v>
      </c>
      <c r="F566" s="39">
        <v>41657</v>
      </c>
      <c r="G566" s="38">
        <v>1520</v>
      </c>
      <c r="H566" s="40">
        <f t="shared" si="8"/>
        <v>0</v>
      </c>
      <c r="I566" s="37" t="s">
        <v>45</v>
      </c>
      <c r="J566" s="31"/>
    </row>
    <row r="567" spans="1:10" x14ac:dyDescent="0.25">
      <c r="A567" s="35">
        <v>41648</v>
      </c>
      <c r="B567" s="36">
        <v>694</v>
      </c>
      <c r="C567" s="36" t="s">
        <v>9</v>
      </c>
      <c r="D567" s="37" t="s">
        <v>316</v>
      </c>
      <c r="E567" s="38">
        <v>1050</v>
      </c>
      <c r="F567" s="39">
        <v>41648</v>
      </c>
      <c r="G567" s="38">
        <v>1050</v>
      </c>
      <c r="H567" s="40">
        <f t="shared" si="8"/>
        <v>0</v>
      </c>
      <c r="I567" s="37" t="s">
        <v>30</v>
      </c>
      <c r="J567" s="31"/>
    </row>
    <row r="568" spans="1:10" x14ac:dyDescent="0.25">
      <c r="A568" s="35">
        <v>41648</v>
      </c>
      <c r="B568" s="36">
        <v>695</v>
      </c>
      <c r="C568" s="36" t="s">
        <v>9</v>
      </c>
      <c r="D568" s="51" t="s">
        <v>33</v>
      </c>
      <c r="E568" s="52">
        <v>4426.5</v>
      </c>
      <c r="F568" s="53">
        <v>41648</v>
      </c>
      <c r="G568" s="52">
        <v>4426.5</v>
      </c>
      <c r="H568" s="18">
        <f t="shared" si="8"/>
        <v>0</v>
      </c>
      <c r="I568" s="51" t="s">
        <v>217</v>
      </c>
      <c r="J568" s="54"/>
    </row>
    <row r="569" spans="1:10" x14ac:dyDescent="0.25">
      <c r="A569" s="35">
        <v>41648</v>
      </c>
      <c r="B569" s="36">
        <v>696</v>
      </c>
      <c r="C569" s="36" t="s">
        <v>9</v>
      </c>
      <c r="D569" s="37" t="s">
        <v>220</v>
      </c>
      <c r="E569" s="38">
        <v>3786</v>
      </c>
      <c r="F569" s="39">
        <v>41649</v>
      </c>
      <c r="G569" s="38">
        <v>3786</v>
      </c>
      <c r="H569" s="40">
        <f t="shared" si="8"/>
        <v>0</v>
      </c>
      <c r="I569" s="37" t="s">
        <v>45</v>
      </c>
      <c r="J569" s="31"/>
    </row>
    <row r="570" spans="1:10" x14ac:dyDescent="0.25">
      <c r="A570" s="35">
        <v>41648</v>
      </c>
      <c r="B570" s="36">
        <v>697</v>
      </c>
      <c r="C570" s="36" t="s">
        <v>9</v>
      </c>
      <c r="D570" s="54" t="s">
        <v>116</v>
      </c>
      <c r="E570" s="64">
        <v>4065.5</v>
      </c>
      <c r="F570" s="65">
        <v>41648</v>
      </c>
      <c r="G570" s="64">
        <v>4065.5</v>
      </c>
      <c r="H570" s="66">
        <f t="shared" si="8"/>
        <v>0</v>
      </c>
      <c r="I570" s="54"/>
      <c r="J570" s="31"/>
    </row>
    <row r="571" spans="1:10" x14ac:dyDescent="0.25">
      <c r="A571" s="35">
        <v>41648</v>
      </c>
      <c r="B571" s="36">
        <v>698</v>
      </c>
      <c r="C571" s="36" t="s">
        <v>9</v>
      </c>
      <c r="D571" s="37" t="s">
        <v>253</v>
      </c>
      <c r="E571" s="38">
        <v>3204</v>
      </c>
      <c r="F571" s="39">
        <v>41649</v>
      </c>
      <c r="G571" s="38">
        <v>3204</v>
      </c>
      <c r="H571" s="40">
        <f t="shared" si="8"/>
        <v>0</v>
      </c>
      <c r="I571" s="37" t="s">
        <v>21</v>
      </c>
      <c r="J571" s="54"/>
    </row>
    <row r="572" spans="1:10" x14ac:dyDescent="0.25">
      <c r="A572" s="35">
        <v>41648</v>
      </c>
      <c r="B572" s="36">
        <v>699</v>
      </c>
      <c r="C572" s="36" t="s">
        <v>9</v>
      </c>
      <c r="D572" s="37" t="s">
        <v>29</v>
      </c>
      <c r="E572" s="38">
        <v>11889</v>
      </c>
      <c r="F572" s="39">
        <v>41649</v>
      </c>
      <c r="G572" s="38">
        <v>11889</v>
      </c>
      <c r="H572" s="40">
        <f t="shared" si="8"/>
        <v>0</v>
      </c>
      <c r="I572" s="37" t="s">
        <v>30</v>
      </c>
      <c r="J572" s="31"/>
    </row>
    <row r="573" spans="1:10" x14ac:dyDescent="0.25">
      <c r="A573" s="35">
        <v>41648</v>
      </c>
      <c r="B573" s="36">
        <v>700</v>
      </c>
      <c r="C573" s="36" t="s">
        <v>9</v>
      </c>
      <c r="D573" s="37" t="s">
        <v>50</v>
      </c>
      <c r="E573" s="38">
        <v>4742</v>
      </c>
      <c r="F573" s="39">
        <v>41648</v>
      </c>
      <c r="G573" s="38">
        <v>4742</v>
      </c>
      <c r="H573" s="40">
        <f t="shared" si="8"/>
        <v>0</v>
      </c>
      <c r="I573" s="37"/>
      <c r="J573" s="31"/>
    </row>
    <row r="574" spans="1:10" x14ac:dyDescent="0.25">
      <c r="A574" s="35">
        <v>41648</v>
      </c>
      <c r="B574" s="36">
        <v>701</v>
      </c>
      <c r="C574" s="36" t="s">
        <v>9</v>
      </c>
      <c r="D574" s="37" t="s">
        <v>317</v>
      </c>
      <c r="E574" s="38">
        <v>2851</v>
      </c>
      <c r="F574" s="39">
        <v>41648</v>
      </c>
      <c r="G574" s="38">
        <v>2851</v>
      </c>
      <c r="H574" s="40">
        <f t="shared" si="8"/>
        <v>0</v>
      </c>
      <c r="I574" s="37" t="s">
        <v>21</v>
      </c>
      <c r="J574" s="31"/>
    </row>
    <row r="575" spans="1:10" x14ac:dyDescent="0.25">
      <c r="A575" s="35">
        <v>41648</v>
      </c>
      <c r="B575" s="36">
        <v>702</v>
      </c>
      <c r="C575" s="36" t="s">
        <v>9</v>
      </c>
      <c r="D575" s="37" t="s">
        <v>206</v>
      </c>
      <c r="E575" s="38">
        <v>468</v>
      </c>
      <c r="F575" s="39">
        <v>41648</v>
      </c>
      <c r="G575" s="38">
        <v>468</v>
      </c>
      <c r="H575" s="40">
        <f t="shared" si="8"/>
        <v>0</v>
      </c>
      <c r="I575" s="37" t="s">
        <v>30</v>
      </c>
      <c r="J575" s="31"/>
    </row>
    <row r="576" spans="1:10" x14ac:dyDescent="0.25">
      <c r="A576" s="35">
        <v>41648</v>
      </c>
      <c r="B576" s="36">
        <v>703</v>
      </c>
      <c r="C576" s="36" t="s">
        <v>9</v>
      </c>
      <c r="D576" s="37" t="s">
        <v>115</v>
      </c>
      <c r="E576" s="38">
        <v>573</v>
      </c>
      <c r="F576" s="39">
        <v>41648</v>
      </c>
      <c r="G576" s="38">
        <v>573</v>
      </c>
      <c r="H576" s="40">
        <f t="shared" si="8"/>
        <v>0</v>
      </c>
      <c r="I576" s="37"/>
      <c r="J576" s="31"/>
    </row>
    <row r="577" spans="1:10" x14ac:dyDescent="0.25">
      <c r="A577" s="35">
        <v>41648</v>
      </c>
      <c r="B577" s="36">
        <v>704</v>
      </c>
      <c r="C577" s="36" t="s">
        <v>9</v>
      </c>
      <c r="D577" s="37" t="s">
        <v>318</v>
      </c>
      <c r="E577" s="38">
        <v>5618</v>
      </c>
      <c r="F577" s="39">
        <v>41648</v>
      </c>
      <c r="G577" s="38">
        <v>5618</v>
      </c>
      <c r="H577" s="40">
        <f t="shared" si="8"/>
        <v>0</v>
      </c>
      <c r="I577" s="37"/>
      <c r="J577" s="54"/>
    </row>
    <row r="578" spans="1:10" x14ac:dyDescent="0.25">
      <c r="A578" s="35">
        <v>41648</v>
      </c>
      <c r="B578" s="36">
        <v>705</v>
      </c>
      <c r="C578" s="36" t="s">
        <v>9</v>
      </c>
      <c r="D578" s="37" t="s">
        <v>183</v>
      </c>
      <c r="E578" s="38">
        <v>16559</v>
      </c>
      <c r="F578" s="39">
        <v>41648</v>
      </c>
      <c r="G578" s="38">
        <v>16559</v>
      </c>
      <c r="H578" s="40">
        <f t="shared" si="8"/>
        <v>0</v>
      </c>
      <c r="I578" s="37" t="s">
        <v>30</v>
      </c>
      <c r="J578" s="54"/>
    </row>
    <row r="579" spans="1:10" x14ac:dyDescent="0.25">
      <c r="A579" s="35">
        <v>41648</v>
      </c>
      <c r="B579" s="36">
        <v>706</v>
      </c>
      <c r="C579" s="36" t="s">
        <v>9</v>
      </c>
      <c r="D579" s="37" t="s">
        <v>319</v>
      </c>
      <c r="E579" s="38">
        <v>10000</v>
      </c>
      <c r="F579" s="39">
        <v>41648</v>
      </c>
      <c r="G579" s="38">
        <v>10000</v>
      </c>
      <c r="H579" s="40">
        <f t="shared" si="8"/>
        <v>0</v>
      </c>
      <c r="I579" s="37" t="s">
        <v>27</v>
      </c>
      <c r="J579" s="54"/>
    </row>
    <row r="580" spans="1:10" x14ac:dyDescent="0.25">
      <c r="A580" s="35">
        <v>41648</v>
      </c>
      <c r="B580" s="36">
        <v>707</v>
      </c>
      <c r="C580" s="36" t="s">
        <v>9</v>
      </c>
      <c r="D580" s="37" t="s">
        <v>106</v>
      </c>
      <c r="E580" s="38">
        <v>2000</v>
      </c>
      <c r="F580" s="39">
        <v>41655</v>
      </c>
      <c r="G580" s="38">
        <v>2000</v>
      </c>
      <c r="H580" s="40">
        <f t="shared" ref="H580:H643" si="9">E580-G580</f>
        <v>0</v>
      </c>
      <c r="I580" s="37" t="s">
        <v>27</v>
      </c>
      <c r="J580" s="54"/>
    </row>
    <row r="581" spans="1:10" x14ac:dyDescent="0.25">
      <c r="A581" s="35">
        <v>41648</v>
      </c>
      <c r="B581" s="36">
        <v>708</v>
      </c>
      <c r="C581" s="36" t="s">
        <v>9</v>
      </c>
      <c r="D581" s="37" t="s">
        <v>16</v>
      </c>
      <c r="E581" s="38">
        <v>137516.4</v>
      </c>
      <c r="F581" s="39">
        <v>41666</v>
      </c>
      <c r="G581" s="38">
        <v>137516.4</v>
      </c>
      <c r="H581" s="40">
        <f t="shared" si="9"/>
        <v>0</v>
      </c>
      <c r="I581" s="37" t="s">
        <v>65</v>
      </c>
      <c r="J581" s="54"/>
    </row>
    <row r="582" spans="1:10" x14ac:dyDescent="0.25">
      <c r="A582" s="35">
        <v>41648</v>
      </c>
      <c r="B582" s="36">
        <v>709</v>
      </c>
      <c r="C582" s="36" t="s">
        <v>9</v>
      </c>
      <c r="D582" s="37" t="s">
        <v>320</v>
      </c>
      <c r="E582" s="38">
        <v>3365</v>
      </c>
      <c r="F582" s="39">
        <v>41648</v>
      </c>
      <c r="G582" s="38">
        <v>3365</v>
      </c>
      <c r="H582" s="40">
        <f t="shared" si="9"/>
        <v>0</v>
      </c>
      <c r="I582" s="37"/>
      <c r="J582" s="54"/>
    </row>
    <row r="583" spans="1:10" x14ac:dyDescent="0.25">
      <c r="A583" s="35">
        <v>41648</v>
      </c>
      <c r="B583" s="36">
        <v>710</v>
      </c>
      <c r="C583" s="36" t="s">
        <v>9</v>
      </c>
      <c r="D583" s="37" t="s">
        <v>228</v>
      </c>
      <c r="E583" s="38">
        <v>3343</v>
      </c>
      <c r="F583" s="39">
        <v>41648</v>
      </c>
      <c r="G583" s="38">
        <v>3343</v>
      </c>
      <c r="H583" s="40">
        <f t="shared" si="9"/>
        <v>0</v>
      </c>
      <c r="I583" s="37" t="s">
        <v>30</v>
      </c>
      <c r="J583" s="54"/>
    </row>
    <row r="584" spans="1:10" x14ac:dyDescent="0.25">
      <c r="A584" s="35">
        <v>41648</v>
      </c>
      <c r="B584" s="36">
        <v>711</v>
      </c>
      <c r="C584" s="36" t="s">
        <v>9</v>
      </c>
      <c r="D584" s="37" t="s">
        <v>55</v>
      </c>
      <c r="E584" s="38">
        <v>8688</v>
      </c>
      <c r="F584" s="39">
        <v>41648</v>
      </c>
      <c r="G584" s="38">
        <v>8688</v>
      </c>
      <c r="H584" s="40">
        <f t="shared" si="9"/>
        <v>0</v>
      </c>
      <c r="I584" s="37"/>
      <c r="J584" s="54"/>
    </row>
    <row r="585" spans="1:10" x14ac:dyDescent="0.25">
      <c r="A585" s="35">
        <v>41648</v>
      </c>
      <c r="B585" s="36">
        <v>712</v>
      </c>
      <c r="C585" s="36" t="s">
        <v>9</v>
      </c>
      <c r="D585" s="37" t="s">
        <v>312</v>
      </c>
      <c r="E585" s="38">
        <v>5624</v>
      </c>
      <c r="F585" s="39">
        <v>41648</v>
      </c>
      <c r="G585" s="38">
        <v>5624</v>
      </c>
      <c r="H585" s="40">
        <f t="shared" si="9"/>
        <v>0</v>
      </c>
      <c r="I585" s="37" t="s">
        <v>27</v>
      </c>
      <c r="J585" s="54"/>
    </row>
    <row r="586" spans="1:10" x14ac:dyDescent="0.25">
      <c r="A586" s="35">
        <v>41648</v>
      </c>
      <c r="B586" s="36">
        <v>713</v>
      </c>
      <c r="C586" s="36" t="s">
        <v>9</v>
      </c>
      <c r="D586" s="37" t="s">
        <v>262</v>
      </c>
      <c r="E586" s="38">
        <v>1287.5</v>
      </c>
      <c r="F586" s="39">
        <v>41649</v>
      </c>
      <c r="G586" s="38">
        <v>1287.5</v>
      </c>
      <c r="H586" s="40">
        <f t="shared" si="9"/>
        <v>0</v>
      </c>
      <c r="I586" s="37" t="s">
        <v>45</v>
      </c>
      <c r="J586" s="54"/>
    </row>
    <row r="587" spans="1:10" x14ac:dyDescent="0.25">
      <c r="A587" s="35">
        <v>41648</v>
      </c>
      <c r="B587" s="36">
        <v>714</v>
      </c>
      <c r="C587" s="36" t="s">
        <v>9</v>
      </c>
      <c r="D587" s="37" t="s">
        <v>68</v>
      </c>
      <c r="E587" s="38">
        <v>5616</v>
      </c>
      <c r="F587" s="39">
        <v>41648</v>
      </c>
      <c r="G587" s="38">
        <v>5616</v>
      </c>
      <c r="H587" s="40">
        <f t="shared" si="9"/>
        <v>0</v>
      </c>
      <c r="I587" s="37" t="s">
        <v>27</v>
      </c>
      <c r="J587" s="54"/>
    </row>
    <row r="588" spans="1:10" x14ac:dyDescent="0.25">
      <c r="A588" s="35">
        <v>41648</v>
      </c>
      <c r="B588" s="36">
        <v>715</v>
      </c>
      <c r="C588" s="36" t="s">
        <v>9</v>
      </c>
      <c r="D588" s="37" t="s">
        <v>35</v>
      </c>
      <c r="E588" s="38">
        <v>3184</v>
      </c>
      <c r="F588" s="39">
        <v>41648</v>
      </c>
      <c r="G588" s="38">
        <v>3184</v>
      </c>
      <c r="H588" s="40">
        <f t="shared" si="9"/>
        <v>0</v>
      </c>
      <c r="I588" s="37"/>
      <c r="J588" s="54"/>
    </row>
    <row r="589" spans="1:10" x14ac:dyDescent="0.25">
      <c r="A589" s="35">
        <v>41648</v>
      </c>
      <c r="B589" s="36">
        <v>716</v>
      </c>
      <c r="C589" s="36" t="s">
        <v>9</v>
      </c>
      <c r="D589" s="37" t="s">
        <v>66</v>
      </c>
      <c r="E589" s="38">
        <v>2508</v>
      </c>
      <c r="F589" s="39">
        <v>41649</v>
      </c>
      <c r="G589" s="38">
        <v>2508</v>
      </c>
      <c r="H589" s="40">
        <f t="shared" si="9"/>
        <v>0</v>
      </c>
      <c r="I589" s="37" t="s">
        <v>45</v>
      </c>
      <c r="J589" s="54"/>
    </row>
    <row r="590" spans="1:10" ht="34.5" x14ac:dyDescent="0.25">
      <c r="A590" s="35">
        <v>41648</v>
      </c>
      <c r="B590" s="36">
        <v>717</v>
      </c>
      <c r="C590" s="36" t="s">
        <v>9</v>
      </c>
      <c r="D590" s="37" t="s">
        <v>321</v>
      </c>
      <c r="E590" s="38">
        <v>10284.6</v>
      </c>
      <c r="F590" s="85" t="s">
        <v>322</v>
      </c>
      <c r="G590" s="38">
        <f>5500+2000+1000+1000+784.6</f>
        <v>10284.6</v>
      </c>
      <c r="H590" s="40">
        <f t="shared" si="9"/>
        <v>0</v>
      </c>
      <c r="I590" s="37"/>
      <c r="J590" s="54"/>
    </row>
    <row r="591" spans="1:10" x14ac:dyDescent="0.25">
      <c r="A591" s="35">
        <v>41648</v>
      </c>
      <c r="B591" s="36">
        <v>718</v>
      </c>
      <c r="C591" s="36" t="s">
        <v>9</v>
      </c>
      <c r="D591" s="37" t="s">
        <v>323</v>
      </c>
      <c r="E591" s="38">
        <v>767</v>
      </c>
      <c r="F591" s="39">
        <v>41649</v>
      </c>
      <c r="G591" s="38">
        <v>767</v>
      </c>
      <c r="H591" s="40">
        <f t="shared" si="9"/>
        <v>0</v>
      </c>
      <c r="I591" s="37" t="s">
        <v>45</v>
      </c>
      <c r="J591" s="54"/>
    </row>
    <row r="592" spans="1:10" x14ac:dyDescent="0.25">
      <c r="A592" s="35">
        <v>41648</v>
      </c>
      <c r="B592" s="36">
        <v>719</v>
      </c>
      <c r="C592" s="36" t="s">
        <v>9</v>
      </c>
      <c r="D592" s="56" t="s">
        <v>53</v>
      </c>
      <c r="E592" s="57">
        <v>0</v>
      </c>
      <c r="F592" s="39"/>
      <c r="G592" s="38"/>
      <c r="H592" s="40">
        <f t="shared" si="9"/>
        <v>0</v>
      </c>
      <c r="I592" s="37" t="s">
        <v>324</v>
      </c>
      <c r="J592" s="54" t="s">
        <v>325</v>
      </c>
    </row>
    <row r="593" spans="1:10" x14ac:dyDescent="0.25">
      <c r="A593" s="35">
        <v>41648</v>
      </c>
      <c r="B593" s="36">
        <v>720</v>
      </c>
      <c r="C593" s="36" t="s">
        <v>9</v>
      </c>
      <c r="D593" s="37" t="s">
        <v>251</v>
      </c>
      <c r="E593" s="38">
        <v>14104</v>
      </c>
      <c r="F593" s="39">
        <v>41648</v>
      </c>
      <c r="G593" s="38">
        <v>14104</v>
      </c>
      <c r="H593" s="40">
        <f t="shared" si="9"/>
        <v>0</v>
      </c>
      <c r="I593" s="37" t="s">
        <v>21</v>
      </c>
      <c r="J593" s="54"/>
    </row>
    <row r="594" spans="1:10" x14ac:dyDescent="0.25">
      <c r="A594" s="35">
        <v>41648</v>
      </c>
      <c r="B594" s="36">
        <v>721</v>
      </c>
      <c r="C594" s="36" t="s">
        <v>9</v>
      </c>
      <c r="D594" s="37" t="s">
        <v>22</v>
      </c>
      <c r="E594" s="38">
        <v>461</v>
      </c>
      <c r="F594" s="39">
        <v>41648</v>
      </c>
      <c r="G594" s="38">
        <v>461</v>
      </c>
      <c r="H594" s="40">
        <f t="shared" si="9"/>
        <v>0</v>
      </c>
      <c r="I594" s="37"/>
      <c r="J594" s="54"/>
    </row>
    <row r="595" spans="1:10" x14ac:dyDescent="0.25">
      <c r="A595" s="35">
        <v>41648</v>
      </c>
      <c r="B595" s="36">
        <v>722</v>
      </c>
      <c r="C595" s="36" t="s">
        <v>9</v>
      </c>
      <c r="D595" s="37" t="s">
        <v>152</v>
      </c>
      <c r="E595" s="38">
        <v>10853</v>
      </c>
      <c r="F595" s="43" t="s">
        <v>326</v>
      </c>
      <c r="G595" s="44">
        <f>9500+1353</f>
        <v>10853</v>
      </c>
      <c r="H595" s="40">
        <f t="shared" si="9"/>
        <v>0</v>
      </c>
      <c r="I595" s="37"/>
      <c r="J595" s="54"/>
    </row>
    <row r="596" spans="1:10" x14ac:dyDescent="0.25">
      <c r="A596" s="35">
        <v>41648</v>
      </c>
      <c r="B596" s="36">
        <v>723</v>
      </c>
      <c r="C596" s="36" t="s">
        <v>9</v>
      </c>
      <c r="D596" s="37" t="s">
        <v>17</v>
      </c>
      <c r="E596" s="38">
        <v>20419.599999999999</v>
      </c>
      <c r="F596" s="39">
        <v>41652</v>
      </c>
      <c r="G596" s="38">
        <v>20419.599999999999</v>
      </c>
      <c r="H596" s="40">
        <f t="shared" si="9"/>
        <v>0</v>
      </c>
      <c r="I596" s="37"/>
      <c r="J596" s="54"/>
    </row>
    <row r="597" spans="1:10" x14ac:dyDescent="0.25">
      <c r="A597" s="35">
        <v>41648</v>
      </c>
      <c r="B597" s="36">
        <v>724</v>
      </c>
      <c r="C597" s="36" t="s">
        <v>9</v>
      </c>
      <c r="D597" s="37" t="s">
        <v>327</v>
      </c>
      <c r="E597" s="38">
        <v>9087.5</v>
      </c>
      <c r="F597" s="39">
        <v>41648</v>
      </c>
      <c r="G597" s="38">
        <v>9087.5</v>
      </c>
      <c r="H597" s="40">
        <f t="shared" si="9"/>
        <v>0</v>
      </c>
      <c r="I597" s="37"/>
      <c r="J597" s="54"/>
    </row>
    <row r="598" spans="1:10" x14ac:dyDescent="0.25">
      <c r="A598" s="35">
        <v>41648</v>
      </c>
      <c r="B598" s="36">
        <v>725</v>
      </c>
      <c r="C598" s="36" t="s">
        <v>9</v>
      </c>
      <c r="D598" s="37" t="s">
        <v>28</v>
      </c>
      <c r="E598" s="38">
        <v>5457.5</v>
      </c>
      <c r="F598" s="39">
        <v>41648</v>
      </c>
      <c r="G598" s="38">
        <v>5457.5</v>
      </c>
      <c r="H598" s="40">
        <f t="shared" si="9"/>
        <v>0</v>
      </c>
      <c r="I598" s="37"/>
      <c r="J598" s="54"/>
    </row>
    <row r="599" spans="1:10" x14ac:dyDescent="0.25">
      <c r="A599" s="35">
        <v>41648</v>
      </c>
      <c r="B599" s="36">
        <v>726</v>
      </c>
      <c r="C599" s="36" t="s">
        <v>9</v>
      </c>
      <c r="D599" s="37" t="s">
        <v>74</v>
      </c>
      <c r="E599" s="38">
        <v>1281</v>
      </c>
      <c r="F599" s="39">
        <v>41648</v>
      </c>
      <c r="G599" s="38">
        <v>1281</v>
      </c>
      <c r="H599" s="40">
        <f t="shared" si="9"/>
        <v>0</v>
      </c>
      <c r="I599" s="37"/>
      <c r="J599" s="54"/>
    </row>
    <row r="600" spans="1:10" x14ac:dyDescent="0.25">
      <c r="A600" s="35">
        <v>41648</v>
      </c>
      <c r="B600" s="36">
        <v>727</v>
      </c>
      <c r="C600" s="36" t="s">
        <v>9</v>
      </c>
      <c r="D600" s="37" t="s">
        <v>124</v>
      </c>
      <c r="E600" s="38">
        <v>9545.6</v>
      </c>
      <c r="F600" s="39">
        <v>41649</v>
      </c>
      <c r="G600" s="38">
        <v>9545.6</v>
      </c>
      <c r="H600" s="40">
        <f t="shared" si="9"/>
        <v>0</v>
      </c>
      <c r="I600" s="37" t="s">
        <v>12</v>
      </c>
      <c r="J600" s="54"/>
    </row>
    <row r="601" spans="1:10" x14ac:dyDescent="0.25">
      <c r="A601" s="35">
        <v>41648</v>
      </c>
      <c r="B601" s="36">
        <v>728</v>
      </c>
      <c r="C601" s="36" t="s">
        <v>9</v>
      </c>
      <c r="D601" s="37" t="s">
        <v>106</v>
      </c>
      <c r="E601" s="38">
        <v>10948</v>
      </c>
      <c r="F601" s="39">
        <v>41655</v>
      </c>
      <c r="G601" s="38">
        <v>10948</v>
      </c>
      <c r="H601" s="40">
        <f t="shared" si="9"/>
        <v>0</v>
      </c>
      <c r="I601" s="37" t="s">
        <v>12</v>
      </c>
      <c r="J601" s="54"/>
    </row>
    <row r="602" spans="1:10" x14ac:dyDescent="0.25">
      <c r="A602" s="35">
        <v>41648</v>
      </c>
      <c r="B602" s="36">
        <v>729</v>
      </c>
      <c r="C602" s="36" t="s">
        <v>9</v>
      </c>
      <c r="D602" s="37" t="s">
        <v>312</v>
      </c>
      <c r="E602" s="38">
        <v>484</v>
      </c>
      <c r="F602" s="39">
        <v>41649</v>
      </c>
      <c r="G602" s="38">
        <v>484</v>
      </c>
      <c r="H602" s="40">
        <f t="shared" si="9"/>
        <v>0</v>
      </c>
      <c r="I602" s="37" t="s">
        <v>12</v>
      </c>
      <c r="J602" s="54"/>
    </row>
    <row r="603" spans="1:10" x14ac:dyDescent="0.25">
      <c r="A603" s="35">
        <v>41648</v>
      </c>
      <c r="B603" s="36">
        <v>730</v>
      </c>
      <c r="C603" s="36" t="s">
        <v>9</v>
      </c>
      <c r="D603" s="37" t="s">
        <v>328</v>
      </c>
      <c r="E603" s="38">
        <v>4581</v>
      </c>
      <c r="F603" s="39">
        <v>41648</v>
      </c>
      <c r="G603" s="38">
        <v>4581</v>
      </c>
      <c r="H603" s="40">
        <f t="shared" si="9"/>
        <v>0</v>
      </c>
      <c r="I603" s="37"/>
      <c r="J603" s="54"/>
    </row>
    <row r="604" spans="1:10" x14ac:dyDescent="0.25">
      <c r="A604" s="35">
        <v>41648</v>
      </c>
      <c r="B604" s="36">
        <v>731</v>
      </c>
      <c r="C604" s="36" t="s">
        <v>9</v>
      </c>
      <c r="D604" s="37" t="s">
        <v>329</v>
      </c>
      <c r="E604" s="38">
        <v>660</v>
      </c>
      <c r="F604" s="39">
        <v>41648</v>
      </c>
      <c r="G604" s="38">
        <v>660</v>
      </c>
      <c r="H604" s="40">
        <f t="shared" si="9"/>
        <v>0</v>
      </c>
      <c r="I604" s="37"/>
      <c r="J604" s="54"/>
    </row>
    <row r="605" spans="1:10" x14ac:dyDescent="0.25">
      <c r="A605" s="35">
        <v>41648</v>
      </c>
      <c r="B605" s="36">
        <v>732</v>
      </c>
      <c r="C605" s="36" t="s">
        <v>9</v>
      </c>
      <c r="D605" s="37" t="s">
        <v>199</v>
      </c>
      <c r="E605" s="38">
        <v>926</v>
      </c>
      <c r="F605" s="39">
        <v>41648</v>
      </c>
      <c r="G605" s="38">
        <v>926</v>
      </c>
      <c r="H605" s="40">
        <f t="shared" si="9"/>
        <v>0</v>
      </c>
      <c r="I605" s="37"/>
      <c r="J605" s="54"/>
    </row>
    <row r="606" spans="1:10" x14ac:dyDescent="0.25">
      <c r="A606" s="35">
        <v>41648</v>
      </c>
      <c r="B606" s="36">
        <v>733</v>
      </c>
      <c r="C606" s="36" t="s">
        <v>9</v>
      </c>
      <c r="D606" s="37" t="s">
        <v>152</v>
      </c>
      <c r="E606" s="38">
        <v>3840</v>
      </c>
      <c r="F606" s="39">
        <v>41648</v>
      </c>
      <c r="G606" s="38">
        <v>3840</v>
      </c>
      <c r="H606" s="40">
        <f t="shared" si="9"/>
        <v>0</v>
      </c>
      <c r="I606" s="37"/>
      <c r="J606" s="54"/>
    </row>
    <row r="607" spans="1:10" x14ac:dyDescent="0.25">
      <c r="A607" s="35">
        <v>41648</v>
      </c>
      <c r="B607" s="36">
        <v>734</v>
      </c>
      <c r="C607" s="36" t="s">
        <v>9</v>
      </c>
      <c r="D607" s="37" t="s">
        <v>147</v>
      </c>
      <c r="E607" s="38">
        <v>5029.5</v>
      </c>
      <c r="F607" s="39">
        <v>41648</v>
      </c>
      <c r="G607" s="38">
        <v>5029.5</v>
      </c>
      <c r="H607" s="40">
        <f t="shared" si="9"/>
        <v>0</v>
      </c>
      <c r="I607" s="37"/>
      <c r="J607" s="54"/>
    </row>
    <row r="608" spans="1:10" x14ac:dyDescent="0.25">
      <c r="A608" s="35">
        <v>41648</v>
      </c>
      <c r="B608" s="36">
        <v>735</v>
      </c>
      <c r="C608" s="36" t="s">
        <v>9</v>
      </c>
      <c r="D608" s="37" t="s">
        <v>74</v>
      </c>
      <c r="E608" s="38">
        <v>2458.6</v>
      </c>
      <c r="F608" s="39">
        <v>41648</v>
      </c>
      <c r="G608" s="38">
        <v>2458.6</v>
      </c>
      <c r="H608" s="40">
        <f t="shared" si="9"/>
        <v>0</v>
      </c>
      <c r="I608" s="37"/>
      <c r="J608" s="54"/>
    </row>
    <row r="609" spans="1:10" x14ac:dyDescent="0.25">
      <c r="A609" s="47">
        <v>41649</v>
      </c>
      <c r="B609" s="48">
        <v>736</v>
      </c>
      <c r="C609" s="48" t="s">
        <v>9</v>
      </c>
      <c r="D609" s="37" t="s">
        <v>19</v>
      </c>
      <c r="E609" s="38">
        <v>486522.3</v>
      </c>
      <c r="F609" s="39"/>
      <c r="G609" s="81"/>
      <c r="H609" s="50">
        <f t="shared" si="9"/>
        <v>486522.3</v>
      </c>
      <c r="I609" s="38"/>
      <c r="J609" s="31"/>
    </row>
    <row r="610" spans="1:10" x14ac:dyDescent="0.25">
      <c r="A610" s="35">
        <v>41649</v>
      </c>
      <c r="B610" s="36">
        <v>737</v>
      </c>
      <c r="C610" s="36" t="s">
        <v>9</v>
      </c>
      <c r="D610" s="37" t="s">
        <v>330</v>
      </c>
      <c r="E610" s="38">
        <v>4600</v>
      </c>
      <c r="F610" s="39">
        <v>41649</v>
      </c>
      <c r="G610" s="38">
        <v>4600</v>
      </c>
      <c r="H610" s="40">
        <f t="shared" si="9"/>
        <v>0</v>
      </c>
      <c r="I610" s="37" t="s">
        <v>30</v>
      </c>
      <c r="J610" s="31"/>
    </row>
    <row r="611" spans="1:10" x14ac:dyDescent="0.25">
      <c r="A611" s="35">
        <v>41649</v>
      </c>
      <c r="B611" s="36">
        <v>738</v>
      </c>
      <c r="C611" s="36" t="s">
        <v>9</v>
      </c>
      <c r="D611" s="37" t="s">
        <v>62</v>
      </c>
      <c r="E611" s="38">
        <v>22497.5</v>
      </c>
      <c r="F611" s="39">
        <v>41649</v>
      </c>
      <c r="G611" s="38">
        <v>22497.5</v>
      </c>
      <c r="H611" s="40">
        <f t="shared" si="9"/>
        <v>0</v>
      </c>
      <c r="I611" s="37" t="s">
        <v>37</v>
      </c>
      <c r="J611" s="31"/>
    </row>
    <row r="612" spans="1:10" x14ac:dyDescent="0.25">
      <c r="A612" s="35">
        <v>41649</v>
      </c>
      <c r="B612" s="36">
        <v>739</v>
      </c>
      <c r="C612" s="36" t="s">
        <v>9</v>
      </c>
      <c r="D612" s="37" t="s">
        <v>331</v>
      </c>
      <c r="E612" s="38">
        <v>22476</v>
      </c>
      <c r="F612" s="39">
        <v>41649</v>
      </c>
      <c r="G612" s="38">
        <v>22476</v>
      </c>
      <c r="H612" s="40">
        <f t="shared" si="9"/>
        <v>0</v>
      </c>
      <c r="I612" s="37" t="s">
        <v>30</v>
      </c>
      <c r="J612" s="31"/>
    </row>
    <row r="613" spans="1:10" x14ac:dyDescent="0.25">
      <c r="A613" s="35">
        <v>41649</v>
      </c>
      <c r="B613" s="36">
        <v>740</v>
      </c>
      <c r="C613" s="36" t="s">
        <v>9</v>
      </c>
      <c r="D613" s="37" t="s">
        <v>332</v>
      </c>
      <c r="E613" s="38">
        <v>1617</v>
      </c>
      <c r="F613" s="39">
        <v>41649</v>
      </c>
      <c r="G613" s="38">
        <v>1617</v>
      </c>
      <c r="H613" s="40">
        <f t="shared" si="9"/>
        <v>0</v>
      </c>
      <c r="I613" s="37" t="s">
        <v>30</v>
      </c>
      <c r="J613" s="31"/>
    </row>
    <row r="614" spans="1:10" x14ac:dyDescent="0.25">
      <c r="A614" s="35">
        <v>41649</v>
      </c>
      <c r="B614" s="36">
        <v>741</v>
      </c>
      <c r="C614" s="36" t="s">
        <v>9</v>
      </c>
      <c r="D614" s="37" t="s">
        <v>333</v>
      </c>
      <c r="E614" s="38">
        <v>1232</v>
      </c>
      <c r="F614" s="39">
        <v>41649</v>
      </c>
      <c r="G614" s="38">
        <v>1232</v>
      </c>
      <c r="H614" s="40">
        <f t="shared" si="9"/>
        <v>0</v>
      </c>
      <c r="I614" s="37"/>
      <c r="J614" s="31"/>
    </row>
    <row r="615" spans="1:10" x14ac:dyDescent="0.25">
      <c r="A615" s="35">
        <v>41649</v>
      </c>
      <c r="B615" s="36">
        <v>742</v>
      </c>
      <c r="C615" s="36" t="s">
        <v>9</v>
      </c>
      <c r="D615" s="37" t="s">
        <v>14</v>
      </c>
      <c r="E615" s="38">
        <v>7657</v>
      </c>
      <c r="F615" s="39">
        <v>41649</v>
      </c>
      <c r="G615" s="38">
        <v>7657</v>
      </c>
      <c r="H615" s="40">
        <f t="shared" si="9"/>
        <v>0</v>
      </c>
      <c r="I615" s="37" t="s">
        <v>217</v>
      </c>
      <c r="J615" s="31"/>
    </row>
    <row r="616" spans="1:10" x14ac:dyDescent="0.25">
      <c r="A616" s="35">
        <v>41649</v>
      </c>
      <c r="B616" s="36">
        <v>743</v>
      </c>
      <c r="C616" s="36" t="s">
        <v>9</v>
      </c>
      <c r="D616" s="37" t="s">
        <v>152</v>
      </c>
      <c r="E616" s="38">
        <v>7629</v>
      </c>
      <c r="F616" s="39">
        <v>41649</v>
      </c>
      <c r="G616" s="38">
        <v>7629</v>
      </c>
      <c r="H616" s="40">
        <f t="shared" si="9"/>
        <v>0</v>
      </c>
      <c r="I616" s="37"/>
      <c r="J616" s="31"/>
    </row>
    <row r="617" spans="1:10" x14ac:dyDescent="0.25">
      <c r="A617" s="35">
        <v>41649</v>
      </c>
      <c r="B617" s="36">
        <v>744</v>
      </c>
      <c r="C617" s="36" t="s">
        <v>9</v>
      </c>
      <c r="D617" s="37" t="s">
        <v>334</v>
      </c>
      <c r="E617" s="38">
        <v>18962</v>
      </c>
      <c r="F617" s="39">
        <v>41649</v>
      </c>
      <c r="G617" s="38">
        <v>18962</v>
      </c>
      <c r="H617" s="40">
        <f t="shared" si="9"/>
        <v>0</v>
      </c>
      <c r="I617" s="37"/>
      <c r="J617" s="31"/>
    </row>
    <row r="618" spans="1:10" x14ac:dyDescent="0.25">
      <c r="A618" s="35">
        <v>41649</v>
      </c>
      <c r="B618" s="36">
        <v>745</v>
      </c>
      <c r="C618" s="36" t="s">
        <v>9</v>
      </c>
      <c r="D618" s="37" t="s">
        <v>335</v>
      </c>
      <c r="E618" s="38">
        <v>98</v>
      </c>
      <c r="F618" s="39">
        <v>41650</v>
      </c>
      <c r="G618" s="38">
        <v>98</v>
      </c>
      <c r="H618" s="40">
        <f t="shared" si="9"/>
        <v>0</v>
      </c>
      <c r="I618" s="37"/>
      <c r="J618" s="31"/>
    </row>
    <row r="619" spans="1:10" x14ac:dyDescent="0.25">
      <c r="A619" s="35">
        <v>41649</v>
      </c>
      <c r="B619" s="36">
        <v>746</v>
      </c>
      <c r="C619" s="36" t="s">
        <v>9</v>
      </c>
      <c r="D619" s="37" t="s">
        <v>269</v>
      </c>
      <c r="E619" s="38">
        <v>3722.5</v>
      </c>
      <c r="F619" s="39">
        <v>41649</v>
      </c>
      <c r="G619" s="38">
        <v>3722.5</v>
      </c>
      <c r="H619" s="40">
        <f t="shared" si="9"/>
        <v>0</v>
      </c>
      <c r="I619" s="37"/>
      <c r="J619" s="31"/>
    </row>
    <row r="620" spans="1:10" x14ac:dyDescent="0.25">
      <c r="A620" s="35">
        <v>41649</v>
      </c>
      <c r="B620" s="36">
        <v>747</v>
      </c>
      <c r="C620" s="36" t="s">
        <v>9</v>
      </c>
      <c r="D620" s="37" t="s">
        <v>336</v>
      </c>
      <c r="E620" s="38">
        <v>4857.5</v>
      </c>
      <c r="F620" s="39">
        <v>41652</v>
      </c>
      <c r="G620" s="38">
        <v>4857.5</v>
      </c>
      <c r="H620" s="40">
        <f t="shared" si="9"/>
        <v>0</v>
      </c>
      <c r="I620" s="37" t="s">
        <v>21</v>
      </c>
      <c r="J620" s="31"/>
    </row>
    <row r="621" spans="1:10" x14ac:dyDescent="0.25">
      <c r="A621" s="35">
        <v>41649</v>
      </c>
      <c r="B621" s="36">
        <v>748</v>
      </c>
      <c r="C621" s="36" t="s">
        <v>9</v>
      </c>
      <c r="D621" s="37" t="s">
        <v>17</v>
      </c>
      <c r="E621" s="38">
        <v>60250.5</v>
      </c>
      <c r="F621" s="39">
        <v>41652</v>
      </c>
      <c r="G621" s="38">
        <v>60250.5</v>
      </c>
      <c r="H621" s="40">
        <f t="shared" si="9"/>
        <v>0</v>
      </c>
      <c r="I621" s="37" t="s">
        <v>21</v>
      </c>
      <c r="J621" s="31"/>
    </row>
    <row r="622" spans="1:10" x14ac:dyDescent="0.25">
      <c r="A622" s="35">
        <v>41649</v>
      </c>
      <c r="B622" s="36">
        <v>749</v>
      </c>
      <c r="C622" s="36" t="s">
        <v>9</v>
      </c>
      <c r="D622" s="37" t="s">
        <v>13</v>
      </c>
      <c r="E622" s="38">
        <v>4157</v>
      </c>
      <c r="F622" s="39">
        <v>41656</v>
      </c>
      <c r="G622" s="38">
        <v>4157</v>
      </c>
      <c r="H622" s="40">
        <f t="shared" si="9"/>
        <v>0</v>
      </c>
      <c r="I622" s="37" t="s">
        <v>21</v>
      </c>
      <c r="J622" s="31"/>
    </row>
    <row r="623" spans="1:10" x14ac:dyDescent="0.25">
      <c r="A623" s="35">
        <v>41649</v>
      </c>
      <c r="B623" s="36">
        <v>750</v>
      </c>
      <c r="C623" s="36" t="s">
        <v>9</v>
      </c>
      <c r="D623" s="37" t="s">
        <v>34</v>
      </c>
      <c r="E623" s="38">
        <v>2636</v>
      </c>
      <c r="F623" s="39">
        <v>41649</v>
      </c>
      <c r="G623" s="38">
        <v>2636</v>
      </c>
      <c r="H623" s="40">
        <f t="shared" si="9"/>
        <v>0</v>
      </c>
      <c r="I623" s="37" t="s">
        <v>30</v>
      </c>
      <c r="J623" s="31"/>
    </row>
    <row r="624" spans="1:10" x14ac:dyDescent="0.25">
      <c r="A624" s="35">
        <v>41649</v>
      </c>
      <c r="B624" s="36">
        <v>751</v>
      </c>
      <c r="C624" s="36" t="s">
        <v>9</v>
      </c>
      <c r="D624" s="37" t="s">
        <v>35</v>
      </c>
      <c r="E624" s="38">
        <v>2822</v>
      </c>
      <c r="F624" s="39">
        <v>41649</v>
      </c>
      <c r="G624" s="38">
        <v>2822</v>
      </c>
      <c r="H624" s="40">
        <f t="shared" si="9"/>
        <v>0</v>
      </c>
      <c r="I624" s="37" t="s">
        <v>30</v>
      </c>
      <c r="J624" s="31"/>
    </row>
    <row r="625" spans="1:10" x14ac:dyDescent="0.25">
      <c r="A625" s="35">
        <v>41649</v>
      </c>
      <c r="B625" s="36">
        <v>752</v>
      </c>
      <c r="C625" s="36" t="s">
        <v>9</v>
      </c>
      <c r="D625" s="37" t="s">
        <v>50</v>
      </c>
      <c r="E625" s="38">
        <v>3326</v>
      </c>
      <c r="F625" s="39">
        <v>41659</v>
      </c>
      <c r="G625" s="38">
        <v>3326</v>
      </c>
      <c r="H625" s="40">
        <f t="shared" si="9"/>
        <v>0</v>
      </c>
      <c r="I625" s="37" t="s">
        <v>21</v>
      </c>
      <c r="J625" s="31"/>
    </row>
    <row r="626" spans="1:10" x14ac:dyDescent="0.25">
      <c r="A626" s="35">
        <v>41649</v>
      </c>
      <c r="B626" s="36">
        <v>753</v>
      </c>
      <c r="C626" s="36" t="s">
        <v>9</v>
      </c>
      <c r="D626" s="37" t="s">
        <v>286</v>
      </c>
      <c r="E626" s="38">
        <v>1551</v>
      </c>
      <c r="F626" s="39">
        <v>41649</v>
      </c>
      <c r="G626" s="38">
        <v>1551</v>
      </c>
      <c r="H626" s="40">
        <f t="shared" si="9"/>
        <v>0</v>
      </c>
      <c r="I626" s="37"/>
      <c r="J626" s="31"/>
    </row>
    <row r="627" spans="1:10" x14ac:dyDescent="0.25">
      <c r="A627" s="35">
        <v>41649</v>
      </c>
      <c r="B627" s="36">
        <v>754</v>
      </c>
      <c r="C627" s="36" t="s">
        <v>9</v>
      </c>
      <c r="D627" s="37" t="s">
        <v>123</v>
      </c>
      <c r="E627" s="38">
        <v>11424</v>
      </c>
      <c r="F627" s="55" t="s">
        <v>337</v>
      </c>
      <c r="G627" s="38">
        <f>6400+5024</f>
        <v>11424</v>
      </c>
      <c r="H627" s="40">
        <f t="shared" si="9"/>
        <v>0</v>
      </c>
      <c r="I627" s="37"/>
      <c r="J627" s="31"/>
    </row>
    <row r="628" spans="1:10" x14ac:dyDescent="0.25">
      <c r="A628" s="35">
        <v>41649</v>
      </c>
      <c r="B628" s="36">
        <v>755</v>
      </c>
      <c r="C628" s="36" t="s">
        <v>9</v>
      </c>
      <c r="D628" s="37" t="s">
        <v>29</v>
      </c>
      <c r="E628" s="38">
        <v>13912</v>
      </c>
      <c r="F628" s="39">
        <v>41650</v>
      </c>
      <c r="G628" s="38">
        <v>13912</v>
      </c>
      <c r="H628" s="40">
        <f t="shared" si="9"/>
        <v>0</v>
      </c>
      <c r="I628" s="37" t="s">
        <v>30</v>
      </c>
      <c r="J628" s="31"/>
    </row>
    <row r="629" spans="1:10" x14ac:dyDescent="0.25">
      <c r="A629" s="35">
        <v>41649</v>
      </c>
      <c r="B629" s="36">
        <v>756</v>
      </c>
      <c r="C629" s="36" t="s">
        <v>9</v>
      </c>
      <c r="D629" s="37" t="s">
        <v>338</v>
      </c>
      <c r="E629" s="38">
        <v>548</v>
      </c>
      <c r="F629" s="39">
        <v>41649</v>
      </c>
      <c r="G629" s="38">
        <v>548</v>
      </c>
      <c r="H629" s="40">
        <f t="shared" si="9"/>
        <v>0</v>
      </c>
      <c r="I629" s="37" t="s">
        <v>30</v>
      </c>
      <c r="J629" s="31"/>
    </row>
    <row r="630" spans="1:10" x14ac:dyDescent="0.25">
      <c r="A630" s="35">
        <v>41649</v>
      </c>
      <c r="B630" s="36">
        <v>757</v>
      </c>
      <c r="C630" s="36" t="s">
        <v>9</v>
      </c>
      <c r="D630" s="37" t="s">
        <v>44</v>
      </c>
      <c r="E630" s="38">
        <v>5700</v>
      </c>
      <c r="F630" s="39">
        <v>41667</v>
      </c>
      <c r="G630" s="38">
        <v>5700</v>
      </c>
      <c r="H630" s="40">
        <f t="shared" si="9"/>
        <v>0</v>
      </c>
      <c r="I630" s="37" t="s">
        <v>45</v>
      </c>
      <c r="J630" s="31"/>
    </row>
    <row r="631" spans="1:10" x14ac:dyDescent="0.25">
      <c r="A631" s="35">
        <v>41649</v>
      </c>
      <c r="B631" s="36">
        <v>758</v>
      </c>
      <c r="C631" s="36" t="s">
        <v>9</v>
      </c>
      <c r="D631" s="37" t="s">
        <v>43</v>
      </c>
      <c r="E631" s="38">
        <v>3200</v>
      </c>
      <c r="F631" s="39">
        <v>41657</v>
      </c>
      <c r="G631" s="38">
        <v>3200</v>
      </c>
      <c r="H631" s="40">
        <f t="shared" si="9"/>
        <v>0</v>
      </c>
      <c r="I631" s="37" t="s">
        <v>45</v>
      </c>
    </row>
    <row r="632" spans="1:10" x14ac:dyDescent="0.25">
      <c r="A632" s="35">
        <v>41649</v>
      </c>
      <c r="B632" s="36">
        <v>759</v>
      </c>
      <c r="C632" s="36" t="s">
        <v>9</v>
      </c>
      <c r="D632" s="37" t="s">
        <v>42</v>
      </c>
      <c r="E632" s="38">
        <v>2660</v>
      </c>
      <c r="F632" s="39">
        <v>41657</v>
      </c>
      <c r="G632" s="38">
        <v>2660</v>
      </c>
      <c r="H632" s="40">
        <f t="shared" si="9"/>
        <v>0</v>
      </c>
      <c r="I632" s="37" t="s">
        <v>45</v>
      </c>
      <c r="J632" s="31"/>
    </row>
    <row r="633" spans="1:10" x14ac:dyDescent="0.25">
      <c r="A633" s="35">
        <v>41649</v>
      </c>
      <c r="B633" s="36">
        <v>760</v>
      </c>
      <c r="C633" s="36" t="s">
        <v>9</v>
      </c>
      <c r="D633" s="37" t="s">
        <v>253</v>
      </c>
      <c r="E633" s="38">
        <v>6012</v>
      </c>
      <c r="F633" s="39">
        <v>41649</v>
      </c>
      <c r="G633" s="38">
        <v>6012</v>
      </c>
      <c r="H633" s="40">
        <f t="shared" si="9"/>
        <v>0</v>
      </c>
      <c r="I633" s="37" t="s">
        <v>21</v>
      </c>
      <c r="J633" s="31"/>
    </row>
    <row r="634" spans="1:10" x14ac:dyDescent="0.25">
      <c r="A634" s="35">
        <v>41649</v>
      </c>
      <c r="B634" s="36">
        <v>761</v>
      </c>
      <c r="C634" s="36" t="s">
        <v>9</v>
      </c>
      <c r="D634" s="37" t="s">
        <v>339</v>
      </c>
      <c r="E634" s="38">
        <v>974</v>
      </c>
      <c r="F634" s="39">
        <v>41649</v>
      </c>
      <c r="G634" s="38">
        <v>974</v>
      </c>
      <c r="H634" s="40">
        <f t="shared" si="9"/>
        <v>0</v>
      </c>
      <c r="I634" s="37"/>
      <c r="J634" s="31"/>
    </row>
    <row r="635" spans="1:10" x14ac:dyDescent="0.25">
      <c r="A635" s="35">
        <v>41649</v>
      </c>
      <c r="B635" s="36">
        <v>762</v>
      </c>
      <c r="C635" s="36" t="s">
        <v>9</v>
      </c>
      <c r="D635" s="37" t="s">
        <v>76</v>
      </c>
      <c r="E635" s="38">
        <v>956</v>
      </c>
      <c r="F635" s="39">
        <v>41649</v>
      </c>
      <c r="G635" s="38">
        <v>956</v>
      </c>
      <c r="H635" s="40">
        <f t="shared" si="9"/>
        <v>0</v>
      </c>
      <c r="I635" s="37"/>
      <c r="J635" s="31"/>
    </row>
    <row r="636" spans="1:10" x14ac:dyDescent="0.25">
      <c r="A636" s="35">
        <v>41649</v>
      </c>
      <c r="B636" s="36">
        <v>763</v>
      </c>
      <c r="C636" s="36" t="s">
        <v>9</v>
      </c>
      <c r="D636" s="37" t="s">
        <v>98</v>
      </c>
      <c r="E636" s="38">
        <v>13715</v>
      </c>
      <c r="F636" s="39">
        <v>41649</v>
      </c>
      <c r="G636" s="38">
        <v>13715</v>
      </c>
      <c r="H636" s="40">
        <f t="shared" si="9"/>
        <v>0</v>
      </c>
      <c r="I636" s="37" t="s">
        <v>217</v>
      </c>
      <c r="J636" s="31"/>
    </row>
    <row r="637" spans="1:10" x14ac:dyDescent="0.25">
      <c r="A637" s="35">
        <v>41649</v>
      </c>
      <c r="B637" s="36">
        <v>764</v>
      </c>
      <c r="C637" s="36" t="s">
        <v>9</v>
      </c>
      <c r="D637" s="37" t="s">
        <v>54</v>
      </c>
      <c r="E637" s="38">
        <v>18863</v>
      </c>
      <c r="F637" s="39">
        <v>41649</v>
      </c>
      <c r="G637" s="38">
        <v>18863</v>
      </c>
      <c r="H637" s="40">
        <f t="shared" si="9"/>
        <v>0</v>
      </c>
      <c r="I637" s="37" t="s">
        <v>30</v>
      </c>
      <c r="J637" s="31"/>
    </row>
    <row r="638" spans="1:10" x14ac:dyDescent="0.25">
      <c r="A638" s="35">
        <v>41649</v>
      </c>
      <c r="B638" s="36">
        <v>765</v>
      </c>
      <c r="C638" s="36" t="s">
        <v>9</v>
      </c>
      <c r="D638" s="37" t="s">
        <v>48</v>
      </c>
      <c r="E638" s="38">
        <v>792</v>
      </c>
      <c r="F638" s="39">
        <v>41649</v>
      </c>
      <c r="G638" s="38">
        <v>792</v>
      </c>
      <c r="H638" s="40">
        <f t="shared" si="9"/>
        <v>0</v>
      </c>
      <c r="I638" s="37" t="s">
        <v>45</v>
      </c>
      <c r="J638" s="31"/>
    </row>
    <row r="639" spans="1:10" x14ac:dyDescent="0.25">
      <c r="A639" s="35">
        <v>41649</v>
      </c>
      <c r="B639" s="36">
        <v>766</v>
      </c>
      <c r="C639" s="36" t="s">
        <v>9</v>
      </c>
      <c r="D639" s="37" t="s">
        <v>115</v>
      </c>
      <c r="E639" s="38">
        <v>2355.5</v>
      </c>
      <c r="F639" s="39">
        <v>41649</v>
      </c>
      <c r="G639" s="38">
        <v>2355.5</v>
      </c>
      <c r="H639" s="40">
        <f t="shared" si="9"/>
        <v>0</v>
      </c>
      <c r="I639" s="37"/>
      <c r="J639" s="31"/>
    </row>
    <row r="640" spans="1:10" x14ac:dyDescent="0.25">
      <c r="A640" s="35">
        <v>41649</v>
      </c>
      <c r="B640" s="36">
        <v>767</v>
      </c>
      <c r="C640" s="36" t="s">
        <v>9</v>
      </c>
      <c r="D640" s="37" t="s">
        <v>47</v>
      </c>
      <c r="E640" s="38">
        <v>4024</v>
      </c>
      <c r="F640" s="39">
        <v>41650</v>
      </c>
      <c r="G640" s="38">
        <v>4024</v>
      </c>
      <c r="H640" s="40">
        <f t="shared" si="9"/>
        <v>0</v>
      </c>
      <c r="I640" s="37" t="s">
        <v>30</v>
      </c>
      <c r="J640" s="31"/>
    </row>
    <row r="641" spans="1:10" x14ac:dyDescent="0.25">
      <c r="A641" s="35">
        <v>41649</v>
      </c>
      <c r="B641" s="36">
        <v>768</v>
      </c>
      <c r="C641" s="36" t="s">
        <v>9</v>
      </c>
      <c r="D641" s="37" t="s">
        <v>57</v>
      </c>
      <c r="E641" s="38">
        <v>1560</v>
      </c>
      <c r="F641" s="39">
        <v>41649</v>
      </c>
      <c r="G641" s="38">
        <v>1560</v>
      </c>
      <c r="H641" s="40">
        <f t="shared" si="9"/>
        <v>0</v>
      </c>
      <c r="I641" s="37" t="s">
        <v>30</v>
      </c>
      <c r="J641" s="31"/>
    </row>
    <row r="642" spans="1:10" x14ac:dyDescent="0.25">
      <c r="A642" s="35">
        <v>41649</v>
      </c>
      <c r="B642" s="36">
        <v>769</v>
      </c>
      <c r="C642" s="36" t="s">
        <v>9</v>
      </c>
      <c r="D642" s="37" t="s">
        <v>51</v>
      </c>
      <c r="E642" s="38">
        <v>2136</v>
      </c>
      <c r="F642" s="39">
        <v>41649</v>
      </c>
      <c r="G642" s="38">
        <v>2136</v>
      </c>
      <c r="H642" s="40">
        <f t="shared" si="9"/>
        <v>0</v>
      </c>
      <c r="I642" s="37" t="s">
        <v>45</v>
      </c>
      <c r="J642" s="31"/>
    </row>
    <row r="643" spans="1:10" x14ac:dyDescent="0.25">
      <c r="A643" s="35">
        <v>41649</v>
      </c>
      <c r="B643" s="36">
        <v>770</v>
      </c>
      <c r="C643" s="36" t="s">
        <v>9</v>
      </c>
      <c r="D643" s="51" t="s">
        <v>301</v>
      </c>
      <c r="E643" s="52">
        <v>28325</v>
      </c>
      <c r="F643" s="53">
        <v>41650</v>
      </c>
      <c r="G643" s="52">
        <v>28325</v>
      </c>
      <c r="H643" s="18">
        <f t="shared" si="9"/>
        <v>0</v>
      </c>
      <c r="I643" s="51" t="s">
        <v>27</v>
      </c>
      <c r="J643" s="54"/>
    </row>
    <row r="644" spans="1:10" x14ac:dyDescent="0.25">
      <c r="A644" s="35">
        <v>41649</v>
      </c>
      <c r="B644" s="36">
        <v>771</v>
      </c>
      <c r="C644" s="36" t="s">
        <v>9</v>
      </c>
      <c r="D644" s="37" t="s">
        <v>119</v>
      </c>
      <c r="E644" s="38">
        <v>3937.5</v>
      </c>
      <c r="F644" s="39">
        <v>41649</v>
      </c>
      <c r="G644" s="38">
        <v>3937.5</v>
      </c>
      <c r="H644" s="40">
        <f t="shared" ref="H644:H707" si="10">E644-G644</f>
        <v>0</v>
      </c>
      <c r="I644" s="37" t="s">
        <v>45</v>
      </c>
      <c r="J644" s="31"/>
    </row>
    <row r="645" spans="1:10" x14ac:dyDescent="0.25">
      <c r="A645" s="35">
        <v>41649</v>
      </c>
      <c r="B645" s="36">
        <v>772</v>
      </c>
      <c r="C645" s="36" t="s">
        <v>9</v>
      </c>
      <c r="D645" s="51" t="s">
        <v>16</v>
      </c>
      <c r="E645" s="52">
        <v>114858</v>
      </c>
      <c r="F645" s="53">
        <v>41666</v>
      </c>
      <c r="G645" s="52">
        <v>114858</v>
      </c>
      <c r="H645" s="18">
        <f t="shared" si="10"/>
        <v>0</v>
      </c>
      <c r="I645" s="51" t="s">
        <v>65</v>
      </c>
      <c r="J645" s="31"/>
    </row>
    <row r="646" spans="1:10" x14ac:dyDescent="0.25">
      <c r="A646" s="35">
        <v>41649</v>
      </c>
      <c r="B646" s="36">
        <v>773</v>
      </c>
      <c r="C646" s="36" t="s">
        <v>9</v>
      </c>
      <c r="D646" s="37" t="s">
        <v>8</v>
      </c>
      <c r="E646" s="38">
        <v>420</v>
      </c>
      <c r="F646" s="39">
        <v>41649</v>
      </c>
      <c r="G646" s="38">
        <v>420</v>
      </c>
      <c r="H646" s="40">
        <f t="shared" si="10"/>
        <v>0</v>
      </c>
      <c r="I646" s="37" t="s">
        <v>8</v>
      </c>
      <c r="J646" s="54"/>
    </row>
    <row r="647" spans="1:10" x14ac:dyDescent="0.25">
      <c r="A647" s="35">
        <v>41649</v>
      </c>
      <c r="B647" s="36">
        <v>774</v>
      </c>
      <c r="C647" s="36" t="s">
        <v>9</v>
      </c>
      <c r="D647" s="37" t="s">
        <v>340</v>
      </c>
      <c r="E647" s="38">
        <v>26705</v>
      </c>
      <c r="F647" s="39">
        <v>41650</v>
      </c>
      <c r="G647" s="38">
        <v>26705</v>
      </c>
      <c r="H647" s="40">
        <f t="shared" si="10"/>
        <v>0</v>
      </c>
      <c r="I647" s="37" t="s">
        <v>27</v>
      </c>
      <c r="J647" s="31"/>
    </row>
    <row r="648" spans="1:10" x14ac:dyDescent="0.25">
      <c r="A648" s="35">
        <v>41649</v>
      </c>
      <c r="B648" s="36">
        <v>775</v>
      </c>
      <c r="C648" s="36" t="s">
        <v>9</v>
      </c>
      <c r="D648" s="37" t="s">
        <v>12</v>
      </c>
      <c r="E648" s="38">
        <v>764.5</v>
      </c>
      <c r="F648" s="39">
        <v>41649</v>
      </c>
      <c r="G648" s="38">
        <v>764.5</v>
      </c>
      <c r="H648" s="40">
        <f t="shared" si="10"/>
        <v>0</v>
      </c>
      <c r="I648" s="37"/>
      <c r="J648" s="31"/>
    </row>
    <row r="649" spans="1:10" x14ac:dyDescent="0.25">
      <c r="A649" s="35">
        <v>41649</v>
      </c>
      <c r="B649" s="36">
        <v>776</v>
      </c>
      <c r="C649" s="36" t="s">
        <v>9</v>
      </c>
      <c r="D649" s="37" t="s">
        <v>251</v>
      </c>
      <c r="E649" s="38">
        <v>18447</v>
      </c>
      <c r="F649" s="39">
        <v>41649</v>
      </c>
      <c r="G649" s="38">
        <v>18447</v>
      </c>
      <c r="H649" s="40">
        <f t="shared" si="10"/>
        <v>0</v>
      </c>
      <c r="I649" s="37" t="s">
        <v>37</v>
      </c>
      <c r="J649" s="31"/>
    </row>
    <row r="650" spans="1:10" x14ac:dyDescent="0.25">
      <c r="A650" s="35">
        <v>41649</v>
      </c>
      <c r="B650" s="36">
        <v>777</v>
      </c>
      <c r="C650" s="36" t="s">
        <v>9</v>
      </c>
      <c r="D650" s="37" t="s">
        <v>68</v>
      </c>
      <c r="E650" s="38">
        <v>3794</v>
      </c>
      <c r="F650" s="39">
        <v>41649</v>
      </c>
      <c r="G650" s="38">
        <v>3794</v>
      </c>
      <c r="H650" s="40">
        <f t="shared" si="10"/>
        <v>0</v>
      </c>
      <c r="I650" s="37" t="s">
        <v>217</v>
      </c>
      <c r="J650" s="31"/>
    </row>
    <row r="651" spans="1:10" x14ac:dyDescent="0.25">
      <c r="A651" s="35">
        <v>41649</v>
      </c>
      <c r="B651" s="36">
        <v>778</v>
      </c>
      <c r="C651" s="36" t="s">
        <v>9</v>
      </c>
      <c r="D651" s="37" t="s">
        <v>101</v>
      </c>
      <c r="E651" s="38">
        <v>23188</v>
      </c>
      <c r="F651" s="41" t="s">
        <v>341</v>
      </c>
      <c r="G651" s="38">
        <v>23188</v>
      </c>
      <c r="H651" s="40">
        <f t="shared" si="10"/>
        <v>0</v>
      </c>
      <c r="I651" s="37" t="s">
        <v>27</v>
      </c>
      <c r="J651" s="31"/>
    </row>
    <row r="652" spans="1:10" x14ac:dyDescent="0.25">
      <c r="A652" s="35">
        <v>41649</v>
      </c>
      <c r="B652" s="36">
        <v>779</v>
      </c>
      <c r="C652" s="36" t="s">
        <v>9</v>
      </c>
      <c r="D652" s="37" t="s">
        <v>331</v>
      </c>
      <c r="E652" s="38">
        <v>26785</v>
      </c>
      <c r="F652" s="55" t="s">
        <v>342</v>
      </c>
      <c r="G652" s="38">
        <f>5068+21717</f>
        <v>26785</v>
      </c>
      <c r="H652" s="40">
        <f t="shared" si="10"/>
        <v>0</v>
      </c>
      <c r="I652" s="37" t="s">
        <v>217</v>
      </c>
      <c r="J652" s="54"/>
    </row>
    <row r="653" spans="1:10" x14ac:dyDescent="0.25">
      <c r="A653" s="35">
        <v>41649</v>
      </c>
      <c r="B653" s="36">
        <v>780</v>
      </c>
      <c r="C653" s="36" t="s">
        <v>9</v>
      </c>
      <c r="D653" s="37" t="s">
        <v>343</v>
      </c>
      <c r="E653" s="38">
        <v>8635.5</v>
      </c>
      <c r="F653" s="39">
        <v>41650</v>
      </c>
      <c r="G653" s="38">
        <v>8635.5</v>
      </c>
      <c r="H653" s="40">
        <f t="shared" si="10"/>
        <v>0</v>
      </c>
      <c r="I653" s="37" t="s">
        <v>27</v>
      </c>
      <c r="J653" s="54"/>
    </row>
    <row r="654" spans="1:10" x14ac:dyDescent="0.25">
      <c r="A654" s="35">
        <v>41649</v>
      </c>
      <c r="B654" s="36">
        <v>781</v>
      </c>
      <c r="C654" s="36" t="s">
        <v>9</v>
      </c>
      <c r="D654" s="37" t="s">
        <v>55</v>
      </c>
      <c r="E654" s="38">
        <v>12991.5</v>
      </c>
      <c r="F654" s="39">
        <v>41649</v>
      </c>
      <c r="G654" s="38">
        <v>12991.5</v>
      </c>
      <c r="H654" s="40">
        <f t="shared" si="10"/>
        <v>0</v>
      </c>
      <c r="I654" s="37"/>
      <c r="J654" s="54"/>
    </row>
    <row r="655" spans="1:10" x14ac:dyDescent="0.25">
      <c r="A655" s="35">
        <v>41649</v>
      </c>
      <c r="B655" s="36">
        <v>782</v>
      </c>
      <c r="C655" s="36" t="s">
        <v>9</v>
      </c>
      <c r="D655" s="37" t="s">
        <v>93</v>
      </c>
      <c r="E655" s="38">
        <v>9152</v>
      </c>
      <c r="F655" s="39">
        <v>41650</v>
      </c>
      <c r="G655" s="38">
        <v>9152</v>
      </c>
      <c r="H655" s="40">
        <f t="shared" si="10"/>
        <v>0</v>
      </c>
      <c r="I655" s="37" t="s">
        <v>27</v>
      </c>
      <c r="J655" s="54"/>
    </row>
    <row r="656" spans="1:10" x14ac:dyDescent="0.25">
      <c r="A656" s="35">
        <v>41649</v>
      </c>
      <c r="B656" s="36">
        <v>783</v>
      </c>
      <c r="C656" s="36" t="s">
        <v>9</v>
      </c>
      <c r="D656" s="37" t="s">
        <v>62</v>
      </c>
      <c r="E656" s="38">
        <v>16056</v>
      </c>
      <c r="F656" s="39">
        <v>41653</v>
      </c>
      <c r="G656" s="38">
        <v>16056</v>
      </c>
      <c r="H656" s="40">
        <f t="shared" si="10"/>
        <v>0</v>
      </c>
      <c r="I656" s="37" t="s">
        <v>217</v>
      </c>
      <c r="J656" s="54"/>
    </row>
    <row r="657" spans="1:10" x14ac:dyDescent="0.25">
      <c r="A657" s="35">
        <v>41649</v>
      </c>
      <c r="B657" s="36">
        <v>784</v>
      </c>
      <c r="C657" s="36" t="s">
        <v>9</v>
      </c>
      <c r="D657" s="37" t="s">
        <v>304</v>
      </c>
      <c r="E657" s="38">
        <v>14540</v>
      </c>
      <c r="F657" s="39">
        <v>41650</v>
      </c>
      <c r="G657" s="38">
        <v>14540</v>
      </c>
      <c r="H657" s="40">
        <f t="shared" si="10"/>
        <v>0</v>
      </c>
      <c r="I657" s="37" t="s">
        <v>12</v>
      </c>
      <c r="J657" s="54"/>
    </row>
    <row r="658" spans="1:10" x14ac:dyDescent="0.25">
      <c r="A658" s="35">
        <v>41649</v>
      </c>
      <c r="B658" s="36">
        <v>785</v>
      </c>
      <c r="C658" s="36" t="s">
        <v>9</v>
      </c>
      <c r="D658" s="37" t="s">
        <v>129</v>
      </c>
      <c r="E658" s="38">
        <v>609</v>
      </c>
      <c r="F658" s="39">
        <v>41649</v>
      </c>
      <c r="G658" s="38">
        <v>609</v>
      </c>
      <c r="H658" s="40">
        <f t="shared" si="10"/>
        <v>0</v>
      </c>
      <c r="I658" s="37"/>
      <c r="J658" s="54"/>
    </row>
    <row r="659" spans="1:10" x14ac:dyDescent="0.25">
      <c r="A659" s="35">
        <v>41649</v>
      </c>
      <c r="B659" s="36">
        <v>786</v>
      </c>
      <c r="C659" s="36" t="s">
        <v>9</v>
      </c>
      <c r="D659" s="37" t="s">
        <v>310</v>
      </c>
      <c r="E659" s="38">
        <v>39336</v>
      </c>
      <c r="F659" s="41" t="s">
        <v>344</v>
      </c>
      <c r="G659" s="38">
        <v>39336</v>
      </c>
      <c r="H659" s="40">
        <f t="shared" si="10"/>
        <v>0</v>
      </c>
      <c r="I659" s="37" t="s">
        <v>27</v>
      </c>
      <c r="J659" s="54"/>
    </row>
    <row r="660" spans="1:10" x14ac:dyDescent="0.25">
      <c r="A660" s="35">
        <v>41649</v>
      </c>
      <c r="B660" s="36">
        <v>787</v>
      </c>
      <c r="C660" s="36" t="s">
        <v>9</v>
      </c>
      <c r="D660" s="37" t="s">
        <v>244</v>
      </c>
      <c r="E660" s="38">
        <v>11227</v>
      </c>
      <c r="F660" s="41" t="s">
        <v>345</v>
      </c>
      <c r="G660" s="44">
        <v>11227</v>
      </c>
      <c r="H660" s="40">
        <f t="shared" si="10"/>
        <v>0</v>
      </c>
      <c r="I660" s="37" t="s">
        <v>27</v>
      </c>
      <c r="J660" s="54"/>
    </row>
    <row r="661" spans="1:10" x14ac:dyDescent="0.25">
      <c r="A661" s="35">
        <v>41649</v>
      </c>
      <c r="B661" s="36">
        <v>788</v>
      </c>
      <c r="C661" s="36" t="s">
        <v>9</v>
      </c>
      <c r="D661" s="37" t="s">
        <v>88</v>
      </c>
      <c r="E661" s="38">
        <v>5469.5</v>
      </c>
      <c r="F661" s="39">
        <v>41650</v>
      </c>
      <c r="G661" s="38">
        <v>5469.5</v>
      </c>
      <c r="H661" s="40">
        <f t="shared" si="10"/>
        <v>0</v>
      </c>
      <c r="I661" s="37" t="s">
        <v>27</v>
      </c>
      <c r="J661" s="54"/>
    </row>
    <row r="662" spans="1:10" x14ac:dyDescent="0.25">
      <c r="A662" s="35">
        <v>41649</v>
      </c>
      <c r="B662" s="36">
        <v>789</v>
      </c>
      <c r="C662" s="36" t="s">
        <v>9</v>
      </c>
      <c r="D662" s="37" t="s">
        <v>346</v>
      </c>
      <c r="E662" s="38">
        <v>1142</v>
      </c>
      <c r="F662" s="39">
        <v>41650</v>
      </c>
      <c r="G662" s="38">
        <v>1142</v>
      </c>
      <c r="H662" s="40">
        <f t="shared" si="10"/>
        <v>0</v>
      </c>
      <c r="I662" s="37" t="s">
        <v>27</v>
      </c>
      <c r="J662" s="54"/>
    </row>
    <row r="663" spans="1:10" x14ac:dyDescent="0.25">
      <c r="A663" s="35">
        <v>41649</v>
      </c>
      <c r="B663" s="36">
        <v>790</v>
      </c>
      <c r="C663" s="36" t="s">
        <v>9</v>
      </c>
      <c r="D663" s="37" t="s">
        <v>260</v>
      </c>
      <c r="E663" s="38">
        <v>2360</v>
      </c>
      <c r="F663" s="39">
        <v>41649</v>
      </c>
      <c r="G663" s="38">
        <v>2360</v>
      </c>
      <c r="H663" s="40">
        <f t="shared" si="10"/>
        <v>0</v>
      </c>
      <c r="I663" s="37" t="s">
        <v>162</v>
      </c>
      <c r="J663" s="54"/>
    </row>
    <row r="664" spans="1:10" x14ac:dyDescent="0.25">
      <c r="A664" s="35">
        <v>41649</v>
      </c>
      <c r="B664" s="36">
        <v>791</v>
      </c>
      <c r="C664" s="36" t="s">
        <v>9</v>
      </c>
      <c r="D664" s="37" t="s">
        <v>129</v>
      </c>
      <c r="E664" s="38">
        <v>1229</v>
      </c>
      <c r="F664" s="39">
        <v>41649</v>
      </c>
      <c r="G664" s="38">
        <v>1229</v>
      </c>
      <c r="H664" s="40">
        <f t="shared" si="10"/>
        <v>0</v>
      </c>
      <c r="I664" s="37"/>
      <c r="J664" s="54"/>
    </row>
    <row r="665" spans="1:10" x14ac:dyDescent="0.25">
      <c r="A665" s="35">
        <v>41649</v>
      </c>
      <c r="B665" s="36">
        <v>792</v>
      </c>
      <c r="C665" s="36" t="s">
        <v>9</v>
      </c>
      <c r="D665" s="37" t="s">
        <v>347</v>
      </c>
      <c r="E665" s="38">
        <v>3009</v>
      </c>
      <c r="F665" s="39">
        <v>41650</v>
      </c>
      <c r="G665" s="38">
        <v>3009</v>
      </c>
      <c r="H665" s="40">
        <f t="shared" si="10"/>
        <v>0</v>
      </c>
      <c r="I665" s="37" t="s">
        <v>12</v>
      </c>
      <c r="J665" s="54"/>
    </row>
    <row r="666" spans="1:10" x14ac:dyDescent="0.25">
      <c r="A666" s="35">
        <v>41649</v>
      </c>
      <c r="B666" s="36">
        <v>793</v>
      </c>
      <c r="C666" s="36" t="s">
        <v>9</v>
      </c>
      <c r="D666" s="37" t="s">
        <v>334</v>
      </c>
      <c r="E666" s="38">
        <v>33479</v>
      </c>
      <c r="F666" s="39">
        <v>41650</v>
      </c>
      <c r="G666" s="38">
        <v>33479</v>
      </c>
      <c r="H666" s="40">
        <f t="shared" si="10"/>
        <v>0</v>
      </c>
      <c r="I666" s="37" t="s">
        <v>27</v>
      </c>
      <c r="J666" s="54"/>
    </row>
    <row r="667" spans="1:10" x14ac:dyDescent="0.25">
      <c r="A667" s="35">
        <v>41649</v>
      </c>
      <c r="B667" s="36">
        <v>794</v>
      </c>
      <c r="C667" s="36" t="s">
        <v>9</v>
      </c>
      <c r="D667" s="37" t="s">
        <v>233</v>
      </c>
      <c r="E667" s="38">
        <v>2240</v>
      </c>
      <c r="F667" s="39">
        <v>41650</v>
      </c>
      <c r="G667" s="38">
        <v>2240</v>
      </c>
      <c r="H667" s="40">
        <f t="shared" si="10"/>
        <v>0</v>
      </c>
      <c r="I667" s="37" t="s">
        <v>12</v>
      </c>
      <c r="J667" s="54"/>
    </row>
    <row r="668" spans="1:10" x14ac:dyDescent="0.25">
      <c r="A668" s="35">
        <v>41649</v>
      </c>
      <c r="B668" s="36">
        <v>795</v>
      </c>
      <c r="C668" s="36" t="s">
        <v>9</v>
      </c>
      <c r="D668" s="37" t="s">
        <v>136</v>
      </c>
      <c r="E668" s="38">
        <v>2327</v>
      </c>
      <c r="F668" s="39">
        <v>41649</v>
      </c>
      <c r="G668" s="38">
        <v>2327</v>
      </c>
      <c r="H668" s="40">
        <f t="shared" si="10"/>
        <v>0</v>
      </c>
      <c r="I668" s="37"/>
      <c r="J668" s="54"/>
    </row>
    <row r="669" spans="1:10" x14ac:dyDescent="0.25">
      <c r="A669" s="35">
        <v>41649</v>
      </c>
      <c r="B669" s="36">
        <v>796</v>
      </c>
      <c r="C669" s="36" t="s">
        <v>9</v>
      </c>
      <c r="D669" s="37" t="s">
        <v>348</v>
      </c>
      <c r="E669" s="38">
        <v>1233</v>
      </c>
      <c r="F669" s="39">
        <v>41650</v>
      </c>
      <c r="G669" s="38">
        <v>1233</v>
      </c>
      <c r="H669" s="40">
        <f t="shared" si="10"/>
        <v>0</v>
      </c>
      <c r="I669" s="37" t="s">
        <v>12</v>
      </c>
      <c r="J669" s="54"/>
    </row>
    <row r="670" spans="1:10" x14ac:dyDescent="0.25">
      <c r="A670" s="35">
        <v>41649</v>
      </c>
      <c r="B670" s="36">
        <v>797</v>
      </c>
      <c r="C670" s="36" t="s">
        <v>9</v>
      </c>
      <c r="D670" s="37" t="s">
        <v>8</v>
      </c>
      <c r="E670" s="38">
        <v>2553.5</v>
      </c>
      <c r="F670" s="39">
        <v>41649</v>
      </c>
      <c r="G670" s="38">
        <v>2553.5</v>
      </c>
      <c r="H670" s="40">
        <f t="shared" si="10"/>
        <v>0</v>
      </c>
      <c r="I670" s="37" t="s">
        <v>8</v>
      </c>
      <c r="J670" s="54"/>
    </row>
    <row r="671" spans="1:10" x14ac:dyDescent="0.25">
      <c r="A671" s="35">
        <v>41649</v>
      </c>
      <c r="B671" s="36">
        <v>798</v>
      </c>
      <c r="C671" s="36" t="s">
        <v>9</v>
      </c>
      <c r="D671" s="37" t="s">
        <v>349</v>
      </c>
      <c r="E671" s="38">
        <v>5588.5</v>
      </c>
      <c r="F671" s="39">
        <v>41650</v>
      </c>
      <c r="G671" s="38">
        <v>5588.5</v>
      </c>
      <c r="H671" s="40">
        <f t="shared" si="10"/>
        <v>0</v>
      </c>
      <c r="I671" s="37" t="s">
        <v>12</v>
      </c>
      <c r="J671" s="54"/>
    </row>
    <row r="672" spans="1:10" x14ac:dyDescent="0.25">
      <c r="A672" s="35">
        <v>41649</v>
      </c>
      <c r="B672" s="36">
        <v>799</v>
      </c>
      <c r="C672" s="36" t="s">
        <v>9</v>
      </c>
      <c r="D672" s="37" t="s">
        <v>144</v>
      </c>
      <c r="E672" s="38">
        <v>2447</v>
      </c>
      <c r="F672" s="39">
        <v>41650</v>
      </c>
      <c r="G672" s="38">
        <v>2447</v>
      </c>
      <c r="H672" s="40">
        <f t="shared" si="10"/>
        <v>0</v>
      </c>
      <c r="I672" s="37" t="s">
        <v>12</v>
      </c>
      <c r="J672" s="54"/>
    </row>
    <row r="673" spans="1:10" x14ac:dyDescent="0.25">
      <c r="A673" s="35">
        <v>41649</v>
      </c>
      <c r="B673" s="36">
        <v>800</v>
      </c>
      <c r="C673" s="36" t="s">
        <v>9</v>
      </c>
      <c r="D673" s="37" t="s">
        <v>334</v>
      </c>
      <c r="E673" s="38">
        <v>4869</v>
      </c>
      <c r="F673" s="39">
        <v>41650</v>
      </c>
      <c r="G673" s="38">
        <v>4869</v>
      </c>
      <c r="H673" s="40">
        <f t="shared" si="10"/>
        <v>0</v>
      </c>
      <c r="I673" s="37" t="s">
        <v>27</v>
      </c>
      <c r="J673" s="54"/>
    </row>
    <row r="674" spans="1:10" x14ac:dyDescent="0.25">
      <c r="A674" s="35">
        <v>41649</v>
      </c>
      <c r="B674" s="36">
        <v>801</v>
      </c>
      <c r="C674" s="36" t="s">
        <v>9</v>
      </c>
      <c r="D674" s="37" t="s">
        <v>350</v>
      </c>
      <c r="E674" s="38">
        <v>3052</v>
      </c>
      <c r="F674" s="39">
        <v>41650</v>
      </c>
      <c r="G674" s="38">
        <v>3052</v>
      </c>
      <c r="H674" s="40">
        <f t="shared" si="10"/>
        <v>0</v>
      </c>
      <c r="I674" s="37" t="s">
        <v>12</v>
      </c>
      <c r="J674" s="54"/>
    </row>
    <row r="675" spans="1:10" x14ac:dyDescent="0.25">
      <c r="A675" s="35">
        <v>41649</v>
      </c>
      <c r="B675" s="36">
        <v>802</v>
      </c>
      <c r="C675" s="36" t="s">
        <v>9</v>
      </c>
      <c r="D675" s="37" t="s">
        <v>351</v>
      </c>
      <c r="E675" s="38">
        <v>3616</v>
      </c>
      <c r="F675" s="39">
        <v>41650</v>
      </c>
      <c r="G675" s="38">
        <v>3616</v>
      </c>
      <c r="H675" s="40">
        <f t="shared" si="10"/>
        <v>0</v>
      </c>
      <c r="I675" s="37" t="s">
        <v>12</v>
      </c>
      <c r="J675" s="54"/>
    </row>
    <row r="676" spans="1:10" x14ac:dyDescent="0.25">
      <c r="A676" s="35">
        <v>41649</v>
      </c>
      <c r="B676" s="36">
        <v>803</v>
      </c>
      <c r="C676" s="36" t="s">
        <v>9</v>
      </c>
      <c r="D676" s="37" t="s">
        <v>8</v>
      </c>
      <c r="E676" s="38">
        <v>571</v>
      </c>
      <c r="F676" s="39">
        <v>41649</v>
      </c>
      <c r="G676" s="38">
        <v>571</v>
      </c>
      <c r="H676" s="40">
        <f t="shared" si="10"/>
        <v>0</v>
      </c>
      <c r="I676" s="37" t="s">
        <v>8</v>
      </c>
      <c r="J676" s="54"/>
    </row>
    <row r="677" spans="1:10" x14ac:dyDescent="0.25">
      <c r="A677" s="35">
        <v>41649</v>
      </c>
      <c r="B677" s="36">
        <v>804</v>
      </c>
      <c r="C677" s="36" t="s">
        <v>9</v>
      </c>
      <c r="D677" s="37" t="s">
        <v>352</v>
      </c>
      <c r="E677" s="38">
        <v>3392</v>
      </c>
      <c r="F677" s="39">
        <v>41650</v>
      </c>
      <c r="G677" s="38">
        <v>3392</v>
      </c>
      <c r="H677" s="40">
        <f t="shared" si="10"/>
        <v>0</v>
      </c>
      <c r="I677" s="37" t="s">
        <v>12</v>
      </c>
      <c r="J677" s="54"/>
    </row>
    <row r="678" spans="1:10" x14ac:dyDescent="0.25">
      <c r="A678" s="35">
        <v>41649</v>
      </c>
      <c r="B678" s="36">
        <v>805</v>
      </c>
      <c r="C678" s="36" t="s">
        <v>9</v>
      </c>
      <c r="D678" s="37" t="s">
        <v>353</v>
      </c>
      <c r="E678" s="38">
        <v>3352</v>
      </c>
      <c r="F678" s="39">
        <v>41650</v>
      </c>
      <c r="G678" s="38">
        <v>3352</v>
      </c>
      <c r="H678" s="40">
        <f t="shared" si="10"/>
        <v>0</v>
      </c>
      <c r="I678" s="37" t="s">
        <v>12</v>
      </c>
      <c r="J678" s="54"/>
    </row>
    <row r="679" spans="1:10" x14ac:dyDescent="0.25">
      <c r="A679" s="35">
        <v>41649</v>
      </c>
      <c r="B679" s="36">
        <v>806</v>
      </c>
      <c r="C679" s="36" t="s">
        <v>9</v>
      </c>
      <c r="D679" s="37" t="s">
        <v>133</v>
      </c>
      <c r="E679" s="38">
        <v>12248</v>
      </c>
      <c r="F679" s="39">
        <v>41649</v>
      </c>
      <c r="G679" s="38">
        <v>12248</v>
      </c>
      <c r="H679" s="40">
        <f t="shared" si="10"/>
        <v>0</v>
      </c>
      <c r="I679" s="37"/>
      <c r="J679" s="54"/>
    </row>
    <row r="680" spans="1:10" x14ac:dyDescent="0.25">
      <c r="A680" s="35">
        <v>41650</v>
      </c>
      <c r="B680" s="36">
        <v>807</v>
      </c>
      <c r="C680" s="36" t="s">
        <v>9</v>
      </c>
      <c r="D680" s="37" t="s">
        <v>16</v>
      </c>
      <c r="E680" s="86">
        <v>4864</v>
      </c>
      <c r="F680" s="87">
        <v>41650</v>
      </c>
      <c r="G680" s="86">
        <v>4864</v>
      </c>
      <c r="H680" s="40">
        <f t="shared" si="10"/>
        <v>0</v>
      </c>
      <c r="I680" s="37" t="s">
        <v>12</v>
      </c>
    </row>
    <row r="681" spans="1:10" x14ac:dyDescent="0.25">
      <c r="A681" s="35">
        <v>41650</v>
      </c>
      <c r="B681" s="36">
        <v>808</v>
      </c>
      <c r="C681" s="36" t="s">
        <v>9</v>
      </c>
      <c r="D681" s="37" t="s">
        <v>86</v>
      </c>
      <c r="E681" s="38">
        <v>5209</v>
      </c>
      <c r="F681" s="87">
        <v>41650</v>
      </c>
      <c r="G681" s="38">
        <v>5209</v>
      </c>
      <c r="H681" s="40">
        <f t="shared" si="10"/>
        <v>0</v>
      </c>
      <c r="I681" s="88" t="s">
        <v>12</v>
      </c>
    </row>
    <row r="682" spans="1:10" x14ac:dyDescent="0.25">
      <c r="A682" s="35">
        <v>41650</v>
      </c>
      <c r="B682" s="36">
        <v>809</v>
      </c>
      <c r="C682" s="36" t="s">
        <v>9</v>
      </c>
      <c r="D682" s="37" t="s">
        <v>20</v>
      </c>
      <c r="E682" s="38">
        <v>11928</v>
      </c>
      <c r="F682" s="23">
        <v>41653</v>
      </c>
      <c r="G682" s="38">
        <v>11928</v>
      </c>
      <c r="H682" s="40">
        <f t="shared" si="10"/>
        <v>0</v>
      </c>
    </row>
    <row r="683" spans="1:10" x14ac:dyDescent="0.25">
      <c r="A683" s="35">
        <v>41650</v>
      </c>
      <c r="B683" s="36">
        <v>810</v>
      </c>
      <c r="C683" s="36" t="s">
        <v>9</v>
      </c>
      <c r="D683" s="37" t="s">
        <v>160</v>
      </c>
      <c r="E683" s="38">
        <v>75875.5</v>
      </c>
      <c r="F683" s="30" t="s">
        <v>354</v>
      </c>
      <c r="G683" s="38">
        <v>75875.5</v>
      </c>
      <c r="H683" s="40">
        <f t="shared" si="10"/>
        <v>0</v>
      </c>
      <c r="I683" s="37" t="s">
        <v>162</v>
      </c>
    </row>
    <row r="684" spans="1:10" x14ac:dyDescent="0.25">
      <c r="A684" s="35">
        <v>41650</v>
      </c>
      <c r="B684" s="36">
        <v>811</v>
      </c>
      <c r="C684" s="36" t="s">
        <v>9</v>
      </c>
      <c r="D684" s="37" t="s">
        <v>269</v>
      </c>
      <c r="E684" s="38">
        <v>4038</v>
      </c>
      <c r="F684" s="23">
        <v>41652</v>
      </c>
      <c r="G684" s="38">
        <v>4038</v>
      </c>
      <c r="H684" s="40">
        <f t="shared" si="10"/>
        <v>0</v>
      </c>
      <c r="I684" s="37" t="s">
        <v>162</v>
      </c>
    </row>
    <row r="685" spans="1:10" x14ac:dyDescent="0.25">
      <c r="A685" s="35">
        <v>41650</v>
      </c>
      <c r="B685" s="36">
        <v>812</v>
      </c>
      <c r="C685" s="36" t="s">
        <v>9</v>
      </c>
      <c r="D685" s="37" t="s">
        <v>355</v>
      </c>
      <c r="E685" s="38">
        <v>4200</v>
      </c>
      <c r="F685" s="23">
        <v>41652</v>
      </c>
      <c r="G685" s="38">
        <v>4200</v>
      </c>
      <c r="H685" s="40">
        <f t="shared" si="10"/>
        <v>0</v>
      </c>
      <c r="I685" s="37" t="s">
        <v>21</v>
      </c>
    </row>
    <row r="686" spans="1:10" x14ac:dyDescent="0.25">
      <c r="A686" s="35">
        <v>41650</v>
      </c>
      <c r="B686" s="36">
        <v>813</v>
      </c>
      <c r="C686" s="36" t="s">
        <v>9</v>
      </c>
      <c r="D686" s="37" t="s">
        <v>66</v>
      </c>
      <c r="E686" s="38">
        <v>1888</v>
      </c>
      <c r="F686" s="89" t="s">
        <v>356</v>
      </c>
      <c r="G686" s="38">
        <v>1888</v>
      </c>
      <c r="H686" s="40">
        <f t="shared" si="10"/>
        <v>0</v>
      </c>
      <c r="I686" s="37" t="s">
        <v>21</v>
      </c>
      <c r="J686" s="21" t="s">
        <v>264</v>
      </c>
    </row>
    <row r="687" spans="1:10" x14ac:dyDescent="0.25">
      <c r="A687" s="35">
        <v>41650</v>
      </c>
      <c r="B687" s="36">
        <v>814</v>
      </c>
      <c r="C687" s="36" t="s">
        <v>9</v>
      </c>
      <c r="D687" s="37" t="s">
        <v>8</v>
      </c>
      <c r="E687" s="38">
        <v>1418</v>
      </c>
      <c r="F687" s="23">
        <v>41650</v>
      </c>
      <c r="G687" s="38">
        <v>1418</v>
      </c>
      <c r="H687" s="40">
        <f t="shared" si="10"/>
        <v>0</v>
      </c>
      <c r="I687" s="37" t="s">
        <v>8</v>
      </c>
    </row>
    <row r="688" spans="1:10" x14ac:dyDescent="0.25">
      <c r="A688" s="35">
        <v>41650</v>
      </c>
      <c r="B688" s="36">
        <v>815</v>
      </c>
      <c r="C688" s="36" t="s">
        <v>9</v>
      </c>
      <c r="D688" s="37" t="s">
        <v>160</v>
      </c>
      <c r="E688" s="38">
        <v>5119.5</v>
      </c>
      <c r="F688" s="30" t="s">
        <v>357</v>
      </c>
      <c r="G688" s="38">
        <v>5119.5</v>
      </c>
      <c r="H688" s="40">
        <f t="shared" si="10"/>
        <v>0</v>
      </c>
      <c r="I688" s="37" t="s">
        <v>162</v>
      </c>
    </row>
    <row r="689" spans="1:10" x14ac:dyDescent="0.25">
      <c r="A689" s="35">
        <v>41650</v>
      </c>
      <c r="B689" s="36">
        <v>816</v>
      </c>
      <c r="C689" s="36" t="s">
        <v>9</v>
      </c>
      <c r="D689" s="37" t="s">
        <v>358</v>
      </c>
      <c r="E689" s="38">
        <v>9867</v>
      </c>
      <c r="F689" s="23">
        <v>41654</v>
      </c>
      <c r="G689" s="38">
        <v>9867</v>
      </c>
      <c r="H689" s="40">
        <f t="shared" si="10"/>
        <v>0</v>
      </c>
      <c r="I689" s="37" t="s">
        <v>162</v>
      </c>
    </row>
    <row r="690" spans="1:10" x14ac:dyDescent="0.25">
      <c r="A690" s="35">
        <v>41650</v>
      </c>
      <c r="B690" s="36">
        <v>817</v>
      </c>
      <c r="C690" s="36" t="s">
        <v>9</v>
      </c>
      <c r="D690" s="37" t="s">
        <v>99</v>
      </c>
      <c r="E690" s="38">
        <v>2239</v>
      </c>
      <c r="F690" s="23">
        <v>41652</v>
      </c>
      <c r="G690" s="38">
        <v>2239</v>
      </c>
      <c r="H690" s="40">
        <f t="shared" si="10"/>
        <v>0</v>
      </c>
      <c r="I690" s="37" t="s">
        <v>162</v>
      </c>
    </row>
    <row r="691" spans="1:10" x14ac:dyDescent="0.25">
      <c r="A691" s="35">
        <v>41650</v>
      </c>
      <c r="B691" s="36">
        <v>818</v>
      </c>
      <c r="C691" s="36" t="s">
        <v>9</v>
      </c>
      <c r="D691" s="37" t="s">
        <v>359</v>
      </c>
      <c r="E691" s="38">
        <v>12345.5</v>
      </c>
      <c r="F691" s="87">
        <v>41652</v>
      </c>
      <c r="G691" s="38">
        <v>12345.5</v>
      </c>
      <c r="H691" s="40">
        <f t="shared" si="10"/>
        <v>0</v>
      </c>
    </row>
    <row r="692" spans="1:10" x14ac:dyDescent="0.25">
      <c r="A692" s="35">
        <v>41650</v>
      </c>
      <c r="B692" s="36">
        <v>819</v>
      </c>
      <c r="C692" s="36" t="s">
        <v>9</v>
      </c>
      <c r="D692" s="56" t="s">
        <v>53</v>
      </c>
      <c r="E692" s="57">
        <v>0</v>
      </c>
      <c r="G692" s="38"/>
      <c r="H692" s="40">
        <f t="shared" si="10"/>
        <v>0</v>
      </c>
      <c r="I692" s="37" t="s">
        <v>324</v>
      </c>
      <c r="J692" s="21" t="s">
        <v>360</v>
      </c>
    </row>
    <row r="693" spans="1:10" x14ac:dyDescent="0.25">
      <c r="A693" s="35">
        <v>41650</v>
      </c>
      <c r="B693" s="36">
        <v>820</v>
      </c>
      <c r="C693" s="36" t="s">
        <v>9</v>
      </c>
      <c r="D693" s="37" t="s">
        <v>361</v>
      </c>
      <c r="E693" s="38">
        <v>1967</v>
      </c>
      <c r="F693" s="23">
        <v>41652</v>
      </c>
      <c r="G693" s="38">
        <v>1967</v>
      </c>
      <c r="H693" s="40">
        <f t="shared" si="10"/>
        <v>0</v>
      </c>
      <c r="I693" s="37" t="s">
        <v>162</v>
      </c>
    </row>
    <row r="694" spans="1:10" x14ac:dyDescent="0.25">
      <c r="A694" s="35">
        <v>41650</v>
      </c>
      <c r="B694" s="36">
        <v>821</v>
      </c>
      <c r="C694" s="36" t="s">
        <v>9</v>
      </c>
      <c r="D694" s="37" t="s">
        <v>362</v>
      </c>
      <c r="E694" s="38">
        <v>9060</v>
      </c>
      <c r="F694" s="89" t="s">
        <v>363</v>
      </c>
      <c r="G694" s="38">
        <f>7500+1560</f>
        <v>9060</v>
      </c>
      <c r="H694" s="40">
        <f t="shared" si="10"/>
        <v>0</v>
      </c>
      <c r="I694" s="37" t="s">
        <v>162</v>
      </c>
      <c r="J694" s="21" t="s">
        <v>364</v>
      </c>
    </row>
    <row r="695" spans="1:10" x14ac:dyDescent="0.25">
      <c r="A695" s="35">
        <v>41650</v>
      </c>
      <c r="B695" s="36">
        <v>822</v>
      </c>
      <c r="C695" s="36" t="s">
        <v>9</v>
      </c>
      <c r="D695" s="37" t="s">
        <v>365</v>
      </c>
      <c r="E695" s="38">
        <v>4706</v>
      </c>
      <c r="F695" s="23">
        <v>41652</v>
      </c>
      <c r="G695" s="38">
        <v>4706</v>
      </c>
      <c r="H695" s="40">
        <f t="shared" si="10"/>
        <v>0</v>
      </c>
      <c r="I695" s="37" t="s">
        <v>162</v>
      </c>
    </row>
    <row r="696" spans="1:10" x14ac:dyDescent="0.25">
      <c r="A696" s="35">
        <v>41650</v>
      </c>
      <c r="B696" s="36">
        <v>823</v>
      </c>
      <c r="C696" s="36" t="s">
        <v>9</v>
      </c>
      <c r="D696" s="37" t="s">
        <v>168</v>
      </c>
      <c r="E696" s="38">
        <v>19235</v>
      </c>
      <c r="F696" s="23">
        <v>41652</v>
      </c>
      <c r="G696" s="38">
        <v>19235</v>
      </c>
      <c r="H696" s="40">
        <f t="shared" si="10"/>
        <v>0</v>
      </c>
      <c r="I696" s="37" t="s">
        <v>162</v>
      </c>
    </row>
    <row r="697" spans="1:10" x14ac:dyDescent="0.25">
      <c r="A697" s="35">
        <v>41650</v>
      </c>
      <c r="B697" s="36">
        <v>824</v>
      </c>
      <c r="C697" s="36" t="s">
        <v>9</v>
      </c>
      <c r="D697" s="37" t="s">
        <v>169</v>
      </c>
      <c r="E697" s="38">
        <v>11455</v>
      </c>
      <c r="F697" s="23">
        <v>41652</v>
      </c>
      <c r="G697" s="38">
        <v>11455</v>
      </c>
      <c r="H697" s="40">
        <f t="shared" si="10"/>
        <v>0</v>
      </c>
      <c r="I697" s="37" t="s">
        <v>162</v>
      </c>
    </row>
    <row r="698" spans="1:10" x14ac:dyDescent="0.25">
      <c r="A698" s="35">
        <v>41650</v>
      </c>
      <c r="B698" s="36">
        <v>825</v>
      </c>
      <c r="C698" s="36" t="s">
        <v>9</v>
      </c>
      <c r="D698" s="37" t="s">
        <v>22</v>
      </c>
      <c r="E698" s="38">
        <v>14678.5</v>
      </c>
      <c r="F698" s="23">
        <v>41652</v>
      </c>
      <c r="G698" s="38">
        <v>14678.5</v>
      </c>
      <c r="H698" s="40">
        <f t="shared" si="10"/>
        <v>0</v>
      </c>
      <c r="I698" s="37" t="s">
        <v>162</v>
      </c>
    </row>
    <row r="699" spans="1:10" x14ac:dyDescent="0.25">
      <c r="A699" s="35">
        <v>41650</v>
      </c>
      <c r="B699" s="36">
        <v>826</v>
      </c>
      <c r="C699" s="36" t="s">
        <v>9</v>
      </c>
      <c r="D699" s="37" t="s">
        <v>237</v>
      </c>
      <c r="E699" s="38">
        <v>8754</v>
      </c>
      <c r="F699" s="23">
        <v>41652</v>
      </c>
      <c r="G699" s="38">
        <v>8754</v>
      </c>
      <c r="H699" s="40">
        <f t="shared" si="10"/>
        <v>0</v>
      </c>
      <c r="I699" s="37" t="s">
        <v>65</v>
      </c>
    </row>
    <row r="700" spans="1:10" x14ac:dyDescent="0.25">
      <c r="A700" s="35">
        <v>41650</v>
      </c>
      <c r="B700" s="36">
        <v>827</v>
      </c>
      <c r="C700" s="36" t="s">
        <v>9</v>
      </c>
      <c r="D700" s="37" t="s">
        <v>28</v>
      </c>
      <c r="E700" s="38">
        <v>630</v>
      </c>
      <c r="F700" s="23">
        <v>41650</v>
      </c>
      <c r="G700" s="38">
        <v>630</v>
      </c>
      <c r="H700" s="40">
        <f t="shared" si="10"/>
        <v>0</v>
      </c>
    </row>
    <row r="701" spans="1:10" x14ac:dyDescent="0.25">
      <c r="A701" s="35">
        <v>41650</v>
      </c>
      <c r="B701" s="36">
        <v>828</v>
      </c>
      <c r="C701" s="36" t="s">
        <v>9</v>
      </c>
      <c r="D701" s="37" t="s">
        <v>269</v>
      </c>
      <c r="E701" s="38">
        <v>5766</v>
      </c>
      <c r="F701" s="23">
        <v>41652</v>
      </c>
      <c r="G701" s="38">
        <v>5766</v>
      </c>
      <c r="H701" s="40">
        <f t="shared" si="10"/>
        <v>0</v>
      </c>
      <c r="I701" s="37" t="s">
        <v>162</v>
      </c>
    </row>
    <row r="702" spans="1:10" x14ac:dyDescent="0.25">
      <c r="A702" s="35">
        <v>41650</v>
      </c>
      <c r="B702" s="36">
        <v>829</v>
      </c>
      <c r="C702" s="36" t="s">
        <v>9</v>
      </c>
      <c r="D702" s="37" t="s">
        <v>8</v>
      </c>
      <c r="E702" s="38">
        <v>701</v>
      </c>
      <c r="F702" s="23">
        <v>41650</v>
      </c>
      <c r="G702" s="38">
        <v>701</v>
      </c>
      <c r="H702" s="40">
        <f t="shared" si="10"/>
        <v>0</v>
      </c>
      <c r="I702" s="37" t="s">
        <v>8</v>
      </c>
    </row>
    <row r="703" spans="1:10" x14ac:dyDescent="0.25">
      <c r="A703" s="35">
        <v>41650</v>
      </c>
      <c r="B703" s="36">
        <v>830</v>
      </c>
      <c r="C703" s="36" t="s">
        <v>9</v>
      </c>
      <c r="D703" s="37" t="s">
        <v>366</v>
      </c>
      <c r="E703" s="38">
        <v>9079</v>
      </c>
      <c r="F703" s="23">
        <v>41650</v>
      </c>
      <c r="G703" s="38">
        <v>9079</v>
      </c>
      <c r="H703" s="40">
        <f t="shared" si="10"/>
        <v>0</v>
      </c>
      <c r="I703" s="37" t="s">
        <v>37</v>
      </c>
    </row>
    <row r="704" spans="1:10" x14ac:dyDescent="0.25">
      <c r="A704" s="35">
        <v>41650</v>
      </c>
      <c r="B704" s="36">
        <v>831</v>
      </c>
      <c r="C704" s="36" t="s">
        <v>9</v>
      </c>
      <c r="D704" s="37" t="s">
        <v>59</v>
      </c>
      <c r="E704" s="38">
        <v>3213.5</v>
      </c>
      <c r="F704" s="23">
        <v>41653</v>
      </c>
      <c r="G704" s="38">
        <v>3213.5</v>
      </c>
      <c r="H704" s="40">
        <f t="shared" si="10"/>
        <v>0</v>
      </c>
      <c r="I704" s="37" t="s">
        <v>21</v>
      </c>
    </row>
    <row r="705" spans="1:9" x14ac:dyDescent="0.25">
      <c r="A705" s="35">
        <v>41650</v>
      </c>
      <c r="B705" s="36">
        <v>832</v>
      </c>
      <c r="C705" s="36" t="s">
        <v>9</v>
      </c>
      <c r="D705" s="37" t="s">
        <v>218</v>
      </c>
      <c r="E705" s="38">
        <v>16041.6</v>
      </c>
      <c r="F705" s="23">
        <v>41674</v>
      </c>
      <c r="G705" s="38">
        <v>16041.6</v>
      </c>
      <c r="H705" s="40">
        <f t="shared" si="10"/>
        <v>0</v>
      </c>
      <c r="I705" s="37" t="s">
        <v>21</v>
      </c>
    </row>
    <row r="706" spans="1:9" x14ac:dyDescent="0.25">
      <c r="A706" s="35">
        <v>41650</v>
      </c>
      <c r="B706" s="36">
        <v>833</v>
      </c>
      <c r="C706" s="36" t="s">
        <v>9</v>
      </c>
      <c r="D706" s="37" t="s">
        <v>367</v>
      </c>
      <c r="E706" s="38">
        <v>3533</v>
      </c>
      <c r="F706" s="23">
        <v>41650</v>
      </c>
      <c r="G706" s="38">
        <v>3533</v>
      </c>
      <c r="H706" s="40">
        <f t="shared" si="10"/>
        <v>0</v>
      </c>
    </row>
    <row r="707" spans="1:9" x14ac:dyDescent="0.25">
      <c r="A707" s="35">
        <v>41650</v>
      </c>
      <c r="B707" s="36">
        <v>834</v>
      </c>
      <c r="C707" s="36" t="s">
        <v>9</v>
      </c>
      <c r="D707" s="37" t="s">
        <v>186</v>
      </c>
      <c r="E707" s="38">
        <v>2216</v>
      </c>
      <c r="F707" s="23">
        <v>41653</v>
      </c>
      <c r="G707" s="38">
        <v>2216</v>
      </c>
      <c r="H707" s="40">
        <f t="shared" si="10"/>
        <v>0</v>
      </c>
      <c r="I707" s="37" t="s">
        <v>21</v>
      </c>
    </row>
    <row r="708" spans="1:9" x14ac:dyDescent="0.25">
      <c r="A708" s="35">
        <v>41650</v>
      </c>
      <c r="B708" s="36">
        <v>835</v>
      </c>
      <c r="C708" s="36" t="s">
        <v>9</v>
      </c>
      <c r="D708" s="37" t="s">
        <v>8</v>
      </c>
      <c r="E708" s="38">
        <v>1106.5</v>
      </c>
      <c r="F708" s="23">
        <v>41650</v>
      </c>
      <c r="G708" s="38">
        <v>1106.5</v>
      </c>
      <c r="H708" s="40">
        <f t="shared" ref="H708:H771" si="11">E708-G708</f>
        <v>0</v>
      </c>
      <c r="I708" s="37" t="s">
        <v>8</v>
      </c>
    </row>
    <row r="709" spans="1:9" x14ac:dyDescent="0.25">
      <c r="A709" s="35">
        <v>41650</v>
      </c>
      <c r="B709" s="36">
        <v>836</v>
      </c>
      <c r="C709" s="36" t="s">
        <v>9</v>
      </c>
      <c r="D709" s="37" t="s">
        <v>106</v>
      </c>
      <c r="E709" s="38">
        <v>204210</v>
      </c>
      <c r="F709" s="23">
        <v>41662</v>
      </c>
      <c r="G709" s="38">
        <v>204210</v>
      </c>
      <c r="H709" s="40">
        <f t="shared" si="11"/>
        <v>0</v>
      </c>
    </row>
    <row r="710" spans="1:9" x14ac:dyDescent="0.25">
      <c r="A710" s="35">
        <v>41650</v>
      </c>
      <c r="B710" s="36">
        <v>837</v>
      </c>
      <c r="C710" s="36" t="s">
        <v>9</v>
      </c>
      <c r="D710" s="37" t="s">
        <v>106</v>
      </c>
      <c r="E710" s="38">
        <v>194693</v>
      </c>
      <c r="F710" s="23">
        <v>41662</v>
      </c>
      <c r="G710" s="38">
        <v>194693</v>
      </c>
      <c r="H710" s="40">
        <f t="shared" si="11"/>
        <v>0</v>
      </c>
    </row>
    <row r="711" spans="1:9" x14ac:dyDescent="0.25">
      <c r="A711" s="35">
        <v>41650</v>
      </c>
      <c r="B711" s="36">
        <v>838</v>
      </c>
      <c r="C711" s="36" t="s">
        <v>9</v>
      </c>
      <c r="D711" s="37" t="s">
        <v>175</v>
      </c>
      <c r="E711" s="38">
        <v>19285.5</v>
      </c>
      <c r="F711" s="30" t="s">
        <v>368</v>
      </c>
      <c r="G711" s="38">
        <v>19285.2</v>
      </c>
      <c r="H711" s="40">
        <f t="shared" si="11"/>
        <v>0.2999999999992724</v>
      </c>
      <c r="I711" s="21" t="s">
        <v>162</v>
      </c>
    </row>
    <row r="712" spans="1:9" x14ac:dyDescent="0.25">
      <c r="A712" s="35">
        <v>41650</v>
      </c>
      <c r="B712" s="36">
        <v>839</v>
      </c>
      <c r="C712" s="36" t="s">
        <v>9</v>
      </c>
      <c r="D712" s="37" t="s">
        <v>160</v>
      </c>
      <c r="E712" s="38">
        <v>42577.64</v>
      </c>
      <c r="F712" s="30" t="s">
        <v>369</v>
      </c>
      <c r="G712" s="38">
        <v>42577.64</v>
      </c>
      <c r="H712" s="40">
        <f t="shared" si="11"/>
        <v>0</v>
      </c>
      <c r="I712" s="21" t="s">
        <v>162</v>
      </c>
    </row>
    <row r="713" spans="1:9" x14ac:dyDescent="0.25">
      <c r="A713" s="35">
        <v>41650</v>
      </c>
      <c r="B713" s="36">
        <v>840</v>
      </c>
      <c r="C713" s="36" t="s">
        <v>9</v>
      </c>
      <c r="D713" s="37" t="s">
        <v>152</v>
      </c>
      <c r="E713" s="38">
        <v>7614</v>
      </c>
      <c r="F713" s="87">
        <v>41650</v>
      </c>
      <c r="G713" s="38">
        <v>7614</v>
      </c>
      <c r="H713" s="40">
        <f t="shared" si="11"/>
        <v>0</v>
      </c>
    </row>
    <row r="714" spans="1:9" x14ac:dyDescent="0.25">
      <c r="A714" s="35">
        <v>41650</v>
      </c>
      <c r="B714" s="36">
        <v>841</v>
      </c>
      <c r="C714" s="36" t="s">
        <v>9</v>
      </c>
      <c r="D714" s="37" t="s">
        <v>14</v>
      </c>
      <c r="E714" s="38">
        <v>6260.5</v>
      </c>
      <c r="F714" s="87">
        <v>41650</v>
      </c>
      <c r="G714" s="38">
        <v>6260.5</v>
      </c>
      <c r="H714" s="40">
        <f t="shared" si="11"/>
        <v>0</v>
      </c>
      <c r="I714" s="21" t="s">
        <v>37</v>
      </c>
    </row>
    <row r="715" spans="1:9" x14ac:dyDescent="0.25">
      <c r="A715" s="35">
        <v>41650</v>
      </c>
      <c r="B715" s="36">
        <v>842</v>
      </c>
      <c r="C715" s="36" t="s">
        <v>9</v>
      </c>
      <c r="D715" s="37" t="s">
        <v>8</v>
      </c>
      <c r="E715" s="38">
        <v>336</v>
      </c>
      <c r="F715" s="87">
        <v>41650</v>
      </c>
      <c r="G715" s="38">
        <v>336</v>
      </c>
      <c r="H715" s="40">
        <f t="shared" si="11"/>
        <v>0</v>
      </c>
      <c r="I715" s="21" t="s">
        <v>8</v>
      </c>
    </row>
    <row r="716" spans="1:9" x14ac:dyDescent="0.25">
      <c r="A716" s="35">
        <v>41650</v>
      </c>
      <c r="B716" s="36">
        <v>843</v>
      </c>
      <c r="C716" s="36" t="s">
        <v>9</v>
      </c>
      <c r="D716" s="37" t="s">
        <v>370</v>
      </c>
      <c r="E716" s="38">
        <v>1281</v>
      </c>
      <c r="F716" s="23">
        <v>41652</v>
      </c>
      <c r="G716" s="38">
        <v>1281</v>
      </c>
      <c r="H716" s="40">
        <f t="shared" si="11"/>
        <v>0</v>
      </c>
      <c r="I716" s="21" t="s">
        <v>162</v>
      </c>
    </row>
    <row r="717" spans="1:9" x14ac:dyDescent="0.25">
      <c r="A717" s="35">
        <v>41650</v>
      </c>
      <c r="B717" s="36">
        <v>844</v>
      </c>
      <c r="C717" s="36" t="s">
        <v>9</v>
      </c>
      <c r="D717" s="37" t="s">
        <v>269</v>
      </c>
      <c r="E717" s="38">
        <v>2757.5</v>
      </c>
      <c r="F717" s="23">
        <v>41650</v>
      </c>
      <c r="G717" s="38">
        <v>2757.5</v>
      </c>
      <c r="H717" s="40">
        <f t="shared" si="11"/>
        <v>0</v>
      </c>
    </row>
    <row r="718" spans="1:9" x14ac:dyDescent="0.25">
      <c r="A718" s="35">
        <v>41650</v>
      </c>
      <c r="B718" s="36">
        <v>845</v>
      </c>
      <c r="C718" s="36" t="s">
        <v>9</v>
      </c>
      <c r="D718" s="37" t="s">
        <v>367</v>
      </c>
      <c r="E718" s="38">
        <v>1363</v>
      </c>
      <c r="F718" s="23">
        <v>41652</v>
      </c>
      <c r="G718" s="38">
        <v>1363</v>
      </c>
      <c r="H718" s="40">
        <f t="shared" si="11"/>
        <v>0</v>
      </c>
      <c r="I718" s="21" t="s">
        <v>371</v>
      </c>
    </row>
    <row r="719" spans="1:9" x14ac:dyDescent="0.25">
      <c r="A719" s="35">
        <v>41650</v>
      </c>
      <c r="B719" s="36">
        <v>846</v>
      </c>
      <c r="C719" s="36" t="s">
        <v>9</v>
      </c>
      <c r="D719" s="37" t="s">
        <v>147</v>
      </c>
      <c r="E719" s="38">
        <v>7915.2</v>
      </c>
      <c r="F719" s="23">
        <v>41650</v>
      </c>
      <c r="G719" s="38">
        <v>7915.2</v>
      </c>
      <c r="H719" s="40">
        <f t="shared" si="11"/>
        <v>0</v>
      </c>
    </row>
    <row r="720" spans="1:9" ht="23.25" x14ac:dyDescent="0.25">
      <c r="A720" s="35">
        <v>41650</v>
      </c>
      <c r="B720" s="36">
        <v>847</v>
      </c>
      <c r="C720" s="36" t="s">
        <v>9</v>
      </c>
      <c r="D720" s="37" t="s">
        <v>11</v>
      </c>
      <c r="E720" s="38">
        <v>63402</v>
      </c>
      <c r="F720" s="90" t="s">
        <v>372</v>
      </c>
      <c r="G720" s="38">
        <f>2657.5+17900+42844.5</f>
        <v>63402</v>
      </c>
      <c r="H720" s="40">
        <f t="shared" si="11"/>
        <v>0</v>
      </c>
      <c r="I720" s="21" t="s">
        <v>65</v>
      </c>
    </row>
    <row r="721" spans="1:10" x14ac:dyDescent="0.25">
      <c r="A721" s="35">
        <v>41650</v>
      </c>
      <c r="B721" s="36">
        <v>848</v>
      </c>
      <c r="C721" s="36" t="s">
        <v>9</v>
      </c>
      <c r="D721" s="37" t="s">
        <v>373</v>
      </c>
      <c r="E721" s="38">
        <v>23979</v>
      </c>
      <c r="F721" s="23">
        <v>41650</v>
      </c>
      <c r="G721" s="38">
        <v>23979</v>
      </c>
      <c r="H721" s="40">
        <f t="shared" si="11"/>
        <v>0</v>
      </c>
      <c r="I721" s="21" t="s">
        <v>12</v>
      </c>
    </row>
    <row r="722" spans="1:10" x14ac:dyDescent="0.25">
      <c r="A722" s="35">
        <v>41650</v>
      </c>
      <c r="B722" s="36">
        <v>849</v>
      </c>
      <c r="C722" s="36" t="s">
        <v>9</v>
      </c>
      <c r="D722" s="37" t="s">
        <v>13</v>
      </c>
      <c r="E722" s="38">
        <v>5951</v>
      </c>
      <c r="F722" s="23">
        <v>41653</v>
      </c>
      <c r="G722" s="38">
        <v>5951</v>
      </c>
      <c r="H722" s="40">
        <f t="shared" si="11"/>
        <v>0</v>
      </c>
      <c r="I722" s="21" t="s">
        <v>21</v>
      </c>
    </row>
    <row r="723" spans="1:10" x14ac:dyDescent="0.25">
      <c r="A723" s="35">
        <v>41650</v>
      </c>
      <c r="B723" s="36">
        <v>850</v>
      </c>
      <c r="C723" s="36" t="s">
        <v>9</v>
      </c>
      <c r="D723" s="37" t="s">
        <v>260</v>
      </c>
      <c r="E723" s="38">
        <v>2360</v>
      </c>
      <c r="F723" s="23">
        <v>41652</v>
      </c>
      <c r="G723" s="38">
        <v>2360</v>
      </c>
      <c r="H723" s="40">
        <f t="shared" si="11"/>
        <v>0</v>
      </c>
      <c r="I723" s="21" t="s">
        <v>21</v>
      </c>
    </row>
    <row r="724" spans="1:10" x14ac:dyDescent="0.25">
      <c r="A724" s="35">
        <v>41650</v>
      </c>
      <c r="B724" s="36">
        <v>851</v>
      </c>
      <c r="C724" s="36" t="s">
        <v>9</v>
      </c>
      <c r="D724" s="37" t="s">
        <v>33</v>
      </c>
      <c r="E724" s="38">
        <v>10753</v>
      </c>
      <c r="F724" s="87">
        <v>41650</v>
      </c>
      <c r="G724" s="38">
        <v>10753</v>
      </c>
      <c r="H724" s="40">
        <f t="shared" si="11"/>
        <v>0</v>
      </c>
    </row>
    <row r="725" spans="1:10" x14ac:dyDescent="0.25">
      <c r="A725" s="35">
        <v>41650</v>
      </c>
      <c r="B725" s="36">
        <v>852</v>
      </c>
      <c r="C725" s="36" t="s">
        <v>9</v>
      </c>
      <c r="D725" s="37" t="s">
        <v>374</v>
      </c>
      <c r="E725" s="38">
        <v>15120</v>
      </c>
      <c r="F725" s="87">
        <v>41650</v>
      </c>
      <c r="G725" s="38">
        <v>15120</v>
      </c>
      <c r="H725" s="40">
        <f t="shared" si="11"/>
        <v>0</v>
      </c>
    </row>
    <row r="726" spans="1:10" x14ac:dyDescent="0.25">
      <c r="A726" s="35">
        <v>41650</v>
      </c>
      <c r="B726" s="36">
        <v>853</v>
      </c>
      <c r="C726" s="36" t="s">
        <v>9</v>
      </c>
      <c r="D726" s="37" t="s">
        <v>35</v>
      </c>
      <c r="E726" s="38">
        <v>23474</v>
      </c>
      <c r="F726" s="23">
        <v>41657</v>
      </c>
      <c r="G726" s="38">
        <v>23474</v>
      </c>
      <c r="H726" s="40">
        <f t="shared" si="11"/>
        <v>0</v>
      </c>
      <c r="I726" s="21" t="s">
        <v>30</v>
      </c>
    </row>
    <row r="727" spans="1:10" x14ac:dyDescent="0.25">
      <c r="A727" s="35">
        <v>41650</v>
      </c>
      <c r="B727" s="36">
        <v>854</v>
      </c>
      <c r="C727" s="36" t="s">
        <v>9</v>
      </c>
      <c r="D727" s="37" t="s">
        <v>44</v>
      </c>
      <c r="E727" s="38">
        <v>5700</v>
      </c>
      <c r="F727" s="23">
        <v>41667</v>
      </c>
      <c r="G727" s="38">
        <v>5700</v>
      </c>
      <c r="H727" s="40">
        <f t="shared" si="11"/>
        <v>0</v>
      </c>
      <c r="I727" s="21" t="s">
        <v>45</v>
      </c>
      <c r="J727" s="54"/>
    </row>
    <row r="728" spans="1:10" x14ac:dyDescent="0.25">
      <c r="A728" s="35">
        <v>41650</v>
      </c>
      <c r="B728" s="36">
        <v>855</v>
      </c>
      <c r="C728" s="36" t="s">
        <v>9</v>
      </c>
      <c r="D728" s="37" t="s">
        <v>43</v>
      </c>
      <c r="E728" s="38">
        <v>1900</v>
      </c>
      <c r="F728" s="23">
        <v>41657</v>
      </c>
      <c r="G728" s="38">
        <v>1900</v>
      </c>
      <c r="H728" s="40">
        <f t="shared" si="11"/>
        <v>0</v>
      </c>
      <c r="I728" s="21" t="s">
        <v>45</v>
      </c>
    </row>
    <row r="729" spans="1:10" x14ac:dyDescent="0.25">
      <c r="A729" s="35">
        <v>41650</v>
      </c>
      <c r="B729" s="36">
        <v>856</v>
      </c>
      <c r="C729" s="36" t="s">
        <v>9</v>
      </c>
      <c r="D729" s="37" t="s">
        <v>42</v>
      </c>
      <c r="E729" s="38">
        <v>1140</v>
      </c>
      <c r="F729" s="23">
        <v>41657</v>
      </c>
      <c r="G729" s="38">
        <v>1140</v>
      </c>
      <c r="H729" s="40">
        <f t="shared" si="11"/>
        <v>0</v>
      </c>
      <c r="I729" s="21" t="s">
        <v>45</v>
      </c>
      <c r="J729" s="31"/>
    </row>
    <row r="730" spans="1:10" x14ac:dyDescent="0.25">
      <c r="A730" s="35">
        <v>41650</v>
      </c>
      <c r="B730" s="36">
        <v>857</v>
      </c>
      <c r="C730" s="36" t="s">
        <v>9</v>
      </c>
      <c r="D730" s="37" t="s">
        <v>122</v>
      </c>
      <c r="E730" s="38">
        <v>2660</v>
      </c>
      <c r="F730" s="23">
        <v>41657</v>
      </c>
      <c r="G730" s="38">
        <v>2660</v>
      </c>
      <c r="H730" s="40">
        <f t="shared" si="11"/>
        <v>0</v>
      </c>
      <c r="I730" s="21" t="s">
        <v>45</v>
      </c>
    </row>
    <row r="731" spans="1:10" x14ac:dyDescent="0.25">
      <c r="A731" s="35">
        <v>41650</v>
      </c>
      <c r="B731" s="36">
        <v>858</v>
      </c>
      <c r="C731" s="36" t="s">
        <v>9</v>
      </c>
      <c r="D731" s="37" t="s">
        <v>29</v>
      </c>
      <c r="E731" s="38">
        <v>18035</v>
      </c>
      <c r="F731" s="29" t="s">
        <v>375</v>
      </c>
      <c r="G731" s="38">
        <f>13535+4500</f>
        <v>18035</v>
      </c>
      <c r="H731" s="40">
        <f t="shared" si="11"/>
        <v>0</v>
      </c>
      <c r="I731" s="21" t="s">
        <v>30</v>
      </c>
    </row>
    <row r="732" spans="1:10" x14ac:dyDescent="0.25">
      <c r="A732" s="35">
        <v>41650</v>
      </c>
      <c r="B732" s="36">
        <v>859</v>
      </c>
      <c r="C732" s="36" t="s">
        <v>9</v>
      </c>
      <c r="D732" s="37" t="s">
        <v>8</v>
      </c>
      <c r="E732" s="38">
        <v>1541</v>
      </c>
      <c r="F732" s="87">
        <v>41650</v>
      </c>
      <c r="G732" s="38">
        <v>1541</v>
      </c>
      <c r="H732" s="40">
        <f t="shared" si="11"/>
        <v>0</v>
      </c>
      <c r="I732" s="21" t="s">
        <v>8</v>
      </c>
    </row>
    <row r="733" spans="1:10" x14ac:dyDescent="0.25">
      <c r="A733" s="35">
        <v>41650</v>
      </c>
      <c r="B733" s="36">
        <v>860</v>
      </c>
      <c r="C733" s="36" t="s">
        <v>9</v>
      </c>
      <c r="D733" s="37" t="s">
        <v>34</v>
      </c>
      <c r="E733" s="38">
        <v>4142</v>
      </c>
      <c r="F733" s="87">
        <v>41650</v>
      </c>
      <c r="G733" s="38">
        <v>4142</v>
      </c>
      <c r="H733" s="40">
        <f t="shared" si="11"/>
        <v>0</v>
      </c>
      <c r="I733" s="21" t="s">
        <v>30</v>
      </c>
    </row>
    <row r="734" spans="1:10" x14ac:dyDescent="0.25">
      <c r="A734" s="35">
        <v>41650</v>
      </c>
      <c r="B734" s="36">
        <v>861</v>
      </c>
      <c r="C734" s="36" t="s">
        <v>9</v>
      </c>
      <c r="D734" s="37" t="s">
        <v>17</v>
      </c>
      <c r="E734" s="38">
        <v>23305</v>
      </c>
      <c r="F734" s="23">
        <v>41654</v>
      </c>
      <c r="G734" s="38">
        <v>23305</v>
      </c>
      <c r="H734" s="40">
        <f t="shared" si="11"/>
        <v>0</v>
      </c>
      <c r="I734" s="21" t="s">
        <v>21</v>
      </c>
    </row>
    <row r="735" spans="1:10" x14ac:dyDescent="0.25">
      <c r="A735" s="35">
        <v>41650</v>
      </c>
      <c r="B735" s="36">
        <v>862</v>
      </c>
      <c r="C735" s="36" t="s">
        <v>9</v>
      </c>
      <c r="D735" s="37" t="s">
        <v>130</v>
      </c>
      <c r="E735" s="38">
        <v>6105.5</v>
      </c>
      <c r="F735" s="23">
        <v>41652</v>
      </c>
      <c r="G735" s="38">
        <v>6105.5</v>
      </c>
      <c r="H735" s="40">
        <f t="shared" si="11"/>
        <v>0</v>
      </c>
      <c r="I735" s="21" t="s">
        <v>21</v>
      </c>
    </row>
    <row r="736" spans="1:10" x14ac:dyDescent="0.25">
      <c r="A736" s="35">
        <v>41650</v>
      </c>
      <c r="B736" s="36">
        <v>863</v>
      </c>
      <c r="C736" s="36" t="s">
        <v>9</v>
      </c>
      <c r="D736" s="37" t="s">
        <v>180</v>
      </c>
      <c r="E736" s="38">
        <v>23403.24</v>
      </c>
      <c r="F736" s="87">
        <v>41650</v>
      </c>
      <c r="G736" s="38">
        <v>23403.24</v>
      </c>
      <c r="H736" s="40">
        <f t="shared" si="11"/>
        <v>0</v>
      </c>
      <c r="I736" s="21" t="s">
        <v>217</v>
      </c>
    </row>
    <row r="737" spans="1:9" x14ac:dyDescent="0.25">
      <c r="A737" s="35">
        <v>41650</v>
      </c>
      <c r="B737" s="36">
        <v>864</v>
      </c>
      <c r="C737" s="36" t="s">
        <v>9</v>
      </c>
      <c r="D737" s="37" t="s">
        <v>108</v>
      </c>
      <c r="E737" s="38">
        <v>14956.5</v>
      </c>
      <c r="F737" s="87">
        <v>41650</v>
      </c>
      <c r="G737" s="38">
        <v>14956.5</v>
      </c>
      <c r="H737" s="40">
        <f t="shared" si="11"/>
        <v>0</v>
      </c>
    </row>
    <row r="738" spans="1:9" x14ac:dyDescent="0.25">
      <c r="A738" s="35">
        <v>41650</v>
      </c>
      <c r="B738" s="36">
        <v>865</v>
      </c>
      <c r="C738" s="36" t="s">
        <v>9</v>
      </c>
      <c r="D738" s="37" t="s">
        <v>116</v>
      </c>
      <c r="E738" s="38">
        <v>1755</v>
      </c>
      <c r="F738" s="87">
        <v>41650</v>
      </c>
      <c r="G738" s="38">
        <v>1755</v>
      </c>
      <c r="H738" s="40">
        <f t="shared" si="11"/>
        <v>0</v>
      </c>
    </row>
    <row r="739" spans="1:9" x14ac:dyDescent="0.25">
      <c r="A739" s="35">
        <v>41650</v>
      </c>
      <c r="B739" s="36">
        <v>866</v>
      </c>
      <c r="C739" s="36" t="s">
        <v>9</v>
      </c>
      <c r="D739" s="37" t="s">
        <v>376</v>
      </c>
      <c r="E739" s="38">
        <v>4667</v>
      </c>
      <c r="F739" s="87">
        <v>41650</v>
      </c>
      <c r="G739" s="38">
        <v>4667</v>
      </c>
      <c r="H739" s="40">
        <f t="shared" si="11"/>
        <v>0</v>
      </c>
      <c r="I739" s="21" t="s">
        <v>217</v>
      </c>
    </row>
    <row r="740" spans="1:9" x14ac:dyDescent="0.25">
      <c r="A740" s="35">
        <v>41650</v>
      </c>
      <c r="B740" s="36">
        <v>867</v>
      </c>
      <c r="C740" s="36" t="s">
        <v>9</v>
      </c>
      <c r="D740" s="37" t="s">
        <v>55</v>
      </c>
      <c r="E740" s="38">
        <v>9108.5</v>
      </c>
      <c r="F740" s="87">
        <v>41650</v>
      </c>
      <c r="G740" s="38">
        <v>9108.5</v>
      </c>
      <c r="H740" s="40">
        <f t="shared" si="11"/>
        <v>0</v>
      </c>
    </row>
    <row r="741" spans="1:9" x14ac:dyDescent="0.25">
      <c r="A741" s="35">
        <v>41650</v>
      </c>
      <c r="B741" s="36">
        <v>868</v>
      </c>
      <c r="C741" s="36" t="s">
        <v>9</v>
      </c>
      <c r="D741" s="37" t="s">
        <v>64</v>
      </c>
      <c r="E741" s="38">
        <v>4116.6000000000004</v>
      </c>
      <c r="F741" s="87">
        <v>41650</v>
      </c>
      <c r="G741" s="38">
        <v>4116.6000000000004</v>
      </c>
      <c r="H741" s="40">
        <f t="shared" si="11"/>
        <v>0</v>
      </c>
      <c r="I741" s="21" t="s">
        <v>217</v>
      </c>
    </row>
    <row r="742" spans="1:9" x14ac:dyDescent="0.25">
      <c r="A742" s="35">
        <v>41650</v>
      </c>
      <c r="B742" s="36">
        <v>869</v>
      </c>
      <c r="C742" s="36" t="s">
        <v>9</v>
      </c>
      <c r="D742" s="37" t="s">
        <v>251</v>
      </c>
      <c r="E742" s="38">
        <v>8364</v>
      </c>
      <c r="F742" s="23">
        <v>41652</v>
      </c>
      <c r="G742" s="38">
        <v>8364</v>
      </c>
      <c r="H742" s="40">
        <f t="shared" si="11"/>
        <v>0</v>
      </c>
      <c r="I742" s="21" t="s">
        <v>30</v>
      </c>
    </row>
    <row r="743" spans="1:9" x14ac:dyDescent="0.25">
      <c r="A743" s="35">
        <v>41650</v>
      </c>
      <c r="B743" s="36">
        <v>870</v>
      </c>
      <c r="C743" s="36" t="s">
        <v>9</v>
      </c>
      <c r="D743" s="37" t="s">
        <v>54</v>
      </c>
      <c r="E743" s="38">
        <v>10683.5</v>
      </c>
      <c r="F743" s="23">
        <v>41652</v>
      </c>
      <c r="G743" s="38">
        <v>10683.5</v>
      </c>
      <c r="H743" s="40">
        <f t="shared" si="11"/>
        <v>0</v>
      </c>
      <c r="I743" s="21" t="s">
        <v>30</v>
      </c>
    </row>
    <row r="744" spans="1:9" x14ac:dyDescent="0.25">
      <c r="A744" s="35">
        <v>41650</v>
      </c>
      <c r="B744" s="36">
        <v>871</v>
      </c>
      <c r="C744" s="36" t="s">
        <v>9</v>
      </c>
      <c r="D744" s="37" t="s">
        <v>377</v>
      </c>
      <c r="E744" s="38">
        <v>5907.8</v>
      </c>
      <c r="F744" s="87">
        <v>41650</v>
      </c>
      <c r="G744" s="38">
        <v>5907.8</v>
      </c>
      <c r="H744" s="40">
        <f t="shared" si="11"/>
        <v>0</v>
      </c>
    </row>
    <row r="745" spans="1:9" x14ac:dyDescent="0.25">
      <c r="A745" s="35">
        <v>41650</v>
      </c>
      <c r="B745" s="36">
        <v>872</v>
      </c>
      <c r="C745" s="36" t="s">
        <v>9</v>
      </c>
      <c r="D745" s="37" t="s">
        <v>199</v>
      </c>
      <c r="E745" s="38">
        <v>6063</v>
      </c>
      <c r="F745" s="87">
        <v>41650</v>
      </c>
      <c r="G745" s="38">
        <v>6063</v>
      </c>
      <c r="H745" s="40">
        <f t="shared" si="11"/>
        <v>0</v>
      </c>
      <c r="I745" s="21" t="s">
        <v>45</v>
      </c>
    </row>
    <row r="746" spans="1:9" x14ac:dyDescent="0.25">
      <c r="A746" s="35">
        <v>41650</v>
      </c>
      <c r="B746" s="36">
        <v>873</v>
      </c>
      <c r="C746" s="36" t="s">
        <v>9</v>
      </c>
      <c r="D746" s="37" t="s">
        <v>136</v>
      </c>
      <c r="E746" s="38">
        <v>62</v>
      </c>
      <c r="F746" s="87">
        <v>41650</v>
      </c>
      <c r="G746" s="38">
        <v>62</v>
      </c>
      <c r="H746" s="40">
        <f t="shared" si="11"/>
        <v>0</v>
      </c>
    </row>
    <row r="747" spans="1:9" x14ac:dyDescent="0.25">
      <c r="A747" s="35">
        <v>41650</v>
      </c>
      <c r="B747" s="36">
        <v>874</v>
      </c>
      <c r="C747" s="36" t="s">
        <v>9</v>
      </c>
      <c r="D747" s="37" t="s">
        <v>123</v>
      </c>
      <c r="E747" s="38">
        <v>4115</v>
      </c>
      <c r="F747" s="87">
        <v>41650</v>
      </c>
      <c r="G747" s="38">
        <v>4115</v>
      </c>
      <c r="H747" s="40">
        <f t="shared" si="11"/>
        <v>0</v>
      </c>
    </row>
    <row r="748" spans="1:9" x14ac:dyDescent="0.25">
      <c r="A748" s="35">
        <v>41650</v>
      </c>
      <c r="B748" s="36">
        <v>875</v>
      </c>
      <c r="C748" s="36" t="s">
        <v>9</v>
      </c>
      <c r="D748" s="37" t="s">
        <v>68</v>
      </c>
      <c r="E748" s="38">
        <v>3679</v>
      </c>
      <c r="F748" s="87">
        <v>41650</v>
      </c>
      <c r="G748" s="38">
        <v>3679</v>
      </c>
      <c r="H748" s="40">
        <f t="shared" si="11"/>
        <v>0</v>
      </c>
      <c r="I748" s="21" t="s">
        <v>217</v>
      </c>
    </row>
    <row r="749" spans="1:9" x14ac:dyDescent="0.25">
      <c r="A749" s="35">
        <v>41650</v>
      </c>
      <c r="B749" s="36">
        <v>876</v>
      </c>
      <c r="C749" s="36" t="s">
        <v>9</v>
      </c>
      <c r="D749" s="37" t="s">
        <v>220</v>
      </c>
      <c r="E749" s="38">
        <v>5290.5</v>
      </c>
      <c r="F749" s="87">
        <v>41650</v>
      </c>
      <c r="G749" s="38">
        <v>5290.5</v>
      </c>
      <c r="H749" s="40">
        <f t="shared" si="11"/>
        <v>0</v>
      </c>
      <c r="I749" s="21" t="s">
        <v>45</v>
      </c>
    </row>
    <row r="750" spans="1:9" x14ac:dyDescent="0.25">
      <c r="A750" s="35">
        <v>41650</v>
      </c>
      <c r="B750" s="36">
        <v>877</v>
      </c>
      <c r="C750" s="36" t="s">
        <v>9</v>
      </c>
      <c r="D750" s="37" t="s">
        <v>16</v>
      </c>
      <c r="E750" s="38">
        <v>2520</v>
      </c>
      <c r="F750" s="87">
        <v>41650</v>
      </c>
      <c r="G750" s="38">
        <v>2520</v>
      </c>
      <c r="H750" s="40">
        <f t="shared" si="11"/>
        <v>0</v>
      </c>
      <c r="I750" s="21" t="s">
        <v>37</v>
      </c>
    </row>
    <row r="751" spans="1:9" x14ac:dyDescent="0.25">
      <c r="A751" s="35">
        <v>41650</v>
      </c>
      <c r="B751" s="36">
        <v>878</v>
      </c>
      <c r="C751" s="36" t="s">
        <v>9</v>
      </c>
      <c r="D751" s="37" t="s">
        <v>215</v>
      </c>
      <c r="E751" s="38">
        <v>1198</v>
      </c>
      <c r="F751" s="87">
        <v>41650</v>
      </c>
      <c r="G751" s="38">
        <v>1198</v>
      </c>
      <c r="H751" s="40">
        <f t="shared" si="11"/>
        <v>0</v>
      </c>
    </row>
    <row r="752" spans="1:9" x14ac:dyDescent="0.25">
      <c r="A752" s="35">
        <v>41650</v>
      </c>
      <c r="B752" s="36">
        <v>879</v>
      </c>
      <c r="C752" s="36" t="s">
        <v>9</v>
      </c>
      <c r="D752" s="37" t="s">
        <v>211</v>
      </c>
      <c r="E752" s="38">
        <v>2026</v>
      </c>
      <c r="F752" s="87">
        <v>41650</v>
      </c>
      <c r="G752" s="38">
        <v>2026</v>
      </c>
      <c r="H752" s="40">
        <f t="shared" si="11"/>
        <v>0</v>
      </c>
    </row>
    <row r="753" spans="1:10" x14ac:dyDescent="0.25">
      <c r="A753" s="35">
        <v>41650</v>
      </c>
      <c r="B753" s="36">
        <v>880</v>
      </c>
      <c r="C753" s="36" t="s">
        <v>9</v>
      </c>
      <c r="D753" s="37" t="s">
        <v>8</v>
      </c>
      <c r="E753" s="38">
        <v>4618</v>
      </c>
      <c r="F753" s="87">
        <v>41650</v>
      </c>
      <c r="G753" s="38">
        <v>4618</v>
      </c>
      <c r="H753" s="40">
        <f t="shared" si="11"/>
        <v>0</v>
      </c>
      <c r="I753" s="21" t="s">
        <v>8</v>
      </c>
    </row>
    <row r="754" spans="1:10" x14ac:dyDescent="0.25">
      <c r="A754" s="35">
        <v>41650</v>
      </c>
      <c r="B754" s="36">
        <v>881</v>
      </c>
      <c r="C754" s="36" t="s">
        <v>9</v>
      </c>
      <c r="D754" s="37" t="s">
        <v>39</v>
      </c>
      <c r="E754" s="38">
        <v>59733.3</v>
      </c>
      <c r="F754" s="91" t="s">
        <v>378</v>
      </c>
      <c r="G754" s="38">
        <v>59733.3</v>
      </c>
      <c r="H754" s="40">
        <f t="shared" si="11"/>
        <v>0</v>
      </c>
      <c r="J754" s="21" t="s">
        <v>379</v>
      </c>
    </row>
    <row r="755" spans="1:10" x14ac:dyDescent="0.25">
      <c r="A755" s="35">
        <v>41650</v>
      </c>
      <c r="B755" s="36">
        <v>882</v>
      </c>
      <c r="C755" s="36" t="s">
        <v>9</v>
      </c>
      <c r="D755" s="37" t="s">
        <v>380</v>
      </c>
      <c r="E755" s="38">
        <v>6804</v>
      </c>
      <c r="F755" s="23">
        <v>41657</v>
      </c>
      <c r="G755" s="38">
        <v>6804</v>
      </c>
      <c r="H755" s="40">
        <f t="shared" si="11"/>
        <v>0</v>
      </c>
    </row>
    <row r="756" spans="1:10" x14ac:dyDescent="0.25">
      <c r="A756" s="35">
        <v>41650</v>
      </c>
      <c r="B756" s="36">
        <v>883</v>
      </c>
      <c r="C756" s="36" t="s">
        <v>9</v>
      </c>
      <c r="D756" s="37" t="s">
        <v>52</v>
      </c>
      <c r="E756" s="38">
        <v>2783</v>
      </c>
      <c r="F756" s="87">
        <v>41650</v>
      </c>
      <c r="G756" s="38">
        <v>2783</v>
      </c>
      <c r="H756" s="40">
        <f t="shared" si="11"/>
        <v>0</v>
      </c>
      <c r="I756" s="21" t="s">
        <v>45</v>
      </c>
      <c r="J756" s="21" t="s">
        <v>381</v>
      </c>
    </row>
    <row r="757" spans="1:10" x14ac:dyDescent="0.25">
      <c r="A757" s="35">
        <v>41650</v>
      </c>
      <c r="B757" s="36">
        <v>884</v>
      </c>
      <c r="C757" s="36" t="s">
        <v>9</v>
      </c>
      <c r="D757" s="37" t="s">
        <v>74</v>
      </c>
      <c r="E757" s="38">
        <v>2657</v>
      </c>
      <c r="F757" s="87">
        <v>41650</v>
      </c>
      <c r="G757" s="38">
        <v>2657</v>
      </c>
      <c r="H757" s="40">
        <f t="shared" si="11"/>
        <v>0</v>
      </c>
    </row>
    <row r="758" spans="1:10" x14ac:dyDescent="0.25">
      <c r="A758" s="35">
        <v>41650</v>
      </c>
      <c r="B758" s="36">
        <v>885</v>
      </c>
      <c r="C758" s="36" t="s">
        <v>9</v>
      </c>
      <c r="D758" s="37" t="s">
        <v>186</v>
      </c>
      <c r="E758" s="38">
        <v>5796</v>
      </c>
      <c r="F758" s="23">
        <v>41653</v>
      </c>
      <c r="G758" s="38">
        <v>5796</v>
      </c>
      <c r="H758" s="40">
        <f t="shared" si="11"/>
        <v>0</v>
      </c>
    </row>
    <row r="759" spans="1:10" x14ac:dyDescent="0.25">
      <c r="A759" s="35">
        <v>41650</v>
      </c>
      <c r="B759" s="36">
        <v>886</v>
      </c>
      <c r="C759" s="36" t="s">
        <v>9</v>
      </c>
      <c r="D759" s="37" t="s">
        <v>304</v>
      </c>
      <c r="E759" s="38">
        <v>784</v>
      </c>
      <c r="F759" s="23">
        <v>41652</v>
      </c>
      <c r="G759" s="38">
        <v>784</v>
      </c>
      <c r="H759" s="40">
        <f t="shared" si="11"/>
        <v>0</v>
      </c>
      <c r="I759" s="21" t="s">
        <v>65</v>
      </c>
    </row>
    <row r="760" spans="1:10" x14ac:dyDescent="0.25">
      <c r="A760" s="35">
        <v>41650</v>
      </c>
      <c r="B760" s="36">
        <v>887</v>
      </c>
      <c r="C760" s="36" t="s">
        <v>9</v>
      </c>
      <c r="D760" s="37" t="s">
        <v>251</v>
      </c>
      <c r="E760" s="38">
        <v>4039.5</v>
      </c>
      <c r="F760" s="23">
        <v>41652</v>
      </c>
      <c r="G760" s="38">
        <v>4039.5</v>
      </c>
      <c r="H760" s="40">
        <f t="shared" si="11"/>
        <v>0</v>
      </c>
      <c r="I760" s="21" t="s">
        <v>65</v>
      </c>
    </row>
    <row r="761" spans="1:10" x14ac:dyDescent="0.25">
      <c r="A761" s="35">
        <v>41650</v>
      </c>
      <c r="B761" s="36">
        <v>888</v>
      </c>
      <c r="C761" s="36" t="s">
        <v>9</v>
      </c>
      <c r="D761" s="37" t="s">
        <v>179</v>
      </c>
      <c r="E761" s="38">
        <v>25049.5</v>
      </c>
      <c r="F761" s="23">
        <v>41653</v>
      </c>
      <c r="G761" s="38">
        <v>25049.5</v>
      </c>
      <c r="H761" s="40">
        <f t="shared" si="11"/>
        <v>0</v>
      </c>
    </row>
    <row r="762" spans="1:10" x14ac:dyDescent="0.25">
      <c r="A762" s="35">
        <v>41650</v>
      </c>
      <c r="B762" s="36">
        <v>889</v>
      </c>
      <c r="C762" s="36" t="s">
        <v>9</v>
      </c>
      <c r="D762" s="37" t="s">
        <v>382</v>
      </c>
      <c r="E762" s="38">
        <v>1754</v>
      </c>
      <c r="F762" s="23">
        <v>41652</v>
      </c>
      <c r="G762" s="38">
        <v>1754</v>
      </c>
      <c r="H762" s="40">
        <f t="shared" si="11"/>
        <v>0</v>
      </c>
      <c r="I762" s="21" t="s">
        <v>65</v>
      </c>
    </row>
    <row r="763" spans="1:10" x14ac:dyDescent="0.25">
      <c r="A763" s="35">
        <v>41650</v>
      </c>
      <c r="B763" s="36">
        <v>890</v>
      </c>
      <c r="C763" s="36" t="s">
        <v>9</v>
      </c>
      <c r="D763" s="37" t="s">
        <v>233</v>
      </c>
      <c r="E763" s="38">
        <v>1566</v>
      </c>
      <c r="F763" s="23">
        <v>41652</v>
      </c>
      <c r="G763" s="38">
        <v>1566</v>
      </c>
      <c r="H763" s="40">
        <f t="shared" si="11"/>
        <v>0</v>
      </c>
      <c r="I763" s="21" t="s">
        <v>65</v>
      </c>
    </row>
    <row r="764" spans="1:10" x14ac:dyDescent="0.25">
      <c r="A764" s="35">
        <v>41650</v>
      </c>
      <c r="B764" s="36">
        <v>891</v>
      </c>
      <c r="C764" s="36" t="s">
        <v>9</v>
      </c>
      <c r="D764" s="37" t="s">
        <v>8</v>
      </c>
      <c r="E764" s="38">
        <v>508.5</v>
      </c>
      <c r="F764" s="23">
        <v>41650</v>
      </c>
      <c r="G764" s="38">
        <v>508.5</v>
      </c>
      <c r="H764" s="40">
        <f t="shared" si="11"/>
        <v>0</v>
      </c>
      <c r="I764" s="21" t="s">
        <v>8</v>
      </c>
    </row>
    <row r="765" spans="1:10" x14ac:dyDescent="0.25">
      <c r="A765" s="35">
        <v>41650</v>
      </c>
      <c r="B765" s="36">
        <v>892</v>
      </c>
      <c r="C765" s="36" t="s">
        <v>9</v>
      </c>
      <c r="D765" s="37" t="s">
        <v>383</v>
      </c>
      <c r="E765" s="38">
        <v>193.5</v>
      </c>
      <c r="F765" s="23">
        <v>41650</v>
      </c>
      <c r="G765" s="38">
        <v>193.5</v>
      </c>
      <c r="H765" s="40">
        <f t="shared" si="11"/>
        <v>0</v>
      </c>
    </row>
    <row r="766" spans="1:10" x14ac:dyDescent="0.25">
      <c r="A766" s="35">
        <v>41650</v>
      </c>
      <c r="B766" s="36">
        <v>893</v>
      </c>
      <c r="C766" s="36" t="s">
        <v>9</v>
      </c>
      <c r="D766" s="37" t="s">
        <v>218</v>
      </c>
      <c r="E766" s="38">
        <v>19164</v>
      </c>
      <c r="F766" s="89" t="s">
        <v>384</v>
      </c>
      <c r="G766" s="38">
        <v>19164</v>
      </c>
      <c r="H766" s="40">
        <f t="shared" si="11"/>
        <v>0</v>
      </c>
      <c r="I766" s="21" t="s">
        <v>65</v>
      </c>
      <c r="J766" s="21" t="s">
        <v>385</v>
      </c>
    </row>
    <row r="767" spans="1:10" x14ac:dyDescent="0.25">
      <c r="A767" s="35">
        <v>41650</v>
      </c>
      <c r="B767" s="36">
        <v>894</v>
      </c>
      <c r="C767" s="36" t="s">
        <v>9</v>
      </c>
      <c r="D767" s="37" t="s">
        <v>99</v>
      </c>
      <c r="E767" s="38">
        <v>2329</v>
      </c>
      <c r="F767" s="23">
        <v>41652</v>
      </c>
      <c r="G767" s="38">
        <v>2329</v>
      </c>
      <c r="H767" s="40">
        <f t="shared" si="11"/>
        <v>0</v>
      </c>
      <c r="I767" s="21" t="s">
        <v>65</v>
      </c>
    </row>
    <row r="768" spans="1:10" x14ac:dyDescent="0.25">
      <c r="A768" s="35">
        <v>41650</v>
      </c>
      <c r="B768" s="36">
        <v>895</v>
      </c>
      <c r="C768" s="36" t="s">
        <v>9</v>
      </c>
      <c r="D768" s="37" t="s">
        <v>231</v>
      </c>
      <c r="E768" s="38">
        <v>1102</v>
      </c>
      <c r="F768" s="23">
        <v>41652</v>
      </c>
      <c r="G768" s="38">
        <v>1102</v>
      </c>
      <c r="H768" s="40">
        <f t="shared" si="11"/>
        <v>0</v>
      </c>
      <c r="I768" s="21" t="s">
        <v>65</v>
      </c>
    </row>
    <row r="769" spans="1:10" x14ac:dyDescent="0.25">
      <c r="A769" s="35">
        <v>41650</v>
      </c>
      <c r="B769" s="36">
        <v>896</v>
      </c>
      <c r="C769" s="36" t="s">
        <v>9</v>
      </c>
      <c r="D769" s="37" t="s">
        <v>386</v>
      </c>
      <c r="E769" s="38">
        <v>1087</v>
      </c>
      <c r="F769" s="89" t="s">
        <v>387</v>
      </c>
      <c r="G769" s="38">
        <v>1087</v>
      </c>
      <c r="H769" s="40">
        <f t="shared" si="11"/>
        <v>0</v>
      </c>
      <c r="I769" s="21" t="s">
        <v>65</v>
      </c>
      <c r="J769" s="21" t="s">
        <v>388</v>
      </c>
    </row>
    <row r="770" spans="1:10" x14ac:dyDescent="0.25">
      <c r="A770" s="35">
        <v>41650</v>
      </c>
      <c r="B770" s="36">
        <v>897</v>
      </c>
      <c r="C770" s="36" t="s">
        <v>9</v>
      </c>
      <c r="D770" s="37" t="s">
        <v>19</v>
      </c>
      <c r="E770" s="38">
        <v>31983.5</v>
      </c>
      <c r="F770" s="30">
        <v>41684</v>
      </c>
      <c r="G770" s="44">
        <v>31983.5</v>
      </c>
      <c r="H770" s="40">
        <f t="shared" si="11"/>
        <v>0</v>
      </c>
      <c r="I770" s="21" t="s">
        <v>152</v>
      </c>
    </row>
    <row r="771" spans="1:10" x14ac:dyDescent="0.25">
      <c r="A771" s="35">
        <v>41650</v>
      </c>
      <c r="B771" s="36">
        <v>898</v>
      </c>
      <c r="C771" s="36" t="s">
        <v>9</v>
      </c>
      <c r="D771" s="37" t="s">
        <v>22</v>
      </c>
      <c r="E771" s="38">
        <v>1550</v>
      </c>
      <c r="F771" s="23">
        <v>41650</v>
      </c>
      <c r="G771" s="38">
        <v>1550</v>
      </c>
      <c r="H771" s="40">
        <f t="shared" si="11"/>
        <v>0</v>
      </c>
    </row>
    <row r="772" spans="1:10" x14ac:dyDescent="0.25">
      <c r="A772" s="35">
        <v>41650</v>
      </c>
      <c r="B772" s="36">
        <v>899</v>
      </c>
      <c r="C772" s="36" t="s">
        <v>9</v>
      </c>
      <c r="D772" s="37" t="s">
        <v>133</v>
      </c>
      <c r="E772" s="38">
        <v>16993.5</v>
      </c>
      <c r="F772" s="29" t="s">
        <v>389</v>
      </c>
      <c r="G772" s="38">
        <f>13000+3993.5</f>
        <v>16993.5</v>
      </c>
      <c r="H772" s="40">
        <f t="shared" ref="H772:H835" si="12">E772-G772</f>
        <v>0</v>
      </c>
    </row>
    <row r="773" spans="1:10" x14ac:dyDescent="0.25">
      <c r="A773" s="35">
        <v>41650</v>
      </c>
      <c r="B773" s="36">
        <v>900</v>
      </c>
      <c r="C773" s="36" t="s">
        <v>9</v>
      </c>
      <c r="D773" s="56" t="s">
        <v>53</v>
      </c>
      <c r="E773" s="57">
        <v>0</v>
      </c>
      <c r="G773" s="38"/>
      <c r="H773" s="40">
        <f t="shared" si="12"/>
        <v>0</v>
      </c>
      <c r="I773" s="21" t="s">
        <v>81</v>
      </c>
      <c r="J773" s="21" t="s">
        <v>390</v>
      </c>
    </row>
    <row r="774" spans="1:10" x14ac:dyDescent="0.25">
      <c r="A774" s="35">
        <v>41650</v>
      </c>
      <c r="B774" s="36">
        <v>901</v>
      </c>
      <c r="C774" s="36" t="s">
        <v>9</v>
      </c>
      <c r="D774" s="37" t="s">
        <v>14</v>
      </c>
      <c r="E774" s="38">
        <v>1206.5</v>
      </c>
      <c r="F774" s="87">
        <v>41650</v>
      </c>
      <c r="G774" s="38">
        <v>1206.5</v>
      </c>
      <c r="H774" s="40">
        <f t="shared" si="12"/>
        <v>0</v>
      </c>
    </row>
    <row r="775" spans="1:10" x14ac:dyDescent="0.25">
      <c r="A775" s="35">
        <v>41650</v>
      </c>
      <c r="B775" s="36">
        <v>902</v>
      </c>
      <c r="C775" s="36" t="s">
        <v>9</v>
      </c>
      <c r="D775" s="37" t="s">
        <v>8</v>
      </c>
      <c r="E775" s="38">
        <v>370.5</v>
      </c>
      <c r="F775" s="87">
        <v>41650</v>
      </c>
      <c r="G775" s="38">
        <v>370.5</v>
      </c>
      <c r="H775" s="40">
        <f t="shared" si="12"/>
        <v>0</v>
      </c>
      <c r="I775" s="21" t="s">
        <v>8</v>
      </c>
    </row>
    <row r="776" spans="1:10" x14ac:dyDescent="0.25">
      <c r="A776" s="35">
        <v>41650</v>
      </c>
      <c r="B776" s="36">
        <v>903</v>
      </c>
      <c r="C776" s="36" t="s">
        <v>9</v>
      </c>
      <c r="D776" s="37" t="s">
        <v>8</v>
      </c>
      <c r="E776" s="38">
        <v>264</v>
      </c>
      <c r="F776" s="87">
        <v>41650</v>
      </c>
      <c r="G776" s="38">
        <v>264</v>
      </c>
      <c r="H776" s="40">
        <f t="shared" si="12"/>
        <v>0</v>
      </c>
      <c r="I776" s="21" t="s">
        <v>8</v>
      </c>
    </row>
    <row r="777" spans="1:10" x14ac:dyDescent="0.25">
      <c r="A777" s="35">
        <v>41650</v>
      </c>
      <c r="B777" s="36">
        <v>904</v>
      </c>
      <c r="C777" s="36" t="s">
        <v>9</v>
      </c>
      <c r="D777" s="37" t="s">
        <v>16</v>
      </c>
      <c r="E777" s="38">
        <v>83912.5</v>
      </c>
      <c r="F777" s="23">
        <v>41666</v>
      </c>
      <c r="G777" s="38">
        <v>83912.5</v>
      </c>
      <c r="H777" s="40">
        <f t="shared" si="12"/>
        <v>0</v>
      </c>
      <c r="I777" s="21" t="s">
        <v>37</v>
      </c>
    </row>
    <row r="778" spans="1:10" x14ac:dyDescent="0.25">
      <c r="A778" s="35">
        <v>41650</v>
      </c>
      <c r="B778" s="36">
        <v>905</v>
      </c>
      <c r="C778" s="36" t="s">
        <v>9</v>
      </c>
      <c r="D778" s="37" t="s">
        <v>8</v>
      </c>
      <c r="E778" s="38">
        <v>431.5</v>
      </c>
      <c r="F778" s="23">
        <v>41650</v>
      </c>
      <c r="G778" s="38">
        <v>431.5</v>
      </c>
      <c r="H778" s="40">
        <f t="shared" si="12"/>
        <v>0</v>
      </c>
      <c r="I778" s="21" t="s">
        <v>8</v>
      </c>
    </row>
    <row r="779" spans="1:10" x14ac:dyDescent="0.25">
      <c r="A779" s="35">
        <v>41650</v>
      </c>
      <c r="B779" s="36">
        <v>906</v>
      </c>
      <c r="C779" s="36" t="s">
        <v>9</v>
      </c>
      <c r="D779" s="37" t="s">
        <v>25</v>
      </c>
      <c r="E779" s="38">
        <v>5803</v>
      </c>
      <c r="F779" s="23">
        <v>41652</v>
      </c>
      <c r="G779" s="38">
        <v>5803</v>
      </c>
      <c r="H779" s="40">
        <f t="shared" si="12"/>
        <v>0</v>
      </c>
      <c r="I779" s="21" t="s">
        <v>217</v>
      </c>
    </row>
    <row r="780" spans="1:10" x14ac:dyDescent="0.25">
      <c r="A780" s="35">
        <v>41650</v>
      </c>
      <c r="B780" s="36">
        <v>907</v>
      </c>
      <c r="C780" s="36" t="s">
        <v>9</v>
      </c>
      <c r="D780" s="37" t="s">
        <v>120</v>
      </c>
      <c r="E780" s="38">
        <v>1680</v>
      </c>
      <c r="F780" s="23">
        <v>41652</v>
      </c>
      <c r="G780" s="38">
        <v>1680</v>
      </c>
      <c r="H780" s="40">
        <f t="shared" si="12"/>
        <v>0</v>
      </c>
      <c r="I780" s="21" t="s">
        <v>217</v>
      </c>
    </row>
    <row r="781" spans="1:10" x14ac:dyDescent="0.25">
      <c r="A781" s="35">
        <v>41650</v>
      </c>
      <c r="B781" s="36">
        <v>908</v>
      </c>
      <c r="C781" s="36" t="s">
        <v>9</v>
      </c>
      <c r="D781" s="37" t="s">
        <v>98</v>
      </c>
      <c r="E781" s="38">
        <v>10290.5</v>
      </c>
      <c r="F781" s="23">
        <v>41652</v>
      </c>
      <c r="G781" s="38">
        <v>10290.5</v>
      </c>
      <c r="H781" s="40">
        <f t="shared" si="12"/>
        <v>0</v>
      </c>
      <c r="I781" s="21" t="s">
        <v>217</v>
      </c>
    </row>
    <row r="782" spans="1:10" x14ac:dyDescent="0.25">
      <c r="A782" s="35">
        <v>41650</v>
      </c>
      <c r="B782" s="36">
        <v>909</v>
      </c>
      <c r="C782" s="36" t="s">
        <v>9</v>
      </c>
      <c r="D782" s="37" t="s">
        <v>62</v>
      </c>
      <c r="E782" s="38">
        <v>20184</v>
      </c>
      <c r="F782" s="23">
        <v>41653</v>
      </c>
      <c r="G782" s="38">
        <v>20184</v>
      </c>
      <c r="H782" s="40">
        <f t="shared" si="12"/>
        <v>0</v>
      </c>
      <c r="I782" s="21" t="s">
        <v>217</v>
      </c>
    </row>
    <row r="783" spans="1:10" x14ac:dyDescent="0.25">
      <c r="A783" s="35">
        <v>41650</v>
      </c>
      <c r="B783" s="36">
        <v>910</v>
      </c>
      <c r="C783" s="36" t="s">
        <v>9</v>
      </c>
      <c r="D783" s="37" t="s">
        <v>8</v>
      </c>
      <c r="E783" s="38">
        <v>712</v>
      </c>
      <c r="F783" s="87">
        <v>41650</v>
      </c>
      <c r="G783" s="38">
        <v>712</v>
      </c>
      <c r="H783" s="40">
        <f t="shared" si="12"/>
        <v>0</v>
      </c>
      <c r="I783" s="21" t="s">
        <v>8</v>
      </c>
    </row>
    <row r="784" spans="1:10" x14ac:dyDescent="0.25">
      <c r="A784" s="35">
        <v>41650</v>
      </c>
      <c r="B784" s="36">
        <v>911</v>
      </c>
      <c r="C784" s="36" t="s">
        <v>9</v>
      </c>
      <c r="D784" s="37" t="s">
        <v>8</v>
      </c>
      <c r="E784" s="38">
        <v>808</v>
      </c>
      <c r="F784" s="87">
        <v>41650</v>
      </c>
      <c r="G784" s="38">
        <v>808</v>
      </c>
      <c r="H784" s="40">
        <f t="shared" si="12"/>
        <v>0</v>
      </c>
      <c r="I784" s="21" t="s">
        <v>8</v>
      </c>
    </row>
    <row r="785" spans="1:10" x14ac:dyDescent="0.25">
      <c r="A785" s="35">
        <v>41650</v>
      </c>
      <c r="B785" s="36">
        <v>912</v>
      </c>
      <c r="C785" s="36" t="s">
        <v>9</v>
      </c>
      <c r="D785" s="37" t="s">
        <v>391</v>
      </c>
      <c r="E785" s="38">
        <v>2326.5</v>
      </c>
      <c r="F785" s="87">
        <v>41650</v>
      </c>
      <c r="G785" s="38">
        <v>2326.5</v>
      </c>
      <c r="H785" s="40">
        <f t="shared" si="12"/>
        <v>0</v>
      </c>
      <c r="I785" s="21" t="s">
        <v>8</v>
      </c>
    </row>
    <row r="786" spans="1:10" x14ac:dyDescent="0.25">
      <c r="A786" s="35">
        <v>41650</v>
      </c>
      <c r="B786" s="36">
        <v>913</v>
      </c>
      <c r="C786" s="36" t="s">
        <v>9</v>
      </c>
      <c r="D786" s="37" t="s">
        <v>8</v>
      </c>
      <c r="E786" s="38">
        <v>883.5</v>
      </c>
      <c r="F786" s="87">
        <v>41650</v>
      </c>
      <c r="G786" s="38">
        <v>883.5</v>
      </c>
      <c r="H786" s="40">
        <f t="shared" si="12"/>
        <v>0</v>
      </c>
      <c r="I786" s="21" t="s">
        <v>8</v>
      </c>
    </row>
    <row r="787" spans="1:10" x14ac:dyDescent="0.25">
      <c r="A787" s="35">
        <v>41650</v>
      </c>
      <c r="B787" s="36">
        <v>914</v>
      </c>
      <c r="C787" s="36" t="s">
        <v>9</v>
      </c>
      <c r="D787" s="37" t="s">
        <v>391</v>
      </c>
      <c r="E787" s="38">
        <v>220</v>
      </c>
      <c r="F787" s="87">
        <v>41650</v>
      </c>
      <c r="G787" s="38">
        <v>220</v>
      </c>
      <c r="H787" s="40">
        <f t="shared" si="12"/>
        <v>0</v>
      </c>
      <c r="I787" s="21" t="s">
        <v>8</v>
      </c>
    </row>
    <row r="788" spans="1:10" x14ac:dyDescent="0.25">
      <c r="A788" s="35">
        <v>41650</v>
      </c>
      <c r="B788" s="36">
        <v>915</v>
      </c>
      <c r="C788" s="36" t="s">
        <v>9</v>
      </c>
      <c r="D788" s="37" t="s">
        <v>392</v>
      </c>
      <c r="E788" s="38">
        <v>2083.5</v>
      </c>
      <c r="F788" s="87">
        <v>41650</v>
      </c>
      <c r="G788" s="38">
        <v>2083.5</v>
      </c>
      <c r="H788" s="40">
        <f t="shared" si="12"/>
        <v>0</v>
      </c>
    </row>
    <row r="789" spans="1:10" x14ac:dyDescent="0.25">
      <c r="A789" s="35">
        <v>41650</v>
      </c>
      <c r="B789" s="36">
        <v>916</v>
      </c>
      <c r="C789" s="36" t="s">
        <v>9</v>
      </c>
      <c r="D789" s="37" t="s">
        <v>136</v>
      </c>
      <c r="E789" s="38">
        <v>2860.5</v>
      </c>
      <c r="F789" s="87">
        <v>41650</v>
      </c>
      <c r="G789" s="38">
        <v>2860.5</v>
      </c>
      <c r="H789" s="40">
        <f t="shared" si="12"/>
        <v>0</v>
      </c>
    </row>
    <row r="790" spans="1:10" x14ac:dyDescent="0.25">
      <c r="A790" s="35">
        <v>41650</v>
      </c>
      <c r="B790" s="36">
        <v>917</v>
      </c>
      <c r="C790" s="36" t="s">
        <v>9</v>
      </c>
      <c r="D790" s="37" t="s">
        <v>20</v>
      </c>
      <c r="E790" s="38">
        <v>1120.5</v>
      </c>
      <c r="F790" s="23">
        <v>41651</v>
      </c>
      <c r="G790" s="38">
        <v>1120.5</v>
      </c>
      <c r="H790" s="40">
        <f t="shared" si="12"/>
        <v>0</v>
      </c>
    </row>
    <row r="791" spans="1:10" x14ac:dyDescent="0.25">
      <c r="A791" s="35">
        <v>41650</v>
      </c>
      <c r="B791" s="36">
        <v>918</v>
      </c>
      <c r="C791" s="36" t="s">
        <v>9</v>
      </c>
      <c r="D791" s="56" t="s">
        <v>393</v>
      </c>
      <c r="E791" s="92">
        <v>0</v>
      </c>
      <c r="F791" s="93">
        <v>41655</v>
      </c>
      <c r="G791" s="94">
        <v>0</v>
      </c>
      <c r="H791" s="40">
        <f t="shared" si="12"/>
        <v>0</v>
      </c>
      <c r="I791" s="21" t="s">
        <v>12</v>
      </c>
      <c r="J791" s="21" t="s">
        <v>394</v>
      </c>
    </row>
    <row r="792" spans="1:10" x14ac:dyDescent="0.25">
      <c r="A792" s="35">
        <v>41650</v>
      </c>
      <c r="B792" s="36">
        <v>919</v>
      </c>
      <c r="C792" s="36" t="s">
        <v>9</v>
      </c>
      <c r="D792" s="37" t="s">
        <v>395</v>
      </c>
      <c r="E792" s="38">
        <v>24886</v>
      </c>
      <c r="F792" s="23">
        <v>41650</v>
      </c>
      <c r="G792" s="38">
        <v>24886</v>
      </c>
      <c r="H792" s="40">
        <f t="shared" si="12"/>
        <v>0</v>
      </c>
    </row>
    <row r="793" spans="1:10" x14ac:dyDescent="0.25">
      <c r="A793" s="35">
        <v>41651</v>
      </c>
      <c r="B793" s="36">
        <v>920</v>
      </c>
      <c r="C793" s="36" t="s">
        <v>9</v>
      </c>
      <c r="D793" s="37" t="s">
        <v>14</v>
      </c>
      <c r="E793" s="86">
        <v>5659.5</v>
      </c>
      <c r="F793" s="87">
        <v>41653</v>
      </c>
      <c r="G793" s="38">
        <v>5659.5</v>
      </c>
      <c r="H793" s="40">
        <f t="shared" si="12"/>
        <v>0</v>
      </c>
      <c r="I793" s="21" t="s">
        <v>12</v>
      </c>
    </row>
    <row r="794" spans="1:10" x14ac:dyDescent="0.25">
      <c r="A794" s="35">
        <v>41651</v>
      </c>
      <c r="B794" s="36">
        <v>921</v>
      </c>
      <c r="C794" s="36" t="s">
        <v>9</v>
      </c>
      <c r="D794" s="37" t="s">
        <v>396</v>
      </c>
      <c r="E794" s="38">
        <v>412</v>
      </c>
      <c r="F794" s="23">
        <v>41652</v>
      </c>
      <c r="G794" s="38">
        <v>412</v>
      </c>
      <c r="H794" s="40">
        <f t="shared" si="12"/>
        <v>0</v>
      </c>
      <c r="I794" s="88"/>
    </row>
    <row r="795" spans="1:10" x14ac:dyDescent="0.25">
      <c r="A795" s="35">
        <v>41651</v>
      </c>
      <c r="B795" s="36">
        <v>922</v>
      </c>
      <c r="C795" s="36" t="s">
        <v>9</v>
      </c>
      <c r="D795" s="37" t="s">
        <v>63</v>
      </c>
      <c r="E795" s="38">
        <v>1809.5</v>
      </c>
      <c r="F795" s="23">
        <v>41652</v>
      </c>
      <c r="G795" s="38">
        <v>1809.5</v>
      </c>
      <c r="H795" s="40">
        <f t="shared" si="12"/>
        <v>0</v>
      </c>
      <c r="I795" s="21" t="s">
        <v>21</v>
      </c>
    </row>
    <row r="796" spans="1:10" x14ac:dyDescent="0.25">
      <c r="A796" s="35">
        <v>41651</v>
      </c>
      <c r="B796" s="36">
        <v>923</v>
      </c>
      <c r="C796" s="36" t="s">
        <v>9</v>
      </c>
      <c r="D796" s="37" t="s">
        <v>23</v>
      </c>
      <c r="E796" s="38">
        <v>989</v>
      </c>
      <c r="F796" s="87">
        <v>41651</v>
      </c>
      <c r="G796" s="38">
        <v>989</v>
      </c>
      <c r="H796" s="40">
        <f t="shared" si="12"/>
        <v>0</v>
      </c>
    </row>
    <row r="797" spans="1:10" x14ac:dyDescent="0.25">
      <c r="A797" s="35">
        <v>41651</v>
      </c>
      <c r="B797" s="36">
        <v>924</v>
      </c>
      <c r="C797" s="36" t="s">
        <v>9</v>
      </c>
      <c r="D797" s="37" t="s">
        <v>33</v>
      </c>
      <c r="E797" s="38">
        <v>4805</v>
      </c>
      <c r="F797" s="87">
        <v>41651</v>
      </c>
      <c r="G797" s="38">
        <v>4805</v>
      </c>
      <c r="H797" s="40">
        <f t="shared" si="12"/>
        <v>0</v>
      </c>
    </row>
    <row r="798" spans="1:10" x14ac:dyDescent="0.25">
      <c r="A798" s="35">
        <v>41651</v>
      </c>
      <c r="B798" s="36">
        <v>925</v>
      </c>
      <c r="C798" s="36" t="s">
        <v>9</v>
      </c>
      <c r="D798" s="37" t="s">
        <v>383</v>
      </c>
      <c r="E798" s="38">
        <v>2367.5</v>
      </c>
      <c r="F798" s="87">
        <v>41651</v>
      </c>
      <c r="G798" s="38">
        <v>2367.5</v>
      </c>
      <c r="H798" s="40">
        <f t="shared" si="12"/>
        <v>0</v>
      </c>
    </row>
    <row r="799" spans="1:10" x14ac:dyDescent="0.25">
      <c r="A799" s="35">
        <v>41651</v>
      </c>
      <c r="B799" s="36">
        <v>926</v>
      </c>
      <c r="C799" s="36" t="s">
        <v>9</v>
      </c>
      <c r="D799" s="37" t="s">
        <v>129</v>
      </c>
      <c r="E799" s="38">
        <v>649.5</v>
      </c>
      <c r="F799" s="87">
        <v>41651</v>
      </c>
      <c r="G799" s="38">
        <v>649.5</v>
      </c>
      <c r="H799" s="40">
        <f t="shared" si="12"/>
        <v>0</v>
      </c>
    </row>
    <row r="800" spans="1:10" x14ac:dyDescent="0.25">
      <c r="A800" s="35">
        <v>41651</v>
      </c>
      <c r="B800" s="36">
        <v>927</v>
      </c>
      <c r="C800" s="36" t="s">
        <v>9</v>
      </c>
      <c r="D800" s="37" t="s">
        <v>115</v>
      </c>
      <c r="E800" s="38">
        <v>257</v>
      </c>
      <c r="F800" s="87">
        <v>41651</v>
      </c>
      <c r="G800" s="38">
        <v>257</v>
      </c>
      <c r="H800" s="40">
        <f t="shared" si="12"/>
        <v>0</v>
      </c>
    </row>
    <row r="801" spans="1:10" x14ac:dyDescent="0.25">
      <c r="A801" s="35">
        <v>41651</v>
      </c>
      <c r="B801" s="36">
        <v>928</v>
      </c>
      <c r="C801" s="36" t="s">
        <v>9</v>
      </c>
      <c r="D801" s="37" t="s">
        <v>11</v>
      </c>
      <c r="E801" s="38">
        <v>48045.5</v>
      </c>
      <c r="F801" s="95" t="s">
        <v>397</v>
      </c>
      <c r="G801" s="44">
        <f>43439+4606.5</f>
        <v>48045.5</v>
      </c>
      <c r="H801" s="40">
        <f t="shared" si="12"/>
        <v>0</v>
      </c>
      <c r="I801" s="21" t="s">
        <v>65</v>
      </c>
    </row>
    <row r="802" spans="1:10" x14ac:dyDescent="0.25">
      <c r="A802" s="35">
        <v>41651</v>
      </c>
      <c r="B802" s="36">
        <v>929</v>
      </c>
      <c r="C802" s="36" t="s">
        <v>9</v>
      </c>
      <c r="D802" s="37" t="s">
        <v>115</v>
      </c>
      <c r="E802" s="38">
        <v>25180.5</v>
      </c>
      <c r="F802" s="23">
        <v>41651</v>
      </c>
      <c r="G802" s="38">
        <v>25180.5</v>
      </c>
      <c r="H802" s="40">
        <f t="shared" si="12"/>
        <v>0</v>
      </c>
      <c r="I802" s="21" t="s">
        <v>37</v>
      </c>
    </row>
    <row r="803" spans="1:10" x14ac:dyDescent="0.25">
      <c r="A803" s="35">
        <v>41651</v>
      </c>
      <c r="B803" s="36">
        <v>930</v>
      </c>
      <c r="C803" s="36" t="s">
        <v>9</v>
      </c>
      <c r="D803" s="37" t="s">
        <v>64</v>
      </c>
      <c r="E803" s="38">
        <v>7200</v>
      </c>
      <c r="F803" s="23">
        <v>41652</v>
      </c>
      <c r="G803" s="38">
        <v>7200</v>
      </c>
      <c r="H803" s="40">
        <f t="shared" si="12"/>
        <v>0</v>
      </c>
      <c r="I803" s="21" t="s">
        <v>65</v>
      </c>
    </row>
    <row r="804" spans="1:10" x14ac:dyDescent="0.25">
      <c r="A804" s="35">
        <v>41651</v>
      </c>
      <c r="B804" s="36">
        <v>931</v>
      </c>
      <c r="C804" s="36" t="s">
        <v>9</v>
      </c>
      <c r="D804" s="37" t="s">
        <v>29</v>
      </c>
      <c r="E804" s="38">
        <v>11402.5</v>
      </c>
      <c r="F804" s="23">
        <v>41653</v>
      </c>
      <c r="G804" s="38">
        <v>11402.5</v>
      </c>
      <c r="H804" s="40">
        <f t="shared" si="12"/>
        <v>0</v>
      </c>
      <c r="I804" s="21" t="s">
        <v>12</v>
      </c>
    </row>
    <row r="805" spans="1:10" x14ac:dyDescent="0.25">
      <c r="A805" s="35">
        <v>41651</v>
      </c>
      <c r="B805" s="36">
        <v>932</v>
      </c>
      <c r="C805" s="36" t="s">
        <v>9</v>
      </c>
      <c r="D805" s="37" t="s">
        <v>111</v>
      </c>
      <c r="E805" s="38">
        <v>11078</v>
      </c>
      <c r="F805" s="23">
        <v>41655</v>
      </c>
      <c r="G805" s="38">
        <v>11078</v>
      </c>
      <c r="H805" s="40">
        <f t="shared" si="12"/>
        <v>0</v>
      </c>
      <c r="I805" s="21" t="s">
        <v>21</v>
      </c>
    </row>
    <row r="806" spans="1:10" x14ac:dyDescent="0.25">
      <c r="A806" s="35">
        <v>41651</v>
      </c>
      <c r="B806" s="36">
        <v>933</v>
      </c>
      <c r="C806" s="36" t="s">
        <v>9</v>
      </c>
      <c r="D806" s="37" t="s">
        <v>260</v>
      </c>
      <c r="E806" s="38">
        <v>1416</v>
      </c>
      <c r="F806" s="23">
        <v>41651</v>
      </c>
      <c r="G806" s="38">
        <v>1416</v>
      </c>
      <c r="H806" s="40">
        <f t="shared" si="12"/>
        <v>0</v>
      </c>
      <c r="I806" s="21" t="s">
        <v>27</v>
      </c>
    </row>
    <row r="807" spans="1:10" x14ac:dyDescent="0.25">
      <c r="A807" s="35">
        <v>41651</v>
      </c>
      <c r="B807" s="36">
        <v>934</v>
      </c>
      <c r="C807" s="36" t="s">
        <v>9</v>
      </c>
      <c r="D807" s="37" t="s">
        <v>44</v>
      </c>
      <c r="E807" s="38">
        <v>5700</v>
      </c>
      <c r="F807" s="23">
        <v>41667</v>
      </c>
      <c r="G807" s="38">
        <v>5700</v>
      </c>
      <c r="H807" s="40">
        <f t="shared" si="12"/>
        <v>0</v>
      </c>
      <c r="I807" s="21" t="s">
        <v>27</v>
      </c>
      <c r="J807" s="54"/>
    </row>
    <row r="808" spans="1:10" x14ac:dyDescent="0.25">
      <c r="A808" s="35">
        <v>41651</v>
      </c>
      <c r="B808" s="36">
        <v>935</v>
      </c>
      <c r="C808" s="36" t="s">
        <v>9</v>
      </c>
      <c r="D808" s="37" t="s">
        <v>42</v>
      </c>
      <c r="E808" s="38">
        <v>1900</v>
      </c>
      <c r="F808" s="23">
        <v>41657</v>
      </c>
      <c r="G808" s="38">
        <v>1900</v>
      </c>
      <c r="H808" s="40">
        <f t="shared" si="12"/>
        <v>0</v>
      </c>
      <c r="I808" s="21" t="s">
        <v>27</v>
      </c>
      <c r="J808" s="31"/>
    </row>
    <row r="809" spans="1:10" x14ac:dyDescent="0.25">
      <c r="A809" s="35">
        <v>41651</v>
      </c>
      <c r="B809" s="36">
        <v>936</v>
      </c>
      <c r="C809" s="36" t="s">
        <v>9</v>
      </c>
      <c r="D809" s="37" t="s">
        <v>43</v>
      </c>
      <c r="E809" s="38">
        <v>1900</v>
      </c>
      <c r="F809" s="23">
        <v>41657</v>
      </c>
      <c r="G809" s="38">
        <v>1900</v>
      </c>
      <c r="H809" s="40">
        <f t="shared" si="12"/>
        <v>0</v>
      </c>
      <c r="I809" s="21" t="s">
        <v>27</v>
      </c>
    </row>
    <row r="810" spans="1:10" x14ac:dyDescent="0.25">
      <c r="A810" s="35">
        <v>41651</v>
      </c>
      <c r="B810" s="36">
        <v>937</v>
      </c>
      <c r="C810" s="36" t="s">
        <v>9</v>
      </c>
      <c r="D810" s="37" t="s">
        <v>36</v>
      </c>
      <c r="E810" s="38">
        <v>17927.5</v>
      </c>
      <c r="F810" s="23">
        <v>41651</v>
      </c>
      <c r="G810" s="38">
        <v>17927.5</v>
      </c>
      <c r="H810" s="40">
        <f t="shared" si="12"/>
        <v>0</v>
      </c>
    </row>
    <row r="811" spans="1:10" x14ac:dyDescent="0.25">
      <c r="A811" s="35">
        <v>41651</v>
      </c>
      <c r="B811" s="36">
        <v>938</v>
      </c>
      <c r="C811" s="36" t="s">
        <v>9</v>
      </c>
      <c r="D811" s="37" t="s">
        <v>13</v>
      </c>
      <c r="E811" s="38">
        <v>5624</v>
      </c>
      <c r="F811" s="23">
        <v>41653</v>
      </c>
      <c r="G811" s="38">
        <v>5624</v>
      </c>
      <c r="H811" s="40">
        <f t="shared" si="12"/>
        <v>0</v>
      </c>
      <c r="I811" s="21" t="s">
        <v>21</v>
      </c>
    </row>
    <row r="812" spans="1:10" x14ac:dyDescent="0.25">
      <c r="A812" s="35">
        <v>41651</v>
      </c>
      <c r="B812" s="36">
        <v>939</v>
      </c>
      <c r="C812" s="36" t="s">
        <v>9</v>
      </c>
      <c r="D812" s="37" t="s">
        <v>20</v>
      </c>
      <c r="E812" s="38">
        <v>2962</v>
      </c>
      <c r="F812" s="23">
        <v>41651</v>
      </c>
      <c r="G812" s="38">
        <v>2962</v>
      </c>
      <c r="H812" s="40">
        <f t="shared" si="12"/>
        <v>0</v>
      </c>
    </row>
    <row r="813" spans="1:10" x14ac:dyDescent="0.25">
      <c r="A813" s="35">
        <v>41651</v>
      </c>
      <c r="B813" s="36">
        <v>940</v>
      </c>
      <c r="C813" s="36" t="s">
        <v>9</v>
      </c>
      <c r="D813" s="37" t="s">
        <v>17</v>
      </c>
      <c r="E813" s="38">
        <v>17641.5</v>
      </c>
      <c r="F813" s="23">
        <v>41654</v>
      </c>
      <c r="G813" s="38">
        <v>17641.5</v>
      </c>
      <c r="H813" s="40">
        <f t="shared" si="12"/>
        <v>0</v>
      </c>
      <c r="I813" s="21" t="s">
        <v>21</v>
      </c>
    </row>
    <row r="814" spans="1:10" x14ac:dyDescent="0.25">
      <c r="A814" s="35">
        <v>41651</v>
      </c>
      <c r="B814" s="36">
        <v>941</v>
      </c>
      <c r="C814" s="36" t="s">
        <v>9</v>
      </c>
      <c r="D814" s="37" t="s">
        <v>50</v>
      </c>
      <c r="E814" s="38">
        <v>11058</v>
      </c>
      <c r="F814" s="23">
        <v>41659</v>
      </c>
      <c r="G814" s="38">
        <v>11058</v>
      </c>
      <c r="H814" s="40">
        <f t="shared" si="12"/>
        <v>0</v>
      </c>
    </row>
    <row r="815" spans="1:10" x14ac:dyDescent="0.25">
      <c r="A815" s="35">
        <v>41651</v>
      </c>
      <c r="B815" s="36">
        <v>942</v>
      </c>
      <c r="C815" s="36" t="s">
        <v>9</v>
      </c>
      <c r="D815" s="37" t="s">
        <v>130</v>
      </c>
      <c r="E815" s="38">
        <v>6206.5</v>
      </c>
      <c r="F815" s="23">
        <v>41652</v>
      </c>
      <c r="G815" s="38">
        <v>6206.5</v>
      </c>
      <c r="H815" s="40">
        <f t="shared" si="12"/>
        <v>0</v>
      </c>
      <c r="I815" s="21" t="s">
        <v>21</v>
      </c>
    </row>
    <row r="816" spans="1:10" x14ac:dyDescent="0.25">
      <c r="A816" s="35">
        <v>41651</v>
      </c>
      <c r="B816" s="36">
        <v>943</v>
      </c>
      <c r="C816" s="36" t="s">
        <v>9</v>
      </c>
      <c r="D816" s="37" t="s">
        <v>55</v>
      </c>
      <c r="E816" s="38">
        <v>14841</v>
      </c>
      <c r="F816" s="29" t="s">
        <v>398</v>
      </c>
      <c r="G816" s="38">
        <f>13000+1841</f>
        <v>14841</v>
      </c>
      <c r="H816" s="40">
        <f t="shared" si="12"/>
        <v>0</v>
      </c>
    </row>
    <row r="817" spans="1:10" x14ac:dyDescent="0.25">
      <c r="A817" s="35">
        <v>41651</v>
      </c>
      <c r="B817" s="36">
        <v>944</v>
      </c>
      <c r="C817" s="36" t="s">
        <v>9</v>
      </c>
      <c r="D817" s="37" t="s">
        <v>251</v>
      </c>
      <c r="E817" s="38">
        <v>9173</v>
      </c>
      <c r="F817" s="23">
        <v>41653</v>
      </c>
      <c r="G817" s="38">
        <v>9173</v>
      </c>
      <c r="H817" s="40">
        <f t="shared" si="12"/>
        <v>0</v>
      </c>
      <c r="I817" s="21" t="s">
        <v>12</v>
      </c>
    </row>
    <row r="818" spans="1:10" x14ac:dyDescent="0.25">
      <c r="A818" s="35">
        <v>41651</v>
      </c>
      <c r="B818" s="36">
        <v>945</v>
      </c>
      <c r="C818" s="36" t="s">
        <v>9</v>
      </c>
      <c r="D818" s="37" t="s">
        <v>33</v>
      </c>
      <c r="E818" s="38">
        <v>6708</v>
      </c>
      <c r="F818" s="87">
        <v>41651</v>
      </c>
      <c r="G818" s="38">
        <v>6708</v>
      </c>
      <c r="H818" s="40">
        <f t="shared" si="12"/>
        <v>0</v>
      </c>
      <c r="I818" s="21" t="s">
        <v>37</v>
      </c>
    </row>
    <row r="819" spans="1:10" x14ac:dyDescent="0.25">
      <c r="A819" s="35">
        <v>41651</v>
      </c>
      <c r="B819" s="36">
        <v>946</v>
      </c>
      <c r="C819" s="36" t="s">
        <v>9</v>
      </c>
      <c r="D819" s="37" t="s">
        <v>48</v>
      </c>
      <c r="E819" s="38">
        <v>963.5</v>
      </c>
      <c r="F819" s="87">
        <v>41651</v>
      </c>
      <c r="G819" s="38">
        <v>963.5</v>
      </c>
      <c r="H819" s="40">
        <f t="shared" si="12"/>
        <v>0</v>
      </c>
      <c r="I819" s="21" t="s">
        <v>27</v>
      </c>
    </row>
    <row r="820" spans="1:10" x14ac:dyDescent="0.25">
      <c r="A820" s="35">
        <v>41651</v>
      </c>
      <c r="B820" s="36">
        <v>947</v>
      </c>
      <c r="C820" s="36" t="s">
        <v>9</v>
      </c>
      <c r="D820" s="37" t="s">
        <v>47</v>
      </c>
      <c r="E820" s="38">
        <v>4488</v>
      </c>
      <c r="F820" s="23">
        <v>41653</v>
      </c>
      <c r="G820" s="38">
        <v>4488</v>
      </c>
      <c r="H820" s="40">
        <f t="shared" si="12"/>
        <v>0</v>
      </c>
      <c r="I820" s="21" t="s">
        <v>12</v>
      </c>
    </row>
    <row r="821" spans="1:10" x14ac:dyDescent="0.25">
      <c r="A821" s="35">
        <v>41651</v>
      </c>
      <c r="B821" s="36">
        <v>948</v>
      </c>
      <c r="C821" s="36" t="s">
        <v>9</v>
      </c>
      <c r="D821" s="37" t="s">
        <v>57</v>
      </c>
      <c r="E821" s="38">
        <v>1470</v>
      </c>
      <c r="F821" s="23">
        <v>41653</v>
      </c>
      <c r="G821" s="38">
        <v>1470</v>
      </c>
      <c r="H821" s="40">
        <f t="shared" si="12"/>
        <v>0</v>
      </c>
      <c r="I821" s="21" t="s">
        <v>12</v>
      </c>
    </row>
    <row r="822" spans="1:10" x14ac:dyDescent="0.25">
      <c r="A822" s="35">
        <v>41651</v>
      </c>
      <c r="B822" s="36">
        <v>949</v>
      </c>
      <c r="C822" s="36" t="s">
        <v>9</v>
      </c>
      <c r="D822" s="37" t="s">
        <v>36</v>
      </c>
      <c r="E822" s="38">
        <v>24764.5</v>
      </c>
      <c r="F822" s="23">
        <v>41652</v>
      </c>
      <c r="G822" s="38">
        <v>24764.5</v>
      </c>
      <c r="H822" s="40">
        <f t="shared" si="12"/>
        <v>0</v>
      </c>
    </row>
    <row r="823" spans="1:10" x14ac:dyDescent="0.25">
      <c r="A823" s="35">
        <v>41651</v>
      </c>
      <c r="B823" s="36">
        <v>950</v>
      </c>
      <c r="C823" s="36" t="s">
        <v>9</v>
      </c>
      <c r="D823" s="37" t="s">
        <v>144</v>
      </c>
      <c r="E823" s="38">
        <v>3488.5</v>
      </c>
      <c r="F823" s="87">
        <v>41651</v>
      </c>
      <c r="G823" s="38">
        <v>3488.5</v>
      </c>
      <c r="H823" s="40">
        <f t="shared" si="12"/>
        <v>0</v>
      </c>
      <c r="I823" s="21" t="s">
        <v>37</v>
      </c>
    </row>
    <row r="824" spans="1:10" x14ac:dyDescent="0.25">
      <c r="A824" s="35">
        <v>41651</v>
      </c>
      <c r="B824" s="36">
        <v>951</v>
      </c>
      <c r="C824" s="36" t="s">
        <v>9</v>
      </c>
      <c r="D824" s="37" t="s">
        <v>269</v>
      </c>
      <c r="E824" s="38">
        <v>10364.5</v>
      </c>
      <c r="F824" s="87">
        <v>41651</v>
      </c>
      <c r="G824" s="38">
        <v>10364.5</v>
      </c>
      <c r="H824" s="40">
        <f t="shared" si="12"/>
        <v>0</v>
      </c>
    </row>
    <row r="825" spans="1:10" x14ac:dyDescent="0.25">
      <c r="A825" s="35">
        <v>41651</v>
      </c>
      <c r="B825" s="36">
        <v>952</v>
      </c>
      <c r="C825" s="36" t="s">
        <v>9</v>
      </c>
      <c r="D825" s="37" t="s">
        <v>269</v>
      </c>
      <c r="E825" s="38">
        <v>210</v>
      </c>
      <c r="F825" s="87">
        <v>41651</v>
      </c>
      <c r="G825" s="38">
        <v>210</v>
      </c>
      <c r="H825" s="40">
        <f t="shared" si="12"/>
        <v>0</v>
      </c>
    </row>
    <row r="826" spans="1:10" x14ac:dyDescent="0.25">
      <c r="A826" s="35">
        <v>41651</v>
      </c>
      <c r="B826" s="36">
        <v>953</v>
      </c>
      <c r="C826" s="36" t="s">
        <v>9</v>
      </c>
      <c r="D826" s="37" t="s">
        <v>367</v>
      </c>
      <c r="E826" s="38">
        <v>1619</v>
      </c>
      <c r="F826" s="29" t="s">
        <v>399</v>
      </c>
      <c r="G826" s="38">
        <f>1220+399</f>
        <v>1619</v>
      </c>
      <c r="H826" s="40">
        <f t="shared" si="12"/>
        <v>0</v>
      </c>
    </row>
    <row r="827" spans="1:10" x14ac:dyDescent="0.25">
      <c r="A827" s="35">
        <v>41651</v>
      </c>
      <c r="B827" s="36">
        <v>954</v>
      </c>
      <c r="C827" s="36" t="s">
        <v>9</v>
      </c>
      <c r="D827" s="37" t="s">
        <v>99</v>
      </c>
      <c r="E827" s="38">
        <v>395</v>
      </c>
      <c r="F827" s="87">
        <v>41651</v>
      </c>
      <c r="G827" s="38">
        <v>395</v>
      </c>
      <c r="H827" s="40">
        <f t="shared" si="12"/>
        <v>0</v>
      </c>
    </row>
    <row r="828" spans="1:10" x14ac:dyDescent="0.25">
      <c r="A828" s="35">
        <v>41651</v>
      </c>
      <c r="B828" s="36">
        <v>955</v>
      </c>
      <c r="C828" s="36" t="s">
        <v>9</v>
      </c>
      <c r="D828" s="37" t="s">
        <v>20</v>
      </c>
      <c r="E828" s="38">
        <v>1517.5</v>
      </c>
      <c r="F828" s="23">
        <v>41653</v>
      </c>
      <c r="G828" s="38">
        <v>1517.5</v>
      </c>
      <c r="H828" s="40">
        <f t="shared" si="12"/>
        <v>0</v>
      </c>
    </row>
    <row r="829" spans="1:10" x14ac:dyDescent="0.25">
      <c r="A829" s="35">
        <v>41651</v>
      </c>
      <c r="B829" s="36">
        <v>956</v>
      </c>
      <c r="C829" s="36" t="s">
        <v>9</v>
      </c>
      <c r="D829" s="37" t="s">
        <v>186</v>
      </c>
      <c r="E829" s="38">
        <v>13191</v>
      </c>
      <c r="F829" s="23">
        <v>41653</v>
      </c>
      <c r="G829" s="38">
        <v>13191</v>
      </c>
      <c r="H829" s="40">
        <f t="shared" si="12"/>
        <v>0</v>
      </c>
      <c r="J829" s="21" t="s">
        <v>400</v>
      </c>
    </row>
    <row r="830" spans="1:10" x14ac:dyDescent="0.25">
      <c r="A830" s="35">
        <v>41651</v>
      </c>
      <c r="B830" s="36">
        <v>957</v>
      </c>
      <c r="C830" s="36" t="s">
        <v>9</v>
      </c>
      <c r="D830" s="37" t="s">
        <v>136</v>
      </c>
      <c r="E830" s="38">
        <v>1291.5</v>
      </c>
      <c r="F830" s="87">
        <v>41651</v>
      </c>
      <c r="G830" s="38">
        <v>1291.5</v>
      </c>
      <c r="H830" s="40">
        <f t="shared" si="12"/>
        <v>0</v>
      </c>
    </row>
    <row r="831" spans="1:10" x14ac:dyDescent="0.25">
      <c r="A831" s="35">
        <v>41651</v>
      </c>
      <c r="B831" s="36">
        <v>958</v>
      </c>
      <c r="C831" s="36" t="s">
        <v>9</v>
      </c>
      <c r="D831" s="37" t="s">
        <v>51</v>
      </c>
      <c r="E831" s="38">
        <v>1925.5</v>
      </c>
      <c r="F831" s="29" t="s">
        <v>401</v>
      </c>
      <c r="G831" s="38">
        <f>1200+725.5</f>
        <v>1925.5</v>
      </c>
      <c r="H831" s="40">
        <f t="shared" si="12"/>
        <v>0</v>
      </c>
    </row>
    <row r="832" spans="1:10" x14ac:dyDescent="0.25">
      <c r="A832" s="35">
        <v>41651</v>
      </c>
      <c r="B832" s="36">
        <v>959</v>
      </c>
      <c r="C832" s="36" t="s">
        <v>9</v>
      </c>
      <c r="D832" s="37" t="s">
        <v>8</v>
      </c>
      <c r="E832" s="38">
        <v>621.5</v>
      </c>
      <c r="F832" s="87">
        <v>41651</v>
      </c>
      <c r="G832" s="38">
        <v>621.5</v>
      </c>
      <c r="H832" s="40">
        <f t="shared" si="12"/>
        <v>0</v>
      </c>
      <c r="I832" s="21" t="s">
        <v>8</v>
      </c>
    </row>
    <row r="833" spans="1:10" x14ac:dyDescent="0.25">
      <c r="A833" s="35">
        <v>41651</v>
      </c>
      <c r="B833" s="36">
        <v>960</v>
      </c>
      <c r="C833" s="36" t="s">
        <v>9</v>
      </c>
      <c r="D833" s="37" t="s">
        <v>269</v>
      </c>
      <c r="E833" s="38">
        <v>3578.5</v>
      </c>
      <c r="F833" s="87">
        <v>41651</v>
      </c>
      <c r="G833" s="38">
        <v>3578.5</v>
      </c>
      <c r="H833" s="40">
        <f t="shared" si="12"/>
        <v>0</v>
      </c>
    </row>
    <row r="834" spans="1:10" x14ac:dyDescent="0.25">
      <c r="A834" s="35">
        <v>41651</v>
      </c>
      <c r="B834" s="36">
        <v>961</v>
      </c>
      <c r="C834" s="36" t="s">
        <v>9</v>
      </c>
      <c r="D834" s="37" t="s">
        <v>267</v>
      </c>
      <c r="E834" s="38">
        <v>1416</v>
      </c>
      <c r="F834" s="87">
        <v>41651</v>
      </c>
      <c r="G834" s="38">
        <v>1416</v>
      </c>
      <c r="H834" s="40">
        <f t="shared" si="12"/>
        <v>0</v>
      </c>
    </row>
    <row r="835" spans="1:10" x14ac:dyDescent="0.25">
      <c r="A835" s="35">
        <v>41651</v>
      </c>
      <c r="B835" s="36">
        <v>962</v>
      </c>
      <c r="C835" s="36" t="s">
        <v>9</v>
      </c>
      <c r="D835" s="37" t="s">
        <v>8</v>
      </c>
      <c r="E835" s="38">
        <v>1194</v>
      </c>
      <c r="F835" s="87">
        <v>41651</v>
      </c>
      <c r="G835" s="38">
        <v>1194</v>
      </c>
      <c r="H835" s="40">
        <f t="shared" si="12"/>
        <v>0</v>
      </c>
      <c r="I835" s="21" t="s">
        <v>8</v>
      </c>
    </row>
    <row r="836" spans="1:10" x14ac:dyDescent="0.25">
      <c r="A836" s="35">
        <v>41651</v>
      </c>
      <c r="B836" s="36">
        <v>963</v>
      </c>
      <c r="C836" s="36" t="s">
        <v>9</v>
      </c>
      <c r="D836" s="37" t="s">
        <v>8</v>
      </c>
      <c r="E836" s="38">
        <v>351</v>
      </c>
      <c r="F836" s="87">
        <v>41651</v>
      </c>
      <c r="G836" s="38">
        <v>351</v>
      </c>
      <c r="H836" s="40">
        <f t="shared" ref="H836:H872" si="13">E836-G836</f>
        <v>0</v>
      </c>
      <c r="I836" s="21" t="s">
        <v>8</v>
      </c>
    </row>
    <row r="837" spans="1:10" x14ac:dyDescent="0.25">
      <c r="A837" s="35">
        <v>41651</v>
      </c>
      <c r="B837" s="36">
        <v>964</v>
      </c>
      <c r="C837" s="36" t="s">
        <v>9</v>
      </c>
      <c r="D837" s="37" t="s">
        <v>186</v>
      </c>
      <c r="E837" s="38">
        <v>6924</v>
      </c>
      <c r="F837" s="23">
        <v>41653</v>
      </c>
      <c r="G837" s="38">
        <v>6924</v>
      </c>
      <c r="H837" s="40">
        <f t="shared" si="13"/>
        <v>0</v>
      </c>
    </row>
    <row r="838" spans="1:10" x14ac:dyDescent="0.25">
      <c r="A838" s="35">
        <v>41651</v>
      </c>
      <c r="B838" s="36">
        <v>965</v>
      </c>
      <c r="C838" s="36" t="s">
        <v>9</v>
      </c>
      <c r="D838" s="37" t="s">
        <v>152</v>
      </c>
      <c r="E838" s="38">
        <v>6018</v>
      </c>
      <c r="F838" s="23">
        <v>41651</v>
      </c>
      <c r="G838" s="38">
        <v>6018</v>
      </c>
      <c r="H838" s="40">
        <f t="shared" si="13"/>
        <v>0</v>
      </c>
    </row>
    <row r="839" spans="1:10" x14ac:dyDescent="0.25">
      <c r="A839" s="35">
        <v>41652</v>
      </c>
      <c r="B839" s="36">
        <v>966</v>
      </c>
      <c r="C839" s="36" t="s">
        <v>9</v>
      </c>
      <c r="D839" s="37" t="s">
        <v>14</v>
      </c>
      <c r="E839" s="38">
        <v>2078.5</v>
      </c>
      <c r="F839" s="39">
        <v>41652</v>
      </c>
      <c r="G839" s="38">
        <v>2078.5</v>
      </c>
      <c r="H839" s="40">
        <f t="shared" si="13"/>
        <v>0</v>
      </c>
      <c r="I839" s="38" t="s">
        <v>27</v>
      </c>
      <c r="J839" s="31"/>
    </row>
    <row r="840" spans="1:10" x14ac:dyDescent="0.25">
      <c r="A840" s="35">
        <v>41652</v>
      </c>
      <c r="B840" s="36">
        <v>967</v>
      </c>
      <c r="C840" s="36" t="s">
        <v>9</v>
      </c>
      <c r="D840" s="37" t="s">
        <v>20</v>
      </c>
      <c r="E840" s="38">
        <v>7953</v>
      </c>
      <c r="F840" s="55" t="s">
        <v>402</v>
      </c>
      <c r="G840" s="38">
        <f>500+7453</f>
        <v>7953</v>
      </c>
      <c r="H840" s="40">
        <f t="shared" si="13"/>
        <v>0</v>
      </c>
      <c r="I840" s="37"/>
      <c r="J840" s="31"/>
    </row>
    <row r="841" spans="1:10" x14ac:dyDescent="0.25">
      <c r="A841" s="35">
        <v>41652</v>
      </c>
      <c r="B841" s="36">
        <v>968</v>
      </c>
      <c r="C841" s="36" t="s">
        <v>9</v>
      </c>
      <c r="D841" s="37" t="s">
        <v>176</v>
      </c>
      <c r="E841" s="38">
        <v>15137</v>
      </c>
      <c r="F841" s="39">
        <v>41652</v>
      </c>
      <c r="G841" s="38">
        <v>15137</v>
      </c>
      <c r="H841" s="40">
        <f t="shared" si="13"/>
        <v>0</v>
      </c>
      <c r="I841" s="37"/>
      <c r="J841" s="31"/>
    </row>
    <row r="842" spans="1:10" x14ac:dyDescent="0.25">
      <c r="A842" s="35">
        <v>41652</v>
      </c>
      <c r="B842" s="36">
        <v>969</v>
      </c>
      <c r="C842" s="36" t="s">
        <v>9</v>
      </c>
      <c r="D842" s="37" t="s">
        <v>13</v>
      </c>
      <c r="E842" s="38">
        <v>1885</v>
      </c>
      <c r="F842" s="39">
        <v>41653</v>
      </c>
      <c r="G842" s="38">
        <v>1885</v>
      </c>
      <c r="H842" s="40">
        <f t="shared" si="13"/>
        <v>0</v>
      </c>
      <c r="I842" s="37" t="s">
        <v>21</v>
      </c>
      <c r="J842" s="31"/>
    </row>
    <row r="843" spans="1:10" x14ac:dyDescent="0.25">
      <c r="A843" s="35">
        <v>41652</v>
      </c>
      <c r="B843" s="36">
        <v>970</v>
      </c>
      <c r="C843" s="36" t="s">
        <v>9</v>
      </c>
      <c r="D843" s="37" t="s">
        <v>129</v>
      </c>
      <c r="E843" s="38">
        <v>959</v>
      </c>
      <c r="F843" s="39">
        <v>41652</v>
      </c>
      <c r="G843" s="38">
        <v>959</v>
      </c>
      <c r="H843" s="40">
        <f t="shared" si="13"/>
        <v>0</v>
      </c>
      <c r="I843" s="37"/>
      <c r="J843" s="31"/>
    </row>
    <row r="844" spans="1:10" x14ac:dyDescent="0.25">
      <c r="A844" s="35">
        <v>41652</v>
      </c>
      <c r="B844" s="36">
        <v>971</v>
      </c>
      <c r="C844" s="36" t="s">
        <v>9</v>
      </c>
      <c r="D844" s="37" t="s">
        <v>44</v>
      </c>
      <c r="E844" s="38">
        <v>3800</v>
      </c>
      <c r="F844" s="96" t="s">
        <v>403</v>
      </c>
      <c r="G844" s="38">
        <f>3280+520</f>
        <v>3800</v>
      </c>
      <c r="H844" s="40">
        <f t="shared" si="13"/>
        <v>0</v>
      </c>
      <c r="I844" s="37" t="s">
        <v>45</v>
      </c>
      <c r="J844" s="31"/>
    </row>
    <row r="845" spans="1:10" x14ac:dyDescent="0.25">
      <c r="A845" s="35">
        <v>41652</v>
      </c>
      <c r="B845" s="36">
        <v>972</v>
      </c>
      <c r="C845" s="36" t="s">
        <v>9</v>
      </c>
      <c r="D845" s="37" t="s">
        <v>43</v>
      </c>
      <c r="E845" s="38">
        <v>1520</v>
      </c>
      <c r="F845" s="39">
        <v>41667</v>
      </c>
      <c r="G845" s="38">
        <v>1520</v>
      </c>
      <c r="H845" s="40">
        <f t="shared" si="13"/>
        <v>0</v>
      </c>
      <c r="I845" s="37" t="s">
        <v>30</v>
      </c>
    </row>
    <row r="846" spans="1:10" x14ac:dyDescent="0.25">
      <c r="A846" s="35">
        <v>41652</v>
      </c>
      <c r="B846" s="36">
        <v>973</v>
      </c>
      <c r="C846" s="36" t="s">
        <v>9</v>
      </c>
      <c r="D846" s="37" t="s">
        <v>42</v>
      </c>
      <c r="E846" s="38">
        <v>1520</v>
      </c>
      <c r="F846" s="39">
        <v>41667</v>
      </c>
      <c r="G846" s="38">
        <v>1520</v>
      </c>
      <c r="H846" s="40">
        <f t="shared" si="13"/>
        <v>0</v>
      </c>
      <c r="I846" s="37" t="s">
        <v>30</v>
      </c>
    </row>
    <row r="847" spans="1:10" x14ac:dyDescent="0.25">
      <c r="A847" s="35">
        <v>41652</v>
      </c>
      <c r="B847" s="36">
        <v>974</v>
      </c>
      <c r="C847" s="36" t="s">
        <v>9</v>
      </c>
      <c r="D847" s="37" t="s">
        <v>338</v>
      </c>
      <c r="E847" s="38">
        <v>444</v>
      </c>
      <c r="F847" s="39">
        <v>41652</v>
      </c>
      <c r="G847" s="38">
        <v>444</v>
      </c>
      <c r="H847" s="40">
        <f t="shared" si="13"/>
        <v>0</v>
      </c>
      <c r="I847" s="37" t="s">
        <v>30</v>
      </c>
      <c r="J847" s="31"/>
    </row>
    <row r="848" spans="1:10" x14ac:dyDescent="0.25">
      <c r="A848" s="35">
        <v>41652</v>
      </c>
      <c r="B848" s="36">
        <v>975</v>
      </c>
      <c r="C848" s="36" t="s">
        <v>9</v>
      </c>
      <c r="D848" s="37" t="s">
        <v>29</v>
      </c>
      <c r="E848" s="38">
        <v>12531.5</v>
      </c>
      <c r="F848" s="55" t="s">
        <v>404</v>
      </c>
      <c r="G848" s="38">
        <f>10531.5+2000</f>
        <v>12531.5</v>
      </c>
      <c r="H848" s="40">
        <f t="shared" si="13"/>
        <v>0</v>
      </c>
      <c r="I848" s="37" t="s">
        <v>30</v>
      </c>
      <c r="J848" s="31"/>
    </row>
    <row r="849" spans="1:10" x14ac:dyDescent="0.25">
      <c r="A849" s="35">
        <v>41652</v>
      </c>
      <c r="B849" s="36">
        <v>976</v>
      </c>
      <c r="C849" s="36" t="s">
        <v>9</v>
      </c>
      <c r="D849" s="37" t="s">
        <v>76</v>
      </c>
      <c r="E849" s="38">
        <v>1809</v>
      </c>
      <c r="F849" s="39">
        <v>41652</v>
      </c>
      <c r="G849" s="38">
        <v>1809</v>
      </c>
      <c r="H849" s="40">
        <f t="shared" si="13"/>
        <v>0</v>
      </c>
      <c r="I849" s="37"/>
      <c r="J849" s="31"/>
    </row>
    <row r="850" spans="1:10" x14ac:dyDescent="0.25">
      <c r="A850" s="35">
        <v>41652</v>
      </c>
      <c r="B850" s="36">
        <v>977</v>
      </c>
      <c r="C850" s="36" t="s">
        <v>9</v>
      </c>
      <c r="D850" s="37" t="s">
        <v>34</v>
      </c>
      <c r="E850" s="38">
        <v>2454</v>
      </c>
      <c r="F850" s="39">
        <v>41652</v>
      </c>
      <c r="G850" s="38">
        <v>2454</v>
      </c>
      <c r="H850" s="40">
        <f t="shared" si="13"/>
        <v>0</v>
      </c>
      <c r="I850" s="37" t="s">
        <v>30</v>
      </c>
      <c r="J850" s="31"/>
    </row>
    <row r="851" spans="1:10" x14ac:dyDescent="0.25">
      <c r="A851" s="35">
        <v>41652</v>
      </c>
      <c r="B851" s="36">
        <v>978</v>
      </c>
      <c r="C851" s="36" t="s">
        <v>9</v>
      </c>
      <c r="D851" s="37" t="s">
        <v>253</v>
      </c>
      <c r="E851" s="38">
        <v>6163</v>
      </c>
      <c r="F851" s="39">
        <v>41652</v>
      </c>
      <c r="G851" s="38">
        <v>6163</v>
      </c>
      <c r="H851" s="40">
        <f t="shared" si="13"/>
        <v>0</v>
      </c>
      <c r="I851" s="37" t="s">
        <v>30</v>
      </c>
      <c r="J851" s="31"/>
    </row>
    <row r="852" spans="1:10" x14ac:dyDescent="0.25">
      <c r="A852" s="35">
        <v>41652</v>
      </c>
      <c r="B852" s="36">
        <v>979</v>
      </c>
      <c r="C852" s="36" t="s">
        <v>9</v>
      </c>
      <c r="D852" s="37" t="s">
        <v>47</v>
      </c>
      <c r="E852" s="38">
        <v>4349.5</v>
      </c>
      <c r="F852" s="39">
        <v>41653</v>
      </c>
      <c r="G852" s="38">
        <v>4349.5</v>
      </c>
      <c r="H852" s="40">
        <f t="shared" si="13"/>
        <v>0</v>
      </c>
      <c r="I852" s="37" t="s">
        <v>30</v>
      </c>
      <c r="J852" s="31"/>
    </row>
    <row r="853" spans="1:10" x14ac:dyDescent="0.25">
      <c r="A853" s="35">
        <v>41652</v>
      </c>
      <c r="B853" s="36">
        <v>980</v>
      </c>
      <c r="C853" s="36" t="s">
        <v>9</v>
      </c>
      <c r="D853" s="37" t="s">
        <v>16</v>
      </c>
      <c r="E853" s="38">
        <v>57679.199999999997</v>
      </c>
      <c r="F853" s="42">
        <v>41710</v>
      </c>
      <c r="G853" s="44">
        <v>57679.199999999997</v>
      </c>
      <c r="H853" s="40">
        <f t="shared" si="13"/>
        <v>0</v>
      </c>
      <c r="I853" s="37"/>
      <c r="J853" s="31"/>
    </row>
    <row r="854" spans="1:10" x14ac:dyDescent="0.25">
      <c r="A854" s="35">
        <v>41652</v>
      </c>
      <c r="B854" s="36">
        <v>981</v>
      </c>
      <c r="C854" s="36" t="s">
        <v>9</v>
      </c>
      <c r="D854" s="37" t="s">
        <v>99</v>
      </c>
      <c r="E854" s="38">
        <v>28903</v>
      </c>
      <c r="F854" s="39">
        <v>41652</v>
      </c>
      <c r="G854" s="38">
        <v>28903</v>
      </c>
      <c r="H854" s="40">
        <f t="shared" si="13"/>
        <v>0</v>
      </c>
      <c r="I854" s="37" t="s">
        <v>27</v>
      </c>
      <c r="J854" s="31"/>
    </row>
    <row r="855" spans="1:10" x14ac:dyDescent="0.25">
      <c r="A855" s="35">
        <v>41652</v>
      </c>
      <c r="B855" s="36">
        <v>982</v>
      </c>
      <c r="C855" s="36" t="s">
        <v>9</v>
      </c>
      <c r="D855" s="37" t="s">
        <v>124</v>
      </c>
      <c r="E855" s="38">
        <v>122</v>
      </c>
      <c r="F855" s="39">
        <v>41652</v>
      </c>
      <c r="G855" s="38">
        <v>122</v>
      </c>
      <c r="H855" s="40">
        <f t="shared" si="13"/>
        <v>0</v>
      </c>
      <c r="I855" s="37" t="s">
        <v>30</v>
      </c>
      <c r="J855" s="31"/>
    </row>
    <row r="856" spans="1:10" x14ac:dyDescent="0.25">
      <c r="A856" s="35">
        <v>41652</v>
      </c>
      <c r="B856" s="36">
        <v>983</v>
      </c>
      <c r="C856" s="36" t="s">
        <v>9</v>
      </c>
      <c r="D856" s="37" t="s">
        <v>54</v>
      </c>
      <c r="E856" s="38">
        <v>12986.5</v>
      </c>
      <c r="F856" s="39">
        <v>41653</v>
      </c>
      <c r="G856" s="38">
        <v>12986.5</v>
      </c>
      <c r="H856" s="40">
        <f t="shared" si="13"/>
        <v>0</v>
      </c>
      <c r="I856" s="37" t="s">
        <v>30</v>
      </c>
      <c r="J856" s="31"/>
    </row>
    <row r="857" spans="1:10" x14ac:dyDescent="0.25">
      <c r="A857" s="35">
        <v>41652</v>
      </c>
      <c r="B857" s="36">
        <v>984</v>
      </c>
      <c r="C857" s="36" t="s">
        <v>9</v>
      </c>
      <c r="D857" s="37" t="s">
        <v>57</v>
      </c>
      <c r="E857" s="38">
        <v>780</v>
      </c>
      <c r="F857" s="39">
        <v>41652</v>
      </c>
      <c r="G857" s="38">
        <v>780</v>
      </c>
      <c r="H857" s="40">
        <f t="shared" si="13"/>
        <v>0</v>
      </c>
      <c r="I857" s="37" t="s">
        <v>30</v>
      </c>
      <c r="J857" s="31"/>
    </row>
    <row r="858" spans="1:10" x14ac:dyDescent="0.25">
      <c r="A858" s="35">
        <v>41652</v>
      </c>
      <c r="B858" s="36">
        <v>985</v>
      </c>
      <c r="C858" s="36" t="s">
        <v>9</v>
      </c>
      <c r="D858" s="37" t="s">
        <v>17</v>
      </c>
      <c r="E858" s="38">
        <v>476509.01</v>
      </c>
      <c r="F858" s="39">
        <v>41657</v>
      </c>
      <c r="G858" s="38">
        <v>476509</v>
      </c>
      <c r="H858" s="40">
        <f t="shared" si="13"/>
        <v>1.0000000009313226E-2</v>
      </c>
      <c r="I858" s="37"/>
      <c r="J858" s="31"/>
    </row>
    <row r="859" spans="1:10" x14ac:dyDescent="0.25">
      <c r="A859" s="35">
        <v>41652</v>
      </c>
      <c r="B859" s="36">
        <v>986</v>
      </c>
      <c r="C859" s="36" t="s">
        <v>9</v>
      </c>
      <c r="D859" s="37" t="s">
        <v>22</v>
      </c>
      <c r="E859" s="38">
        <v>1084.5</v>
      </c>
      <c r="F859" s="39">
        <v>41652</v>
      </c>
      <c r="G859" s="38">
        <v>1084.5</v>
      </c>
      <c r="H859" s="40">
        <f t="shared" si="13"/>
        <v>0</v>
      </c>
      <c r="I859" s="37"/>
      <c r="J859" s="31"/>
    </row>
    <row r="860" spans="1:10" x14ac:dyDescent="0.25">
      <c r="A860" s="35">
        <v>41652</v>
      </c>
      <c r="B860" s="36">
        <v>987</v>
      </c>
      <c r="C860" s="36" t="s">
        <v>9</v>
      </c>
      <c r="D860" s="37" t="s">
        <v>405</v>
      </c>
      <c r="E860" s="38">
        <v>3852</v>
      </c>
      <c r="F860" s="39">
        <v>41652</v>
      </c>
      <c r="G860" s="38">
        <v>3852</v>
      </c>
      <c r="H860" s="40">
        <f t="shared" si="13"/>
        <v>0</v>
      </c>
      <c r="I860" s="37"/>
      <c r="J860" s="31"/>
    </row>
    <row r="861" spans="1:10" x14ac:dyDescent="0.25">
      <c r="A861" s="35">
        <v>41652</v>
      </c>
      <c r="B861" s="36">
        <v>988</v>
      </c>
      <c r="C861" s="36" t="s">
        <v>9</v>
      </c>
      <c r="D861" s="37" t="s">
        <v>49</v>
      </c>
      <c r="E861" s="38">
        <v>914</v>
      </c>
      <c r="F861" s="39">
        <v>41652</v>
      </c>
      <c r="G861" s="38">
        <v>914</v>
      </c>
      <c r="H861" s="40">
        <f t="shared" si="13"/>
        <v>0</v>
      </c>
      <c r="I861" s="37"/>
      <c r="J861" s="31"/>
    </row>
    <row r="862" spans="1:10" x14ac:dyDescent="0.25">
      <c r="A862" s="35">
        <v>41652</v>
      </c>
      <c r="B862" s="36">
        <v>989</v>
      </c>
      <c r="C862" s="36" t="s">
        <v>9</v>
      </c>
      <c r="D862" s="37" t="s">
        <v>149</v>
      </c>
      <c r="E862" s="38">
        <v>14453.5</v>
      </c>
      <c r="F862" s="39">
        <v>41652</v>
      </c>
      <c r="G862" s="38">
        <v>14453.5</v>
      </c>
      <c r="H862" s="40">
        <f t="shared" si="13"/>
        <v>0</v>
      </c>
      <c r="I862" s="37"/>
      <c r="J862" s="31"/>
    </row>
    <row r="863" spans="1:10" x14ac:dyDescent="0.25">
      <c r="A863" s="35">
        <v>41652</v>
      </c>
      <c r="B863" s="36">
        <v>990</v>
      </c>
      <c r="C863" s="36" t="s">
        <v>9</v>
      </c>
      <c r="D863" s="37" t="s">
        <v>215</v>
      </c>
      <c r="E863" s="38">
        <v>3161</v>
      </c>
      <c r="F863" s="39">
        <v>41652</v>
      </c>
      <c r="G863" s="38">
        <v>3161</v>
      </c>
      <c r="H863" s="40">
        <f t="shared" si="13"/>
        <v>0</v>
      </c>
      <c r="I863" s="37"/>
      <c r="J863" s="31"/>
    </row>
    <row r="864" spans="1:10" x14ac:dyDescent="0.25">
      <c r="A864" s="35">
        <v>41652</v>
      </c>
      <c r="B864" s="36">
        <v>991</v>
      </c>
      <c r="C864" s="36" t="s">
        <v>9</v>
      </c>
      <c r="D864" s="37" t="s">
        <v>55</v>
      </c>
      <c r="E864" s="38">
        <v>11559</v>
      </c>
      <c r="F864" s="39">
        <v>41652</v>
      </c>
      <c r="G864" s="38">
        <v>11559</v>
      </c>
      <c r="H864" s="40">
        <f t="shared" si="13"/>
        <v>0</v>
      </c>
      <c r="I864" s="37"/>
      <c r="J864" s="31"/>
    </row>
    <row r="865" spans="1:10" x14ac:dyDescent="0.25">
      <c r="A865" s="35">
        <v>41652</v>
      </c>
      <c r="B865" s="36">
        <v>992</v>
      </c>
      <c r="C865" s="36" t="s">
        <v>9</v>
      </c>
      <c r="D865" s="37" t="s">
        <v>152</v>
      </c>
      <c r="E865" s="38">
        <v>19988.5</v>
      </c>
      <c r="F865" s="39">
        <v>41652</v>
      </c>
      <c r="G865" s="38">
        <v>19988.5</v>
      </c>
      <c r="H865" s="40">
        <f t="shared" si="13"/>
        <v>0</v>
      </c>
      <c r="I865" s="37"/>
      <c r="J865" s="31"/>
    </row>
    <row r="866" spans="1:10" x14ac:dyDescent="0.25">
      <c r="A866" s="35">
        <v>41652</v>
      </c>
      <c r="B866" s="36">
        <v>993</v>
      </c>
      <c r="C866" s="36" t="s">
        <v>9</v>
      </c>
      <c r="D866" s="37" t="s">
        <v>58</v>
      </c>
      <c r="E866" s="38">
        <v>1303</v>
      </c>
      <c r="F866" s="39">
        <v>41652</v>
      </c>
      <c r="G866" s="38">
        <v>1303</v>
      </c>
      <c r="H866" s="40">
        <f t="shared" si="13"/>
        <v>0</v>
      </c>
      <c r="I866" s="37" t="s">
        <v>30</v>
      </c>
      <c r="J866" s="31"/>
    </row>
    <row r="867" spans="1:10" x14ac:dyDescent="0.25">
      <c r="A867" s="35">
        <v>41652</v>
      </c>
      <c r="B867" s="36">
        <v>994</v>
      </c>
      <c r="C867" s="36" t="s">
        <v>9</v>
      </c>
      <c r="D867" s="37" t="s">
        <v>50</v>
      </c>
      <c r="E867" s="38">
        <v>7143</v>
      </c>
      <c r="F867" s="39">
        <v>41659</v>
      </c>
      <c r="G867" s="38">
        <v>7143</v>
      </c>
      <c r="H867" s="40">
        <f t="shared" si="13"/>
        <v>0</v>
      </c>
      <c r="I867" s="37"/>
      <c r="J867" s="31"/>
    </row>
    <row r="868" spans="1:10" x14ac:dyDescent="0.25">
      <c r="A868" s="35">
        <v>41652</v>
      </c>
      <c r="B868" s="36">
        <v>995</v>
      </c>
      <c r="C868" s="36" t="s">
        <v>9</v>
      </c>
      <c r="D868" s="37" t="s">
        <v>294</v>
      </c>
      <c r="E868" s="38">
        <v>1909.5</v>
      </c>
      <c r="F868" s="39">
        <v>41653</v>
      </c>
      <c r="G868" s="38">
        <v>1909.5</v>
      </c>
      <c r="H868" s="40">
        <f t="shared" si="13"/>
        <v>0</v>
      </c>
      <c r="I868" s="37" t="s">
        <v>30</v>
      </c>
      <c r="J868" s="31"/>
    </row>
    <row r="869" spans="1:10" x14ac:dyDescent="0.25">
      <c r="A869" s="35">
        <v>41652</v>
      </c>
      <c r="B869" s="36">
        <v>996</v>
      </c>
      <c r="C869" s="36" t="s">
        <v>9</v>
      </c>
      <c r="D869" s="37" t="s">
        <v>96</v>
      </c>
      <c r="E869" s="38">
        <v>46233</v>
      </c>
      <c r="F869" s="39">
        <v>41659</v>
      </c>
      <c r="G869" s="38">
        <v>46233</v>
      </c>
      <c r="H869" s="40">
        <f t="shared" si="13"/>
        <v>0</v>
      </c>
      <c r="I869" s="37" t="s">
        <v>27</v>
      </c>
      <c r="J869" s="31"/>
    </row>
    <row r="870" spans="1:10" x14ac:dyDescent="0.25">
      <c r="A870" s="35">
        <v>41652</v>
      </c>
      <c r="B870" s="36">
        <v>997</v>
      </c>
      <c r="C870" s="36" t="s">
        <v>9</v>
      </c>
      <c r="D870" s="37" t="s">
        <v>251</v>
      </c>
      <c r="E870" s="38">
        <v>6170.5</v>
      </c>
      <c r="F870" s="39">
        <v>41652</v>
      </c>
      <c r="G870" s="38">
        <v>6170.5</v>
      </c>
      <c r="H870" s="40">
        <f t="shared" si="13"/>
        <v>0</v>
      </c>
      <c r="I870" s="37" t="s">
        <v>30</v>
      </c>
      <c r="J870" s="31"/>
    </row>
    <row r="871" spans="1:10" x14ac:dyDescent="0.25">
      <c r="A871" s="35">
        <v>41652</v>
      </c>
      <c r="B871" s="36">
        <v>998</v>
      </c>
      <c r="C871" s="36" t="s">
        <v>9</v>
      </c>
      <c r="D871" s="37" t="s">
        <v>115</v>
      </c>
      <c r="E871" s="38">
        <v>480</v>
      </c>
      <c r="F871" s="39">
        <v>41652</v>
      </c>
      <c r="G871" s="38">
        <v>480</v>
      </c>
      <c r="H871" s="40">
        <f t="shared" si="13"/>
        <v>0</v>
      </c>
      <c r="I871" s="37"/>
      <c r="J871" s="31"/>
    </row>
    <row r="872" spans="1:10" x14ac:dyDescent="0.25">
      <c r="A872" s="35">
        <v>41652</v>
      </c>
      <c r="B872" s="36">
        <v>999</v>
      </c>
      <c r="C872" s="36" t="s">
        <v>9</v>
      </c>
      <c r="D872" s="37" t="s">
        <v>51</v>
      </c>
      <c r="E872" s="38">
        <v>2200</v>
      </c>
      <c r="F872" s="39">
        <v>41661</v>
      </c>
      <c r="G872" s="38">
        <v>2200</v>
      </c>
      <c r="H872" s="40">
        <f t="shared" si="13"/>
        <v>0</v>
      </c>
      <c r="I872" s="37" t="s">
        <v>45</v>
      </c>
      <c r="J872" s="31"/>
    </row>
    <row r="873" spans="1:10" x14ac:dyDescent="0.25">
      <c r="A873" s="35">
        <v>41652</v>
      </c>
      <c r="B873" s="36">
        <v>1000</v>
      </c>
      <c r="C873" s="97" t="s">
        <v>406</v>
      </c>
      <c r="D873" s="51" t="s">
        <v>109</v>
      </c>
      <c r="E873" s="52">
        <v>4354.5</v>
      </c>
      <c r="F873" s="53">
        <v>41652</v>
      </c>
      <c r="G873" s="52">
        <v>4354.5</v>
      </c>
      <c r="H873" s="98"/>
      <c r="I873" s="37"/>
      <c r="J873" s="31"/>
    </row>
    <row r="874" spans="1:10" x14ac:dyDescent="0.25">
      <c r="A874" s="35">
        <v>41652</v>
      </c>
      <c r="B874" s="36">
        <v>1</v>
      </c>
      <c r="C874" s="36" t="s">
        <v>407</v>
      </c>
      <c r="D874" s="37" t="s">
        <v>288</v>
      </c>
      <c r="E874" s="38">
        <v>1346</v>
      </c>
      <c r="F874" s="39">
        <v>41652</v>
      </c>
      <c r="G874" s="38">
        <v>1346</v>
      </c>
      <c r="H874" s="40">
        <f t="shared" ref="H874:H937" si="14">E874-G874</f>
        <v>0</v>
      </c>
      <c r="I874" s="37" t="s">
        <v>45</v>
      </c>
      <c r="J874" s="31"/>
    </row>
    <row r="875" spans="1:10" x14ac:dyDescent="0.25">
      <c r="A875" s="35">
        <v>41652</v>
      </c>
      <c r="B875" s="36">
        <v>2</v>
      </c>
      <c r="C875" s="36" t="s">
        <v>407</v>
      </c>
      <c r="D875" s="51" t="s">
        <v>237</v>
      </c>
      <c r="E875" s="52">
        <v>6531.5</v>
      </c>
      <c r="F875" s="53">
        <v>41652</v>
      </c>
      <c r="G875" s="52">
        <v>6531.5</v>
      </c>
      <c r="H875" s="18">
        <f t="shared" si="14"/>
        <v>0</v>
      </c>
      <c r="I875" s="51" t="s">
        <v>21</v>
      </c>
      <c r="J875" s="31"/>
    </row>
    <row r="876" spans="1:10" x14ac:dyDescent="0.25">
      <c r="A876" s="35">
        <v>41652</v>
      </c>
      <c r="B876" s="36">
        <v>3</v>
      </c>
      <c r="C876" s="36" t="s">
        <v>407</v>
      </c>
      <c r="D876" s="37" t="s">
        <v>89</v>
      </c>
      <c r="E876" s="38">
        <v>775</v>
      </c>
      <c r="F876" s="39">
        <v>41652</v>
      </c>
      <c r="G876" s="38">
        <v>775</v>
      </c>
      <c r="H876" s="40">
        <f t="shared" si="14"/>
        <v>0</v>
      </c>
      <c r="I876" s="37"/>
      <c r="J876" s="54"/>
    </row>
    <row r="877" spans="1:10" x14ac:dyDescent="0.25">
      <c r="A877" s="35">
        <v>41652</v>
      </c>
      <c r="B877" s="36">
        <v>4</v>
      </c>
      <c r="C877" s="36" t="s">
        <v>407</v>
      </c>
      <c r="D877" s="37" t="s">
        <v>408</v>
      </c>
      <c r="E877" s="38">
        <v>10944</v>
      </c>
      <c r="F877" s="39">
        <v>41652</v>
      </c>
      <c r="G877" s="38">
        <v>10944</v>
      </c>
      <c r="H877" s="40">
        <f t="shared" si="14"/>
        <v>0</v>
      </c>
      <c r="I877" s="37" t="s">
        <v>21</v>
      </c>
      <c r="J877" s="31"/>
    </row>
    <row r="878" spans="1:10" x14ac:dyDescent="0.25">
      <c r="A878" s="35">
        <v>41652</v>
      </c>
      <c r="B878" s="36">
        <v>5</v>
      </c>
      <c r="C878" s="36" t="s">
        <v>407</v>
      </c>
      <c r="D878" s="37" t="s">
        <v>253</v>
      </c>
      <c r="E878" s="38">
        <v>3864.5</v>
      </c>
      <c r="F878" s="39">
        <v>41652</v>
      </c>
      <c r="G878" s="38">
        <v>3864.5</v>
      </c>
      <c r="H878" s="40">
        <f t="shared" si="14"/>
        <v>0</v>
      </c>
      <c r="I878" s="37" t="s">
        <v>21</v>
      </c>
      <c r="J878" s="31"/>
    </row>
    <row r="879" spans="1:10" x14ac:dyDescent="0.25">
      <c r="A879" s="35">
        <v>41652</v>
      </c>
      <c r="B879" s="36">
        <v>6</v>
      </c>
      <c r="C879" s="36" t="s">
        <v>407</v>
      </c>
      <c r="D879" s="37" t="s">
        <v>130</v>
      </c>
      <c r="E879" s="38">
        <v>2932</v>
      </c>
      <c r="F879" s="39">
        <v>41652</v>
      </c>
      <c r="G879" s="38">
        <v>2932</v>
      </c>
      <c r="H879" s="40">
        <f t="shared" si="14"/>
        <v>0</v>
      </c>
      <c r="I879" s="37" t="s">
        <v>21</v>
      </c>
      <c r="J879" s="31"/>
    </row>
    <row r="880" spans="1:10" x14ac:dyDescent="0.25">
      <c r="A880" s="35">
        <v>41652</v>
      </c>
      <c r="B880" s="36">
        <v>7</v>
      </c>
      <c r="C880" s="36" t="s">
        <v>407</v>
      </c>
      <c r="D880" s="37" t="s">
        <v>380</v>
      </c>
      <c r="E880" s="38">
        <v>6105.5</v>
      </c>
      <c r="F880" s="39">
        <v>41652</v>
      </c>
      <c r="G880" s="38">
        <v>6105.5</v>
      </c>
      <c r="H880" s="40">
        <f t="shared" si="14"/>
        <v>0</v>
      </c>
      <c r="I880" s="37" t="s">
        <v>21</v>
      </c>
      <c r="J880" s="31"/>
    </row>
    <row r="881" spans="1:10" x14ac:dyDescent="0.25">
      <c r="A881" s="35">
        <v>41652</v>
      </c>
      <c r="B881" s="36">
        <v>8</v>
      </c>
      <c r="C881" s="36" t="s">
        <v>407</v>
      </c>
      <c r="D881" s="37" t="s">
        <v>409</v>
      </c>
      <c r="E881" s="38">
        <v>2809.5</v>
      </c>
      <c r="F881" s="39">
        <v>41652</v>
      </c>
      <c r="G881" s="38">
        <v>2809.5</v>
      </c>
      <c r="H881" s="40">
        <f t="shared" si="14"/>
        <v>0</v>
      </c>
      <c r="I881" s="37"/>
      <c r="J881" s="31"/>
    </row>
    <row r="882" spans="1:10" x14ac:dyDescent="0.25">
      <c r="A882" s="35">
        <v>41652</v>
      </c>
      <c r="B882" s="36">
        <v>9</v>
      </c>
      <c r="C882" s="36" t="s">
        <v>407</v>
      </c>
      <c r="D882" s="37" t="s">
        <v>50</v>
      </c>
      <c r="E882" s="38">
        <v>5437.5</v>
      </c>
      <c r="F882" s="39">
        <v>41659</v>
      </c>
      <c r="G882" s="38">
        <v>5437.5</v>
      </c>
      <c r="H882" s="40">
        <f t="shared" si="14"/>
        <v>0</v>
      </c>
      <c r="I882" s="37" t="s">
        <v>21</v>
      </c>
      <c r="J882" s="54"/>
    </row>
    <row r="883" spans="1:10" x14ac:dyDescent="0.25">
      <c r="A883" s="35">
        <v>41652</v>
      </c>
      <c r="B883" s="36">
        <v>10</v>
      </c>
      <c r="C883" s="36" t="s">
        <v>407</v>
      </c>
      <c r="D883" s="37" t="s">
        <v>235</v>
      </c>
      <c r="E883" s="38">
        <v>3680.2</v>
      </c>
      <c r="F883" s="39">
        <v>41653</v>
      </c>
      <c r="G883" s="38">
        <v>3680.5</v>
      </c>
      <c r="H883" s="40">
        <f t="shared" si="14"/>
        <v>-0.3000000000001819</v>
      </c>
      <c r="I883" s="37" t="s">
        <v>65</v>
      </c>
      <c r="J883" s="54"/>
    </row>
    <row r="884" spans="1:10" x14ac:dyDescent="0.25">
      <c r="A884" s="35">
        <v>41652</v>
      </c>
      <c r="B884" s="36">
        <v>11</v>
      </c>
      <c r="C884" s="36" t="s">
        <v>407</v>
      </c>
      <c r="D884" s="37" t="s">
        <v>186</v>
      </c>
      <c r="E884" s="38">
        <v>3625</v>
      </c>
      <c r="F884" s="39">
        <v>41654</v>
      </c>
      <c r="G884" s="38">
        <v>3625</v>
      </c>
      <c r="H884" s="40">
        <f t="shared" si="14"/>
        <v>0</v>
      </c>
      <c r="I884" s="37"/>
      <c r="J884" s="54" t="s">
        <v>410</v>
      </c>
    </row>
    <row r="885" spans="1:10" x14ac:dyDescent="0.25">
      <c r="A885" s="35">
        <v>41652</v>
      </c>
      <c r="B885" s="36">
        <v>12</v>
      </c>
      <c r="C885" s="36" t="s">
        <v>407</v>
      </c>
      <c r="D885" s="37" t="s">
        <v>145</v>
      </c>
      <c r="E885" s="38">
        <v>3069.5</v>
      </c>
      <c r="F885" s="39">
        <v>41653</v>
      </c>
      <c r="G885" s="38">
        <v>3069.5</v>
      </c>
      <c r="H885" s="40">
        <f t="shared" si="14"/>
        <v>0</v>
      </c>
      <c r="I885" s="37" t="s">
        <v>65</v>
      </c>
      <c r="J885" s="54" t="s">
        <v>411</v>
      </c>
    </row>
    <row r="886" spans="1:10" x14ac:dyDescent="0.25">
      <c r="A886" s="35">
        <v>41652</v>
      </c>
      <c r="B886" s="36">
        <v>13</v>
      </c>
      <c r="C886" s="36" t="s">
        <v>407</v>
      </c>
      <c r="D886" s="37" t="s">
        <v>348</v>
      </c>
      <c r="E886" s="38">
        <v>3588</v>
      </c>
      <c r="F886" s="39">
        <v>41653</v>
      </c>
      <c r="G886" s="38">
        <v>3588</v>
      </c>
      <c r="H886" s="40">
        <f t="shared" si="14"/>
        <v>0</v>
      </c>
      <c r="I886" s="37" t="s">
        <v>65</v>
      </c>
      <c r="J886" s="54"/>
    </row>
    <row r="887" spans="1:10" x14ac:dyDescent="0.25">
      <c r="A887" s="35">
        <v>41652</v>
      </c>
      <c r="B887" s="36">
        <v>14</v>
      </c>
      <c r="C887" s="36" t="s">
        <v>407</v>
      </c>
      <c r="D887" s="37" t="s">
        <v>190</v>
      </c>
      <c r="E887" s="38">
        <v>2000</v>
      </c>
      <c r="F887" s="39">
        <v>41653</v>
      </c>
      <c r="G887" s="38">
        <v>2000</v>
      </c>
      <c r="H887" s="40">
        <f t="shared" si="14"/>
        <v>0</v>
      </c>
      <c r="I887" s="37" t="s">
        <v>65</v>
      </c>
      <c r="J887" s="54"/>
    </row>
    <row r="888" spans="1:10" x14ac:dyDescent="0.25">
      <c r="A888" s="35">
        <v>41652</v>
      </c>
      <c r="B888" s="36">
        <v>15</v>
      </c>
      <c r="C888" s="36" t="s">
        <v>407</v>
      </c>
      <c r="D888" s="37" t="s">
        <v>191</v>
      </c>
      <c r="E888" s="38">
        <v>1180</v>
      </c>
      <c r="F888" s="39">
        <v>41653</v>
      </c>
      <c r="G888" s="38">
        <v>1180</v>
      </c>
      <c r="H888" s="40">
        <f t="shared" si="14"/>
        <v>0</v>
      </c>
      <c r="I888" s="37" t="s">
        <v>65</v>
      </c>
      <c r="J888" s="54"/>
    </row>
    <row r="889" spans="1:10" x14ac:dyDescent="0.25">
      <c r="A889" s="35">
        <v>41652</v>
      </c>
      <c r="B889" s="36">
        <v>16</v>
      </c>
      <c r="C889" s="36" t="s">
        <v>407</v>
      </c>
      <c r="D889" s="37" t="s">
        <v>412</v>
      </c>
      <c r="E889" s="38">
        <v>1976.5</v>
      </c>
      <c r="F889" s="39">
        <v>41652</v>
      </c>
      <c r="G889" s="38">
        <v>1976.5</v>
      </c>
      <c r="H889" s="40">
        <f t="shared" si="14"/>
        <v>0</v>
      </c>
      <c r="I889" s="37" t="s">
        <v>217</v>
      </c>
      <c r="J889" s="54"/>
    </row>
    <row r="890" spans="1:10" x14ac:dyDescent="0.25">
      <c r="A890" s="35">
        <v>41652</v>
      </c>
      <c r="B890" s="36">
        <v>17</v>
      </c>
      <c r="C890" s="36" t="s">
        <v>407</v>
      </c>
      <c r="D890" s="37" t="s">
        <v>260</v>
      </c>
      <c r="E890" s="38">
        <v>960</v>
      </c>
      <c r="F890" s="39">
        <v>41652</v>
      </c>
      <c r="G890" s="38">
        <v>960</v>
      </c>
      <c r="H890" s="40">
        <f t="shared" si="14"/>
        <v>0</v>
      </c>
      <c r="I890" s="37" t="s">
        <v>217</v>
      </c>
      <c r="J890" s="54"/>
    </row>
    <row r="891" spans="1:10" x14ac:dyDescent="0.25">
      <c r="A891" s="35">
        <v>41652</v>
      </c>
      <c r="B891" s="36">
        <v>18</v>
      </c>
      <c r="C891" s="36" t="s">
        <v>407</v>
      </c>
      <c r="D891" s="37" t="s">
        <v>233</v>
      </c>
      <c r="E891" s="38">
        <v>2270.5</v>
      </c>
      <c r="F891" s="39">
        <v>41653</v>
      </c>
      <c r="G891" s="38">
        <v>2270.5</v>
      </c>
      <c r="H891" s="40">
        <f t="shared" si="14"/>
        <v>0</v>
      </c>
      <c r="I891" s="37" t="s">
        <v>65</v>
      </c>
      <c r="J891" s="54"/>
    </row>
    <row r="892" spans="1:10" x14ac:dyDescent="0.25">
      <c r="A892" s="35">
        <v>41652</v>
      </c>
      <c r="B892" s="36">
        <v>19</v>
      </c>
      <c r="C892" s="36" t="s">
        <v>407</v>
      </c>
      <c r="D892" s="37" t="s">
        <v>144</v>
      </c>
      <c r="E892" s="38">
        <v>4000</v>
      </c>
      <c r="F892" s="39">
        <v>41653</v>
      </c>
      <c r="G892" s="38">
        <v>4000</v>
      </c>
      <c r="H892" s="40">
        <f t="shared" si="14"/>
        <v>0</v>
      </c>
      <c r="I892" s="37" t="s">
        <v>65</v>
      </c>
      <c r="J892" s="54"/>
    </row>
    <row r="893" spans="1:10" x14ac:dyDescent="0.25">
      <c r="A893" s="35">
        <v>41652</v>
      </c>
      <c r="B893" s="36">
        <v>20</v>
      </c>
      <c r="C893" s="36" t="s">
        <v>407</v>
      </c>
      <c r="D893" s="37" t="s">
        <v>413</v>
      </c>
      <c r="E893" s="38">
        <v>1106</v>
      </c>
      <c r="F893" s="39">
        <v>41653</v>
      </c>
      <c r="G893" s="38">
        <v>1106</v>
      </c>
      <c r="H893" s="40">
        <f t="shared" si="14"/>
        <v>0</v>
      </c>
      <c r="I893" s="37" t="s">
        <v>65</v>
      </c>
      <c r="J893" s="54"/>
    </row>
    <row r="894" spans="1:10" x14ac:dyDescent="0.25">
      <c r="A894" s="35">
        <v>41652</v>
      </c>
      <c r="B894" s="36">
        <v>21</v>
      </c>
      <c r="C894" s="36" t="s">
        <v>407</v>
      </c>
      <c r="D894" s="37" t="s">
        <v>228</v>
      </c>
      <c r="E894" s="38">
        <v>2471</v>
      </c>
      <c r="F894" s="39">
        <v>41653</v>
      </c>
      <c r="G894" s="38">
        <v>2471</v>
      </c>
      <c r="H894" s="40">
        <f t="shared" si="14"/>
        <v>0</v>
      </c>
      <c r="I894" s="37" t="s">
        <v>65</v>
      </c>
      <c r="J894" s="54"/>
    </row>
    <row r="895" spans="1:10" x14ac:dyDescent="0.25">
      <c r="A895" s="35">
        <v>41652</v>
      </c>
      <c r="B895" s="36">
        <v>22</v>
      </c>
      <c r="C895" s="36" t="s">
        <v>407</v>
      </c>
      <c r="D895" s="37" t="s">
        <v>133</v>
      </c>
      <c r="E895" s="38">
        <v>8652</v>
      </c>
      <c r="F895" s="55" t="s">
        <v>414</v>
      </c>
      <c r="G895" s="38">
        <f>3800+4852</f>
        <v>8652</v>
      </c>
      <c r="H895" s="40">
        <f t="shared" si="14"/>
        <v>0</v>
      </c>
      <c r="I895" s="37"/>
      <c r="J895" s="54"/>
    </row>
    <row r="896" spans="1:10" x14ac:dyDescent="0.25">
      <c r="A896" s="35">
        <v>41652</v>
      </c>
      <c r="B896" s="36">
        <v>23</v>
      </c>
      <c r="C896" s="36" t="s">
        <v>407</v>
      </c>
      <c r="D896" s="37" t="s">
        <v>86</v>
      </c>
      <c r="E896" s="38">
        <v>16424</v>
      </c>
      <c r="F896" s="39">
        <v>41652</v>
      </c>
      <c r="G896" s="38">
        <v>16424</v>
      </c>
      <c r="H896" s="40">
        <f t="shared" si="14"/>
        <v>0</v>
      </c>
      <c r="I896" s="37"/>
      <c r="J896" s="54"/>
    </row>
    <row r="897" spans="1:10" x14ac:dyDescent="0.25">
      <c r="A897" s="35">
        <v>41652</v>
      </c>
      <c r="B897" s="36">
        <v>24</v>
      </c>
      <c r="C897" s="36" t="s">
        <v>407</v>
      </c>
      <c r="D897" s="37" t="s">
        <v>304</v>
      </c>
      <c r="E897" s="38">
        <v>14339</v>
      </c>
      <c r="F897" s="63" t="s">
        <v>415</v>
      </c>
      <c r="G897" s="38">
        <v>14339</v>
      </c>
      <c r="H897" s="40">
        <f t="shared" si="14"/>
        <v>0</v>
      </c>
      <c r="I897" s="37" t="s">
        <v>65</v>
      </c>
      <c r="J897" s="54" t="s">
        <v>416</v>
      </c>
    </row>
    <row r="898" spans="1:10" x14ac:dyDescent="0.25">
      <c r="A898" s="35">
        <v>41652</v>
      </c>
      <c r="B898" s="36">
        <v>25</v>
      </c>
      <c r="C898" s="36" t="s">
        <v>407</v>
      </c>
      <c r="D898" s="37" t="s">
        <v>11</v>
      </c>
      <c r="E898" s="38">
        <v>73393.5</v>
      </c>
      <c r="F898" s="39">
        <v>41680</v>
      </c>
      <c r="G898" s="38">
        <v>73393.5</v>
      </c>
      <c r="H898" s="40">
        <f t="shared" si="14"/>
        <v>0</v>
      </c>
      <c r="I898" s="37" t="s">
        <v>37</v>
      </c>
      <c r="J898" s="54"/>
    </row>
    <row r="899" spans="1:10" x14ac:dyDescent="0.25">
      <c r="A899" s="35">
        <v>41652</v>
      </c>
      <c r="B899" s="36">
        <v>26</v>
      </c>
      <c r="C899" s="36" t="s">
        <v>407</v>
      </c>
      <c r="D899" s="37" t="s">
        <v>198</v>
      </c>
      <c r="E899" s="38">
        <v>14155.6</v>
      </c>
      <c r="F899" s="39">
        <v>41653</v>
      </c>
      <c r="G899" s="38">
        <v>14155.6</v>
      </c>
      <c r="H899" s="40">
        <f t="shared" si="14"/>
        <v>0</v>
      </c>
      <c r="I899" s="37" t="s">
        <v>65</v>
      </c>
      <c r="J899" s="54"/>
    </row>
    <row r="900" spans="1:10" x14ac:dyDescent="0.25">
      <c r="A900" s="35">
        <v>41652</v>
      </c>
      <c r="B900" s="36">
        <v>27</v>
      </c>
      <c r="C900" s="36" t="s">
        <v>407</v>
      </c>
      <c r="D900" s="37" t="s">
        <v>86</v>
      </c>
      <c r="E900" s="38">
        <v>170</v>
      </c>
      <c r="F900" s="39">
        <v>41652</v>
      </c>
      <c r="G900" s="38">
        <v>170</v>
      </c>
      <c r="H900" s="40">
        <f t="shared" si="14"/>
        <v>0</v>
      </c>
      <c r="I900" s="37"/>
      <c r="J900" s="54"/>
    </row>
    <row r="901" spans="1:10" x14ac:dyDescent="0.25">
      <c r="A901" s="35">
        <v>41652</v>
      </c>
      <c r="B901" s="36">
        <v>28</v>
      </c>
      <c r="C901" s="36" t="s">
        <v>407</v>
      </c>
      <c r="D901" s="37" t="s">
        <v>392</v>
      </c>
      <c r="E901" s="38">
        <v>1968</v>
      </c>
      <c r="F901" s="39">
        <v>41652</v>
      </c>
      <c r="G901" s="38">
        <v>1968</v>
      </c>
      <c r="H901" s="40">
        <f t="shared" si="14"/>
        <v>0</v>
      </c>
      <c r="I901" s="37"/>
      <c r="J901" s="54"/>
    </row>
    <row r="902" spans="1:10" x14ac:dyDescent="0.25">
      <c r="A902" s="35">
        <v>41652</v>
      </c>
      <c r="B902" s="36">
        <v>29</v>
      </c>
      <c r="C902" s="36" t="s">
        <v>407</v>
      </c>
      <c r="D902" s="37" t="s">
        <v>417</v>
      </c>
      <c r="E902" s="38">
        <v>5625.5</v>
      </c>
      <c r="F902" s="39">
        <v>41653</v>
      </c>
      <c r="G902" s="38">
        <v>5625.5</v>
      </c>
      <c r="H902" s="40">
        <f t="shared" si="14"/>
        <v>0</v>
      </c>
      <c r="I902" s="37" t="s">
        <v>37</v>
      </c>
      <c r="J902" s="54"/>
    </row>
    <row r="903" spans="1:10" x14ac:dyDescent="0.25">
      <c r="A903" s="35">
        <v>41652</v>
      </c>
      <c r="B903" s="36">
        <v>30</v>
      </c>
      <c r="C903" s="36" t="s">
        <v>407</v>
      </c>
      <c r="D903" s="37" t="s">
        <v>307</v>
      </c>
      <c r="E903" s="38">
        <v>5738</v>
      </c>
      <c r="F903" s="39">
        <v>41653</v>
      </c>
      <c r="G903" s="38">
        <v>5738</v>
      </c>
      <c r="H903" s="40">
        <f t="shared" si="14"/>
        <v>0</v>
      </c>
      <c r="I903" s="37" t="s">
        <v>65</v>
      </c>
      <c r="J903" s="54"/>
    </row>
    <row r="904" spans="1:10" x14ac:dyDescent="0.25">
      <c r="A904" s="35">
        <v>41652</v>
      </c>
      <c r="B904" s="36">
        <v>31</v>
      </c>
      <c r="C904" s="36" t="s">
        <v>407</v>
      </c>
      <c r="D904" s="37" t="s">
        <v>98</v>
      </c>
      <c r="E904" s="38">
        <v>11811.5</v>
      </c>
      <c r="F904" s="39">
        <v>41653</v>
      </c>
      <c r="G904" s="38">
        <v>11811.5</v>
      </c>
      <c r="H904" s="40">
        <f t="shared" si="14"/>
        <v>0</v>
      </c>
      <c r="I904" s="37" t="s">
        <v>37</v>
      </c>
      <c r="J904" s="54"/>
    </row>
    <row r="905" spans="1:10" x14ac:dyDescent="0.25">
      <c r="A905" s="35">
        <v>41652</v>
      </c>
      <c r="B905" s="36">
        <v>32</v>
      </c>
      <c r="C905" s="36" t="s">
        <v>407</v>
      </c>
      <c r="D905" s="37" t="s">
        <v>370</v>
      </c>
      <c r="E905" s="38">
        <v>20541</v>
      </c>
      <c r="F905" s="39">
        <v>41654</v>
      </c>
      <c r="G905" s="38">
        <v>20541</v>
      </c>
      <c r="H905" s="40">
        <f t="shared" si="14"/>
        <v>0</v>
      </c>
      <c r="I905" s="37" t="s">
        <v>162</v>
      </c>
      <c r="J905" s="54"/>
    </row>
    <row r="906" spans="1:10" x14ac:dyDescent="0.25">
      <c r="A906" s="35">
        <v>41652</v>
      </c>
      <c r="B906" s="36">
        <v>33</v>
      </c>
      <c r="C906" s="36" t="s">
        <v>407</v>
      </c>
      <c r="D906" s="37" t="s">
        <v>99</v>
      </c>
      <c r="E906" s="38">
        <v>7428.6</v>
      </c>
      <c r="F906" s="39">
        <v>41654</v>
      </c>
      <c r="G906" s="38">
        <v>7428.6</v>
      </c>
      <c r="H906" s="40">
        <f t="shared" si="14"/>
        <v>0</v>
      </c>
      <c r="I906" s="37" t="s">
        <v>162</v>
      </c>
      <c r="J906" s="54"/>
    </row>
    <row r="907" spans="1:10" x14ac:dyDescent="0.25">
      <c r="A907" s="35">
        <v>41652</v>
      </c>
      <c r="B907" s="36">
        <v>34</v>
      </c>
      <c r="C907" s="36" t="s">
        <v>407</v>
      </c>
      <c r="D907" s="37" t="s">
        <v>163</v>
      </c>
      <c r="E907" s="38">
        <v>1770.5</v>
      </c>
      <c r="F907" s="39">
        <v>41654</v>
      </c>
      <c r="G907" s="38">
        <v>1770.5</v>
      </c>
      <c r="H907" s="40">
        <f t="shared" si="14"/>
        <v>0</v>
      </c>
      <c r="I907" s="37" t="s">
        <v>162</v>
      </c>
      <c r="J907" s="54"/>
    </row>
    <row r="908" spans="1:10" x14ac:dyDescent="0.25">
      <c r="A908" s="35">
        <v>41652</v>
      </c>
      <c r="B908" s="36">
        <v>35</v>
      </c>
      <c r="C908" s="36" t="s">
        <v>407</v>
      </c>
      <c r="D908" s="37" t="s">
        <v>418</v>
      </c>
      <c r="E908" s="38">
        <v>7766.5</v>
      </c>
      <c r="F908" s="41" t="s">
        <v>419</v>
      </c>
      <c r="G908" s="38">
        <v>7766.5</v>
      </c>
      <c r="H908" s="40">
        <f t="shared" si="14"/>
        <v>0</v>
      </c>
      <c r="I908" s="37" t="s">
        <v>162</v>
      </c>
      <c r="J908" s="54"/>
    </row>
    <row r="909" spans="1:10" x14ac:dyDescent="0.25">
      <c r="A909" s="35">
        <v>41652</v>
      </c>
      <c r="B909" s="36">
        <v>36</v>
      </c>
      <c r="C909" s="36" t="s">
        <v>407</v>
      </c>
      <c r="D909" s="37" t="s">
        <v>22</v>
      </c>
      <c r="E909" s="38">
        <v>11817</v>
      </c>
      <c r="F909" s="39">
        <v>41654</v>
      </c>
      <c r="G909" s="38">
        <v>11817</v>
      </c>
      <c r="H909" s="40">
        <f t="shared" si="14"/>
        <v>0</v>
      </c>
      <c r="I909" s="37" t="s">
        <v>162</v>
      </c>
      <c r="J909" s="54"/>
    </row>
    <row r="910" spans="1:10" x14ac:dyDescent="0.25">
      <c r="A910" s="35">
        <v>41652</v>
      </c>
      <c r="B910" s="36">
        <v>37</v>
      </c>
      <c r="C910" s="36" t="s">
        <v>407</v>
      </c>
      <c r="D910" s="37" t="s">
        <v>169</v>
      </c>
      <c r="E910" s="38">
        <v>13153.5</v>
      </c>
      <c r="F910" s="39">
        <v>41654</v>
      </c>
      <c r="G910" s="38">
        <v>13153.5</v>
      </c>
      <c r="H910" s="40">
        <f t="shared" si="14"/>
        <v>0</v>
      </c>
      <c r="I910" s="37" t="s">
        <v>162</v>
      </c>
      <c r="J910" s="54"/>
    </row>
    <row r="911" spans="1:10" x14ac:dyDescent="0.25">
      <c r="A911" s="35">
        <v>41652</v>
      </c>
      <c r="B911" s="36">
        <v>38</v>
      </c>
      <c r="C911" s="36" t="s">
        <v>407</v>
      </c>
      <c r="D911" s="37" t="s">
        <v>358</v>
      </c>
      <c r="E911" s="38">
        <v>10044</v>
      </c>
      <c r="F911" s="39">
        <v>41657</v>
      </c>
      <c r="G911" s="38">
        <v>10044</v>
      </c>
      <c r="H911" s="40">
        <f t="shared" si="14"/>
        <v>0</v>
      </c>
      <c r="I911" s="37" t="s">
        <v>162</v>
      </c>
      <c r="J911" s="54"/>
    </row>
    <row r="912" spans="1:10" x14ac:dyDescent="0.25">
      <c r="A912" s="35">
        <v>41652</v>
      </c>
      <c r="B912" s="36">
        <v>39</v>
      </c>
      <c r="C912" s="36" t="s">
        <v>407</v>
      </c>
      <c r="D912" s="37" t="s">
        <v>168</v>
      </c>
      <c r="E912" s="38">
        <v>17253</v>
      </c>
      <c r="F912" s="39">
        <v>41654</v>
      </c>
      <c r="G912" s="38">
        <v>17253</v>
      </c>
      <c r="H912" s="40">
        <f t="shared" si="14"/>
        <v>0</v>
      </c>
      <c r="I912" s="37" t="s">
        <v>162</v>
      </c>
      <c r="J912" s="54"/>
    </row>
    <row r="913" spans="1:10" x14ac:dyDescent="0.25">
      <c r="A913" s="35">
        <v>41652</v>
      </c>
      <c r="B913" s="36">
        <v>40</v>
      </c>
      <c r="C913" s="36" t="s">
        <v>407</v>
      </c>
      <c r="D913" s="37" t="s">
        <v>277</v>
      </c>
      <c r="E913" s="38">
        <v>4616.8</v>
      </c>
      <c r="F913" s="39">
        <v>41654</v>
      </c>
      <c r="G913" s="38">
        <v>4616.8</v>
      </c>
      <c r="H913" s="40">
        <f t="shared" si="14"/>
        <v>0</v>
      </c>
      <c r="I913" s="37" t="s">
        <v>162</v>
      </c>
      <c r="J913" s="54"/>
    </row>
    <row r="914" spans="1:10" x14ac:dyDescent="0.25">
      <c r="A914" s="35">
        <v>41652</v>
      </c>
      <c r="B914" s="36">
        <v>41</v>
      </c>
      <c r="C914" s="36" t="s">
        <v>407</v>
      </c>
      <c r="D914" s="37" t="s">
        <v>420</v>
      </c>
      <c r="E914" s="38">
        <v>14950.5</v>
      </c>
      <c r="F914" s="39">
        <v>41654</v>
      </c>
      <c r="G914" s="38">
        <v>14950.5</v>
      </c>
      <c r="H914" s="40">
        <f t="shared" si="14"/>
        <v>0</v>
      </c>
      <c r="I914" s="37" t="s">
        <v>162</v>
      </c>
      <c r="J914" s="54"/>
    </row>
    <row r="915" spans="1:10" x14ac:dyDescent="0.25">
      <c r="A915" s="35">
        <v>41652</v>
      </c>
      <c r="B915" s="36">
        <v>42</v>
      </c>
      <c r="C915" s="36" t="s">
        <v>407</v>
      </c>
      <c r="D915" s="37" t="s">
        <v>160</v>
      </c>
      <c r="E915" s="38">
        <v>79202</v>
      </c>
      <c r="F915" s="41" t="s">
        <v>421</v>
      </c>
      <c r="G915" s="38">
        <v>79202</v>
      </c>
      <c r="H915" s="40">
        <f t="shared" si="14"/>
        <v>0</v>
      </c>
      <c r="I915" s="37" t="s">
        <v>162</v>
      </c>
      <c r="J915" s="54"/>
    </row>
    <row r="916" spans="1:10" x14ac:dyDescent="0.25">
      <c r="A916" s="35">
        <v>41652</v>
      </c>
      <c r="B916" s="36">
        <v>43</v>
      </c>
      <c r="C916" s="36" t="s">
        <v>407</v>
      </c>
      <c r="D916" s="37" t="s">
        <v>178</v>
      </c>
      <c r="E916" s="38">
        <v>840</v>
      </c>
      <c r="F916" s="39">
        <v>41654</v>
      </c>
      <c r="G916" s="38">
        <v>840</v>
      </c>
      <c r="H916" s="40">
        <f t="shared" si="14"/>
        <v>0</v>
      </c>
      <c r="I916" s="37" t="s">
        <v>162</v>
      </c>
      <c r="J916" s="54"/>
    </row>
    <row r="917" spans="1:10" x14ac:dyDescent="0.25">
      <c r="A917" s="35">
        <v>41652</v>
      </c>
      <c r="B917" s="36">
        <v>44</v>
      </c>
      <c r="C917" s="36" t="s">
        <v>407</v>
      </c>
      <c r="D917" s="37" t="s">
        <v>186</v>
      </c>
      <c r="E917" s="38">
        <v>3689.2</v>
      </c>
      <c r="F917" s="39">
        <v>41653</v>
      </c>
      <c r="G917" s="38">
        <v>3689.2</v>
      </c>
      <c r="H917" s="40">
        <f t="shared" si="14"/>
        <v>0</v>
      </c>
      <c r="I917" s="37"/>
      <c r="J917" s="54"/>
    </row>
    <row r="918" spans="1:10" x14ac:dyDescent="0.25">
      <c r="A918" s="35">
        <v>41652</v>
      </c>
      <c r="B918" s="36">
        <v>45</v>
      </c>
      <c r="C918" s="36" t="s">
        <v>407</v>
      </c>
      <c r="D918" s="37" t="s">
        <v>93</v>
      </c>
      <c r="E918" s="38">
        <v>8166.5</v>
      </c>
      <c r="F918" s="39">
        <v>41653</v>
      </c>
      <c r="G918" s="38">
        <v>8166.5</v>
      </c>
      <c r="H918" s="40">
        <f t="shared" si="14"/>
        <v>0</v>
      </c>
      <c r="I918" s="37" t="s">
        <v>27</v>
      </c>
      <c r="J918" s="54"/>
    </row>
    <row r="919" spans="1:10" x14ac:dyDescent="0.25">
      <c r="A919" s="35">
        <v>41652</v>
      </c>
      <c r="B919" s="36">
        <v>46</v>
      </c>
      <c r="C919" s="36" t="s">
        <v>407</v>
      </c>
      <c r="D919" s="37" t="s">
        <v>101</v>
      </c>
      <c r="E919" s="38">
        <v>27847.5</v>
      </c>
      <c r="F919" s="41" t="s">
        <v>422</v>
      </c>
      <c r="G919" s="38">
        <v>27847.5</v>
      </c>
      <c r="H919" s="40">
        <f t="shared" si="14"/>
        <v>0</v>
      </c>
      <c r="I919" s="37" t="s">
        <v>27</v>
      </c>
      <c r="J919" s="54"/>
    </row>
    <row r="920" spans="1:10" x14ac:dyDescent="0.25">
      <c r="A920" s="35">
        <v>41652</v>
      </c>
      <c r="B920" s="36">
        <v>47</v>
      </c>
      <c r="C920" s="36" t="s">
        <v>407</v>
      </c>
      <c r="D920" s="37" t="s">
        <v>240</v>
      </c>
      <c r="E920" s="38">
        <v>34166</v>
      </c>
      <c r="F920" s="41" t="s">
        <v>423</v>
      </c>
      <c r="G920" s="38">
        <v>34166</v>
      </c>
      <c r="H920" s="40">
        <f t="shared" si="14"/>
        <v>0</v>
      </c>
      <c r="I920" s="37" t="s">
        <v>27</v>
      </c>
      <c r="J920" s="54"/>
    </row>
    <row r="921" spans="1:10" x14ac:dyDescent="0.25">
      <c r="A921" s="35">
        <v>41652</v>
      </c>
      <c r="B921" s="36">
        <v>48</v>
      </c>
      <c r="C921" s="36" t="s">
        <v>407</v>
      </c>
      <c r="D921" s="37" t="s">
        <v>244</v>
      </c>
      <c r="E921" s="38">
        <v>17727.599999999999</v>
      </c>
      <c r="F921" s="41" t="s">
        <v>424</v>
      </c>
      <c r="G921" s="44">
        <v>17727.599999999999</v>
      </c>
      <c r="H921" s="40">
        <f t="shared" si="14"/>
        <v>0</v>
      </c>
      <c r="I921" s="37" t="s">
        <v>27</v>
      </c>
      <c r="J921" s="54"/>
    </row>
    <row r="922" spans="1:10" x14ac:dyDescent="0.25">
      <c r="A922" s="35">
        <v>41652</v>
      </c>
      <c r="B922" s="36">
        <v>49</v>
      </c>
      <c r="C922" s="36" t="s">
        <v>407</v>
      </c>
      <c r="D922" s="37" t="s">
        <v>301</v>
      </c>
      <c r="E922" s="38">
        <v>23261</v>
      </c>
      <c r="F922" s="39">
        <v>41653</v>
      </c>
      <c r="G922" s="38">
        <v>23261</v>
      </c>
      <c r="H922" s="40">
        <f t="shared" si="14"/>
        <v>0</v>
      </c>
      <c r="I922" s="37" t="s">
        <v>27</v>
      </c>
      <c r="J922" s="54"/>
    </row>
    <row r="923" spans="1:10" x14ac:dyDescent="0.25">
      <c r="A923" s="47">
        <v>41652</v>
      </c>
      <c r="B923" s="48">
        <v>50</v>
      </c>
      <c r="C923" s="48" t="s">
        <v>407</v>
      </c>
      <c r="D923" s="56" t="s">
        <v>53</v>
      </c>
      <c r="E923" s="57">
        <v>0</v>
      </c>
      <c r="F923" s="39"/>
      <c r="G923" s="38"/>
      <c r="H923" s="40">
        <f t="shared" si="14"/>
        <v>0</v>
      </c>
      <c r="I923" s="37" t="s">
        <v>324</v>
      </c>
      <c r="J923" s="54" t="s">
        <v>425</v>
      </c>
    </row>
    <row r="924" spans="1:10" x14ac:dyDescent="0.25">
      <c r="A924" s="35">
        <v>41652</v>
      </c>
      <c r="B924" s="36">
        <v>51</v>
      </c>
      <c r="C924" s="36" t="s">
        <v>407</v>
      </c>
      <c r="D924" s="37" t="s">
        <v>59</v>
      </c>
      <c r="E924" s="38">
        <v>6306.3</v>
      </c>
      <c r="F924" s="41" t="s">
        <v>426</v>
      </c>
      <c r="G924" s="38">
        <v>6306.3</v>
      </c>
      <c r="H924" s="40">
        <f t="shared" si="14"/>
        <v>0</v>
      </c>
      <c r="I924" s="37" t="s">
        <v>21</v>
      </c>
      <c r="J924" s="54"/>
    </row>
    <row r="925" spans="1:10" x14ac:dyDescent="0.25">
      <c r="A925" s="35">
        <v>41652</v>
      </c>
      <c r="B925" s="36">
        <v>52</v>
      </c>
      <c r="C925" s="36" t="s">
        <v>407</v>
      </c>
      <c r="D925" s="37" t="s">
        <v>175</v>
      </c>
      <c r="E925" s="38">
        <v>23828.5</v>
      </c>
      <c r="F925" s="41" t="s">
        <v>427</v>
      </c>
      <c r="G925" s="38">
        <v>23828.5</v>
      </c>
      <c r="H925" s="40">
        <f t="shared" si="14"/>
        <v>0</v>
      </c>
      <c r="I925" s="37" t="s">
        <v>162</v>
      </c>
      <c r="J925" s="54" t="s">
        <v>428</v>
      </c>
    </row>
    <row r="926" spans="1:10" x14ac:dyDescent="0.25">
      <c r="A926" s="35">
        <v>41652</v>
      </c>
      <c r="B926" s="36">
        <v>53</v>
      </c>
      <c r="C926" s="36" t="s">
        <v>407</v>
      </c>
      <c r="D926" s="37" t="s">
        <v>429</v>
      </c>
      <c r="E926" s="38">
        <v>8534</v>
      </c>
      <c r="F926" s="63" t="s">
        <v>430</v>
      </c>
      <c r="G926" s="38">
        <v>8534</v>
      </c>
      <c r="H926" s="40">
        <f t="shared" si="14"/>
        <v>0</v>
      </c>
      <c r="I926" s="37" t="s">
        <v>27</v>
      </c>
      <c r="J926" s="54" t="s">
        <v>431</v>
      </c>
    </row>
    <row r="927" spans="1:10" x14ac:dyDescent="0.25">
      <c r="A927" s="35">
        <v>41652</v>
      </c>
      <c r="B927" s="36">
        <v>54</v>
      </c>
      <c r="C927" s="36" t="s">
        <v>407</v>
      </c>
      <c r="D927" s="37" t="s">
        <v>432</v>
      </c>
      <c r="E927" s="38">
        <v>1066.5</v>
      </c>
      <c r="F927" s="39">
        <v>41652</v>
      </c>
      <c r="G927" s="38">
        <v>1066.5</v>
      </c>
      <c r="H927" s="40">
        <f t="shared" si="14"/>
        <v>0</v>
      </c>
      <c r="I927" s="37"/>
      <c r="J927" s="54"/>
    </row>
    <row r="928" spans="1:10" x14ac:dyDescent="0.25">
      <c r="A928" s="35">
        <v>41652</v>
      </c>
      <c r="B928" s="36">
        <v>55</v>
      </c>
      <c r="C928" s="36" t="s">
        <v>407</v>
      </c>
      <c r="D928" s="37" t="s">
        <v>433</v>
      </c>
      <c r="E928" s="38">
        <v>490</v>
      </c>
      <c r="F928" s="39">
        <v>41652</v>
      </c>
      <c r="G928" s="38">
        <v>490</v>
      </c>
      <c r="H928" s="40">
        <f t="shared" si="14"/>
        <v>0</v>
      </c>
      <c r="I928" s="37"/>
      <c r="J928" s="54"/>
    </row>
    <row r="929" spans="1:10" x14ac:dyDescent="0.25">
      <c r="A929" s="35">
        <v>41652</v>
      </c>
      <c r="B929" s="36">
        <v>56</v>
      </c>
      <c r="C929" s="36" t="s">
        <v>407</v>
      </c>
      <c r="D929" s="37" t="s">
        <v>432</v>
      </c>
      <c r="E929" s="38">
        <v>48</v>
      </c>
      <c r="F929" s="39">
        <v>41652</v>
      </c>
      <c r="G929" s="38">
        <v>48</v>
      </c>
      <c r="H929" s="40">
        <f t="shared" si="14"/>
        <v>0</v>
      </c>
      <c r="I929" s="37"/>
      <c r="J929" s="54"/>
    </row>
    <row r="930" spans="1:10" x14ac:dyDescent="0.25">
      <c r="A930" s="35">
        <v>41652</v>
      </c>
      <c r="B930" s="36">
        <v>57</v>
      </c>
      <c r="C930" s="36" t="s">
        <v>407</v>
      </c>
      <c r="D930" s="37" t="s">
        <v>370</v>
      </c>
      <c r="E930" s="38">
        <v>14038.5</v>
      </c>
      <c r="F930" s="39">
        <v>41654</v>
      </c>
      <c r="G930" s="38">
        <v>14038.5</v>
      </c>
      <c r="H930" s="40">
        <f t="shared" si="14"/>
        <v>0</v>
      </c>
      <c r="I930" s="37" t="s">
        <v>162</v>
      </c>
      <c r="J930" s="54"/>
    </row>
    <row r="931" spans="1:10" x14ac:dyDescent="0.25">
      <c r="A931" s="35">
        <v>41652</v>
      </c>
      <c r="B931" s="36">
        <v>58</v>
      </c>
      <c r="C931" s="36" t="s">
        <v>407</v>
      </c>
      <c r="D931" s="37" t="s">
        <v>359</v>
      </c>
      <c r="E931" s="38">
        <v>8156.2</v>
      </c>
      <c r="F931" s="39">
        <v>41654</v>
      </c>
      <c r="G931" s="38">
        <v>8156.2</v>
      </c>
      <c r="H931" s="40">
        <f t="shared" si="14"/>
        <v>0</v>
      </c>
      <c r="I931" s="37" t="s">
        <v>162</v>
      </c>
      <c r="J931" s="54"/>
    </row>
    <row r="932" spans="1:10" x14ac:dyDescent="0.25">
      <c r="A932" s="35">
        <v>41652</v>
      </c>
      <c r="B932" s="36">
        <v>59</v>
      </c>
      <c r="C932" s="36" t="s">
        <v>407</v>
      </c>
      <c r="D932" s="37" t="s">
        <v>434</v>
      </c>
      <c r="E932" s="38">
        <v>8028</v>
      </c>
      <c r="F932" s="39">
        <v>41652</v>
      </c>
      <c r="G932" s="38">
        <v>8028</v>
      </c>
      <c r="H932" s="40">
        <f t="shared" si="14"/>
        <v>0</v>
      </c>
      <c r="I932" s="37"/>
      <c r="J932" s="54"/>
    </row>
    <row r="933" spans="1:10" x14ac:dyDescent="0.25">
      <c r="A933" s="35">
        <v>41652</v>
      </c>
      <c r="B933" s="36">
        <v>60</v>
      </c>
      <c r="C933" s="36" t="s">
        <v>407</v>
      </c>
      <c r="D933" s="37" t="s">
        <v>8</v>
      </c>
      <c r="E933" s="38">
        <v>496.5</v>
      </c>
      <c r="F933" s="39">
        <v>41652</v>
      </c>
      <c r="G933" s="38">
        <v>496.5</v>
      </c>
      <c r="H933" s="40">
        <f t="shared" si="14"/>
        <v>0</v>
      </c>
      <c r="I933" s="37" t="s">
        <v>8</v>
      </c>
      <c r="J933" s="54"/>
    </row>
    <row r="934" spans="1:10" x14ac:dyDescent="0.25">
      <c r="A934" s="35">
        <v>41653</v>
      </c>
      <c r="B934" s="36">
        <v>61</v>
      </c>
      <c r="C934" s="36" t="s">
        <v>407</v>
      </c>
      <c r="D934" s="37" t="s">
        <v>133</v>
      </c>
      <c r="E934" s="38">
        <v>10332</v>
      </c>
      <c r="F934" s="39">
        <v>14</v>
      </c>
      <c r="G934" s="38">
        <v>10332</v>
      </c>
      <c r="H934" s="40">
        <f t="shared" si="14"/>
        <v>0</v>
      </c>
      <c r="I934" s="38" t="s">
        <v>27</v>
      </c>
      <c r="J934" s="31"/>
    </row>
    <row r="935" spans="1:10" x14ac:dyDescent="0.25">
      <c r="A935" s="35">
        <v>41653</v>
      </c>
      <c r="B935" s="36">
        <v>62</v>
      </c>
      <c r="C935" s="36" t="s">
        <v>407</v>
      </c>
      <c r="D935" s="37" t="s">
        <v>435</v>
      </c>
      <c r="E935" s="38">
        <v>5313.6</v>
      </c>
      <c r="F935" s="39">
        <v>14</v>
      </c>
      <c r="G935" s="38">
        <v>5313.6</v>
      </c>
      <c r="H935" s="40">
        <f t="shared" si="14"/>
        <v>0</v>
      </c>
      <c r="I935" s="37"/>
      <c r="J935" s="31"/>
    </row>
    <row r="936" spans="1:10" x14ac:dyDescent="0.25">
      <c r="A936" s="35">
        <v>41653</v>
      </c>
      <c r="B936" s="36">
        <v>63</v>
      </c>
      <c r="C936" s="36" t="s">
        <v>407</v>
      </c>
      <c r="D936" s="37" t="s">
        <v>152</v>
      </c>
      <c r="E936" s="38">
        <v>7500</v>
      </c>
      <c r="F936" s="39">
        <v>14</v>
      </c>
      <c r="G936" s="38">
        <v>7500</v>
      </c>
      <c r="H936" s="40">
        <f t="shared" si="14"/>
        <v>0</v>
      </c>
      <c r="I936" s="37"/>
      <c r="J936" s="31"/>
    </row>
    <row r="937" spans="1:10" x14ac:dyDescent="0.25">
      <c r="A937" s="35">
        <v>41653</v>
      </c>
      <c r="B937" s="36">
        <v>64</v>
      </c>
      <c r="C937" s="36" t="s">
        <v>407</v>
      </c>
      <c r="D937" s="37" t="s">
        <v>147</v>
      </c>
      <c r="E937" s="38">
        <v>37961</v>
      </c>
      <c r="F937" s="39">
        <v>41655</v>
      </c>
      <c r="G937" s="38">
        <v>37961</v>
      </c>
      <c r="H937" s="40">
        <f t="shared" si="14"/>
        <v>0</v>
      </c>
      <c r="I937" s="37"/>
      <c r="J937" s="31"/>
    </row>
    <row r="938" spans="1:10" x14ac:dyDescent="0.25">
      <c r="A938" s="35">
        <v>41653</v>
      </c>
      <c r="B938" s="36">
        <v>65</v>
      </c>
      <c r="C938" s="36" t="s">
        <v>407</v>
      </c>
      <c r="D938" s="37" t="s">
        <v>436</v>
      </c>
      <c r="E938" s="38">
        <v>8307.5</v>
      </c>
      <c r="F938" s="39">
        <v>14</v>
      </c>
      <c r="G938" s="38">
        <v>8307.5</v>
      </c>
      <c r="H938" s="40">
        <f t="shared" ref="H938:H1001" si="15">E938-G938</f>
        <v>0</v>
      </c>
      <c r="I938" s="37"/>
      <c r="J938" s="31"/>
    </row>
    <row r="939" spans="1:10" x14ac:dyDescent="0.25">
      <c r="A939" s="35">
        <v>41653</v>
      </c>
      <c r="B939" s="36">
        <v>66</v>
      </c>
      <c r="C939" s="36" t="s">
        <v>407</v>
      </c>
      <c r="D939" s="37" t="s">
        <v>346</v>
      </c>
      <c r="E939" s="38">
        <v>680.5</v>
      </c>
      <c r="F939" s="39">
        <v>14</v>
      </c>
      <c r="G939" s="38">
        <v>680.5</v>
      </c>
      <c r="H939" s="40">
        <f t="shared" si="15"/>
        <v>0</v>
      </c>
      <c r="I939" s="37" t="s">
        <v>27</v>
      </c>
      <c r="J939" s="31"/>
    </row>
    <row r="940" spans="1:10" x14ac:dyDescent="0.25">
      <c r="A940" s="35">
        <v>41653</v>
      </c>
      <c r="B940" s="36">
        <v>67</v>
      </c>
      <c r="C940" s="36" t="s">
        <v>407</v>
      </c>
      <c r="D940" s="37" t="s">
        <v>99</v>
      </c>
      <c r="E940" s="38">
        <v>1905.5</v>
      </c>
      <c r="F940" s="39">
        <v>14</v>
      </c>
      <c r="G940" s="38">
        <v>1905.5</v>
      </c>
      <c r="H940" s="40">
        <f t="shared" si="15"/>
        <v>0</v>
      </c>
      <c r="I940" s="37" t="s">
        <v>27</v>
      </c>
      <c r="J940" s="31"/>
    </row>
    <row r="941" spans="1:10" x14ac:dyDescent="0.25">
      <c r="A941" s="35">
        <v>41653</v>
      </c>
      <c r="B941" s="36">
        <v>68</v>
      </c>
      <c r="C941" s="36" t="s">
        <v>407</v>
      </c>
      <c r="D941" s="37" t="s">
        <v>391</v>
      </c>
      <c r="E941" s="38">
        <v>2753.5</v>
      </c>
      <c r="F941" s="39">
        <v>14</v>
      </c>
      <c r="G941" s="38">
        <v>2753.5</v>
      </c>
      <c r="H941" s="40">
        <f t="shared" si="15"/>
        <v>0</v>
      </c>
      <c r="I941" s="37"/>
      <c r="J941" s="31"/>
    </row>
    <row r="942" spans="1:10" x14ac:dyDescent="0.25">
      <c r="A942" s="35">
        <v>41653</v>
      </c>
      <c r="B942" s="36">
        <v>69</v>
      </c>
      <c r="C942" s="36" t="s">
        <v>407</v>
      </c>
      <c r="D942" s="37" t="s">
        <v>13</v>
      </c>
      <c r="E942" s="38">
        <v>2113</v>
      </c>
      <c r="F942" s="39">
        <v>41656</v>
      </c>
      <c r="G942" s="38">
        <v>2113</v>
      </c>
      <c r="H942" s="40">
        <f t="shared" si="15"/>
        <v>0</v>
      </c>
      <c r="I942" s="37" t="s">
        <v>437</v>
      </c>
      <c r="J942" s="31"/>
    </row>
    <row r="943" spans="1:10" x14ac:dyDescent="0.25">
      <c r="A943" s="35">
        <v>41653</v>
      </c>
      <c r="B943" s="36">
        <v>70</v>
      </c>
      <c r="C943" s="36" t="s">
        <v>407</v>
      </c>
      <c r="D943" s="37" t="s">
        <v>20</v>
      </c>
      <c r="E943" s="38">
        <v>3283</v>
      </c>
      <c r="F943" s="55" t="s">
        <v>438</v>
      </c>
      <c r="G943" s="38">
        <f>1633+1650</f>
        <v>3283</v>
      </c>
      <c r="H943" s="40">
        <f t="shared" si="15"/>
        <v>0</v>
      </c>
      <c r="I943" s="37"/>
      <c r="J943" s="31"/>
    </row>
    <row r="944" spans="1:10" x14ac:dyDescent="0.25">
      <c r="A944" s="35">
        <v>41653</v>
      </c>
      <c r="B944" s="36">
        <v>71</v>
      </c>
      <c r="C944" s="36" t="s">
        <v>407</v>
      </c>
      <c r="D944" s="37" t="s">
        <v>8</v>
      </c>
      <c r="E944" s="38">
        <v>324</v>
      </c>
      <c r="F944" s="39">
        <v>14</v>
      </c>
      <c r="G944" s="38">
        <v>324</v>
      </c>
      <c r="H944" s="40">
        <f t="shared" si="15"/>
        <v>0</v>
      </c>
      <c r="I944" s="37" t="s">
        <v>8</v>
      </c>
      <c r="J944" s="31"/>
    </row>
    <row r="945" spans="1:10" x14ac:dyDescent="0.25">
      <c r="A945" s="35">
        <v>41653</v>
      </c>
      <c r="B945" s="36">
        <v>72</v>
      </c>
      <c r="C945" s="36" t="s">
        <v>407</v>
      </c>
      <c r="D945" s="37" t="s">
        <v>257</v>
      </c>
      <c r="E945" s="38">
        <v>13419</v>
      </c>
      <c r="F945" s="39">
        <v>41654</v>
      </c>
      <c r="G945" s="38">
        <v>13419</v>
      </c>
      <c r="H945" s="40">
        <f t="shared" si="15"/>
        <v>0</v>
      </c>
      <c r="I945" s="37" t="s">
        <v>15</v>
      </c>
      <c r="J945" s="31"/>
    </row>
    <row r="946" spans="1:10" x14ac:dyDescent="0.25">
      <c r="A946" s="35">
        <v>41653</v>
      </c>
      <c r="B946" s="36">
        <v>73</v>
      </c>
      <c r="C946" s="36" t="s">
        <v>407</v>
      </c>
      <c r="D946" s="37" t="s">
        <v>28</v>
      </c>
      <c r="E946" s="38">
        <v>8009</v>
      </c>
      <c r="F946" s="39">
        <v>14</v>
      </c>
      <c r="G946" s="38">
        <v>8009</v>
      </c>
      <c r="H946" s="40">
        <f t="shared" si="15"/>
        <v>0</v>
      </c>
      <c r="I946" s="37"/>
      <c r="J946" s="31"/>
    </row>
    <row r="947" spans="1:10" x14ac:dyDescent="0.25">
      <c r="A947" s="35">
        <v>41653</v>
      </c>
      <c r="B947" s="36">
        <v>74</v>
      </c>
      <c r="C947" s="36" t="s">
        <v>407</v>
      </c>
      <c r="D947" s="37" t="s">
        <v>47</v>
      </c>
      <c r="E947" s="38">
        <v>3826</v>
      </c>
      <c r="F947" s="39">
        <v>14</v>
      </c>
      <c r="G947" s="38">
        <v>3826</v>
      </c>
      <c r="H947" s="40">
        <f t="shared" si="15"/>
        <v>0</v>
      </c>
      <c r="I947" s="37" t="s">
        <v>30</v>
      </c>
      <c r="J947" s="31"/>
    </row>
    <row r="948" spans="1:10" x14ac:dyDescent="0.25">
      <c r="A948" s="35">
        <v>41653</v>
      </c>
      <c r="B948" s="36">
        <v>75</v>
      </c>
      <c r="C948" s="36" t="s">
        <v>407</v>
      </c>
      <c r="D948" s="37" t="s">
        <v>29</v>
      </c>
      <c r="E948" s="38">
        <v>12989</v>
      </c>
      <c r="F948" s="39">
        <v>41654</v>
      </c>
      <c r="G948" s="38">
        <v>12989</v>
      </c>
      <c r="H948" s="40">
        <f t="shared" si="15"/>
        <v>0</v>
      </c>
      <c r="I948" s="37" t="s">
        <v>30</v>
      </c>
      <c r="J948" s="31"/>
    </row>
    <row r="949" spans="1:10" x14ac:dyDescent="0.25">
      <c r="A949" s="35">
        <v>41653</v>
      </c>
      <c r="B949" s="36">
        <v>76</v>
      </c>
      <c r="C949" s="36" t="s">
        <v>407</v>
      </c>
      <c r="D949" s="37" t="s">
        <v>144</v>
      </c>
      <c r="E949" s="38">
        <v>4000</v>
      </c>
      <c r="F949" s="39">
        <v>41654</v>
      </c>
      <c r="G949" s="38">
        <v>4000</v>
      </c>
      <c r="H949" s="40">
        <f t="shared" si="15"/>
        <v>0</v>
      </c>
      <c r="I949" s="37" t="s">
        <v>15</v>
      </c>
      <c r="J949" s="31"/>
    </row>
    <row r="950" spans="1:10" x14ac:dyDescent="0.25">
      <c r="A950" s="35">
        <v>41653</v>
      </c>
      <c r="B950" s="36">
        <v>77</v>
      </c>
      <c r="C950" s="36" t="s">
        <v>407</v>
      </c>
      <c r="D950" s="37" t="s">
        <v>44</v>
      </c>
      <c r="E950" s="38">
        <v>3800</v>
      </c>
      <c r="F950" s="39">
        <v>41668</v>
      </c>
      <c r="G950" s="38">
        <v>3800</v>
      </c>
      <c r="H950" s="40">
        <f t="shared" si="15"/>
        <v>0</v>
      </c>
      <c r="I950" s="37" t="s">
        <v>45</v>
      </c>
      <c r="J950" s="31"/>
    </row>
    <row r="951" spans="1:10" x14ac:dyDescent="0.25">
      <c r="A951" s="35">
        <v>41653</v>
      </c>
      <c r="B951" s="36">
        <v>78</v>
      </c>
      <c r="C951" s="36" t="s">
        <v>407</v>
      </c>
      <c r="D951" s="37" t="s">
        <v>43</v>
      </c>
      <c r="E951" s="38">
        <v>1140</v>
      </c>
      <c r="F951" s="39">
        <v>41667</v>
      </c>
      <c r="G951" s="38">
        <v>1140</v>
      </c>
      <c r="H951" s="40">
        <f t="shared" si="15"/>
        <v>0</v>
      </c>
      <c r="I951" s="37" t="s">
        <v>45</v>
      </c>
    </row>
    <row r="952" spans="1:10" x14ac:dyDescent="0.25">
      <c r="A952" s="35">
        <v>41653</v>
      </c>
      <c r="B952" s="36">
        <v>79</v>
      </c>
      <c r="C952" s="36" t="s">
        <v>407</v>
      </c>
      <c r="D952" s="37" t="s">
        <v>439</v>
      </c>
      <c r="E952" s="38">
        <v>26498</v>
      </c>
      <c r="F952" s="39">
        <v>41654</v>
      </c>
      <c r="G952" s="38">
        <v>26498</v>
      </c>
      <c r="H952" s="40">
        <f t="shared" si="15"/>
        <v>0</v>
      </c>
      <c r="I952" s="37" t="s">
        <v>30</v>
      </c>
      <c r="J952" s="31"/>
    </row>
    <row r="953" spans="1:10" x14ac:dyDescent="0.25">
      <c r="A953" s="35">
        <v>41653</v>
      </c>
      <c r="B953" s="36">
        <v>80</v>
      </c>
      <c r="C953" s="36" t="s">
        <v>407</v>
      </c>
      <c r="D953" s="37" t="s">
        <v>74</v>
      </c>
      <c r="E953" s="38">
        <v>2456.5</v>
      </c>
      <c r="F953" s="39">
        <v>14</v>
      </c>
      <c r="G953" s="38">
        <v>2456.5</v>
      </c>
      <c r="H953" s="40">
        <f t="shared" si="15"/>
        <v>0</v>
      </c>
      <c r="I953" s="37"/>
      <c r="J953" s="31"/>
    </row>
    <row r="954" spans="1:10" x14ac:dyDescent="0.25">
      <c r="A954" s="35">
        <v>41653</v>
      </c>
      <c r="B954" s="36">
        <v>81</v>
      </c>
      <c r="C954" s="36" t="s">
        <v>407</v>
      </c>
      <c r="D954" s="37" t="s">
        <v>42</v>
      </c>
      <c r="E954" s="38">
        <v>1140</v>
      </c>
      <c r="F954" s="39">
        <v>41667</v>
      </c>
      <c r="G954" s="38">
        <v>1140</v>
      </c>
      <c r="H954" s="40">
        <f t="shared" si="15"/>
        <v>0</v>
      </c>
      <c r="I954" s="37" t="s">
        <v>45</v>
      </c>
    </row>
    <row r="955" spans="1:10" x14ac:dyDescent="0.25">
      <c r="A955" s="35">
        <v>41653</v>
      </c>
      <c r="B955" s="36">
        <v>82</v>
      </c>
      <c r="C955" s="36" t="s">
        <v>407</v>
      </c>
      <c r="D955" s="37" t="s">
        <v>440</v>
      </c>
      <c r="E955" s="38">
        <v>5119</v>
      </c>
      <c r="F955" s="39">
        <v>14</v>
      </c>
      <c r="G955" s="38">
        <v>5119</v>
      </c>
      <c r="H955" s="40">
        <f t="shared" si="15"/>
        <v>0</v>
      </c>
      <c r="I955" s="37" t="s">
        <v>217</v>
      </c>
      <c r="J955" s="31"/>
    </row>
    <row r="956" spans="1:10" x14ac:dyDescent="0.25">
      <c r="A956" s="35">
        <v>41653</v>
      </c>
      <c r="B956" s="36">
        <v>83</v>
      </c>
      <c r="C956" s="36" t="s">
        <v>407</v>
      </c>
      <c r="D956" s="37" t="s">
        <v>34</v>
      </c>
      <c r="E956" s="38">
        <v>1908</v>
      </c>
      <c r="F956" s="39">
        <v>14</v>
      </c>
      <c r="G956" s="38">
        <v>1908</v>
      </c>
      <c r="H956" s="40">
        <f t="shared" si="15"/>
        <v>0</v>
      </c>
      <c r="I956" s="37" t="s">
        <v>30</v>
      </c>
      <c r="J956" s="31"/>
    </row>
    <row r="957" spans="1:10" x14ac:dyDescent="0.25">
      <c r="A957" s="35">
        <v>41653</v>
      </c>
      <c r="B957" s="36">
        <v>84</v>
      </c>
      <c r="C957" s="36" t="s">
        <v>407</v>
      </c>
      <c r="D957" s="37" t="s">
        <v>417</v>
      </c>
      <c r="E957" s="38">
        <v>3672</v>
      </c>
      <c r="F957" s="39">
        <v>14</v>
      </c>
      <c r="G957" s="38">
        <v>3672</v>
      </c>
      <c r="H957" s="40">
        <f t="shared" si="15"/>
        <v>0</v>
      </c>
      <c r="I957" s="37" t="s">
        <v>12</v>
      </c>
      <c r="J957" s="31"/>
    </row>
    <row r="958" spans="1:10" x14ac:dyDescent="0.25">
      <c r="A958" s="35">
        <v>41653</v>
      </c>
      <c r="B958" s="36">
        <v>85</v>
      </c>
      <c r="C958" s="36" t="s">
        <v>407</v>
      </c>
      <c r="D958" s="37" t="s">
        <v>262</v>
      </c>
      <c r="E958" s="38">
        <v>1145.4000000000001</v>
      </c>
      <c r="F958" s="39">
        <v>14</v>
      </c>
      <c r="G958" s="38">
        <v>1145.4000000000001</v>
      </c>
      <c r="H958" s="40">
        <f t="shared" si="15"/>
        <v>0</v>
      </c>
      <c r="I958" s="37" t="s">
        <v>45</v>
      </c>
      <c r="J958" s="31"/>
    </row>
    <row r="959" spans="1:10" x14ac:dyDescent="0.25">
      <c r="A959" s="35">
        <v>41653</v>
      </c>
      <c r="B959" s="36">
        <v>86</v>
      </c>
      <c r="C959" s="36" t="s">
        <v>407</v>
      </c>
      <c r="D959" s="37" t="s">
        <v>64</v>
      </c>
      <c r="E959" s="38">
        <v>5366</v>
      </c>
      <c r="F959" s="39">
        <v>14</v>
      </c>
      <c r="G959" s="38">
        <v>5366</v>
      </c>
      <c r="H959" s="40">
        <f t="shared" si="15"/>
        <v>0</v>
      </c>
      <c r="I959" s="37" t="s">
        <v>12</v>
      </c>
      <c r="J959" s="31"/>
    </row>
    <row r="960" spans="1:10" x14ac:dyDescent="0.25">
      <c r="A960" s="35">
        <v>41653</v>
      </c>
      <c r="B960" s="36">
        <v>87</v>
      </c>
      <c r="C960" s="36" t="s">
        <v>407</v>
      </c>
      <c r="D960" s="37" t="s">
        <v>441</v>
      </c>
      <c r="E960" s="38">
        <v>1270</v>
      </c>
      <c r="F960" s="39">
        <v>14</v>
      </c>
      <c r="G960" s="38">
        <v>1270</v>
      </c>
      <c r="H960" s="40">
        <f t="shared" si="15"/>
        <v>0</v>
      </c>
      <c r="I960" s="37" t="s">
        <v>30</v>
      </c>
      <c r="J960" s="31"/>
    </row>
    <row r="961" spans="1:10" x14ac:dyDescent="0.25">
      <c r="A961" s="35">
        <v>41653</v>
      </c>
      <c r="B961" s="36">
        <v>88</v>
      </c>
      <c r="C961" s="36" t="s">
        <v>407</v>
      </c>
      <c r="D961" s="37" t="s">
        <v>115</v>
      </c>
      <c r="E961" s="38">
        <v>616</v>
      </c>
      <c r="F961" s="39">
        <v>14</v>
      </c>
      <c r="G961" s="38">
        <v>616</v>
      </c>
      <c r="H961" s="40">
        <f t="shared" si="15"/>
        <v>0</v>
      </c>
      <c r="I961" s="37"/>
      <c r="J961" s="31"/>
    </row>
    <row r="962" spans="1:10" x14ac:dyDescent="0.25">
      <c r="A962" s="47">
        <v>41653</v>
      </c>
      <c r="B962" s="48">
        <v>89</v>
      </c>
      <c r="C962" s="48" t="s">
        <v>407</v>
      </c>
      <c r="D962" s="56" t="s">
        <v>53</v>
      </c>
      <c r="E962" s="57">
        <v>0</v>
      </c>
      <c r="F962" s="39"/>
      <c r="G962" s="38"/>
      <c r="H962" s="40">
        <f t="shared" si="15"/>
        <v>0</v>
      </c>
      <c r="I962" s="37" t="s">
        <v>81</v>
      </c>
      <c r="J962" s="31" t="s">
        <v>442</v>
      </c>
    </row>
    <row r="963" spans="1:10" x14ac:dyDescent="0.25">
      <c r="A963" s="35">
        <v>41653</v>
      </c>
      <c r="B963" s="36">
        <v>90</v>
      </c>
      <c r="C963" s="36" t="s">
        <v>407</v>
      </c>
      <c r="D963" s="37" t="s">
        <v>55</v>
      </c>
      <c r="E963" s="38">
        <v>11049</v>
      </c>
      <c r="F963" s="39">
        <v>14</v>
      </c>
      <c r="G963" s="38">
        <v>11049</v>
      </c>
      <c r="H963" s="40">
        <f t="shared" si="15"/>
        <v>0</v>
      </c>
      <c r="I963" s="37"/>
      <c r="J963" s="31"/>
    </row>
    <row r="964" spans="1:10" x14ac:dyDescent="0.25">
      <c r="A964" s="35">
        <v>41653</v>
      </c>
      <c r="B964" s="36">
        <v>91</v>
      </c>
      <c r="C964" s="36" t="s">
        <v>407</v>
      </c>
      <c r="D964" s="37" t="s">
        <v>50</v>
      </c>
      <c r="E964" s="38">
        <v>7133.5</v>
      </c>
      <c r="F964" s="39">
        <v>41659</v>
      </c>
      <c r="G964" s="38">
        <v>7133.5</v>
      </c>
      <c r="H964" s="40">
        <f t="shared" si="15"/>
        <v>0</v>
      </c>
      <c r="I964" s="37"/>
      <c r="J964" s="31"/>
    </row>
    <row r="965" spans="1:10" x14ac:dyDescent="0.25">
      <c r="A965" s="35">
        <v>41653</v>
      </c>
      <c r="B965" s="36">
        <v>92</v>
      </c>
      <c r="C965" s="36" t="s">
        <v>407</v>
      </c>
      <c r="D965" s="37" t="s">
        <v>74</v>
      </c>
      <c r="E965" s="38">
        <v>6504</v>
      </c>
      <c r="F965" s="39">
        <v>14</v>
      </c>
      <c r="G965" s="38">
        <v>6504</v>
      </c>
      <c r="H965" s="40">
        <f t="shared" si="15"/>
        <v>0</v>
      </c>
      <c r="I965" s="37"/>
      <c r="J965" s="31"/>
    </row>
    <row r="966" spans="1:10" x14ac:dyDescent="0.25">
      <c r="A966" s="35">
        <v>41653</v>
      </c>
      <c r="B966" s="36">
        <v>93</v>
      </c>
      <c r="C966" s="36" t="s">
        <v>407</v>
      </c>
      <c r="D966" s="37" t="s">
        <v>16</v>
      </c>
      <c r="E966" s="38">
        <v>110213</v>
      </c>
      <c r="F966" s="42">
        <v>41710</v>
      </c>
      <c r="G966" s="44">
        <v>110213</v>
      </c>
      <c r="H966" s="40">
        <f t="shared" si="15"/>
        <v>0</v>
      </c>
      <c r="I966" s="37"/>
      <c r="J966" s="31"/>
    </row>
    <row r="967" spans="1:10" x14ac:dyDescent="0.25">
      <c r="A967" s="35">
        <v>41653</v>
      </c>
      <c r="B967" s="36">
        <v>94</v>
      </c>
      <c r="C967" s="36" t="s">
        <v>407</v>
      </c>
      <c r="D967" s="37" t="s">
        <v>136</v>
      </c>
      <c r="E967" s="38">
        <v>468.5</v>
      </c>
      <c r="F967" s="39">
        <v>14</v>
      </c>
      <c r="G967" s="38">
        <v>468.5</v>
      </c>
      <c r="H967" s="40">
        <f t="shared" si="15"/>
        <v>0</v>
      </c>
      <c r="I967" s="37"/>
      <c r="J967" s="31"/>
    </row>
    <row r="968" spans="1:10" x14ac:dyDescent="0.25">
      <c r="A968" s="35">
        <v>41653</v>
      </c>
      <c r="B968" s="36">
        <v>95</v>
      </c>
      <c r="C968" s="36" t="s">
        <v>407</v>
      </c>
      <c r="D968" s="51" t="s">
        <v>8</v>
      </c>
      <c r="E968" s="52">
        <v>500</v>
      </c>
      <c r="F968" s="53">
        <v>14</v>
      </c>
      <c r="G968" s="52">
        <v>500</v>
      </c>
      <c r="H968" s="18">
        <f t="shared" si="15"/>
        <v>0</v>
      </c>
      <c r="I968" s="51" t="s">
        <v>8</v>
      </c>
      <c r="J968" s="54"/>
    </row>
    <row r="969" spans="1:10" x14ac:dyDescent="0.25">
      <c r="A969" s="35">
        <v>41653</v>
      </c>
      <c r="B969" s="36">
        <v>96</v>
      </c>
      <c r="C969" s="36" t="s">
        <v>407</v>
      </c>
      <c r="D969" s="37" t="s">
        <v>123</v>
      </c>
      <c r="E969" s="38">
        <v>5359</v>
      </c>
      <c r="F969" s="39">
        <v>14</v>
      </c>
      <c r="G969" s="38">
        <v>5359</v>
      </c>
      <c r="H969" s="40">
        <f t="shared" si="15"/>
        <v>0</v>
      </c>
      <c r="I969" s="37"/>
      <c r="J969" s="31"/>
    </row>
    <row r="970" spans="1:10" x14ac:dyDescent="0.25">
      <c r="A970" s="35">
        <v>41653</v>
      </c>
      <c r="B970" s="36">
        <v>97</v>
      </c>
      <c r="C970" s="36" t="s">
        <v>407</v>
      </c>
      <c r="D970" s="51" t="s">
        <v>8</v>
      </c>
      <c r="E970" s="52">
        <v>413</v>
      </c>
      <c r="F970" s="53">
        <v>14</v>
      </c>
      <c r="G970" s="52">
        <v>413</v>
      </c>
      <c r="H970" s="18">
        <f t="shared" si="15"/>
        <v>0</v>
      </c>
      <c r="I970" s="51" t="s">
        <v>8</v>
      </c>
      <c r="J970" s="31"/>
    </row>
    <row r="971" spans="1:10" x14ac:dyDescent="0.25">
      <c r="A971" s="35">
        <v>41653</v>
      </c>
      <c r="B971" s="36">
        <v>98</v>
      </c>
      <c r="C971" s="36" t="s">
        <v>407</v>
      </c>
      <c r="D971" s="37" t="s">
        <v>408</v>
      </c>
      <c r="E971" s="38">
        <v>5479.5</v>
      </c>
      <c r="F971" s="39">
        <v>14</v>
      </c>
      <c r="G971" s="38">
        <v>5479.5</v>
      </c>
      <c r="H971" s="40">
        <f t="shared" si="15"/>
        <v>0</v>
      </c>
      <c r="I971" s="37" t="s">
        <v>437</v>
      </c>
      <c r="J971" s="54"/>
    </row>
    <row r="972" spans="1:10" x14ac:dyDescent="0.25">
      <c r="A972" s="35">
        <v>41653</v>
      </c>
      <c r="B972" s="36">
        <v>99</v>
      </c>
      <c r="C972" s="36" t="s">
        <v>407</v>
      </c>
      <c r="D972" s="37" t="s">
        <v>51</v>
      </c>
      <c r="E972" s="38">
        <v>1752.5</v>
      </c>
      <c r="F972" s="39">
        <v>14</v>
      </c>
      <c r="G972" s="38">
        <v>1752.5</v>
      </c>
      <c r="H972" s="40">
        <f t="shared" si="15"/>
        <v>0</v>
      </c>
      <c r="I972" s="37"/>
      <c r="J972" s="31"/>
    </row>
    <row r="973" spans="1:10" x14ac:dyDescent="0.25">
      <c r="A973" s="35">
        <v>41653</v>
      </c>
      <c r="B973" s="36">
        <v>100</v>
      </c>
      <c r="C973" s="36" t="s">
        <v>407</v>
      </c>
      <c r="D973" s="37" t="s">
        <v>329</v>
      </c>
      <c r="E973" s="38">
        <v>1366</v>
      </c>
      <c r="F973" s="39">
        <v>14</v>
      </c>
      <c r="G973" s="38">
        <v>1366</v>
      </c>
      <c r="H973" s="40">
        <f t="shared" si="15"/>
        <v>0</v>
      </c>
      <c r="I973" s="37"/>
      <c r="J973" s="31"/>
    </row>
    <row r="974" spans="1:10" x14ac:dyDescent="0.25">
      <c r="A974" s="35">
        <v>41653</v>
      </c>
      <c r="B974" s="36">
        <v>101</v>
      </c>
      <c r="C974" s="36" t="s">
        <v>407</v>
      </c>
      <c r="D974" s="37" t="s">
        <v>260</v>
      </c>
      <c r="E974" s="38">
        <v>960</v>
      </c>
      <c r="F974" s="39">
        <v>41659</v>
      </c>
      <c r="G974" s="38">
        <v>960</v>
      </c>
      <c r="H974" s="40">
        <f t="shared" si="15"/>
        <v>0</v>
      </c>
      <c r="I974" s="37" t="s">
        <v>45</v>
      </c>
      <c r="J974" s="31"/>
    </row>
    <row r="975" spans="1:10" x14ac:dyDescent="0.25">
      <c r="A975" s="35">
        <v>41653</v>
      </c>
      <c r="B975" s="36">
        <v>102</v>
      </c>
      <c r="C975" s="36" t="s">
        <v>407</v>
      </c>
      <c r="D975" s="37" t="s">
        <v>96</v>
      </c>
      <c r="E975" s="38">
        <v>52624.6</v>
      </c>
      <c r="F975" s="39">
        <v>41659</v>
      </c>
      <c r="G975" s="38">
        <v>52624.6</v>
      </c>
      <c r="H975" s="40">
        <f t="shared" si="15"/>
        <v>0</v>
      </c>
      <c r="I975" s="37" t="s">
        <v>37</v>
      </c>
      <c r="J975" s="31"/>
    </row>
    <row r="976" spans="1:10" x14ac:dyDescent="0.25">
      <c r="A976" s="35">
        <v>41653</v>
      </c>
      <c r="B976" s="36">
        <v>103</v>
      </c>
      <c r="C976" s="36" t="s">
        <v>407</v>
      </c>
      <c r="D976" s="37" t="s">
        <v>436</v>
      </c>
      <c r="E976" s="38">
        <v>14797.5</v>
      </c>
      <c r="F976" s="39">
        <v>41654</v>
      </c>
      <c r="G976" s="38">
        <v>14797.5</v>
      </c>
      <c r="H976" s="40">
        <f t="shared" si="15"/>
        <v>0</v>
      </c>
      <c r="I976" s="37" t="s">
        <v>437</v>
      </c>
      <c r="J976" s="31"/>
    </row>
    <row r="977" spans="1:10" x14ac:dyDescent="0.25">
      <c r="A977" s="35">
        <v>41653</v>
      </c>
      <c r="B977" s="36">
        <v>104</v>
      </c>
      <c r="C977" s="36" t="s">
        <v>407</v>
      </c>
      <c r="D977" s="37" t="s">
        <v>167</v>
      </c>
      <c r="E977" s="38">
        <v>1893.6</v>
      </c>
      <c r="F977" s="39">
        <v>41653</v>
      </c>
      <c r="G977" s="38">
        <v>1893.6</v>
      </c>
      <c r="H977" s="40">
        <f t="shared" si="15"/>
        <v>0</v>
      </c>
      <c r="I977" s="37"/>
      <c r="J977" s="54"/>
    </row>
    <row r="978" spans="1:10" x14ac:dyDescent="0.25">
      <c r="A978" s="35">
        <v>41653</v>
      </c>
      <c r="B978" s="36">
        <v>105</v>
      </c>
      <c r="C978" s="36" t="s">
        <v>407</v>
      </c>
      <c r="D978" s="37" t="s">
        <v>14</v>
      </c>
      <c r="E978" s="38">
        <v>7937.6</v>
      </c>
      <c r="F978" s="39">
        <v>14</v>
      </c>
      <c r="G978" s="38">
        <v>7937.6</v>
      </c>
      <c r="H978" s="40">
        <f t="shared" si="15"/>
        <v>0</v>
      </c>
      <c r="I978" s="37" t="s">
        <v>12</v>
      </c>
      <c r="J978" s="54"/>
    </row>
    <row r="979" spans="1:10" x14ac:dyDescent="0.25">
      <c r="A979" s="35">
        <v>41653</v>
      </c>
      <c r="B979" s="36">
        <v>106</v>
      </c>
      <c r="C979" s="36" t="s">
        <v>407</v>
      </c>
      <c r="D979" s="37" t="s">
        <v>443</v>
      </c>
      <c r="E979" s="38">
        <v>14522.5</v>
      </c>
      <c r="F979" s="39">
        <v>14</v>
      </c>
      <c r="G979" s="38">
        <v>14522.5</v>
      </c>
      <c r="H979" s="40">
        <f t="shared" si="15"/>
        <v>0</v>
      </c>
      <c r="I979" s="37" t="s">
        <v>12</v>
      </c>
      <c r="J979" s="54"/>
    </row>
    <row r="980" spans="1:10" x14ac:dyDescent="0.25">
      <c r="A980" s="35">
        <v>41653</v>
      </c>
      <c r="B980" s="36">
        <v>107</v>
      </c>
      <c r="C980" s="36" t="s">
        <v>407</v>
      </c>
      <c r="D980" s="37" t="s">
        <v>185</v>
      </c>
      <c r="E980" s="38">
        <v>15000</v>
      </c>
      <c r="F980" s="39">
        <v>14</v>
      </c>
      <c r="G980" s="38">
        <v>15000</v>
      </c>
      <c r="H980" s="40">
        <f t="shared" si="15"/>
        <v>0</v>
      </c>
      <c r="I980" s="37" t="s">
        <v>30</v>
      </c>
      <c r="J980" s="54" t="s">
        <v>444</v>
      </c>
    </row>
    <row r="981" spans="1:10" x14ac:dyDescent="0.25">
      <c r="A981" s="35">
        <v>41653</v>
      </c>
      <c r="B981" s="36">
        <v>108</v>
      </c>
      <c r="C981" s="36" t="s">
        <v>407</v>
      </c>
      <c r="D981" s="37" t="s">
        <v>12</v>
      </c>
      <c r="E981" s="38">
        <v>41</v>
      </c>
      <c r="F981" s="39">
        <v>41653</v>
      </c>
      <c r="G981" s="38">
        <v>41</v>
      </c>
      <c r="H981" s="40">
        <f t="shared" si="15"/>
        <v>0</v>
      </c>
      <c r="I981" s="37"/>
      <c r="J981" s="54"/>
    </row>
    <row r="982" spans="1:10" x14ac:dyDescent="0.25">
      <c r="A982" s="35">
        <v>41653</v>
      </c>
      <c r="B982" s="36">
        <v>109</v>
      </c>
      <c r="C982" s="36" t="s">
        <v>407</v>
      </c>
      <c r="D982" s="37" t="s">
        <v>445</v>
      </c>
      <c r="E982" s="38">
        <v>22037.5</v>
      </c>
      <c r="F982" s="39">
        <v>14</v>
      </c>
      <c r="G982" s="38">
        <v>22037.5</v>
      </c>
      <c r="H982" s="40">
        <f t="shared" si="15"/>
        <v>0</v>
      </c>
      <c r="I982" s="37"/>
      <c r="J982" s="54"/>
    </row>
    <row r="983" spans="1:10" x14ac:dyDescent="0.25">
      <c r="A983" s="35">
        <v>41653</v>
      </c>
      <c r="B983" s="36">
        <v>110</v>
      </c>
      <c r="C983" s="36" t="s">
        <v>407</v>
      </c>
      <c r="D983" s="37" t="s">
        <v>152</v>
      </c>
      <c r="E983" s="38">
        <v>8009.5</v>
      </c>
      <c r="F983" s="39">
        <v>14</v>
      </c>
      <c r="G983" s="38">
        <v>8009.5</v>
      </c>
      <c r="H983" s="40">
        <f t="shared" si="15"/>
        <v>0</v>
      </c>
      <c r="I983" s="37"/>
      <c r="J983" s="54"/>
    </row>
    <row r="984" spans="1:10" x14ac:dyDescent="0.25">
      <c r="A984" s="35">
        <v>41654</v>
      </c>
      <c r="B984" s="36">
        <v>111</v>
      </c>
      <c r="C984" s="36" t="s">
        <v>407</v>
      </c>
      <c r="D984" s="37" t="s">
        <v>20</v>
      </c>
      <c r="E984" s="88">
        <v>6125</v>
      </c>
      <c r="F984" s="23">
        <v>41656</v>
      </c>
      <c r="G984" s="88">
        <v>6125</v>
      </c>
      <c r="H984" s="40">
        <f t="shared" si="15"/>
        <v>0</v>
      </c>
    </row>
    <row r="985" spans="1:10" x14ac:dyDescent="0.25">
      <c r="A985" s="35">
        <v>41654</v>
      </c>
      <c r="B985" s="36">
        <v>112</v>
      </c>
      <c r="C985" s="36" t="s">
        <v>407</v>
      </c>
      <c r="D985" s="37" t="s">
        <v>13</v>
      </c>
      <c r="E985" s="38">
        <v>1928.5</v>
      </c>
      <c r="F985" s="23">
        <v>41656</v>
      </c>
      <c r="G985" s="38">
        <v>1928.5</v>
      </c>
      <c r="H985" s="40">
        <f t="shared" si="15"/>
        <v>0</v>
      </c>
      <c r="I985" s="88" t="s">
        <v>437</v>
      </c>
    </row>
    <row r="986" spans="1:10" x14ac:dyDescent="0.25">
      <c r="A986" s="35">
        <v>41654</v>
      </c>
      <c r="B986" s="36">
        <v>113</v>
      </c>
      <c r="C986" s="36" t="s">
        <v>407</v>
      </c>
      <c r="D986" s="37" t="s">
        <v>30</v>
      </c>
      <c r="E986" s="38">
        <v>2374.9499999999998</v>
      </c>
      <c r="F986" s="29" t="s">
        <v>446</v>
      </c>
      <c r="G986" s="38">
        <f>2000+374.95</f>
        <v>2374.9499999999998</v>
      </c>
      <c r="H986" s="40">
        <f t="shared" si="15"/>
        <v>0</v>
      </c>
      <c r="I986" s="21" t="s">
        <v>30</v>
      </c>
    </row>
    <row r="987" spans="1:10" x14ac:dyDescent="0.25">
      <c r="A987" s="35">
        <v>41654</v>
      </c>
      <c r="B987" s="36">
        <v>114</v>
      </c>
      <c r="C987" s="36" t="s">
        <v>407</v>
      </c>
      <c r="D987" s="37" t="s">
        <v>180</v>
      </c>
      <c r="E987" s="38">
        <v>24533.5</v>
      </c>
      <c r="F987" s="29" t="s">
        <v>447</v>
      </c>
      <c r="G987" s="38">
        <f>5443+19090</f>
        <v>24533</v>
      </c>
      <c r="H987" s="40">
        <f t="shared" si="15"/>
        <v>0.5</v>
      </c>
      <c r="I987" s="21" t="s">
        <v>65</v>
      </c>
    </row>
    <row r="988" spans="1:10" x14ac:dyDescent="0.25">
      <c r="A988" s="35">
        <v>41654</v>
      </c>
      <c r="B988" s="36">
        <v>115</v>
      </c>
      <c r="C988" s="36" t="s">
        <v>407</v>
      </c>
      <c r="D988" s="37" t="s">
        <v>260</v>
      </c>
      <c r="E988" s="38">
        <v>960</v>
      </c>
      <c r="F988" s="23">
        <v>41655</v>
      </c>
      <c r="G988" s="38">
        <v>960</v>
      </c>
      <c r="H988" s="40">
        <f t="shared" si="15"/>
        <v>0</v>
      </c>
      <c r="I988" s="21" t="s">
        <v>12</v>
      </c>
    </row>
    <row r="989" spans="1:10" x14ac:dyDescent="0.25">
      <c r="A989" s="35">
        <v>41654</v>
      </c>
      <c r="B989" s="36">
        <v>116</v>
      </c>
      <c r="C989" s="36" t="s">
        <v>407</v>
      </c>
      <c r="D989" s="37" t="s">
        <v>44</v>
      </c>
      <c r="E989" s="38">
        <v>3800</v>
      </c>
      <c r="F989" s="23">
        <v>41668</v>
      </c>
      <c r="G989" s="38">
        <v>3800</v>
      </c>
      <c r="H989" s="40">
        <f t="shared" si="15"/>
        <v>0</v>
      </c>
      <c r="I989" s="21" t="s">
        <v>12</v>
      </c>
      <c r="J989" s="31"/>
    </row>
    <row r="990" spans="1:10" x14ac:dyDescent="0.25">
      <c r="A990" s="35">
        <v>41654</v>
      </c>
      <c r="B990" s="36">
        <v>117</v>
      </c>
      <c r="C990" s="36" t="s">
        <v>407</v>
      </c>
      <c r="D990" s="37" t="s">
        <v>42</v>
      </c>
      <c r="E990" s="38">
        <v>1520</v>
      </c>
      <c r="F990" s="23">
        <v>41667</v>
      </c>
      <c r="G990" s="38">
        <v>1520</v>
      </c>
      <c r="H990" s="40">
        <f t="shared" si="15"/>
        <v>0</v>
      </c>
      <c r="I990" s="21" t="s">
        <v>30</v>
      </c>
    </row>
    <row r="991" spans="1:10" x14ac:dyDescent="0.25">
      <c r="A991" s="35">
        <v>41654</v>
      </c>
      <c r="B991" s="36">
        <v>118</v>
      </c>
      <c r="C991" s="36" t="s">
        <v>407</v>
      </c>
      <c r="D991" s="37" t="s">
        <v>43</v>
      </c>
      <c r="E991" s="38">
        <v>1520</v>
      </c>
      <c r="F991" s="23">
        <v>41667</v>
      </c>
      <c r="G991" s="38">
        <v>1520</v>
      </c>
      <c r="H991" s="40">
        <f t="shared" si="15"/>
        <v>0</v>
      </c>
      <c r="I991" s="21" t="s">
        <v>30</v>
      </c>
    </row>
    <row r="992" spans="1:10" x14ac:dyDescent="0.25">
      <c r="A992" s="35">
        <v>41654</v>
      </c>
      <c r="B992" s="36">
        <v>119</v>
      </c>
      <c r="C992" s="36" t="s">
        <v>407</v>
      </c>
      <c r="D992" s="37" t="s">
        <v>134</v>
      </c>
      <c r="E992" s="38">
        <v>6176</v>
      </c>
      <c r="F992" s="23">
        <v>41654</v>
      </c>
      <c r="G992" s="38">
        <v>6176</v>
      </c>
      <c r="H992" s="40">
        <f t="shared" si="15"/>
        <v>0</v>
      </c>
      <c r="I992" s="21" t="s">
        <v>65</v>
      </c>
    </row>
    <row r="993" spans="1:9" x14ac:dyDescent="0.25">
      <c r="A993" s="35">
        <v>41654</v>
      </c>
      <c r="B993" s="36">
        <v>120</v>
      </c>
      <c r="C993" s="36" t="s">
        <v>407</v>
      </c>
      <c r="D993" s="37" t="s">
        <v>64</v>
      </c>
      <c r="E993" s="38">
        <v>11121</v>
      </c>
      <c r="F993" s="23">
        <v>41654</v>
      </c>
      <c r="G993" s="38">
        <v>11121</v>
      </c>
      <c r="H993" s="40">
        <f t="shared" si="15"/>
        <v>0</v>
      </c>
      <c r="I993" s="21" t="s">
        <v>65</v>
      </c>
    </row>
    <row r="994" spans="1:9" x14ac:dyDescent="0.25">
      <c r="A994" s="35">
        <v>41654</v>
      </c>
      <c r="B994" s="36">
        <v>121</v>
      </c>
      <c r="C994" s="36" t="s">
        <v>407</v>
      </c>
      <c r="D994" s="37" t="s">
        <v>47</v>
      </c>
      <c r="E994" s="38">
        <v>3573</v>
      </c>
      <c r="F994" s="23">
        <v>41654</v>
      </c>
      <c r="G994" s="38">
        <v>3573</v>
      </c>
      <c r="H994" s="40">
        <f t="shared" si="15"/>
        <v>0</v>
      </c>
      <c r="I994" s="21" t="s">
        <v>30</v>
      </c>
    </row>
    <row r="995" spans="1:9" x14ac:dyDescent="0.25">
      <c r="A995" s="35">
        <v>41654</v>
      </c>
      <c r="B995" s="36">
        <v>122</v>
      </c>
      <c r="C995" s="36" t="s">
        <v>407</v>
      </c>
      <c r="D995" s="37" t="s">
        <v>35</v>
      </c>
      <c r="E995" s="38">
        <v>25297.439999999999</v>
      </c>
      <c r="F995" s="23">
        <v>41664</v>
      </c>
      <c r="G995" s="38">
        <v>25297.439999999999</v>
      </c>
      <c r="H995" s="40">
        <f t="shared" si="15"/>
        <v>0</v>
      </c>
      <c r="I995" s="21" t="s">
        <v>30</v>
      </c>
    </row>
    <row r="996" spans="1:9" x14ac:dyDescent="0.25">
      <c r="A996" s="47">
        <v>41654</v>
      </c>
      <c r="B996" s="48">
        <v>123</v>
      </c>
      <c r="C996" s="48" t="s">
        <v>407</v>
      </c>
      <c r="D996" s="56" t="s">
        <v>53</v>
      </c>
      <c r="E996" s="57">
        <v>0</v>
      </c>
      <c r="G996" s="38"/>
      <c r="H996" s="40">
        <f t="shared" si="15"/>
        <v>0</v>
      </c>
      <c r="I996" s="21" t="s">
        <v>448</v>
      </c>
    </row>
    <row r="997" spans="1:9" x14ac:dyDescent="0.25">
      <c r="A997" s="35">
        <v>41654</v>
      </c>
      <c r="B997" s="36">
        <v>124</v>
      </c>
      <c r="C997" s="36" t="s">
        <v>407</v>
      </c>
      <c r="D997" s="37" t="s">
        <v>144</v>
      </c>
      <c r="E997" s="38">
        <v>4400</v>
      </c>
      <c r="F997" s="23">
        <v>41655</v>
      </c>
      <c r="G997" s="38">
        <v>4400</v>
      </c>
      <c r="H997" s="40">
        <f t="shared" si="15"/>
        <v>0</v>
      </c>
      <c r="I997" s="21" t="s">
        <v>15</v>
      </c>
    </row>
    <row r="998" spans="1:9" x14ac:dyDescent="0.25">
      <c r="A998" s="35">
        <v>41654</v>
      </c>
      <c r="B998" s="36">
        <v>125</v>
      </c>
      <c r="C998" s="36" t="s">
        <v>407</v>
      </c>
      <c r="D998" s="37" t="s">
        <v>148</v>
      </c>
      <c r="E998" s="38">
        <v>1612.5</v>
      </c>
      <c r="F998" s="23">
        <v>41654</v>
      </c>
      <c r="G998" s="38">
        <v>1612.5</v>
      </c>
      <c r="H998" s="40">
        <f t="shared" si="15"/>
        <v>0</v>
      </c>
      <c r="I998" s="21" t="s">
        <v>30</v>
      </c>
    </row>
    <row r="999" spans="1:9" x14ac:dyDescent="0.25">
      <c r="A999" s="35">
        <v>41654</v>
      </c>
      <c r="B999" s="36">
        <v>126</v>
      </c>
      <c r="C999" s="36" t="s">
        <v>407</v>
      </c>
      <c r="D999" s="37" t="s">
        <v>449</v>
      </c>
      <c r="E999" s="38">
        <v>424</v>
      </c>
      <c r="F999" s="23">
        <v>41654</v>
      </c>
      <c r="G999" s="38">
        <v>424</v>
      </c>
      <c r="H999" s="40">
        <f t="shared" si="15"/>
        <v>0</v>
      </c>
      <c r="I999" s="21" t="s">
        <v>30</v>
      </c>
    </row>
    <row r="1000" spans="1:9" x14ac:dyDescent="0.25">
      <c r="A1000" s="35">
        <v>41654</v>
      </c>
      <c r="B1000" s="36">
        <v>127</v>
      </c>
      <c r="C1000" s="36" t="s">
        <v>407</v>
      </c>
      <c r="D1000" s="37" t="s">
        <v>29</v>
      </c>
      <c r="E1000" s="38">
        <v>10999</v>
      </c>
      <c r="F1000" s="23">
        <v>41655</v>
      </c>
      <c r="G1000" s="38">
        <v>10999</v>
      </c>
      <c r="H1000" s="40">
        <f t="shared" si="15"/>
        <v>0</v>
      </c>
      <c r="I1000" s="21" t="s">
        <v>30</v>
      </c>
    </row>
    <row r="1001" spans="1:9" x14ac:dyDescent="0.25">
      <c r="A1001" s="35">
        <v>41654</v>
      </c>
      <c r="B1001" s="36">
        <v>128</v>
      </c>
      <c r="C1001" s="36" t="s">
        <v>407</v>
      </c>
      <c r="D1001" s="37" t="s">
        <v>450</v>
      </c>
      <c r="E1001" s="38">
        <v>2146.5</v>
      </c>
      <c r="F1001" s="23">
        <v>41654</v>
      </c>
      <c r="G1001" s="38">
        <v>2146.5</v>
      </c>
      <c r="H1001" s="40">
        <f t="shared" si="15"/>
        <v>0</v>
      </c>
    </row>
    <row r="1002" spans="1:9" x14ac:dyDescent="0.25">
      <c r="A1002" s="35">
        <v>41654</v>
      </c>
      <c r="B1002" s="36">
        <v>129</v>
      </c>
      <c r="C1002" s="36" t="s">
        <v>407</v>
      </c>
      <c r="D1002" s="37" t="s">
        <v>237</v>
      </c>
      <c r="E1002" s="38">
        <v>7610</v>
      </c>
      <c r="F1002" s="23">
        <v>41654</v>
      </c>
      <c r="G1002" s="38">
        <v>7610</v>
      </c>
      <c r="H1002" s="40">
        <f t="shared" ref="H1002:H1065" si="16">E1002-G1002</f>
        <v>0</v>
      </c>
      <c r="I1002" s="21" t="s">
        <v>21</v>
      </c>
    </row>
    <row r="1003" spans="1:9" x14ac:dyDescent="0.25">
      <c r="A1003" s="35">
        <v>41654</v>
      </c>
      <c r="B1003" s="36">
        <v>130</v>
      </c>
      <c r="C1003" s="36" t="s">
        <v>407</v>
      </c>
      <c r="D1003" s="37" t="s">
        <v>8</v>
      </c>
      <c r="E1003" s="38">
        <v>939</v>
      </c>
      <c r="F1003" s="23">
        <v>41654</v>
      </c>
      <c r="G1003" s="38">
        <v>939</v>
      </c>
      <c r="H1003" s="40">
        <f t="shared" si="16"/>
        <v>0</v>
      </c>
    </row>
    <row r="1004" spans="1:9" x14ac:dyDescent="0.25">
      <c r="A1004" s="35">
        <v>41654</v>
      </c>
      <c r="B1004" s="36">
        <v>131</v>
      </c>
      <c r="C1004" s="36" t="s">
        <v>407</v>
      </c>
      <c r="D1004" s="37" t="s">
        <v>8</v>
      </c>
      <c r="E1004" s="38">
        <v>3224</v>
      </c>
      <c r="F1004" s="23">
        <v>41654</v>
      </c>
      <c r="G1004" s="38">
        <v>3224</v>
      </c>
      <c r="H1004" s="40">
        <f t="shared" si="16"/>
        <v>0</v>
      </c>
      <c r="I1004" s="21" t="s">
        <v>8</v>
      </c>
    </row>
    <row r="1005" spans="1:9" x14ac:dyDescent="0.25">
      <c r="A1005" s="35">
        <v>41654</v>
      </c>
      <c r="B1005" s="36">
        <v>132</v>
      </c>
      <c r="C1005" s="36" t="s">
        <v>407</v>
      </c>
      <c r="D1005" s="37" t="s">
        <v>8</v>
      </c>
      <c r="E1005" s="38">
        <v>963</v>
      </c>
      <c r="F1005" s="23">
        <v>41654</v>
      </c>
      <c r="G1005" s="38">
        <v>963</v>
      </c>
      <c r="H1005" s="40">
        <f t="shared" si="16"/>
        <v>0</v>
      </c>
    </row>
    <row r="1006" spans="1:9" x14ac:dyDescent="0.25">
      <c r="A1006" s="35">
        <v>41654</v>
      </c>
      <c r="B1006" s="36">
        <v>133</v>
      </c>
      <c r="C1006" s="36" t="s">
        <v>407</v>
      </c>
      <c r="D1006" s="37" t="s">
        <v>338</v>
      </c>
      <c r="E1006" s="38">
        <v>568</v>
      </c>
      <c r="F1006" s="23">
        <v>41654</v>
      </c>
      <c r="G1006" s="38">
        <v>568</v>
      </c>
      <c r="H1006" s="40">
        <f t="shared" si="16"/>
        <v>0</v>
      </c>
      <c r="I1006" s="21" t="s">
        <v>30</v>
      </c>
    </row>
    <row r="1007" spans="1:9" x14ac:dyDescent="0.25">
      <c r="A1007" s="35">
        <v>41654</v>
      </c>
      <c r="B1007" s="36">
        <v>134</v>
      </c>
      <c r="C1007" s="36" t="s">
        <v>407</v>
      </c>
      <c r="D1007" s="37" t="s">
        <v>57</v>
      </c>
      <c r="E1007" s="38">
        <v>1365</v>
      </c>
      <c r="F1007" s="23">
        <v>41654</v>
      </c>
      <c r="G1007" s="38">
        <v>1365</v>
      </c>
      <c r="H1007" s="40">
        <f t="shared" si="16"/>
        <v>0</v>
      </c>
      <c r="I1007" s="21" t="s">
        <v>30</v>
      </c>
    </row>
    <row r="1008" spans="1:9" x14ac:dyDescent="0.25">
      <c r="A1008" s="35">
        <v>41654</v>
      </c>
      <c r="B1008" s="36">
        <v>135</v>
      </c>
      <c r="C1008" s="36" t="s">
        <v>407</v>
      </c>
      <c r="D1008" s="37" t="s">
        <v>123</v>
      </c>
      <c r="E1008" s="38">
        <v>2098</v>
      </c>
      <c r="F1008" s="23">
        <v>41655</v>
      </c>
      <c r="G1008" s="38">
        <v>2098</v>
      </c>
      <c r="H1008" s="40">
        <f t="shared" si="16"/>
        <v>0</v>
      </c>
    </row>
    <row r="1009" spans="1:9" x14ac:dyDescent="0.25">
      <c r="A1009" s="35">
        <v>41654</v>
      </c>
      <c r="B1009" s="36">
        <v>136</v>
      </c>
      <c r="C1009" s="36" t="s">
        <v>407</v>
      </c>
      <c r="D1009" s="37" t="s">
        <v>54</v>
      </c>
      <c r="E1009" s="38">
        <v>65379</v>
      </c>
      <c r="F1009" s="23">
        <v>41654</v>
      </c>
      <c r="G1009" s="38">
        <v>65379</v>
      </c>
      <c r="H1009" s="40">
        <f t="shared" si="16"/>
        <v>0</v>
      </c>
      <c r="I1009" s="21" t="s">
        <v>30</v>
      </c>
    </row>
    <row r="1010" spans="1:9" x14ac:dyDescent="0.25">
      <c r="A1010" s="35">
        <v>41654</v>
      </c>
      <c r="B1010" s="36">
        <v>137</v>
      </c>
      <c r="C1010" s="36" t="s">
        <v>407</v>
      </c>
      <c r="D1010" s="37" t="s">
        <v>34</v>
      </c>
      <c r="E1010" s="38">
        <v>1964</v>
      </c>
      <c r="F1010" s="23">
        <v>41654</v>
      </c>
      <c r="G1010" s="38">
        <v>1964</v>
      </c>
      <c r="H1010" s="40">
        <f t="shared" si="16"/>
        <v>0</v>
      </c>
      <c r="I1010" s="21" t="s">
        <v>30</v>
      </c>
    </row>
    <row r="1011" spans="1:9" x14ac:dyDescent="0.25">
      <c r="A1011" s="35">
        <v>41654</v>
      </c>
      <c r="B1011" s="36">
        <v>138</v>
      </c>
      <c r="C1011" s="36" t="s">
        <v>407</v>
      </c>
      <c r="D1011" s="37" t="s">
        <v>451</v>
      </c>
      <c r="E1011" s="38">
        <v>8417</v>
      </c>
      <c r="F1011" s="23">
        <v>41654</v>
      </c>
      <c r="G1011" s="38">
        <v>8417</v>
      </c>
      <c r="H1011" s="40">
        <f t="shared" si="16"/>
        <v>0</v>
      </c>
    </row>
    <row r="1012" spans="1:9" x14ac:dyDescent="0.25">
      <c r="A1012" s="35">
        <v>41654</v>
      </c>
      <c r="B1012" s="36">
        <v>139</v>
      </c>
      <c r="C1012" s="36" t="s">
        <v>407</v>
      </c>
      <c r="D1012" s="37" t="s">
        <v>66</v>
      </c>
      <c r="E1012" s="38">
        <v>1416</v>
      </c>
      <c r="F1012" s="23">
        <v>41655</v>
      </c>
      <c r="G1012" s="38">
        <v>1416</v>
      </c>
      <c r="H1012" s="40">
        <f t="shared" si="16"/>
        <v>0</v>
      </c>
      <c r="I1012" s="21" t="s">
        <v>12</v>
      </c>
    </row>
    <row r="1013" spans="1:9" x14ac:dyDescent="0.25">
      <c r="A1013" s="35">
        <v>41654</v>
      </c>
      <c r="B1013" s="36">
        <v>140</v>
      </c>
      <c r="C1013" s="36" t="s">
        <v>407</v>
      </c>
      <c r="D1013" s="37" t="s">
        <v>51</v>
      </c>
      <c r="E1013" s="38">
        <v>2055</v>
      </c>
      <c r="F1013" s="99">
        <v>41661</v>
      </c>
      <c r="G1013" s="83">
        <v>1055</v>
      </c>
      <c r="H1013" s="84">
        <f t="shared" si="16"/>
        <v>1000</v>
      </c>
      <c r="I1013" s="21" t="s">
        <v>12</v>
      </c>
    </row>
    <row r="1014" spans="1:9" x14ac:dyDescent="0.25">
      <c r="A1014" s="35">
        <v>41654</v>
      </c>
      <c r="B1014" s="36">
        <v>141</v>
      </c>
      <c r="C1014" s="36" t="s">
        <v>407</v>
      </c>
      <c r="D1014" s="37" t="s">
        <v>50</v>
      </c>
      <c r="E1014" s="38">
        <v>8473.56</v>
      </c>
      <c r="F1014" s="23">
        <v>41667</v>
      </c>
      <c r="G1014" s="38">
        <v>8473.56</v>
      </c>
      <c r="H1014" s="40">
        <f t="shared" si="16"/>
        <v>0</v>
      </c>
    </row>
    <row r="1015" spans="1:9" x14ac:dyDescent="0.25">
      <c r="A1015" s="35">
        <v>41654</v>
      </c>
      <c r="B1015" s="36">
        <v>142</v>
      </c>
      <c r="C1015" s="36" t="s">
        <v>407</v>
      </c>
      <c r="D1015" s="37" t="s">
        <v>18</v>
      </c>
      <c r="E1015" s="38">
        <v>841.6</v>
      </c>
      <c r="F1015" s="23">
        <v>41654</v>
      </c>
      <c r="G1015" s="38">
        <v>841.6</v>
      </c>
      <c r="H1015" s="40">
        <f t="shared" si="16"/>
        <v>0</v>
      </c>
    </row>
    <row r="1016" spans="1:9" x14ac:dyDescent="0.25">
      <c r="A1016" s="35">
        <v>41654</v>
      </c>
      <c r="B1016" s="36">
        <v>143</v>
      </c>
      <c r="C1016" s="36" t="s">
        <v>407</v>
      </c>
      <c r="D1016" s="37" t="s">
        <v>68</v>
      </c>
      <c r="E1016" s="38">
        <v>3522.6</v>
      </c>
      <c r="F1016" s="23">
        <v>41654</v>
      </c>
      <c r="G1016" s="38">
        <v>3522.6</v>
      </c>
      <c r="H1016" s="40">
        <f t="shared" si="16"/>
        <v>0</v>
      </c>
      <c r="I1016" s="21" t="s">
        <v>65</v>
      </c>
    </row>
    <row r="1017" spans="1:9" x14ac:dyDescent="0.25">
      <c r="A1017" s="35">
        <v>41654</v>
      </c>
      <c r="B1017" s="36">
        <v>144</v>
      </c>
      <c r="C1017" s="36" t="s">
        <v>407</v>
      </c>
      <c r="D1017" s="37" t="s">
        <v>119</v>
      </c>
      <c r="E1017" s="38">
        <v>3728</v>
      </c>
      <c r="F1017" s="23">
        <v>41655</v>
      </c>
      <c r="G1017" s="38">
        <v>3728</v>
      </c>
      <c r="H1017" s="40">
        <f t="shared" si="16"/>
        <v>0</v>
      </c>
      <c r="I1017" s="21" t="s">
        <v>12</v>
      </c>
    </row>
    <row r="1018" spans="1:9" x14ac:dyDescent="0.25">
      <c r="A1018" s="35">
        <v>41654</v>
      </c>
      <c r="B1018" s="36">
        <v>145</v>
      </c>
      <c r="C1018" s="36" t="s">
        <v>407</v>
      </c>
      <c r="D1018" s="37" t="s">
        <v>17</v>
      </c>
      <c r="E1018" s="38">
        <v>3813</v>
      </c>
      <c r="F1018" s="23">
        <v>41654</v>
      </c>
      <c r="G1018" s="38">
        <v>3813</v>
      </c>
      <c r="H1018" s="40">
        <f t="shared" si="16"/>
        <v>0</v>
      </c>
    </row>
    <row r="1019" spans="1:9" x14ac:dyDescent="0.25">
      <c r="A1019" s="35">
        <v>41654</v>
      </c>
      <c r="B1019" s="36">
        <v>146</v>
      </c>
      <c r="C1019" s="36" t="s">
        <v>407</v>
      </c>
      <c r="D1019" s="37" t="s">
        <v>199</v>
      </c>
      <c r="E1019" s="38">
        <v>1509</v>
      </c>
      <c r="F1019" s="23">
        <v>41654</v>
      </c>
      <c r="G1019" s="38">
        <v>1509</v>
      </c>
      <c r="H1019" s="40">
        <f t="shared" si="16"/>
        <v>0</v>
      </c>
    </row>
    <row r="1020" spans="1:9" x14ac:dyDescent="0.25">
      <c r="A1020" s="35">
        <v>41654</v>
      </c>
      <c r="B1020" s="36">
        <v>147</v>
      </c>
      <c r="C1020" s="36" t="s">
        <v>407</v>
      </c>
      <c r="D1020" s="37" t="s">
        <v>199</v>
      </c>
      <c r="E1020" s="38">
        <v>374</v>
      </c>
      <c r="F1020" s="23">
        <v>41654</v>
      </c>
      <c r="G1020" s="38">
        <v>374</v>
      </c>
      <c r="H1020" s="40">
        <f t="shared" si="16"/>
        <v>0</v>
      </c>
    </row>
    <row r="1021" spans="1:9" x14ac:dyDescent="0.25">
      <c r="A1021" s="35">
        <v>41654</v>
      </c>
      <c r="B1021" s="36">
        <v>148</v>
      </c>
      <c r="C1021" s="36" t="s">
        <v>407</v>
      </c>
      <c r="D1021" s="37" t="s">
        <v>115</v>
      </c>
      <c r="E1021" s="38">
        <v>1421.5</v>
      </c>
      <c r="F1021" s="23">
        <v>41654</v>
      </c>
      <c r="G1021" s="38">
        <v>1421.5</v>
      </c>
      <c r="H1021" s="40">
        <f t="shared" si="16"/>
        <v>0</v>
      </c>
    </row>
    <row r="1022" spans="1:9" x14ac:dyDescent="0.25">
      <c r="A1022" s="35">
        <v>41654</v>
      </c>
      <c r="B1022" s="36">
        <v>149</v>
      </c>
      <c r="C1022" s="36" t="s">
        <v>407</v>
      </c>
      <c r="D1022" s="37" t="s">
        <v>130</v>
      </c>
      <c r="E1022" s="38">
        <v>4289.5</v>
      </c>
      <c r="F1022" s="23">
        <v>41660</v>
      </c>
      <c r="G1022" s="38">
        <v>4289.5</v>
      </c>
      <c r="H1022" s="40">
        <f t="shared" si="16"/>
        <v>0</v>
      </c>
      <c r="I1022" s="21" t="s">
        <v>21</v>
      </c>
    </row>
    <row r="1023" spans="1:9" x14ac:dyDescent="0.25">
      <c r="A1023" s="35">
        <v>41654</v>
      </c>
      <c r="B1023" s="36">
        <v>150</v>
      </c>
      <c r="C1023" s="36" t="s">
        <v>407</v>
      </c>
      <c r="D1023" s="37" t="s">
        <v>62</v>
      </c>
      <c r="E1023" s="38">
        <v>36900.5</v>
      </c>
      <c r="F1023" s="23">
        <v>41654</v>
      </c>
      <c r="G1023" s="38">
        <v>36900.5</v>
      </c>
      <c r="H1023" s="40">
        <f t="shared" si="16"/>
        <v>0</v>
      </c>
    </row>
    <row r="1024" spans="1:9" x14ac:dyDescent="0.25">
      <c r="A1024" s="35">
        <v>41654</v>
      </c>
      <c r="B1024" s="36">
        <v>151</v>
      </c>
      <c r="C1024" s="36" t="s">
        <v>407</v>
      </c>
      <c r="D1024" s="37" t="s">
        <v>251</v>
      </c>
      <c r="E1024" s="38">
        <v>9043</v>
      </c>
      <c r="F1024" s="23">
        <v>41655</v>
      </c>
      <c r="G1024" s="38">
        <v>9043</v>
      </c>
      <c r="H1024" s="40">
        <f t="shared" si="16"/>
        <v>0</v>
      </c>
      <c r="I1024" s="21" t="s">
        <v>217</v>
      </c>
    </row>
    <row r="1025" spans="1:10" x14ac:dyDescent="0.25">
      <c r="A1025" s="35">
        <v>41654</v>
      </c>
      <c r="B1025" s="36">
        <v>152</v>
      </c>
      <c r="C1025" s="36" t="s">
        <v>407</v>
      </c>
      <c r="D1025" s="37" t="s">
        <v>60</v>
      </c>
      <c r="E1025" s="38">
        <v>3769.75</v>
      </c>
      <c r="F1025" s="30" t="s">
        <v>452</v>
      </c>
      <c r="G1025" s="38">
        <v>3769.75</v>
      </c>
      <c r="H1025" s="40">
        <f t="shared" si="16"/>
        <v>0</v>
      </c>
      <c r="I1025" s="21" t="s">
        <v>8</v>
      </c>
    </row>
    <row r="1026" spans="1:10" x14ac:dyDescent="0.25">
      <c r="A1026" s="35">
        <v>41654</v>
      </c>
      <c r="B1026" s="36">
        <v>153</v>
      </c>
      <c r="C1026" s="36" t="s">
        <v>407</v>
      </c>
      <c r="D1026" s="37" t="s">
        <v>50</v>
      </c>
      <c r="E1026" s="38">
        <v>1285.5</v>
      </c>
      <c r="F1026" s="23">
        <v>41682</v>
      </c>
      <c r="G1026" s="38">
        <v>1285.5</v>
      </c>
      <c r="H1026" s="40">
        <f t="shared" si="16"/>
        <v>0</v>
      </c>
      <c r="I1026" s="21" t="s">
        <v>21</v>
      </c>
    </row>
    <row r="1027" spans="1:10" x14ac:dyDescent="0.25">
      <c r="A1027" s="35">
        <v>41654</v>
      </c>
      <c r="B1027" s="36">
        <v>154</v>
      </c>
      <c r="C1027" s="36" t="s">
        <v>407</v>
      </c>
      <c r="D1027" s="37" t="s">
        <v>366</v>
      </c>
      <c r="E1027" s="38">
        <v>5472</v>
      </c>
      <c r="F1027" s="23">
        <v>41654</v>
      </c>
      <c r="G1027" s="38">
        <v>5472</v>
      </c>
      <c r="H1027" s="40">
        <f t="shared" si="16"/>
        <v>0</v>
      </c>
      <c r="I1027" s="21" t="s">
        <v>21</v>
      </c>
    </row>
    <row r="1028" spans="1:10" x14ac:dyDescent="0.25">
      <c r="A1028" s="35">
        <v>41654</v>
      </c>
      <c r="B1028" s="36">
        <v>155</v>
      </c>
      <c r="C1028" s="36" t="s">
        <v>407</v>
      </c>
      <c r="D1028" s="37" t="s">
        <v>12</v>
      </c>
      <c r="E1028" s="38">
        <v>11460.5</v>
      </c>
      <c r="F1028" s="23">
        <v>41654</v>
      </c>
      <c r="G1028" s="38">
        <v>11460.5</v>
      </c>
      <c r="H1028" s="40">
        <f t="shared" si="16"/>
        <v>0</v>
      </c>
    </row>
    <row r="1029" spans="1:10" x14ac:dyDescent="0.25">
      <c r="A1029" s="35">
        <v>41654</v>
      </c>
      <c r="B1029" s="36">
        <v>156</v>
      </c>
      <c r="C1029" s="36" t="s">
        <v>407</v>
      </c>
      <c r="D1029" s="37" t="s">
        <v>83</v>
      </c>
      <c r="E1029" s="38">
        <v>2523.5</v>
      </c>
      <c r="F1029" s="23">
        <v>41654</v>
      </c>
      <c r="G1029" s="38">
        <v>2523.5</v>
      </c>
      <c r="H1029" s="40">
        <f t="shared" si="16"/>
        <v>0</v>
      </c>
      <c r="I1029" s="21" t="s">
        <v>21</v>
      </c>
    </row>
    <row r="1030" spans="1:10" x14ac:dyDescent="0.25">
      <c r="A1030" s="35">
        <v>41654</v>
      </c>
      <c r="B1030" s="36">
        <v>157</v>
      </c>
      <c r="C1030" s="36" t="s">
        <v>407</v>
      </c>
      <c r="D1030" s="37" t="s">
        <v>391</v>
      </c>
      <c r="E1030" s="38">
        <v>2860.5</v>
      </c>
      <c r="F1030" s="23">
        <v>41654</v>
      </c>
      <c r="G1030" s="38">
        <v>2860.5</v>
      </c>
      <c r="H1030" s="40">
        <f t="shared" si="16"/>
        <v>0</v>
      </c>
    </row>
    <row r="1031" spans="1:10" x14ac:dyDescent="0.25">
      <c r="A1031" s="35">
        <v>41654</v>
      </c>
      <c r="B1031" s="36">
        <v>158</v>
      </c>
      <c r="C1031" s="36" t="s">
        <v>407</v>
      </c>
      <c r="D1031" s="37" t="s">
        <v>8</v>
      </c>
      <c r="E1031" s="38">
        <v>445.5</v>
      </c>
      <c r="F1031" s="23">
        <v>41654</v>
      </c>
      <c r="G1031" s="38">
        <v>445.5</v>
      </c>
      <c r="H1031" s="40">
        <f t="shared" si="16"/>
        <v>0</v>
      </c>
      <c r="I1031" s="21" t="s">
        <v>8</v>
      </c>
    </row>
    <row r="1032" spans="1:10" x14ac:dyDescent="0.25">
      <c r="A1032" s="35">
        <v>41654</v>
      </c>
      <c r="B1032" s="36">
        <v>159</v>
      </c>
      <c r="C1032" s="36" t="s">
        <v>407</v>
      </c>
      <c r="D1032" s="37" t="s">
        <v>453</v>
      </c>
      <c r="E1032" s="38">
        <v>16726</v>
      </c>
      <c r="F1032" s="23">
        <v>41654</v>
      </c>
      <c r="G1032" s="38">
        <v>16726</v>
      </c>
      <c r="H1032" s="40">
        <f t="shared" si="16"/>
        <v>0</v>
      </c>
    </row>
    <row r="1033" spans="1:10" x14ac:dyDescent="0.25">
      <c r="A1033" s="35">
        <v>41654</v>
      </c>
      <c r="B1033" s="36">
        <v>160</v>
      </c>
      <c r="C1033" s="36" t="s">
        <v>407</v>
      </c>
      <c r="D1033" s="37" t="s">
        <v>312</v>
      </c>
      <c r="E1033" s="38">
        <v>8092</v>
      </c>
      <c r="F1033" s="23">
        <v>41655</v>
      </c>
      <c r="G1033" s="38">
        <v>8092</v>
      </c>
      <c r="H1033" s="40">
        <f t="shared" si="16"/>
        <v>0</v>
      </c>
      <c r="I1033" s="21" t="s">
        <v>12</v>
      </c>
    </row>
    <row r="1034" spans="1:10" x14ac:dyDescent="0.25">
      <c r="A1034" s="35">
        <v>41654</v>
      </c>
      <c r="B1034" s="36">
        <v>161</v>
      </c>
      <c r="C1034" s="36" t="s">
        <v>407</v>
      </c>
      <c r="D1034" s="56" t="s">
        <v>53</v>
      </c>
      <c r="E1034" s="57">
        <v>0</v>
      </c>
      <c r="G1034" s="38"/>
      <c r="H1034" s="40">
        <f t="shared" si="16"/>
        <v>0</v>
      </c>
      <c r="I1034" s="21" t="s">
        <v>81</v>
      </c>
      <c r="J1034" s="21" t="s">
        <v>454</v>
      </c>
    </row>
    <row r="1035" spans="1:10" x14ac:dyDescent="0.25">
      <c r="A1035" s="35">
        <v>41654</v>
      </c>
      <c r="B1035" s="36">
        <v>162</v>
      </c>
      <c r="C1035" s="36" t="s">
        <v>407</v>
      </c>
      <c r="D1035" s="37" t="s">
        <v>251</v>
      </c>
      <c r="E1035" s="38">
        <v>2546.5</v>
      </c>
      <c r="F1035" s="23">
        <v>41657</v>
      </c>
      <c r="G1035" s="38">
        <v>2546.5</v>
      </c>
      <c r="H1035" s="40">
        <f t="shared" si="16"/>
        <v>0</v>
      </c>
      <c r="I1035" s="21" t="s">
        <v>27</v>
      </c>
    </row>
    <row r="1036" spans="1:10" x14ac:dyDescent="0.25">
      <c r="A1036" s="35">
        <v>41654</v>
      </c>
      <c r="B1036" s="36">
        <v>163</v>
      </c>
      <c r="C1036" s="36" t="s">
        <v>407</v>
      </c>
      <c r="D1036" s="37" t="s">
        <v>198</v>
      </c>
      <c r="E1036" s="38">
        <v>6390</v>
      </c>
      <c r="F1036" s="23">
        <v>41655</v>
      </c>
      <c r="G1036" s="38">
        <v>6390</v>
      </c>
      <c r="H1036" s="40">
        <f t="shared" si="16"/>
        <v>0</v>
      </c>
      <c r="I1036" s="21" t="s">
        <v>27</v>
      </c>
    </row>
    <row r="1037" spans="1:10" x14ac:dyDescent="0.25">
      <c r="A1037" s="35">
        <v>41654</v>
      </c>
      <c r="B1037" s="36">
        <v>164</v>
      </c>
      <c r="C1037" s="36" t="s">
        <v>407</v>
      </c>
      <c r="D1037" s="37" t="s">
        <v>455</v>
      </c>
      <c r="E1037" s="38">
        <v>2072</v>
      </c>
      <c r="F1037" s="23">
        <v>41655</v>
      </c>
      <c r="G1037" s="38">
        <v>2072</v>
      </c>
      <c r="H1037" s="40">
        <f t="shared" si="16"/>
        <v>0</v>
      </c>
      <c r="I1037" s="21" t="s">
        <v>27</v>
      </c>
    </row>
    <row r="1038" spans="1:10" x14ac:dyDescent="0.25">
      <c r="A1038" s="35">
        <v>41654</v>
      </c>
      <c r="B1038" s="36">
        <v>165</v>
      </c>
      <c r="C1038" s="36" t="s">
        <v>407</v>
      </c>
      <c r="D1038" s="37" t="s">
        <v>80</v>
      </c>
      <c r="E1038" s="38">
        <v>1200</v>
      </c>
      <c r="F1038" s="23">
        <v>41655</v>
      </c>
      <c r="G1038" s="38">
        <v>1200</v>
      </c>
      <c r="H1038" s="40">
        <f t="shared" si="16"/>
        <v>0</v>
      </c>
      <c r="I1038" s="21" t="s">
        <v>27</v>
      </c>
    </row>
    <row r="1039" spans="1:10" x14ac:dyDescent="0.25">
      <c r="A1039" s="35">
        <v>41654</v>
      </c>
      <c r="B1039" s="36">
        <v>166</v>
      </c>
      <c r="C1039" s="36" t="s">
        <v>407</v>
      </c>
      <c r="D1039" s="37" t="s">
        <v>456</v>
      </c>
      <c r="E1039" s="38">
        <v>1010</v>
      </c>
      <c r="F1039" s="23">
        <v>41655</v>
      </c>
      <c r="G1039" s="38">
        <v>1010</v>
      </c>
      <c r="H1039" s="40">
        <f t="shared" si="16"/>
        <v>0</v>
      </c>
      <c r="I1039" s="21" t="s">
        <v>12</v>
      </c>
    </row>
    <row r="1040" spans="1:10" x14ac:dyDescent="0.25">
      <c r="A1040" s="35">
        <v>41654</v>
      </c>
      <c r="B1040" s="36">
        <v>167</v>
      </c>
      <c r="C1040" s="36" t="s">
        <v>407</v>
      </c>
      <c r="D1040" s="37" t="s">
        <v>145</v>
      </c>
      <c r="E1040" s="38">
        <v>2654</v>
      </c>
      <c r="F1040" s="23">
        <v>41655</v>
      </c>
      <c r="G1040" s="38">
        <v>2654</v>
      </c>
      <c r="H1040" s="40">
        <f t="shared" si="16"/>
        <v>0</v>
      </c>
      <c r="I1040" s="21" t="s">
        <v>27</v>
      </c>
    </row>
    <row r="1041" spans="1:10" x14ac:dyDescent="0.25">
      <c r="A1041" s="35">
        <v>41654</v>
      </c>
      <c r="B1041" s="36">
        <v>168</v>
      </c>
      <c r="C1041" s="36" t="s">
        <v>407</v>
      </c>
      <c r="D1041" s="37" t="s">
        <v>304</v>
      </c>
      <c r="E1041" s="38">
        <v>14457.6</v>
      </c>
      <c r="F1041" s="23">
        <v>41655</v>
      </c>
      <c r="G1041" s="38">
        <v>14457.6</v>
      </c>
      <c r="H1041" s="40">
        <f t="shared" si="16"/>
        <v>0</v>
      </c>
      <c r="I1041" s="21" t="s">
        <v>12</v>
      </c>
    </row>
    <row r="1042" spans="1:10" x14ac:dyDescent="0.25">
      <c r="A1042" s="35">
        <v>41654</v>
      </c>
      <c r="B1042" s="36">
        <v>169</v>
      </c>
      <c r="C1042" s="36" t="s">
        <v>407</v>
      </c>
      <c r="D1042" s="37" t="s">
        <v>218</v>
      </c>
      <c r="E1042" s="38">
        <v>17584</v>
      </c>
      <c r="F1042" s="23">
        <v>41674</v>
      </c>
      <c r="G1042" s="38">
        <v>17584</v>
      </c>
      <c r="H1042" s="40">
        <f t="shared" si="16"/>
        <v>0</v>
      </c>
      <c r="I1042" s="21" t="s">
        <v>27</v>
      </c>
    </row>
    <row r="1043" spans="1:10" x14ac:dyDescent="0.25">
      <c r="A1043" s="35">
        <v>41654</v>
      </c>
      <c r="B1043" s="36">
        <v>170</v>
      </c>
      <c r="C1043" s="36" t="s">
        <v>407</v>
      </c>
      <c r="D1043" s="37" t="s">
        <v>106</v>
      </c>
      <c r="E1043" s="38">
        <v>401720</v>
      </c>
      <c r="F1043" s="23">
        <v>41664</v>
      </c>
      <c r="G1043" s="38">
        <v>401720</v>
      </c>
      <c r="H1043" s="40">
        <f t="shared" si="16"/>
        <v>0</v>
      </c>
    </row>
    <row r="1044" spans="1:10" x14ac:dyDescent="0.25">
      <c r="A1044" s="35">
        <v>41654</v>
      </c>
      <c r="B1044" s="36">
        <v>171</v>
      </c>
      <c r="C1044" s="36" t="s">
        <v>407</v>
      </c>
      <c r="D1044" s="37" t="s">
        <v>8</v>
      </c>
      <c r="E1044" s="38">
        <v>701.5</v>
      </c>
      <c r="F1044" s="23">
        <v>41654</v>
      </c>
      <c r="G1044" s="38">
        <v>701.5</v>
      </c>
      <c r="H1044" s="40">
        <f t="shared" si="16"/>
        <v>0</v>
      </c>
    </row>
    <row r="1045" spans="1:10" x14ac:dyDescent="0.25">
      <c r="A1045" s="35">
        <v>41654</v>
      </c>
      <c r="B1045" s="36">
        <v>172</v>
      </c>
      <c r="C1045" s="36" t="s">
        <v>407</v>
      </c>
      <c r="D1045" s="37" t="s">
        <v>330</v>
      </c>
      <c r="E1045" s="38">
        <v>4968</v>
      </c>
      <c r="F1045" s="23">
        <v>41654</v>
      </c>
      <c r="G1045" s="38">
        <v>4968</v>
      </c>
      <c r="H1045" s="40">
        <f t="shared" si="16"/>
        <v>0</v>
      </c>
      <c r="I1045" s="21" t="s">
        <v>65</v>
      </c>
    </row>
    <row r="1046" spans="1:10" x14ac:dyDescent="0.25">
      <c r="A1046" s="35">
        <v>41655</v>
      </c>
      <c r="B1046" s="36">
        <v>173</v>
      </c>
      <c r="C1046" s="36" t="s">
        <v>407</v>
      </c>
      <c r="D1046" s="37" t="s">
        <v>106</v>
      </c>
      <c r="E1046" s="88">
        <v>190022</v>
      </c>
      <c r="F1046" s="23">
        <v>41662</v>
      </c>
      <c r="G1046" s="38">
        <v>190022</v>
      </c>
      <c r="H1046" s="40">
        <f t="shared" si="16"/>
        <v>0</v>
      </c>
    </row>
    <row r="1047" spans="1:10" x14ac:dyDescent="0.25">
      <c r="A1047" s="35">
        <v>41655</v>
      </c>
      <c r="B1047" s="36">
        <v>174</v>
      </c>
      <c r="C1047" s="36" t="s">
        <v>407</v>
      </c>
      <c r="D1047" s="37" t="s">
        <v>106</v>
      </c>
      <c r="E1047" s="38">
        <v>158440</v>
      </c>
      <c r="F1047" s="23">
        <v>41662</v>
      </c>
      <c r="G1047" s="38">
        <v>158440</v>
      </c>
      <c r="H1047" s="40">
        <f t="shared" si="16"/>
        <v>0</v>
      </c>
      <c r="I1047" s="88"/>
    </row>
    <row r="1048" spans="1:10" x14ac:dyDescent="0.25">
      <c r="A1048" s="35">
        <v>41655</v>
      </c>
      <c r="B1048" s="36">
        <v>175</v>
      </c>
      <c r="C1048" s="36" t="s">
        <v>407</v>
      </c>
      <c r="D1048" s="37" t="s">
        <v>106</v>
      </c>
      <c r="E1048" s="38">
        <v>130683</v>
      </c>
      <c r="F1048" s="23">
        <v>41662</v>
      </c>
      <c r="G1048" s="38">
        <v>130683</v>
      </c>
      <c r="H1048" s="40">
        <f t="shared" si="16"/>
        <v>0</v>
      </c>
    </row>
    <row r="1049" spans="1:10" x14ac:dyDescent="0.25">
      <c r="A1049" s="35">
        <v>41655</v>
      </c>
      <c r="B1049" s="36">
        <v>176</v>
      </c>
      <c r="C1049" s="36" t="s">
        <v>407</v>
      </c>
      <c r="D1049" s="37" t="s">
        <v>98</v>
      </c>
      <c r="E1049" s="38">
        <v>10972</v>
      </c>
      <c r="F1049" s="29" t="s">
        <v>457</v>
      </c>
      <c r="G1049" s="38">
        <f>2972+8000</f>
        <v>10972</v>
      </c>
      <c r="H1049" s="40">
        <f t="shared" si="16"/>
        <v>0</v>
      </c>
      <c r="I1049" s="21" t="s">
        <v>12</v>
      </c>
    </row>
    <row r="1050" spans="1:10" x14ac:dyDescent="0.25">
      <c r="A1050" s="35">
        <v>41655</v>
      </c>
      <c r="B1050" s="36">
        <v>177</v>
      </c>
      <c r="C1050" s="36" t="s">
        <v>407</v>
      </c>
      <c r="D1050" s="37" t="s">
        <v>63</v>
      </c>
      <c r="E1050" s="38">
        <v>2092.5</v>
      </c>
      <c r="F1050" s="23">
        <v>41655</v>
      </c>
      <c r="G1050" s="38">
        <v>2092.5</v>
      </c>
      <c r="H1050" s="40">
        <f t="shared" si="16"/>
        <v>0</v>
      </c>
      <c r="I1050" s="21" t="s">
        <v>21</v>
      </c>
    </row>
    <row r="1051" spans="1:10" x14ac:dyDescent="0.25">
      <c r="A1051" s="35">
        <v>41655</v>
      </c>
      <c r="B1051" s="36">
        <v>178</v>
      </c>
      <c r="C1051" s="36" t="s">
        <v>407</v>
      </c>
      <c r="D1051" s="37" t="s">
        <v>14</v>
      </c>
      <c r="E1051" s="38">
        <v>6952</v>
      </c>
      <c r="F1051" s="23">
        <v>41655</v>
      </c>
      <c r="G1051" s="38">
        <v>6952</v>
      </c>
      <c r="H1051" s="40">
        <f t="shared" si="16"/>
        <v>0</v>
      </c>
      <c r="I1051" s="21" t="s">
        <v>65</v>
      </c>
    </row>
    <row r="1052" spans="1:10" x14ac:dyDescent="0.25">
      <c r="A1052" s="35">
        <v>41655</v>
      </c>
      <c r="B1052" s="36">
        <v>179</v>
      </c>
      <c r="C1052" s="36" t="s">
        <v>407</v>
      </c>
      <c r="D1052" s="37" t="s">
        <v>8</v>
      </c>
      <c r="E1052" s="38">
        <v>8069.5</v>
      </c>
      <c r="F1052" s="23">
        <v>41655</v>
      </c>
      <c r="G1052" s="38">
        <v>8069.5</v>
      </c>
      <c r="H1052" s="40">
        <f t="shared" si="16"/>
        <v>0</v>
      </c>
      <c r="I1052" s="21" t="s">
        <v>8</v>
      </c>
    </row>
    <row r="1053" spans="1:10" x14ac:dyDescent="0.25">
      <c r="A1053" s="35">
        <v>41655</v>
      </c>
      <c r="B1053" s="36">
        <v>180</v>
      </c>
      <c r="C1053" s="36" t="s">
        <v>407</v>
      </c>
      <c r="D1053" s="37" t="s">
        <v>147</v>
      </c>
      <c r="E1053" s="38">
        <v>9444</v>
      </c>
      <c r="F1053" s="23">
        <v>41658</v>
      </c>
      <c r="G1053" s="38">
        <v>9444</v>
      </c>
      <c r="H1053" s="40">
        <f t="shared" si="16"/>
        <v>0</v>
      </c>
    </row>
    <row r="1054" spans="1:10" x14ac:dyDescent="0.25">
      <c r="A1054" s="35">
        <v>41655</v>
      </c>
      <c r="B1054" s="36">
        <v>181</v>
      </c>
      <c r="C1054" s="36" t="s">
        <v>407</v>
      </c>
      <c r="D1054" s="37" t="s">
        <v>435</v>
      </c>
      <c r="E1054" s="38">
        <v>6013.5</v>
      </c>
      <c r="F1054" s="23">
        <v>41655</v>
      </c>
      <c r="G1054" s="38">
        <v>6013.5</v>
      </c>
      <c r="H1054" s="40">
        <f t="shared" si="16"/>
        <v>0</v>
      </c>
      <c r="I1054" s="21" t="s">
        <v>8</v>
      </c>
    </row>
    <row r="1055" spans="1:10" x14ac:dyDescent="0.25">
      <c r="A1055" s="35">
        <v>41655</v>
      </c>
      <c r="B1055" s="36">
        <v>182</v>
      </c>
      <c r="C1055" s="36" t="s">
        <v>407</v>
      </c>
      <c r="D1055" s="37" t="s">
        <v>44</v>
      </c>
      <c r="E1055" s="38">
        <v>3800</v>
      </c>
      <c r="F1055" s="23">
        <v>41668</v>
      </c>
      <c r="G1055" s="38">
        <v>3800</v>
      </c>
      <c r="H1055" s="40">
        <f t="shared" si="16"/>
        <v>0</v>
      </c>
      <c r="I1055" s="21" t="s">
        <v>30</v>
      </c>
      <c r="J1055" s="31"/>
    </row>
    <row r="1056" spans="1:10" x14ac:dyDescent="0.25">
      <c r="A1056" s="35">
        <v>41655</v>
      </c>
      <c r="B1056" s="36">
        <v>183</v>
      </c>
      <c r="C1056" s="36" t="s">
        <v>407</v>
      </c>
      <c r="D1056" s="37" t="s">
        <v>43</v>
      </c>
      <c r="E1056" s="38">
        <v>1140</v>
      </c>
      <c r="F1056" s="23">
        <v>41667</v>
      </c>
      <c r="G1056" s="38">
        <v>1140</v>
      </c>
      <c r="H1056" s="40">
        <f t="shared" si="16"/>
        <v>0</v>
      </c>
      <c r="I1056" s="21" t="s">
        <v>30</v>
      </c>
      <c r="J1056" s="54"/>
    </row>
    <row r="1057" spans="1:9" x14ac:dyDescent="0.25">
      <c r="A1057" s="35">
        <v>41655</v>
      </c>
      <c r="B1057" s="36">
        <v>184</v>
      </c>
      <c r="C1057" s="36" t="s">
        <v>407</v>
      </c>
      <c r="D1057" s="37" t="s">
        <v>42</v>
      </c>
      <c r="E1057" s="38">
        <v>2660</v>
      </c>
      <c r="F1057" s="23">
        <v>41667</v>
      </c>
      <c r="G1057" s="38">
        <v>2660</v>
      </c>
      <c r="H1057" s="40">
        <f t="shared" si="16"/>
        <v>0</v>
      </c>
      <c r="I1057" s="21" t="s">
        <v>30</v>
      </c>
    </row>
    <row r="1058" spans="1:9" x14ac:dyDescent="0.25">
      <c r="A1058" s="35">
        <v>41655</v>
      </c>
      <c r="B1058" s="36">
        <v>185</v>
      </c>
      <c r="C1058" s="36" t="s">
        <v>407</v>
      </c>
      <c r="D1058" s="37" t="s">
        <v>260</v>
      </c>
      <c r="E1058" s="38">
        <v>2360</v>
      </c>
      <c r="F1058" s="23">
        <v>41655</v>
      </c>
      <c r="G1058" s="38">
        <v>2360</v>
      </c>
      <c r="H1058" s="40">
        <f t="shared" si="16"/>
        <v>0</v>
      </c>
      <c r="I1058" s="21" t="s">
        <v>30</v>
      </c>
    </row>
    <row r="1059" spans="1:9" x14ac:dyDescent="0.25">
      <c r="A1059" s="35">
        <v>41655</v>
      </c>
      <c r="B1059" s="36">
        <v>186</v>
      </c>
      <c r="C1059" s="36" t="s">
        <v>407</v>
      </c>
      <c r="D1059" s="37" t="s">
        <v>20</v>
      </c>
      <c r="E1059" s="38">
        <v>8774</v>
      </c>
      <c r="F1059" s="29" t="s">
        <v>458</v>
      </c>
      <c r="G1059" s="38">
        <f>2000+4500+2274</f>
        <v>8774</v>
      </c>
      <c r="H1059" s="40">
        <f t="shared" si="16"/>
        <v>0</v>
      </c>
    </row>
    <row r="1060" spans="1:9" x14ac:dyDescent="0.25">
      <c r="A1060" s="35">
        <v>41655</v>
      </c>
      <c r="B1060" s="36">
        <v>187</v>
      </c>
      <c r="C1060" s="36" t="s">
        <v>407</v>
      </c>
      <c r="D1060" s="37" t="s">
        <v>180</v>
      </c>
      <c r="E1060" s="38">
        <v>22857.5</v>
      </c>
      <c r="F1060" s="29" t="s">
        <v>459</v>
      </c>
      <c r="G1060" s="38">
        <f>7410+15447.5</f>
        <v>22857.5</v>
      </c>
      <c r="H1060" s="40">
        <f t="shared" si="16"/>
        <v>0</v>
      </c>
      <c r="I1060" s="21" t="s">
        <v>65</v>
      </c>
    </row>
    <row r="1061" spans="1:9" x14ac:dyDescent="0.25">
      <c r="A1061" s="35">
        <v>41655</v>
      </c>
      <c r="B1061" s="36">
        <v>188</v>
      </c>
      <c r="C1061" s="36" t="s">
        <v>407</v>
      </c>
      <c r="D1061" s="37" t="s">
        <v>13</v>
      </c>
      <c r="E1061" s="38">
        <v>2766.5</v>
      </c>
      <c r="F1061" s="23">
        <v>41656</v>
      </c>
      <c r="G1061" s="38">
        <v>2766.5</v>
      </c>
      <c r="H1061" s="40">
        <f t="shared" si="16"/>
        <v>0</v>
      </c>
      <c r="I1061" s="21" t="s">
        <v>37</v>
      </c>
    </row>
    <row r="1062" spans="1:9" x14ac:dyDescent="0.25">
      <c r="A1062" s="35">
        <v>41655</v>
      </c>
      <c r="B1062" s="36">
        <v>189</v>
      </c>
      <c r="C1062" s="36" t="s">
        <v>407</v>
      </c>
      <c r="D1062" s="37" t="s">
        <v>28</v>
      </c>
      <c r="E1062" s="38">
        <v>9038</v>
      </c>
      <c r="F1062" s="23">
        <v>41655</v>
      </c>
      <c r="G1062" s="38">
        <v>9038</v>
      </c>
      <c r="H1062" s="40">
        <f t="shared" si="16"/>
        <v>0</v>
      </c>
    </row>
    <row r="1063" spans="1:9" x14ac:dyDescent="0.25">
      <c r="A1063" s="35">
        <v>41655</v>
      </c>
      <c r="B1063" s="36">
        <v>190</v>
      </c>
      <c r="C1063" s="36" t="s">
        <v>407</v>
      </c>
      <c r="D1063" s="37" t="s">
        <v>149</v>
      </c>
      <c r="E1063" s="38">
        <v>19636</v>
      </c>
      <c r="F1063" s="29" t="s">
        <v>460</v>
      </c>
      <c r="G1063" s="38">
        <f>10636+9000</f>
        <v>19636</v>
      </c>
      <c r="H1063" s="40">
        <f t="shared" si="16"/>
        <v>0</v>
      </c>
      <c r="I1063" s="21" t="s">
        <v>27</v>
      </c>
    </row>
    <row r="1064" spans="1:9" x14ac:dyDescent="0.25">
      <c r="A1064" s="35">
        <v>41655</v>
      </c>
      <c r="B1064" s="36">
        <v>191</v>
      </c>
      <c r="C1064" s="36" t="s">
        <v>407</v>
      </c>
      <c r="D1064" s="37" t="s">
        <v>98</v>
      </c>
      <c r="E1064" s="38">
        <v>3422</v>
      </c>
      <c r="F1064" s="23">
        <v>41655</v>
      </c>
      <c r="G1064" s="38">
        <v>3422</v>
      </c>
      <c r="H1064" s="40">
        <f t="shared" si="16"/>
        <v>0</v>
      </c>
      <c r="I1064" s="21" t="s">
        <v>65</v>
      </c>
    </row>
    <row r="1065" spans="1:9" x14ac:dyDescent="0.25">
      <c r="A1065" s="35">
        <v>41655</v>
      </c>
      <c r="B1065" s="36">
        <v>192</v>
      </c>
      <c r="C1065" s="36" t="s">
        <v>407</v>
      </c>
      <c r="D1065" s="37" t="s">
        <v>92</v>
      </c>
      <c r="E1065" s="38">
        <v>9373</v>
      </c>
      <c r="F1065" s="23">
        <v>41656</v>
      </c>
      <c r="G1065" s="38">
        <v>9373</v>
      </c>
      <c r="H1065" s="40">
        <f t="shared" si="16"/>
        <v>0</v>
      </c>
      <c r="I1065" s="21" t="s">
        <v>27</v>
      </c>
    </row>
    <row r="1066" spans="1:9" x14ac:dyDescent="0.25">
      <c r="A1066" s="35">
        <v>41655</v>
      </c>
      <c r="B1066" s="36">
        <v>193</v>
      </c>
      <c r="C1066" s="36" t="s">
        <v>407</v>
      </c>
      <c r="D1066" s="37" t="s">
        <v>47</v>
      </c>
      <c r="E1066" s="38">
        <v>3597</v>
      </c>
      <c r="F1066" s="23">
        <v>41655</v>
      </c>
      <c r="G1066" s="38">
        <v>3597</v>
      </c>
      <c r="H1066" s="40">
        <f t="shared" ref="H1066:H1129" si="17">E1066-G1066</f>
        <v>0</v>
      </c>
      <c r="I1066" s="21" t="s">
        <v>30</v>
      </c>
    </row>
    <row r="1067" spans="1:9" x14ac:dyDescent="0.25">
      <c r="A1067" s="35">
        <v>41655</v>
      </c>
      <c r="B1067" s="36">
        <v>194</v>
      </c>
      <c r="C1067" s="36" t="s">
        <v>407</v>
      </c>
      <c r="D1067" s="37" t="s">
        <v>29</v>
      </c>
      <c r="E1067" s="38">
        <v>9897</v>
      </c>
      <c r="F1067" s="23">
        <v>41656</v>
      </c>
      <c r="G1067" s="38">
        <v>9897</v>
      </c>
      <c r="H1067" s="40">
        <f t="shared" si="17"/>
        <v>0</v>
      </c>
      <c r="I1067" s="21" t="s">
        <v>30</v>
      </c>
    </row>
    <row r="1068" spans="1:9" x14ac:dyDescent="0.25">
      <c r="A1068" s="35">
        <v>41655</v>
      </c>
      <c r="B1068" s="36">
        <v>195</v>
      </c>
      <c r="C1068" s="36" t="s">
        <v>407</v>
      </c>
      <c r="D1068" s="37" t="s">
        <v>25</v>
      </c>
      <c r="E1068" s="38">
        <v>25676</v>
      </c>
      <c r="F1068" s="29" t="s">
        <v>461</v>
      </c>
      <c r="G1068" s="38">
        <f>10000+5000+5000+5676</f>
        <v>25676</v>
      </c>
      <c r="H1068" s="40">
        <f t="shared" si="17"/>
        <v>0</v>
      </c>
      <c r="I1068" s="21" t="s">
        <v>65</v>
      </c>
    </row>
    <row r="1069" spans="1:9" x14ac:dyDescent="0.25">
      <c r="A1069" s="35">
        <v>41655</v>
      </c>
      <c r="B1069" s="36">
        <v>196</v>
      </c>
      <c r="C1069" s="36" t="s">
        <v>407</v>
      </c>
      <c r="D1069" s="37" t="s">
        <v>301</v>
      </c>
      <c r="E1069" s="38">
        <v>26801</v>
      </c>
      <c r="F1069" s="23">
        <v>41656</v>
      </c>
      <c r="G1069" s="38">
        <v>26801</v>
      </c>
      <c r="H1069" s="40">
        <f t="shared" si="17"/>
        <v>0</v>
      </c>
      <c r="I1069" s="21" t="s">
        <v>27</v>
      </c>
    </row>
    <row r="1070" spans="1:9" x14ac:dyDescent="0.25">
      <c r="A1070" s="35">
        <v>41655</v>
      </c>
      <c r="B1070" s="36">
        <v>197</v>
      </c>
      <c r="C1070" s="36" t="s">
        <v>407</v>
      </c>
      <c r="D1070" s="37" t="s">
        <v>116</v>
      </c>
      <c r="E1070" s="38">
        <v>2818</v>
      </c>
      <c r="F1070" s="23">
        <v>41655</v>
      </c>
      <c r="G1070" s="38">
        <v>2818</v>
      </c>
      <c r="H1070" s="40">
        <f t="shared" si="17"/>
        <v>0</v>
      </c>
    </row>
    <row r="1071" spans="1:9" x14ac:dyDescent="0.25">
      <c r="A1071" s="35">
        <v>41655</v>
      </c>
      <c r="B1071" s="36">
        <v>198</v>
      </c>
      <c r="C1071" s="36" t="s">
        <v>407</v>
      </c>
      <c r="D1071" s="37" t="s">
        <v>54</v>
      </c>
      <c r="E1071" s="38">
        <v>22694</v>
      </c>
      <c r="F1071" s="23">
        <v>41655</v>
      </c>
      <c r="G1071" s="38">
        <v>22694</v>
      </c>
      <c r="H1071" s="40">
        <f t="shared" si="17"/>
        <v>0</v>
      </c>
      <c r="I1071" s="21" t="s">
        <v>30</v>
      </c>
    </row>
    <row r="1072" spans="1:9" x14ac:dyDescent="0.25">
      <c r="A1072" s="35">
        <v>41655</v>
      </c>
      <c r="B1072" s="36">
        <v>199</v>
      </c>
      <c r="C1072" s="36" t="s">
        <v>407</v>
      </c>
      <c r="D1072" s="37" t="s">
        <v>462</v>
      </c>
      <c r="E1072" s="38">
        <v>1290</v>
      </c>
      <c r="F1072" s="23">
        <v>41655</v>
      </c>
      <c r="G1072" s="38">
        <v>1290</v>
      </c>
      <c r="H1072" s="40">
        <f t="shared" si="17"/>
        <v>0</v>
      </c>
      <c r="I1072" s="21" t="s">
        <v>65</v>
      </c>
    </row>
    <row r="1073" spans="1:9" x14ac:dyDescent="0.25">
      <c r="A1073" s="35">
        <v>41655</v>
      </c>
      <c r="B1073" s="36">
        <v>200</v>
      </c>
      <c r="C1073" s="36" t="s">
        <v>407</v>
      </c>
      <c r="D1073" s="37" t="s">
        <v>34</v>
      </c>
      <c r="E1073" s="38">
        <v>2546</v>
      </c>
      <c r="F1073" s="23">
        <v>41655</v>
      </c>
      <c r="G1073" s="38">
        <v>2546</v>
      </c>
      <c r="H1073" s="40">
        <f t="shared" si="17"/>
        <v>0</v>
      </c>
      <c r="I1073" s="21" t="s">
        <v>30</v>
      </c>
    </row>
    <row r="1074" spans="1:9" x14ac:dyDescent="0.25">
      <c r="A1074" s="35">
        <v>41655</v>
      </c>
      <c r="B1074" s="36">
        <v>201</v>
      </c>
      <c r="C1074" s="36" t="s">
        <v>407</v>
      </c>
      <c r="D1074" s="37" t="s">
        <v>116</v>
      </c>
      <c r="E1074" s="38">
        <v>800</v>
      </c>
      <c r="F1074" s="23">
        <v>41655</v>
      </c>
      <c r="G1074" s="38">
        <v>800</v>
      </c>
      <c r="H1074" s="40">
        <f t="shared" si="17"/>
        <v>0</v>
      </c>
    </row>
    <row r="1075" spans="1:9" x14ac:dyDescent="0.25">
      <c r="A1075" s="35">
        <v>41655</v>
      </c>
      <c r="B1075" s="36">
        <v>202</v>
      </c>
      <c r="C1075" s="36" t="s">
        <v>407</v>
      </c>
      <c r="D1075" s="37" t="s">
        <v>123</v>
      </c>
      <c r="E1075" s="38">
        <v>3409</v>
      </c>
      <c r="F1075" s="23">
        <v>41655</v>
      </c>
      <c r="G1075" s="38">
        <v>3409</v>
      </c>
      <c r="H1075" s="40">
        <f t="shared" si="17"/>
        <v>0</v>
      </c>
    </row>
    <row r="1076" spans="1:9" x14ac:dyDescent="0.25">
      <c r="A1076" s="35">
        <v>41655</v>
      </c>
      <c r="B1076" s="36">
        <v>203</v>
      </c>
      <c r="C1076" s="36" t="s">
        <v>407</v>
      </c>
      <c r="D1076" s="37" t="s">
        <v>463</v>
      </c>
      <c r="E1076" s="38">
        <v>1100</v>
      </c>
      <c r="F1076" s="23">
        <v>41655</v>
      </c>
      <c r="G1076" s="38">
        <v>1100</v>
      </c>
      <c r="H1076" s="40">
        <f t="shared" si="17"/>
        <v>0</v>
      </c>
    </row>
    <row r="1077" spans="1:9" x14ac:dyDescent="0.25">
      <c r="A1077" s="35">
        <v>41655</v>
      </c>
      <c r="B1077" s="36">
        <v>204</v>
      </c>
      <c r="C1077" s="36" t="s">
        <v>407</v>
      </c>
      <c r="D1077" s="37" t="s">
        <v>57</v>
      </c>
      <c r="E1077" s="38">
        <v>1365</v>
      </c>
      <c r="F1077" s="23">
        <v>41655</v>
      </c>
      <c r="G1077" s="38">
        <v>1365</v>
      </c>
      <c r="H1077" s="40">
        <f t="shared" si="17"/>
        <v>0</v>
      </c>
      <c r="I1077" s="21" t="s">
        <v>30</v>
      </c>
    </row>
    <row r="1078" spans="1:9" x14ac:dyDescent="0.25">
      <c r="A1078" s="35">
        <v>41655</v>
      </c>
      <c r="B1078" s="36">
        <v>205</v>
      </c>
      <c r="C1078" s="36" t="s">
        <v>407</v>
      </c>
      <c r="D1078" s="37" t="s">
        <v>215</v>
      </c>
      <c r="E1078" s="38">
        <v>2875.5</v>
      </c>
      <c r="F1078" s="23">
        <v>41655</v>
      </c>
      <c r="G1078" s="38">
        <v>2875.5</v>
      </c>
      <c r="H1078" s="40">
        <f t="shared" si="17"/>
        <v>0</v>
      </c>
    </row>
    <row r="1079" spans="1:9" x14ac:dyDescent="0.25">
      <c r="A1079" s="35">
        <v>41655</v>
      </c>
      <c r="B1079" s="36">
        <v>206</v>
      </c>
      <c r="C1079" s="36" t="s">
        <v>407</v>
      </c>
      <c r="D1079" s="37" t="s">
        <v>464</v>
      </c>
      <c r="E1079" s="38">
        <v>19155</v>
      </c>
      <c r="F1079" s="23">
        <v>41656</v>
      </c>
      <c r="G1079" s="38">
        <v>19155</v>
      </c>
      <c r="H1079" s="40">
        <f t="shared" si="17"/>
        <v>0</v>
      </c>
      <c r="I1079" s="21" t="s">
        <v>27</v>
      </c>
    </row>
    <row r="1080" spans="1:9" x14ac:dyDescent="0.25">
      <c r="A1080" s="35">
        <v>41655</v>
      </c>
      <c r="B1080" s="36">
        <v>207</v>
      </c>
      <c r="C1080" s="36" t="s">
        <v>407</v>
      </c>
      <c r="D1080" s="37" t="s">
        <v>50</v>
      </c>
      <c r="E1080" s="38">
        <v>5378.5</v>
      </c>
      <c r="F1080" s="23">
        <v>41655</v>
      </c>
      <c r="G1080" s="38">
        <v>5378.5</v>
      </c>
      <c r="H1080" s="40">
        <f t="shared" si="17"/>
        <v>0</v>
      </c>
    </row>
    <row r="1081" spans="1:9" x14ac:dyDescent="0.25">
      <c r="A1081" s="35">
        <v>41655</v>
      </c>
      <c r="B1081" s="36">
        <v>208</v>
      </c>
      <c r="C1081" s="36" t="s">
        <v>407</v>
      </c>
      <c r="D1081" s="37" t="s">
        <v>68</v>
      </c>
      <c r="E1081" s="38">
        <v>4413.5</v>
      </c>
      <c r="F1081" s="23">
        <v>41655</v>
      </c>
      <c r="G1081" s="38">
        <v>4413.5</v>
      </c>
      <c r="H1081" s="40">
        <f t="shared" si="17"/>
        <v>0</v>
      </c>
      <c r="I1081" s="21" t="s">
        <v>65</v>
      </c>
    </row>
    <row r="1082" spans="1:9" x14ac:dyDescent="0.25">
      <c r="A1082" s="35">
        <v>41655</v>
      </c>
      <c r="B1082" s="36">
        <v>209</v>
      </c>
      <c r="C1082" s="36" t="s">
        <v>407</v>
      </c>
      <c r="D1082" s="37" t="s">
        <v>147</v>
      </c>
      <c r="E1082" s="38">
        <v>14884</v>
      </c>
      <c r="F1082" s="23">
        <v>41655</v>
      </c>
      <c r="G1082" s="38">
        <v>14884</v>
      </c>
      <c r="H1082" s="40">
        <f t="shared" si="17"/>
        <v>0</v>
      </c>
      <c r="I1082" s="21" t="s">
        <v>37</v>
      </c>
    </row>
    <row r="1083" spans="1:9" x14ac:dyDescent="0.25">
      <c r="A1083" s="35">
        <v>41655</v>
      </c>
      <c r="B1083" s="36">
        <v>210</v>
      </c>
      <c r="C1083" s="36" t="s">
        <v>407</v>
      </c>
      <c r="D1083" s="37" t="s">
        <v>50</v>
      </c>
      <c r="E1083" s="38">
        <v>5271</v>
      </c>
      <c r="F1083" s="23">
        <v>41655</v>
      </c>
      <c r="G1083" s="38">
        <v>5271</v>
      </c>
      <c r="H1083" s="40">
        <f t="shared" si="17"/>
        <v>0</v>
      </c>
    </row>
    <row r="1084" spans="1:9" x14ac:dyDescent="0.25">
      <c r="A1084" s="35">
        <v>41655</v>
      </c>
      <c r="B1084" s="36">
        <v>211</v>
      </c>
      <c r="C1084" s="36" t="s">
        <v>407</v>
      </c>
      <c r="D1084" s="37" t="s">
        <v>346</v>
      </c>
      <c r="E1084" s="38">
        <v>2591.5</v>
      </c>
      <c r="F1084" s="23">
        <v>41656</v>
      </c>
      <c r="G1084" s="38">
        <v>2591.5</v>
      </c>
      <c r="H1084" s="40">
        <f t="shared" si="17"/>
        <v>0</v>
      </c>
      <c r="I1084" s="21" t="s">
        <v>27</v>
      </c>
    </row>
    <row r="1085" spans="1:9" x14ac:dyDescent="0.25">
      <c r="A1085" s="35">
        <v>41655</v>
      </c>
      <c r="B1085" s="36">
        <v>212</v>
      </c>
      <c r="C1085" s="36" t="s">
        <v>407</v>
      </c>
      <c r="D1085" s="37" t="s">
        <v>16</v>
      </c>
      <c r="E1085" s="38">
        <v>55399.5</v>
      </c>
      <c r="F1085" s="30">
        <v>41710</v>
      </c>
      <c r="G1085" s="44">
        <v>55399.5</v>
      </c>
      <c r="H1085" s="40">
        <f t="shared" si="17"/>
        <v>0</v>
      </c>
    </row>
    <row r="1086" spans="1:9" x14ac:dyDescent="0.25">
      <c r="A1086" s="35">
        <v>41655</v>
      </c>
      <c r="B1086" s="36">
        <v>213</v>
      </c>
      <c r="C1086" s="36" t="s">
        <v>407</v>
      </c>
      <c r="D1086" s="37" t="s">
        <v>33</v>
      </c>
      <c r="E1086" s="38">
        <v>5801</v>
      </c>
      <c r="F1086" s="23">
        <v>41655</v>
      </c>
      <c r="G1086" s="38">
        <v>5801</v>
      </c>
      <c r="H1086" s="40">
        <f t="shared" si="17"/>
        <v>0</v>
      </c>
      <c r="I1086" s="21" t="s">
        <v>37</v>
      </c>
    </row>
    <row r="1087" spans="1:9" x14ac:dyDescent="0.25">
      <c r="A1087" s="35">
        <v>41655</v>
      </c>
      <c r="B1087" s="36">
        <v>214</v>
      </c>
      <c r="C1087" s="36" t="s">
        <v>407</v>
      </c>
      <c r="D1087" s="37" t="s">
        <v>55</v>
      </c>
      <c r="E1087" s="38">
        <v>8830.5</v>
      </c>
      <c r="F1087" s="23">
        <v>41655</v>
      </c>
      <c r="G1087" s="38">
        <v>8830.5</v>
      </c>
      <c r="H1087" s="40">
        <f t="shared" si="17"/>
        <v>0</v>
      </c>
    </row>
    <row r="1088" spans="1:9" x14ac:dyDescent="0.25">
      <c r="A1088" s="35">
        <v>41655</v>
      </c>
      <c r="B1088" s="36">
        <v>215</v>
      </c>
      <c r="C1088" s="36" t="s">
        <v>407</v>
      </c>
      <c r="D1088" s="37" t="s">
        <v>176</v>
      </c>
      <c r="E1088" s="38">
        <v>2279</v>
      </c>
      <c r="F1088" s="23">
        <v>41655</v>
      </c>
      <c r="G1088" s="38">
        <v>2279</v>
      </c>
      <c r="H1088" s="40">
        <f t="shared" si="17"/>
        <v>0</v>
      </c>
    </row>
    <row r="1089" spans="1:10" x14ac:dyDescent="0.25">
      <c r="A1089" s="35">
        <v>41655</v>
      </c>
      <c r="B1089" s="36">
        <v>216</v>
      </c>
      <c r="C1089" s="36" t="s">
        <v>407</v>
      </c>
      <c r="D1089" s="37" t="s">
        <v>144</v>
      </c>
      <c r="E1089" s="38">
        <v>4256</v>
      </c>
      <c r="F1089" s="23">
        <v>41655</v>
      </c>
      <c r="G1089" s="38">
        <v>4256</v>
      </c>
      <c r="H1089" s="40">
        <f t="shared" si="17"/>
        <v>0</v>
      </c>
      <c r="I1089" s="21" t="s">
        <v>37</v>
      </c>
    </row>
    <row r="1090" spans="1:10" x14ac:dyDescent="0.25">
      <c r="A1090" s="35">
        <v>41655</v>
      </c>
      <c r="B1090" s="36">
        <v>217</v>
      </c>
      <c r="C1090" s="36" t="s">
        <v>407</v>
      </c>
      <c r="D1090" s="37" t="s">
        <v>66</v>
      </c>
      <c r="E1090" s="38">
        <v>1108</v>
      </c>
      <c r="F1090" s="23">
        <v>41655</v>
      </c>
      <c r="G1090" s="38">
        <v>1108</v>
      </c>
      <c r="H1090" s="40">
        <f t="shared" si="17"/>
        <v>0</v>
      </c>
      <c r="I1090" s="21" t="s">
        <v>45</v>
      </c>
    </row>
    <row r="1091" spans="1:10" x14ac:dyDescent="0.25">
      <c r="A1091" s="35">
        <v>41655</v>
      </c>
      <c r="B1091" s="36">
        <v>218</v>
      </c>
      <c r="C1091" s="36" t="s">
        <v>407</v>
      </c>
      <c r="D1091" s="37" t="s">
        <v>48</v>
      </c>
      <c r="E1091" s="38">
        <v>905</v>
      </c>
      <c r="F1091" s="23">
        <v>41655</v>
      </c>
      <c r="G1091" s="38">
        <v>905</v>
      </c>
      <c r="H1091" s="40">
        <f t="shared" si="17"/>
        <v>0</v>
      </c>
      <c r="I1091" s="21" t="s">
        <v>45</v>
      </c>
    </row>
    <row r="1092" spans="1:10" x14ac:dyDescent="0.25">
      <c r="A1092" s="35">
        <v>41655</v>
      </c>
      <c r="B1092" s="36">
        <v>219</v>
      </c>
      <c r="C1092" s="36" t="s">
        <v>407</v>
      </c>
      <c r="D1092" s="37" t="s">
        <v>465</v>
      </c>
      <c r="E1092" s="38">
        <v>7400</v>
      </c>
      <c r="F1092" s="23">
        <v>41655</v>
      </c>
      <c r="G1092" s="38">
        <v>7400</v>
      </c>
      <c r="H1092" s="40">
        <f t="shared" si="17"/>
        <v>0</v>
      </c>
      <c r="I1092" s="21" t="s">
        <v>45</v>
      </c>
    </row>
    <row r="1093" spans="1:10" x14ac:dyDescent="0.25">
      <c r="A1093" s="35">
        <v>41655</v>
      </c>
      <c r="B1093" s="36">
        <v>220</v>
      </c>
      <c r="C1093" s="36" t="s">
        <v>407</v>
      </c>
      <c r="D1093" s="37" t="s">
        <v>36</v>
      </c>
      <c r="E1093" s="38">
        <v>3168</v>
      </c>
      <c r="F1093" s="23">
        <v>41655</v>
      </c>
      <c r="G1093" s="38">
        <v>3168</v>
      </c>
      <c r="H1093" s="40">
        <f t="shared" si="17"/>
        <v>0</v>
      </c>
      <c r="I1093" s="21" t="s">
        <v>37</v>
      </c>
    </row>
    <row r="1094" spans="1:10" x14ac:dyDescent="0.25">
      <c r="A1094" s="35">
        <v>41655</v>
      </c>
      <c r="B1094" s="36">
        <v>221</v>
      </c>
      <c r="C1094" s="36" t="s">
        <v>407</v>
      </c>
      <c r="D1094" s="37" t="s">
        <v>115</v>
      </c>
      <c r="E1094" s="38">
        <v>23334.5</v>
      </c>
      <c r="F1094" s="23">
        <v>41655</v>
      </c>
      <c r="G1094" s="38">
        <v>23334.5</v>
      </c>
      <c r="H1094" s="40">
        <f t="shared" si="17"/>
        <v>0</v>
      </c>
    </row>
    <row r="1095" spans="1:10" x14ac:dyDescent="0.25">
      <c r="A1095" s="35">
        <v>41655</v>
      </c>
      <c r="B1095" s="36">
        <v>222</v>
      </c>
      <c r="C1095" s="36" t="s">
        <v>407</v>
      </c>
      <c r="D1095" s="37" t="s">
        <v>115</v>
      </c>
      <c r="E1095" s="38">
        <v>474</v>
      </c>
      <c r="F1095" s="23">
        <v>41655</v>
      </c>
      <c r="G1095" s="38">
        <v>474</v>
      </c>
      <c r="H1095" s="40">
        <f t="shared" si="17"/>
        <v>0</v>
      </c>
    </row>
    <row r="1096" spans="1:10" x14ac:dyDescent="0.25">
      <c r="A1096" s="35">
        <v>41655</v>
      </c>
      <c r="B1096" s="36">
        <v>223</v>
      </c>
      <c r="C1096" s="36" t="s">
        <v>407</v>
      </c>
      <c r="D1096" s="37" t="s">
        <v>74</v>
      </c>
      <c r="E1096" s="38">
        <v>1049.5</v>
      </c>
      <c r="F1096" s="23">
        <v>41655</v>
      </c>
      <c r="G1096" s="38">
        <v>1049.5</v>
      </c>
      <c r="H1096" s="40">
        <f t="shared" si="17"/>
        <v>0</v>
      </c>
    </row>
    <row r="1097" spans="1:10" x14ac:dyDescent="0.25">
      <c r="A1097" s="35">
        <v>41655</v>
      </c>
      <c r="B1097" s="36">
        <v>224</v>
      </c>
      <c r="C1097" s="36" t="s">
        <v>407</v>
      </c>
      <c r="D1097" s="37" t="s">
        <v>106</v>
      </c>
      <c r="E1097" s="38">
        <v>2100</v>
      </c>
      <c r="F1097" s="23">
        <v>41662</v>
      </c>
      <c r="G1097" s="38">
        <v>2100</v>
      </c>
      <c r="H1097" s="40">
        <f t="shared" si="17"/>
        <v>0</v>
      </c>
      <c r="I1097" s="21" t="s">
        <v>45</v>
      </c>
    </row>
    <row r="1098" spans="1:10" x14ac:dyDescent="0.25">
      <c r="A1098" s="35">
        <v>41655</v>
      </c>
      <c r="B1098" s="36">
        <v>225</v>
      </c>
      <c r="C1098" s="36" t="s">
        <v>407</v>
      </c>
      <c r="D1098" s="37" t="s">
        <v>366</v>
      </c>
      <c r="E1098" s="38">
        <v>5371</v>
      </c>
      <c r="F1098" s="23">
        <v>41655</v>
      </c>
      <c r="G1098" s="38">
        <v>5371</v>
      </c>
      <c r="H1098" s="40">
        <f t="shared" si="17"/>
        <v>0</v>
      </c>
      <c r="I1098" s="21" t="s">
        <v>12</v>
      </c>
    </row>
    <row r="1099" spans="1:10" x14ac:dyDescent="0.25">
      <c r="A1099" s="35">
        <v>41655</v>
      </c>
      <c r="B1099" s="36">
        <v>226</v>
      </c>
      <c r="C1099" s="36" t="s">
        <v>407</v>
      </c>
      <c r="D1099" s="37" t="s">
        <v>133</v>
      </c>
      <c r="E1099" s="38">
        <v>10718.4</v>
      </c>
      <c r="F1099" s="23">
        <v>41655</v>
      </c>
      <c r="G1099" s="38">
        <v>10718.4</v>
      </c>
      <c r="H1099" s="40">
        <f t="shared" si="17"/>
        <v>0</v>
      </c>
    </row>
    <row r="1100" spans="1:10" x14ac:dyDescent="0.25">
      <c r="A1100" s="35">
        <v>41655</v>
      </c>
      <c r="B1100" s="36">
        <v>227</v>
      </c>
      <c r="C1100" s="36" t="s">
        <v>407</v>
      </c>
      <c r="D1100" s="37" t="s">
        <v>99</v>
      </c>
      <c r="E1100" s="38">
        <v>367.5</v>
      </c>
      <c r="F1100" s="23">
        <v>41655</v>
      </c>
      <c r="G1100" s="38">
        <v>367.5</v>
      </c>
      <c r="H1100" s="40">
        <f t="shared" si="17"/>
        <v>0</v>
      </c>
    </row>
    <row r="1101" spans="1:10" x14ac:dyDescent="0.25">
      <c r="A1101" s="35">
        <v>41655</v>
      </c>
      <c r="B1101" s="36">
        <v>228</v>
      </c>
      <c r="C1101" s="36" t="s">
        <v>407</v>
      </c>
      <c r="D1101" s="37" t="s">
        <v>111</v>
      </c>
      <c r="E1101" s="38">
        <v>22363</v>
      </c>
      <c r="F1101" s="23">
        <v>41670</v>
      </c>
      <c r="G1101" s="38">
        <v>22363</v>
      </c>
      <c r="H1101" s="40">
        <f t="shared" si="17"/>
        <v>0</v>
      </c>
      <c r="I1101" s="21" t="s">
        <v>21</v>
      </c>
    </row>
    <row r="1102" spans="1:10" x14ac:dyDescent="0.25">
      <c r="A1102" s="35">
        <v>41655</v>
      </c>
      <c r="B1102" s="36">
        <v>229</v>
      </c>
      <c r="C1102" s="36" t="s">
        <v>407</v>
      </c>
      <c r="D1102" s="37" t="s">
        <v>251</v>
      </c>
      <c r="E1102" s="38">
        <v>7234.5</v>
      </c>
      <c r="F1102" s="23">
        <v>41655</v>
      </c>
      <c r="G1102" s="38">
        <v>7234.5</v>
      </c>
      <c r="H1102" s="40">
        <f t="shared" si="17"/>
        <v>0</v>
      </c>
      <c r="I1102" s="21" t="s">
        <v>217</v>
      </c>
    </row>
    <row r="1103" spans="1:10" x14ac:dyDescent="0.25">
      <c r="A1103" s="35">
        <v>41655</v>
      </c>
      <c r="B1103" s="36">
        <v>230</v>
      </c>
      <c r="C1103" s="36" t="s">
        <v>407</v>
      </c>
      <c r="D1103" s="37" t="s">
        <v>186</v>
      </c>
      <c r="E1103" s="38">
        <v>1755</v>
      </c>
      <c r="F1103" s="23">
        <v>41657</v>
      </c>
      <c r="G1103" s="38">
        <v>1755</v>
      </c>
      <c r="H1103" s="40">
        <f t="shared" si="17"/>
        <v>0</v>
      </c>
    </row>
    <row r="1104" spans="1:10" x14ac:dyDescent="0.25">
      <c r="A1104" s="35">
        <v>41655</v>
      </c>
      <c r="B1104" s="36">
        <v>231</v>
      </c>
      <c r="C1104" s="36" t="s">
        <v>407</v>
      </c>
      <c r="D1104" s="56" t="s">
        <v>53</v>
      </c>
      <c r="E1104" s="57">
        <v>0</v>
      </c>
      <c r="G1104" s="38"/>
      <c r="H1104" s="40">
        <f t="shared" si="17"/>
        <v>0</v>
      </c>
      <c r="I1104" s="21" t="s">
        <v>324</v>
      </c>
      <c r="J1104" s="21" t="s">
        <v>466</v>
      </c>
    </row>
    <row r="1105" spans="1:10" x14ac:dyDescent="0.25">
      <c r="A1105" s="35">
        <v>41655</v>
      </c>
      <c r="B1105" s="36">
        <v>232</v>
      </c>
      <c r="C1105" s="36" t="s">
        <v>407</v>
      </c>
      <c r="D1105" s="37" t="s">
        <v>22</v>
      </c>
      <c r="E1105" s="38">
        <v>6402</v>
      </c>
      <c r="F1105" s="23">
        <v>41659</v>
      </c>
      <c r="G1105" s="38">
        <v>6402</v>
      </c>
      <c r="H1105" s="40">
        <f t="shared" si="17"/>
        <v>0</v>
      </c>
    </row>
    <row r="1106" spans="1:10" x14ac:dyDescent="0.25">
      <c r="A1106" s="47">
        <v>41655</v>
      </c>
      <c r="B1106" s="48">
        <v>233</v>
      </c>
      <c r="C1106" s="48" t="s">
        <v>407</v>
      </c>
      <c r="D1106" s="37" t="s">
        <v>19</v>
      </c>
      <c r="E1106" s="38">
        <v>497479.58</v>
      </c>
      <c r="F1106" s="100"/>
      <c r="G1106" s="49"/>
      <c r="H1106" s="50">
        <f t="shared" si="17"/>
        <v>497479.58</v>
      </c>
    </row>
    <row r="1107" spans="1:10" x14ac:dyDescent="0.25">
      <c r="A1107" s="35">
        <v>41655</v>
      </c>
      <c r="B1107" s="36">
        <v>234</v>
      </c>
      <c r="C1107" s="36" t="s">
        <v>407</v>
      </c>
      <c r="D1107" s="37" t="s">
        <v>17</v>
      </c>
      <c r="E1107" s="38">
        <v>8815</v>
      </c>
      <c r="F1107" s="23">
        <v>41668</v>
      </c>
      <c r="G1107" s="38">
        <v>8815</v>
      </c>
      <c r="H1107" s="40">
        <f t="shared" si="17"/>
        <v>0</v>
      </c>
      <c r="I1107" s="21" t="s">
        <v>21</v>
      </c>
    </row>
    <row r="1108" spans="1:10" x14ac:dyDescent="0.25">
      <c r="A1108" s="35">
        <v>41655</v>
      </c>
      <c r="B1108" s="36">
        <v>235</v>
      </c>
      <c r="C1108" s="36" t="s">
        <v>407</v>
      </c>
      <c r="D1108" s="37" t="s">
        <v>8</v>
      </c>
      <c r="E1108" s="38">
        <v>4733.5</v>
      </c>
      <c r="F1108" s="23">
        <v>41655</v>
      </c>
      <c r="G1108" s="38">
        <v>4733.5</v>
      </c>
      <c r="H1108" s="40">
        <f t="shared" si="17"/>
        <v>0</v>
      </c>
      <c r="I1108" s="21" t="s">
        <v>8</v>
      </c>
    </row>
    <row r="1109" spans="1:10" x14ac:dyDescent="0.25">
      <c r="A1109" s="35">
        <v>41655</v>
      </c>
      <c r="B1109" s="36">
        <v>236</v>
      </c>
      <c r="C1109" s="36" t="s">
        <v>407</v>
      </c>
      <c r="D1109" s="37" t="s">
        <v>380</v>
      </c>
      <c r="E1109" s="38">
        <v>2619</v>
      </c>
      <c r="F1109" s="23">
        <v>41655</v>
      </c>
      <c r="G1109" s="38">
        <v>2619</v>
      </c>
      <c r="H1109" s="40">
        <f t="shared" si="17"/>
        <v>0</v>
      </c>
      <c r="I1109" s="21" t="s">
        <v>21</v>
      </c>
    </row>
    <row r="1110" spans="1:10" x14ac:dyDescent="0.25">
      <c r="A1110" s="35">
        <v>41655</v>
      </c>
      <c r="B1110" s="36">
        <v>237</v>
      </c>
      <c r="C1110" s="36" t="s">
        <v>407</v>
      </c>
      <c r="D1110" s="37" t="s">
        <v>83</v>
      </c>
      <c r="E1110" s="38">
        <v>2767</v>
      </c>
      <c r="F1110" s="23">
        <v>41655</v>
      </c>
      <c r="G1110" s="38">
        <v>2767</v>
      </c>
      <c r="H1110" s="40">
        <f t="shared" si="17"/>
        <v>0</v>
      </c>
      <c r="I1110" s="21" t="s">
        <v>21</v>
      </c>
    </row>
    <row r="1111" spans="1:10" x14ac:dyDescent="0.25">
      <c r="A1111" s="35">
        <v>41655</v>
      </c>
      <c r="B1111" s="36">
        <v>238</v>
      </c>
      <c r="C1111" s="36" t="s">
        <v>407</v>
      </c>
      <c r="D1111" s="37" t="s">
        <v>8</v>
      </c>
      <c r="E1111" s="38">
        <v>264</v>
      </c>
      <c r="F1111" s="23">
        <v>41655</v>
      </c>
      <c r="G1111" s="38">
        <v>264</v>
      </c>
      <c r="H1111" s="40">
        <f t="shared" si="17"/>
        <v>0</v>
      </c>
    </row>
    <row r="1112" spans="1:10" x14ac:dyDescent="0.25">
      <c r="A1112" s="35">
        <v>41655</v>
      </c>
      <c r="B1112" s="36">
        <v>239</v>
      </c>
      <c r="C1112" s="36" t="s">
        <v>407</v>
      </c>
      <c r="D1112" s="37" t="s">
        <v>19</v>
      </c>
      <c r="E1112" s="38">
        <v>31983.5</v>
      </c>
      <c r="F1112" s="30">
        <v>41684</v>
      </c>
      <c r="G1112" s="44">
        <v>31983.5</v>
      </c>
      <c r="H1112" s="40">
        <f t="shared" si="17"/>
        <v>0</v>
      </c>
      <c r="I1112" s="21" t="s">
        <v>152</v>
      </c>
    </row>
    <row r="1113" spans="1:10" x14ac:dyDescent="0.25">
      <c r="A1113" s="35">
        <v>41655</v>
      </c>
      <c r="B1113" s="36">
        <v>240</v>
      </c>
      <c r="C1113" s="36" t="s">
        <v>407</v>
      </c>
      <c r="D1113" s="37" t="s">
        <v>233</v>
      </c>
      <c r="E1113" s="38">
        <v>1247.5</v>
      </c>
      <c r="F1113" s="23">
        <v>41656</v>
      </c>
      <c r="G1113" s="38">
        <v>1247.5</v>
      </c>
      <c r="H1113" s="40">
        <f t="shared" si="17"/>
        <v>0</v>
      </c>
      <c r="I1113" s="21" t="s">
        <v>12</v>
      </c>
    </row>
    <row r="1114" spans="1:10" x14ac:dyDescent="0.25">
      <c r="A1114" s="35">
        <v>41655</v>
      </c>
      <c r="B1114" s="36">
        <v>241</v>
      </c>
      <c r="C1114" s="36" t="s">
        <v>407</v>
      </c>
      <c r="D1114" s="37" t="s">
        <v>467</v>
      </c>
      <c r="E1114" s="38">
        <v>3965</v>
      </c>
      <c r="F1114" s="23">
        <v>41662</v>
      </c>
      <c r="G1114" s="38">
        <v>3965</v>
      </c>
      <c r="H1114" s="40">
        <f t="shared" si="17"/>
        <v>0</v>
      </c>
      <c r="I1114" s="21" t="s">
        <v>12</v>
      </c>
    </row>
    <row r="1115" spans="1:10" x14ac:dyDescent="0.25">
      <c r="A1115" s="35">
        <v>41655</v>
      </c>
      <c r="B1115" s="36">
        <v>242</v>
      </c>
      <c r="C1115" s="36" t="s">
        <v>407</v>
      </c>
      <c r="D1115" s="37" t="s">
        <v>468</v>
      </c>
      <c r="E1115" s="38">
        <v>11570</v>
      </c>
      <c r="F1115" s="89" t="s">
        <v>469</v>
      </c>
      <c r="G1115" s="38">
        <v>11570</v>
      </c>
      <c r="H1115" s="40">
        <f t="shared" si="17"/>
        <v>0</v>
      </c>
      <c r="I1115" s="21" t="s">
        <v>12</v>
      </c>
      <c r="J1115" s="21" t="s">
        <v>470</v>
      </c>
    </row>
    <row r="1116" spans="1:10" x14ac:dyDescent="0.25">
      <c r="A1116" s="35">
        <v>41655</v>
      </c>
      <c r="B1116" s="36">
        <v>243</v>
      </c>
      <c r="C1116" s="36" t="s">
        <v>407</v>
      </c>
      <c r="D1116" s="37" t="s">
        <v>231</v>
      </c>
      <c r="E1116" s="38">
        <v>1226.5</v>
      </c>
      <c r="F1116" s="23">
        <v>41656</v>
      </c>
      <c r="G1116" s="38">
        <v>1226.5</v>
      </c>
      <c r="H1116" s="40">
        <f t="shared" si="17"/>
        <v>0</v>
      </c>
      <c r="I1116" s="21" t="s">
        <v>12</v>
      </c>
    </row>
    <row r="1117" spans="1:10" x14ac:dyDescent="0.25">
      <c r="A1117" s="35">
        <v>41655</v>
      </c>
      <c r="B1117" s="36">
        <v>244</v>
      </c>
      <c r="C1117" s="36" t="s">
        <v>407</v>
      </c>
      <c r="D1117" s="37" t="s">
        <v>471</v>
      </c>
      <c r="E1117" s="38">
        <v>1716.7</v>
      </c>
      <c r="F1117" s="23">
        <v>41656</v>
      </c>
      <c r="G1117" s="38">
        <v>1716.7</v>
      </c>
      <c r="H1117" s="40">
        <f t="shared" si="17"/>
        <v>0</v>
      </c>
      <c r="I1117" s="21" t="s">
        <v>12</v>
      </c>
    </row>
    <row r="1118" spans="1:10" x14ac:dyDescent="0.25">
      <c r="A1118" s="35">
        <v>41655</v>
      </c>
      <c r="B1118" s="36">
        <v>245</v>
      </c>
      <c r="C1118" s="36" t="s">
        <v>407</v>
      </c>
      <c r="D1118" s="37" t="s">
        <v>472</v>
      </c>
      <c r="E1118" s="38">
        <v>1708</v>
      </c>
      <c r="F1118" s="23">
        <v>41656</v>
      </c>
      <c r="G1118" s="38">
        <v>1708</v>
      </c>
      <c r="H1118" s="40">
        <f t="shared" si="17"/>
        <v>0</v>
      </c>
      <c r="I1118" s="21" t="s">
        <v>12</v>
      </c>
    </row>
    <row r="1119" spans="1:10" x14ac:dyDescent="0.25">
      <c r="A1119" s="35">
        <v>41655</v>
      </c>
      <c r="B1119" s="36">
        <v>246</v>
      </c>
      <c r="C1119" s="36" t="s">
        <v>407</v>
      </c>
      <c r="D1119" s="37" t="s">
        <v>78</v>
      </c>
      <c r="E1119" s="38">
        <v>2100</v>
      </c>
      <c r="F1119" s="23">
        <v>41656</v>
      </c>
      <c r="G1119" s="38">
        <v>2100</v>
      </c>
      <c r="H1119" s="40">
        <f t="shared" si="17"/>
        <v>0</v>
      </c>
      <c r="I1119" s="21" t="s">
        <v>12</v>
      </c>
    </row>
    <row r="1120" spans="1:10" x14ac:dyDescent="0.25">
      <c r="A1120" s="35">
        <v>41655</v>
      </c>
      <c r="B1120" s="36">
        <v>247</v>
      </c>
      <c r="C1120" s="36" t="s">
        <v>407</v>
      </c>
      <c r="D1120" s="37" t="s">
        <v>349</v>
      </c>
      <c r="E1120" s="38">
        <v>680.5</v>
      </c>
      <c r="F1120" s="23">
        <v>41656</v>
      </c>
      <c r="G1120" s="38">
        <v>680.5</v>
      </c>
      <c r="H1120" s="40">
        <f t="shared" si="17"/>
        <v>0</v>
      </c>
      <c r="I1120" s="21" t="s">
        <v>12</v>
      </c>
    </row>
    <row r="1121" spans="1:9" x14ac:dyDescent="0.25">
      <c r="A1121" s="35">
        <v>41655</v>
      </c>
      <c r="B1121" s="36">
        <v>248</v>
      </c>
      <c r="C1121" s="36" t="s">
        <v>407</v>
      </c>
      <c r="D1121" s="37" t="s">
        <v>269</v>
      </c>
      <c r="E1121" s="38">
        <v>2491.5</v>
      </c>
      <c r="F1121" s="23">
        <v>41655</v>
      </c>
      <c r="G1121" s="38">
        <v>2491.5</v>
      </c>
      <c r="H1121" s="40">
        <f t="shared" si="17"/>
        <v>0</v>
      </c>
    </row>
    <row r="1122" spans="1:9" x14ac:dyDescent="0.25">
      <c r="A1122" s="35">
        <v>41655</v>
      </c>
      <c r="B1122" s="36">
        <v>249</v>
      </c>
      <c r="C1122" s="36" t="s">
        <v>407</v>
      </c>
      <c r="D1122" s="37" t="s">
        <v>473</v>
      </c>
      <c r="E1122" s="38">
        <v>1609.5</v>
      </c>
      <c r="F1122" s="23">
        <v>41660</v>
      </c>
      <c r="G1122" s="38">
        <v>1609.5</v>
      </c>
      <c r="H1122" s="40">
        <f t="shared" si="17"/>
        <v>0</v>
      </c>
    </row>
    <row r="1123" spans="1:9" x14ac:dyDescent="0.25">
      <c r="A1123" s="35">
        <v>41655</v>
      </c>
      <c r="B1123" s="36">
        <v>250</v>
      </c>
      <c r="C1123" s="36" t="s">
        <v>407</v>
      </c>
      <c r="D1123" s="37" t="s">
        <v>198</v>
      </c>
      <c r="E1123" s="38">
        <v>6527.5</v>
      </c>
      <c r="F1123" s="23">
        <v>41656</v>
      </c>
      <c r="G1123" s="38">
        <v>6527.5</v>
      </c>
      <c r="H1123" s="40">
        <f t="shared" si="17"/>
        <v>0</v>
      </c>
      <c r="I1123" s="21" t="s">
        <v>12</v>
      </c>
    </row>
    <row r="1124" spans="1:9" x14ac:dyDescent="0.25">
      <c r="A1124" s="35">
        <v>41655</v>
      </c>
      <c r="B1124" s="36">
        <v>251</v>
      </c>
      <c r="C1124" s="36" t="s">
        <v>407</v>
      </c>
      <c r="D1124" s="37" t="s">
        <v>148</v>
      </c>
      <c r="E1124" s="38">
        <v>690</v>
      </c>
      <c r="F1124" s="23">
        <v>41656</v>
      </c>
      <c r="G1124" s="38">
        <v>690</v>
      </c>
      <c r="H1124" s="40">
        <f t="shared" si="17"/>
        <v>0</v>
      </c>
      <c r="I1124" s="21" t="s">
        <v>12</v>
      </c>
    </row>
    <row r="1125" spans="1:9" x14ac:dyDescent="0.25">
      <c r="A1125" s="35">
        <v>41655</v>
      </c>
      <c r="B1125" s="36">
        <v>252</v>
      </c>
      <c r="C1125" s="36" t="s">
        <v>407</v>
      </c>
      <c r="D1125" s="37" t="s">
        <v>160</v>
      </c>
      <c r="E1125" s="38">
        <v>83641.5</v>
      </c>
      <c r="F1125" s="23" t="s">
        <v>474</v>
      </c>
      <c r="G1125" s="38">
        <v>83641.5</v>
      </c>
      <c r="H1125" s="40">
        <f t="shared" si="17"/>
        <v>0</v>
      </c>
      <c r="I1125" s="21" t="s">
        <v>162</v>
      </c>
    </row>
    <row r="1126" spans="1:9" x14ac:dyDescent="0.25">
      <c r="A1126" s="35">
        <v>41655</v>
      </c>
      <c r="B1126" s="36">
        <v>253</v>
      </c>
      <c r="C1126" s="36" t="s">
        <v>407</v>
      </c>
      <c r="D1126" s="37" t="s">
        <v>475</v>
      </c>
      <c r="E1126" s="38">
        <v>604</v>
      </c>
      <c r="F1126" s="23">
        <v>41655</v>
      </c>
      <c r="G1126" s="38">
        <v>604</v>
      </c>
      <c r="H1126" s="40">
        <f t="shared" si="17"/>
        <v>0</v>
      </c>
    </row>
    <row r="1127" spans="1:9" x14ac:dyDescent="0.25">
      <c r="A1127" s="35">
        <v>41655</v>
      </c>
      <c r="B1127" s="36">
        <v>254</v>
      </c>
      <c r="C1127" s="36" t="s">
        <v>407</v>
      </c>
      <c r="D1127" s="37" t="s">
        <v>269</v>
      </c>
      <c r="E1127" s="38">
        <v>20138.5</v>
      </c>
      <c r="F1127" s="23">
        <v>41657</v>
      </c>
      <c r="G1127" s="38">
        <v>20138.5</v>
      </c>
      <c r="H1127" s="40">
        <f t="shared" si="17"/>
        <v>0</v>
      </c>
      <c r="I1127" s="21" t="s">
        <v>162</v>
      </c>
    </row>
    <row r="1128" spans="1:9" x14ac:dyDescent="0.25">
      <c r="A1128" s="35">
        <v>41655</v>
      </c>
      <c r="B1128" s="36">
        <v>255</v>
      </c>
      <c r="C1128" s="36" t="s">
        <v>407</v>
      </c>
      <c r="D1128" s="37" t="s">
        <v>160</v>
      </c>
      <c r="E1128" s="38">
        <v>6369</v>
      </c>
      <c r="F1128" s="30" t="s">
        <v>476</v>
      </c>
      <c r="G1128" s="38">
        <v>6369</v>
      </c>
      <c r="H1128" s="40">
        <f t="shared" si="17"/>
        <v>0</v>
      </c>
      <c r="I1128" s="21" t="s">
        <v>162</v>
      </c>
    </row>
    <row r="1129" spans="1:9" x14ac:dyDescent="0.25">
      <c r="A1129" s="35">
        <v>41655</v>
      </c>
      <c r="B1129" s="36">
        <v>256</v>
      </c>
      <c r="C1129" s="36" t="s">
        <v>407</v>
      </c>
      <c r="D1129" s="37" t="s">
        <v>168</v>
      </c>
      <c r="E1129" s="38">
        <v>20981.599999999999</v>
      </c>
      <c r="F1129" s="23">
        <v>41657</v>
      </c>
      <c r="G1129" s="38">
        <v>20981.599999999999</v>
      </c>
      <c r="H1129" s="40">
        <f t="shared" si="17"/>
        <v>0</v>
      </c>
      <c r="I1129" s="21" t="s">
        <v>162</v>
      </c>
    </row>
    <row r="1130" spans="1:9" x14ac:dyDescent="0.25">
      <c r="A1130" s="35">
        <v>41655</v>
      </c>
      <c r="B1130" s="36">
        <v>257</v>
      </c>
      <c r="C1130" s="36" t="s">
        <v>407</v>
      </c>
      <c r="D1130" s="37" t="s">
        <v>163</v>
      </c>
      <c r="E1130" s="38">
        <v>687</v>
      </c>
      <c r="F1130" s="23">
        <v>41657</v>
      </c>
      <c r="G1130" s="38">
        <v>687</v>
      </c>
      <c r="H1130" s="40">
        <f t="shared" ref="H1130:H1193" si="18">E1130-G1130</f>
        <v>0</v>
      </c>
      <c r="I1130" s="21" t="s">
        <v>162</v>
      </c>
    </row>
    <row r="1131" spans="1:9" x14ac:dyDescent="0.25">
      <c r="A1131" s="35">
        <v>41655</v>
      </c>
      <c r="B1131" s="36">
        <v>258</v>
      </c>
      <c r="C1131" s="36" t="s">
        <v>407</v>
      </c>
      <c r="D1131" s="37" t="s">
        <v>358</v>
      </c>
      <c r="E1131" s="38">
        <v>7266</v>
      </c>
      <c r="F1131" s="23">
        <v>41661</v>
      </c>
      <c r="G1131" s="38">
        <v>7266</v>
      </c>
      <c r="H1131" s="40">
        <f t="shared" si="18"/>
        <v>0</v>
      </c>
      <c r="I1131" s="21" t="s">
        <v>162</v>
      </c>
    </row>
    <row r="1132" spans="1:9" x14ac:dyDescent="0.25">
      <c r="A1132" s="35">
        <v>41655</v>
      </c>
      <c r="B1132" s="36">
        <v>259</v>
      </c>
      <c r="C1132" s="36" t="s">
        <v>407</v>
      </c>
      <c r="D1132" s="37" t="s">
        <v>175</v>
      </c>
      <c r="E1132" s="38">
        <v>26097</v>
      </c>
      <c r="F1132" s="30" t="s">
        <v>477</v>
      </c>
      <c r="G1132" s="38">
        <v>26097</v>
      </c>
      <c r="H1132" s="40">
        <f t="shared" si="18"/>
        <v>0</v>
      </c>
      <c r="I1132" s="21" t="s">
        <v>162</v>
      </c>
    </row>
    <row r="1133" spans="1:9" x14ac:dyDescent="0.25">
      <c r="A1133" s="35">
        <v>41655</v>
      </c>
      <c r="B1133" s="36">
        <v>260</v>
      </c>
      <c r="C1133" s="36" t="s">
        <v>407</v>
      </c>
      <c r="D1133" s="37" t="s">
        <v>370</v>
      </c>
      <c r="E1133" s="38">
        <v>3542</v>
      </c>
      <c r="F1133" s="23">
        <v>41657</v>
      </c>
      <c r="G1133" s="38">
        <v>3542</v>
      </c>
      <c r="H1133" s="40">
        <f t="shared" si="18"/>
        <v>0</v>
      </c>
      <c r="I1133" s="21" t="s">
        <v>162</v>
      </c>
    </row>
    <row r="1134" spans="1:9" x14ac:dyDescent="0.25">
      <c r="A1134" s="35">
        <v>41655</v>
      </c>
      <c r="B1134" s="36">
        <v>261</v>
      </c>
      <c r="C1134" s="36" t="s">
        <v>407</v>
      </c>
      <c r="D1134" s="37" t="s">
        <v>478</v>
      </c>
      <c r="E1134" s="38">
        <v>19060</v>
      </c>
      <c r="F1134" s="23">
        <v>41656</v>
      </c>
      <c r="G1134" s="38">
        <v>19060</v>
      </c>
      <c r="H1134" s="40">
        <f t="shared" si="18"/>
        <v>0</v>
      </c>
      <c r="I1134" s="21" t="s">
        <v>37</v>
      </c>
    </row>
    <row r="1135" spans="1:9" x14ac:dyDescent="0.25">
      <c r="A1135" s="35">
        <v>41655</v>
      </c>
      <c r="B1135" s="36">
        <v>262</v>
      </c>
      <c r="C1135" s="36" t="s">
        <v>407</v>
      </c>
      <c r="D1135" s="37" t="s">
        <v>479</v>
      </c>
      <c r="E1135" s="38">
        <v>16083</v>
      </c>
      <c r="F1135" s="23">
        <v>41656</v>
      </c>
      <c r="G1135" s="38">
        <v>16083</v>
      </c>
      <c r="H1135" s="40">
        <f t="shared" si="18"/>
        <v>0</v>
      </c>
      <c r="I1135" s="21" t="s">
        <v>37</v>
      </c>
    </row>
    <row r="1136" spans="1:9" x14ac:dyDescent="0.25">
      <c r="A1136" s="35">
        <v>41655</v>
      </c>
      <c r="B1136" s="36">
        <v>263</v>
      </c>
      <c r="C1136" s="36" t="s">
        <v>407</v>
      </c>
      <c r="D1136" s="37" t="s">
        <v>22</v>
      </c>
      <c r="E1136" s="38">
        <v>17297.599999999999</v>
      </c>
      <c r="F1136" s="23">
        <v>41657</v>
      </c>
      <c r="G1136" s="38">
        <v>17297.599999999999</v>
      </c>
      <c r="H1136" s="40">
        <f t="shared" si="18"/>
        <v>0</v>
      </c>
      <c r="I1136" s="21" t="s">
        <v>162</v>
      </c>
    </row>
    <row r="1137" spans="1:10" x14ac:dyDescent="0.25">
      <c r="A1137" s="35">
        <v>41655</v>
      </c>
      <c r="B1137" s="36">
        <v>264</v>
      </c>
      <c r="C1137" s="36" t="s">
        <v>407</v>
      </c>
      <c r="D1137" s="37" t="s">
        <v>169</v>
      </c>
      <c r="E1137" s="38">
        <v>7407.5</v>
      </c>
      <c r="F1137" s="23">
        <v>41657</v>
      </c>
      <c r="G1137" s="38">
        <v>7407.5</v>
      </c>
      <c r="H1137" s="40">
        <f t="shared" si="18"/>
        <v>0</v>
      </c>
      <c r="I1137" s="21" t="s">
        <v>162</v>
      </c>
    </row>
    <row r="1138" spans="1:10" x14ac:dyDescent="0.25">
      <c r="A1138" s="35">
        <v>41655</v>
      </c>
      <c r="B1138" s="36">
        <v>265</v>
      </c>
      <c r="C1138" s="36" t="s">
        <v>407</v>
      </c>
      <c r="D1138" s="37" t="s">
        <v>480</v>
      </c>
      <c r="E1138" s="38">
        <v>1813</v>
      </c>
      <c r="F1138" s="30" t="s">
        <v>481</v>
      </c>
      <c r="G1138" s="44">
        <v>1813</v>
      </c>
      <c r="H1138" s="40">
        <f t="shared" si="18"/>
        <v>0</v>
      </c>
      <c r="I1138" s="21" t="s">
        <v>162</v>
      </c>
    </row>
    <row r="1139" spans="1:10" x14ac:dyDescent="0.25">
      <c r="A1139" s="35">
        <v>41655</v>
      </c>
      <c r="B1139" s="36">
        <v>266</v>
      </c>
      <c r="C1139" s="36" t="s">
        <v>407</v>
      </c>
      <c r="D1139" s="56" t="s">
        <v>482</v>
      </c>
      <c r="E1139" s="38">
        <v>0</v>
      </c>
      <c r="F1139" s="101">
        <v>41656</v>
      </c>
      <c r="G1139" s="38"/>
      <c r="H1139" s="40">
        <f t="shared" si="18"/>
        <v>0</v>
      </c>
      <c r="I1139" s="21" t="s">
        <v>37</v>
      </c>
      <c r="J1139" s="21" t="s">
        <v>483</v>
      </c>
    </row>
    <row r="1140" spans="1:10" x14ac:dyDescent="0.25">
      <c r="A1140" s="35">
        <v>41655</v>
      </c>
      <c r="B1140" s="36">
        <v>267</v>
      </c>
      <c r="C1140" s="36" t="s">
        <v>407</v>
      </c>
      <c r="D1140" s="37" t="s">
        <v>361</v>
      </c>
      <c r="E1140" s="38">
        <v>1495</v>
      </c>
      <c r="F1140" s="23">
        <v>41657</v>
      </c>
      <c r="G1140" s="38">
        <v>1495</v>
      </c>
      <c r="H1140" s="40">
        <f t="shared" si="18"/>
        <v>0</v>
      </c>
      <c r="I1140" s="21" t="s">
        <v>162</v>
      </c>
    </row>
    <row r="1141" spans="1:10" x14ac:dyDescent="0.25">
      <c r="A1141" s="35">
        <v>41655</v>
      </c>
      <c r="B1141" s="36">
        <v>268</v>
      </c>
      <c r="C1141" s="36" t="s">
        <v>407</v>
      </c>
      <c r="D1141" s="37" t="s">
        <v>484</v>
      </c>
      <c r="E1141" s="38">
        <v>1143</v>
      </c>
      <c r="F1141" s="23">
        <v>41655</v>
      </c>
      <c r="G1141" s="38">
        <v>1143</v>
      </c>
      <c r="H1141" s="40">
        <f t="shared" si="18"/>
        <v>0</v>
      </c>
    </row>
    <row r="1142" spans="1:10" x14ac:dyDescent="0.25">
      <c r="A1142" s="35">
        <v>41656</v>
      </c>
      <c r="B1142" s="36">
        <v>269</v>
      </c>
      <c r="C1142" s="36" t="s">
        <v>407</v>
      </c>
      <c r="D1142" s="37" t="s">
        <v>14</v>
      </c>
      <c r="E1142" s="88">
        <v>8861.6</v>
      </c>
      <c r="F1142" s="23">
        <v>41656</v>
      </c>
      <c r="G1142" s="38">
        <v>8861.6</v>
      </c>
      <c r="H1142" s="40">
        <f t="shared" si="18"/>
        <v>0</v>
      </c>
      <c r="I1142" s="21" t="s">
        <v>65</v>
      </c>
    </row>
    <row r="1143" spans="1:10" x14ac:dyDescent="0.25">
      <c r="A1143" s="35">
        <v>41656</v>
      </c>
      <c r="B1143" s="36">
        <v>270</v>
      </c>
      <c r="C1143" s="36" t="s">
        <v>407</v>
      </c>
      <c r="D1143" s="37" t="s">
        <v>62</v>
      </c>
      <c r="E1143" s="38">
        <v>31123.5</v>
      </c>
      <c r="F1143" s="23">
        <v>41656</v>
      </c>
      <c r="G1143" s="38">
        <v>31123.5</v>
      </c>
      <c r="H1143" s="40">
        <f t="shared" si="18"/>
        <v>0</v>
      </c>
      <c r="I1143" s="88" t="s">
        <v>30</v>
      </c>
      <c r="J1143" s="21" t="s">
        <v>485</v>
      </c>
    </row>
    <row r="1144" spans="1:10" x14ac:dyDescent="0.25">
      <c r="A1144" s="35">
        <v>41656</v>
      </c>
      <c r="B1144" s="36">
        <v>271</v>
      </c>
      <c r="C1144" s="36" t="s">
        <v>407</v>
      </c>
      <c r="D1144" s="37" t="s">
        <v>8</v>
      </c>
      <c r="E1144" s="38">
        <v>1610</v>
      </c>
      <c r="F1144" s="23">
        <v>41656</v>
      </c>
      <c r="G1144" s="38">
        <v>1610</v>
      </c>
      <c r="H1144" s="40">
        <f t="shared" si="18"/>
        <v>0</v>
      </c>
      <c r="I1144" s="21" t="s">
        <v>8</v>
      </c>
    </row>
    <row r="1145" spans="1:10" x14ac:dyDescent="0.25">
      <c r="A1145" s="35">
        <v>41656</v>
      </c>
      <c r="B1145" s="36">
        <v>272</v>
      </c>
      <c r="C1145" s="36" t="s">
        <v>407</v>
      </c>
      <c r="D1145" s="37" t="s">
        <v>175</v>
      </c>
      <c r="E1145" s="38">
        <v>2489</v>
      </c>
      <c r="F1145" s="30" t="s">
        <v>486</v>
      </c>
      <c r="G1145" s="38">
        <v>2488.8000000000002</v>
      </c>
      <c r="H1145" s="40">
        <f t="shared" si="18"/>
        <v>0.1999999999998181</v>
      </c>
      <c r="I1145" s="21" t="s">
        <v>162</v>
      </c>
    </row>
    <row r="1146" spans="1:10" x14ac:dyDescent="0.25">
      <c r="A1146" s="35">
        <v>41656</v>
      </c>
      <c r="B1146" s="36">
        <v>273</v>
      </c>
      <c r="C1146" s="36" t="s">
        <v>407</v>
      </c>
      <c r="D1146" s="37" t="s">
        <v>8</v>
      </c>
      <c r="E1146" s="38">
        <v>1311</v>
      </c>
      <c r="F1146" s="23">
        <v>41656</v>
      </c>
      <c r="G1146" s="38">
        <v>1311</v>
      </c>
      <c r="H1146" s="40">
        <f t="shared" si="18"/>
        <v>0</v>
      </c>
      <c r="I1146" s="21" t="s">
        <v>8</v>
      </c>
    </row>
    <row r="1147" spans="1:10" x14ac:dyDescent="0.25">
      <c r="A1147" s="35">
        <v>41656</v>
      </c>
      <c r="B1147" s="36">
        <v>274</v>
      </c>
      <c r="C1147" s="36" t="s">
        <v>407</v>
      </c>
      <c r="D1147" s="37" t="s">
        <v>28</v>
      </c>
      <c r="E1147" s="38">
        <v>10530</v>
      </c>
      <c r="F1147" s="23">
        <v>41656</v>
      </c>
      <c r="G1147" s="38">
        <v>10530</v>
      </c>
      <c r="H1147" s="40">
        <f t="shared" si="18"/>
        <v>0</v>
      </c>
    </row>
    <row r="1148" spans="1:10" x14ac:dyDescent="0.25">
      <c r="A1148" s="35">
        <v>41656</v>
      </c>
      <c r="B1148" s="36">
        <v>275</v>
      </c>
      <c r="C1148" s="36" t="s">
        <v>407</v>
      </c>
      <c r="D1148" s="37" t="s">
        <v>16</v>
      </c>
      <c r="E1148" s="38">
        <v>183387.5</v>
      </c>
      <c r="F1148" s="30">
        <v>41710</v>
      </c>
      <c r="G1148" s="44">
        <v>183387.5</v>
      </c>
      <c r="H1148" s="40">
        <f t="shared" si="18"/>
        <v>0</v>
      </c>
    </row>
    <row r="1149" spans="1:10" x14ac:dyDescent="0.25">
      <c r="A1149" s="35">
        <v>41656</v>
      </c>
      <c r="B1149" s="36">
        <v>276</v>
      </c>
      <c r="C1149" s="36" t="s">
        <v>407</v>
      </c>
      <c r="D1149" s="37" t="s">
        <v>13</v>
      </c>
      <c r="E1149" s="38">
        <v>3283</v>
      </c>
      <c r="F1149" s="23">
        <v>41662</v>
      </c>
      <c r="G1149" s="38">
        <v>3283</v>
      </c>
      <c r="H1149" s="40">
        <f t="shared" si="18"/>
        <v>0</v>
      </c>
      <c r="I1149" s="21" t="s">
        <v>21</v>
      </c>
    </row>
    <row r="1150" spans="1:10" x14ac:dyDescent="0.25">
      <c r="A1150" s="35">
        <v>41656</v>
      </c>
      <c r="B1150" s="36">
        <v>277</v>
      </c>
      <c r="C1150" s="36" t="s">
        <v>407</v>
      </c>
      <c r="D1150" s="37" t="s">
        <v>149</v>
      </c>
      <c r="E1150" s="38">
        <v>6131.5</v>
      </c>
      <c r="F1150" s="23">
        <v>41656</v>
      </c>
      <c r="G1150" s="38">
        <v>6131.5</v>
      </c>
      <c r="H1150" s="40">
        <f t="shared" si="18"/>
        <v>0</v>
      </c>
    </row>
    <row r="1151" spans="1:10" x14ac:dyDescent="0.25">
      <c r="A1151" s="35">
        <v>41656</v>
      </c>
      <c r="B1151" s="36">
        <v>278</v>
      </c>
      <c r="C1151" s="36" t="s">
        <v>407</v>
      </c>
      <c r="D1151" s="37" t="s">
        <v>54</v>
      </c>
      <c r="E1151" s="38">
        <v>45165</v>
      </c>
      <c r="F1151" s="23">
        <v>41656</v>
      </c>
      <c r="G1151" s="38">
        <v>45165</v>
      </c>
      <c r="H1151" s="40">
        <f t="shared" si="18"/>
        <v>0</v>
      </c>
      <c r="I1151" s="21" t="s">
        <v>217</v>
      </c>
    </row>
    <row r="1152" spans="1:10" x14ac:dyDescent="0.25">
      <c r="A1152" s="35">
        <v>41656</v>
      </c>
      <c r="B1152" s="36">
        <v>279</v>
      </c>
      <c r="C1152" s="36" t="s">
        <v>407</v>
      </c>
      <c r="D1152" s="37" t="s">
        <v>64</v>
      </c>
      <c r="E1152" s="38">
        <v>17353</v>
      </c>
      <c r="F1152" s="23">
        <v>41656</v>
      </c>
      <c r="G1152" s="38">
        <v>17353</v>
      </c>
      <c r="H1152" s="40">
        <f t="shared" si="18"/>
        <v>0</v>
      </c>
      <c r="I1152" s="21" t="s">
        <v>12</v>
      </c>
    </row>
    <row r="1153" spans="1:9" x14ac:dyDescent="0.25">
      <c r="A1153" s="35">
        <v>41656</v>
      </c>
      <c r="B1153" s="36">
        <v>280</v>
      </c>
      <c r="C1153" s="36" t="s">
        <v>407</v>
      </c>
      <c r="D1153" s="37" t="s">
        <v>487</v>
      </c>
      <c r="E1153" s="38">
        <v>230</v>
      </c>
      <c r="F1153" s="23">
        <v>41656</v>
      </c>
      <c r="G1153" s="38">
        <v>230</v>
      </c>
      <c r="H1153" s="40">
        <f t="shared" si="18"/>
        <v>0</v>
      </c>
    </row>
    <row r="1154" spans="1:9" x14ac:dyDescent="0.25">
      <c r="A1154" s="35">
        <v>41656</v>
      </c>
      <c r="B1154" s="36">
        <v>281</v>
      </c>
      <c r="C1154" s="36" t="s">
        <v>407</v>
      </c>
      <c r="D1154" s="37" t="s">
        <v>108</v>
      </c>
      <c r="E1154" s="38">
        <v>12711</v>
      </c>
      <c r="F1154" s="23">
        <v>41656</v>
      </c>
      <c r="G1154" s="38">
        <v>12711</v>
      </c>
      <c r="H1154" s="40">
        <f t="shared" si="18"/>
        <v>0</v>
      </c>
    </row>
    <row r="1155" spans="1:9" x14ac:dyDescent="0.25">
      <c r="A1155" s="35">
        <v>41656</v>
      </c>
      <c r="B1155" s="36">
        <v>282</v>
      </c>
      <c r="C1155" s="36" t="s">
        <v>407</v>
      </c>
      <c r="D1155" s="37" t="s">
        <v>176</v>
      </c>
      <c r="E1155" s="38">
        <v>22185</v>
      </c>
      <c r="F1155" s="23">
        <v>41659</v>
      </c>
      <c r="G1155" s="38">
        <v>22185</v>
      </c>
      <c r="H1155" s="40">
        <f t="shared" si="18"/>
        <v>0</v>
      </c>
    </row>
    <row r="1156" spans="1:9" x14ac:dyDescent="0.25">
      <c r="A1156" s="35">
        <v>41656</v>
      </c>
      <c r="B1156" s="36">
        <v>283</v>
      </c>
      <c r="C1156" s="36" t="s">
        <v>407</v>
      </c>
      <c r="D1156" s="37" t="s">
        <v>386</v>
      </c>
      <c r="E1156" s="38">
        <v>1332</v>
      </c>
      <c r="F1156" s="23">
        <v>41656</v>
      </c>
      <c r="G1156" s="38">
        <v>1332</v>
      </c>
      <c r="H1156" s="40">
        <f t="shared" si="18"/>
        <v>0</v>
      </c>
      <c r="I1156" s="21" t="s">
        <v>217</v>
      </c>
    </row>
    <row r="1157" spans="1:9" x14ac:dyDescent="0.25">
      <c r="A1157" s="35">
        <v>41656</v>
      </c>
      <c r="B1157" s="36">
        <v>284</v>
      </c>
      <c r="C1157" s="36" t="s">
        <v>407</v>
      </c>
      <c r="D1157" s="37" t="s">
        <v>488</v>
      </c>
      <c r="E1157" s="38">
        <v>1903</v>
      </c>
      <c r="F1157" s="23">
        <v>41656</v>
      </c>
      <c r="G1157" s="38">
        <v>1903</v>
      </c>
      <c r="H1157" s="40">
        <f t="shared" si="18"/>
        <v>0</v>
      </c>
    </row>
    <row r="1158" spans="1:9" x14ac:dyDescent="0.25">
      <c r="A1158" s="35">
        <v>41656</v>
      </c>
      <c r="B1158" s="36">
        <v>285</v>
      </c>
      <c r="C1158" s="36" t="s">
        <v>407</v>
      </c>
      <c r="D1158" s="37" t="s">
        <v>8</v>
      </c>
      <c r="E1158" s="38">
        <v>284</v>
      </c>
      <c r="F1158" s="23">
        <v>41656</v>
      </c>
      <c r="G1158" s="38">
        <v>284</v>
      </c>
      <c r="H1158" s="40">
        <f t="shared" si="18"/>
        <v>0</v>
      </c>
      <c r="I1158" s="21" t="s">
        <v>8</v>
      </c>
    </row>
    <row r="1159" spans="1:9" x14ac:dyDescent="0.25">
      <c r="A1159" s="35">
        <v>41656</v>
      </c>
      <c r="B1159" s="36">
        <v>286</v>
      </c>
      <c r="C1159" s="36" t="s">
        <v>407</v>
      </c>
      <c r="D1159" s="37" t="s">
        <v>8</v>
      </c>
      <c r="E1159" s="38">
        <v>867</v>
      </c>
      <c r="F1159" s="23">
        <v>41656</v>
      </c>
      <c r="G1159" s="38">
        <v>867</v>
      </c>
      <c r="H1159" s="40">
        <f t="shared" si="18"/>
        <v>0</v>
      </c>
      <c r="I1159" s="21" t="s">
        <v>8</v>
      </c>
    </row>
    <row r="1160" spans="1:9" x14ac:dyDescent="0.25">
      <c r="A1160" s="35">
        <v>41656</v>
      </c>
      <c r="B1160" s="36">
        <v>287</v>
      </c>
      <c r="C1160" s="36" t="s">
        <v>407</v>
      </c>
      <c r="D1160" s="37" t="s">
        <v>29</v>
      </c>
      <c r="E1160" s="38">
        <v>15366</v>
      </c>
      <c r="F1160" s="23">
        <v>41657</v>
      </c>
      <c r="G1160" s="38">
        <v>15366</v>
      </c>
      <c r="H1160" s="40">
        <f t="shared" si="18"/>
        <v>0</v>
      </c>
      <c r="I1160" s="21" t="s">
        <v>30</v>
      </c>
    </row>
    <row r="1161" spans="1:9" x14ac:dyDescent="0.25">
      <c r="A1161" s="35">
        <v>41656</v>
      </c>
      <c r="B1161" s="36">
        <v>288</v>
      </c>
      <c r="C1161" s="36" t="s">
        <v>407</v>
      </c>
      <c r="D1161" s="37" t="s">
        <v>269</v>
      </c>
      <c r="E1161" s="38">
        <v>2368</v>
      </c>
      <c r="F1161" s="23">
        <v>41656</v>
      </c>
      <c r="G1161" s="38">
        <v>2368</v>
      </c>
      <c r="H1161" s="40">
        <f t="shared" si="18"/>
        <v>0</v>
      </c>
      <c r="I1161" s="21" t="s">
        <v>30</v>
      </c>
    </row>
    <row r="1162" spans="1:9" x14ac:dyDescent="0.25">
      <c r="A1162" s="35">
        <v>41656</v>
      </c>
      <c r="B1162" s="36">
        <v>289</v>
      </c>
      <c r="C1162" s="36" t="s">
        <v>407</v>
      </c>
      <c r="D1162" s="37" t="s">
        <v>489</v>
      </c>
      <c r="E1162" s="38">
        <v>1909.5</v>
      </c>
      <c r="F1162" s="23">
        <v>41656</v>
      </c>
      <c r="G1162" s="38">
        <v>1909.5</v>
      </c>
      <c r="H1162" s="40">
        <f t="shared" si="18"/>
        <v>0</v>
      </c>
      <c r="I1162" s="21" t="s">
        <v>30</v>
      </c>
    </row>
    <row r="1163" spans="1:9" x14ac:dyDescent="0.25">
      <c r="A1163" s="35">
        <v>41656</v>
      </c>
      <c r="B1163" s="36">
        <v>290</v>
      </c>
      <c r="C1163" s="36" t="s">
        <v>407</v>
      </c>
      <c r="D1163" s="37" t="s">
        <v>74</v>
      </c>
      <c r="E1163" s="38">
        <v>2212</v>
      </c>
      <c r="F1163" s="23">
        <v>41656</v>
      </c>
      <c r="G1163" s="38">
        <v>2212</v>
      </c>
      <c r="H1163" s="40">
        <f t="shared" si="18"/>
        <v>0</v>
      </c>
    </row>
    <row r="1164" spans="1:9" x14ac:dyDescent="0.25">
      <c r="A1164" s="35">
        <v>41656</v>
      </c>
      <c r="B1164" s="36">
        <v>291</v>
      </c>
      <c r="C1164" s="36" t="s">
        <v>407</v>
      </c>
      <c r="D1164" s="37" t="s">
        <v>490</v>
      </c>
      <c r="E1164" s="38">
        <v>884</v>
      </c>
      <c r="F1164" s="23">
        <v>41656</v>
      </c>
      <c r="G1164" s="38">
        <v>884</v>
      </c>
      <c r="H1164" s="40">
        <f t="shared" si="18"/>
        <v>0</v>
      </c>
      <c r="I1164" s="21" t="s">
        <v>30</v>
      </c>
    </row>
    <row r="1165" spans="1:9" x14ac:dyDescent="0.25">
      <c r="A1165" s="35">
        <v>41656</v>
      </c>
      <c r="B1165" s="36">
        <v>292</v>
      </c>
      <c r="C1165" s="36" t="s">
        <v>407</v>
      </c>
      <c r="D1165" s="37" t="s">
        <v>55</v>
      </c>
      <c r="E1165" s="38">
        <v>14529</v>
      </c>
      <c r="F1165" s="23">
        <v>41656</v>
      </c>
      <c r="G1165" s="38">
        <v>14529</v>
      </c>
      <c r="H1165" s="40">
        <f t="shared" si="18"/>
        <v>0</v>
      </c>
    </row>
    <row r="1166" spans="1:9" x14ac:dyDescent="0.25">
      <c r="A1166" s="35">
        <v>41656</v>
      </c>
      <c r="B1166" s="36">
        <v>293</v>
      </c>
      <c r="C1166" s="36" t="s">
        <v>407</v>
      </c>
      <c r="D1166" s="37" t="s">
        <v>123</v>
      </c>
      <c r="E1166" s="38">
        <v>2227</v>
      </c>
      <c r="F1166" s="23">
        <v>41656</v>
      </c>
      <c r="G1166" s="38">
        <v>2227</v>
      </c>
      <c r="H1166" s="40">
        <f t="shared" si="18"/>
        <v>0</v>
      </c>
      <c r="I1166" s="21" t="s">
        <v>8</v>
      </c>
    </row>
    <row r="1167" spans="1:9" x14ac:dyDescent="0.25">
      <c r="A1167" s="35">
        <v>41656</v>
      </c>
      <c r="B1167" s="36">
        <v>294</v>
      </c>
      <c r="C1167" s="36" t="s">
        <v>407</v>
      </c>
      <c r="D1167" s="37" t="s">
        <v>215</v>
      </c>
      <c r="E1167" s="38">
        <v>2332</v>
      </c>
      <c r="F1167" s="23">
        <v>41656</v>
      </c>
      <c r="G1167" s="38">
        <v>2332</v>
      </c>
      <c r="H1167" s="40">
        <f t="shared" si="18"/>
        <v>0</v>
      </c>
    </row>
    <row r="1168" spans="1:9" x14ac:dyDescent="0.25">
      <c r="A1168" s="35">
        <v>41656</v>
      </c>
      <c r="B1168" s="36">
        <v>295</v>
      </c>
      <c r="C1168" s="36" t="s">
        <v>407</v>
      </c>
      <c r="D1168" s="37" t="s">
        <v>338</v>
      </c>
      <c r="E1168" s="38">
        <v>585</v>
      </c>
      <c r="F1168" s="23">
        <v>41656</v>
      </c>
      <c r="G1168" s="38">
        <v>585</v>
      </c>
      <c r="H1168" s="40">
        <f t="shared" si="18"/>
        <v>0</v>
      </c>
      <c r="I1168" s="21" t="s">
        <v>30</v>
      </c>
    </row>
    <row r="1169" spans="1:10" x14ac:dyDescent="0.25">
      <c r="A1169" s="35">
        <v>41656</v>
      </c>
      <c r="B1169" s="36">
        <v>296</v>
      </c>
      <c r="C1169" s="36" t="s">
        <v>407</v>
      </c>
      <c r="D1169" s="37" t="s">
        <v>32</v>
      </c>
      <c r="E1169" s="38">
        <v>5928</v>
      </c>
      <c r="F1169" s="23">
        <v>41656</v>
      </c>
      <c r="G1169" s="38">
        <v>5928</v>
      </c>
      <c r="H1169" s="40">
        <f t="shared" si="18"/>
        <v>0</v>
      </c>
      <c r="I1169" s="21" t="s">
        <v>30</v>
      </c>
    </row>
    <row r="1170" spans="1:10" x14ac:dyDescent="0.25">
      <c r="A1170" s="35">
        <v>41656</v>
      </c>
      <c r="B1170" s="36">
        <v>297</v>
      </c>
      <c r="C1170" s="36" t="s">
        <v>407</v>
      </c>
      <c r="D1170" s="37" t="s">
        <v>49</v>
      </c>
      <c r="E1170" s="38">
        <v>3919</v>
      </c>
      <c r="F1170" s="23">
        <v>41656</v>
      </c>
      <c r="G1170" s="38">
        <v>3919</v>
      </c>
      <c r="H1170" s="40">
        <f t="shared" si="18"/>
        <v>0</v>
      </c>
    </row>
    <row r="1171" spans="1:10" x14ac:dyDescent="0.25">
      <c r="A1171" s="35">
        <v>41656</v>
      </c>
      <c r="B1171" s="36">
        <v>298</v>
      </c>
      <c r="C1171" s="36" t="s">
        <v>407</v>
      </c>
      <c r="D1171" s="37" t="s">
        <v>42</v>
      </c>
      <c r="E1171" s="38">
        <v>1140</v>
      </c>
      <c r="F1171" s="23">
        <v>41667</v>
      </c>
      <c r="G1171" s="38">
        <v>1140</v>
      </c>
      <c r="H1171" s="40">
        <f t="shared" si="18"/>
        <v>0</v>
      </c>
      <c r="I1171" s="21" t="s">
        <v>30</v>
      </c>
    </row>
    <row r="1172" spans="1:10" x14ac:dyDescent="0.25">
      <c r="A1172" s="35">
        <v>41656</v>
      </c>
      <c r="B1172" s="36">
        <v>299</v>
      </c>
      <c r="C1172" s="36" t="s">
        <v>407</v>
      </c>
      <c r="D1172" s="37" t="s">
        <v>43</v>
      </c>
      <c r="E1172" s="38">
        <v>1140</v>
      </c>
      <c r="F1172" s="23">
        <v>41667</v>
      </c>
      <c r="G1172" s="38">
        <v>1140</v>
      </c>
      <c r="H1172" s="40">
        <f t="shared" si="18"/>
        <v>0</v>
      </c>
      <c r="I1172" s="21" t="s">
        <v>30</v>
      </c>
      <c r="J1172" s="54"/>
    </row>
    <row r="1173" spans="1:10" x14ac:dyDescent="0.25">
      <c r="A1173" s="35">
        <v>41656</v>
      </c>
      <c r="B1173" s="36">
        <v>300</v>
      </c>
      <c r="C1173" s="36" t="s">
        <v>407</v>
      </c>
      <c r="D1173" s="37" t="s">
        <v>58</v>
      </c>
      <c r="E1173" s="38">
        <v>963</v>
      </c>
      <c r="F1173" s="23">
        <v>41656</v>
      </c>
      <c r="G1173" s="38">
        <v>963</v>
      </c>
      <c r="H1173" s="40">
        <f t="shared" si="18"/>
        <v>0</v>
      </c>
      <c r="I1173" s="21" t="s">
        <v>30</v>
      </c>
    </row>
    <row r="1174" spans="1:10" x14ac:dyDescent="0.25">
      <c r="A1174" s="35">
        <v>41656</v>
      </c>
      <c r="B1174" s="36">
        <v>301</v>
      </c>
      <c r="C1174" s="36" t="s">
        <v>407</v>
      </c>
      <c r="D1174" s="37" t="s">
        <v>251</v>
      </c>
      <c r="E1174" s="38">
        <v>15858</v>
      </c>
      <c r="F1174" s="29" t="s">
        <v>491</v>
      </c>
      <c r="G1174" s="38">
        <f>15800+58</f>
        <v>15858</v>
      </c>
      <c r="H1174" s="40">
        <f t="shared" si="18"/>
        <v>0</v>
      </c>
      <c r="I1174" s="21" t="s">
        <v>21</v>
      </c>
    </row>
    <row r="1175" spans="1:10" x14ac:dyDescent="0.25">
      <c r="A1175" s="35">
        <v>41656</v>
      </c>
      <c r="B1175" s="36">
        <v>302</v>
      </c>
      <c r="C1175" s="36" t="s">
        <v>407</v>
      </c>
      <c r="D1175" s="37" t="s">
        <v>144</v>
      </c>
      <c r="E1175" s="38">
        <v>4750</v>
      </c>
      <c r="F1175" s="23">
        <v>41656</v>
      </c>
      <c r="G1175" s="38">
        <v>4750</v>
      </c>
      <c r="H1175" s="40">
        <f t="shared" si="18"/>
        <v>0</v>
      </c>
      <c r="I1175" s="21" t="s">
        <v>492</v>
      </c>
    </row>
    <row r="1176" spans="1:10" x14ac:dyDescent="0.25">
      <c r="A1176" s="35">
        <v>41656</v>
      </c>
      <c r="B1176" s="36">
        <v>303</v>
      </c>
      <c r="C1176" s="36" t="s">
        <v>407</v>
      </c>
      <c r="D1176" s="37" t="s">
        <v>124</v>
      </c>
      <c r="E1176" s="38">
        <v>9576</v>
      </c>
      <c r="F1176" s="23">
        <v>41656</v>
      </c>
      <c r="G1176" s="38">
        <v>9576</v>
      </c>
      <c r="H1176" s="40">
        <f t="shared" si="18"/>
        <v>0</v>
      </c>
      <c r="I1176" s="21" t="s">
        <v>30</v>
      </c>
    </row>
    <row r="1177" spans="1:10" x14ac:dyDescent="0.25">
      <c r="A1177" s="35">
        <v>41656</v>
      </c>
      <c r="B1177" s="36">
        <v>304</v>
      </c>
      <c r="C1177" s="36" t="s">
        <v>407</v>
      </c>
      <c r="D1177" s="37" t="s">
        <v>12</v>
      </c>
      <c r="E1177" s="38">
        <v>31795</v>
      </c>
      <c r="F1177" s="23">
        <v>41656</v>
      </c>
      <c r="G1177" s="38">
        <v>31795</v>
      </c>
      <c r="H1177" s="40">
        <f t="shared" si="18"/>
        <v>0</v>
      </c>
    </row>
    <row r="1178" spans="1:10" x14ac:dyDescent="0.25">
      <c r="A1178" s="35">
        <v>41656</v>
      </c>
      <c r="B1178" s="36">
        <v>305</v>
      </c>
      <c r="C1178" s="36" t="s">
        <v>407</v>
      </c>
      <c r="D1178" s="37" t="s">
        <v>228</v>
      </c>
      <c r="E1178" s="38">
        <v>800</v>
      </c>
      <c r="F1178" s="23">
        <v>41656</v>
      </c>
      <c r="G1178" s="38">
        <v>800</v>
      </c>
      <c r="H1178" s="40">
        <f t="shared" si="18"/>
        <v>0</v>
      </c>
      <c r="I1178" s="21" t="s">
        <v>30</v>
      </c>
    </row>
    <row r="1179" spans="1:10" x14ac:dyDescent="0.25">
      <c r="A1179" s="35">
        <v>41656</v>
      </c>
      <c r="B1179" s="36">
        <v>306</v>
      </c>
      <c r="C1179" s="36" t="s">
        <v>407</v>
      </c>
      <c r="D1179" s="37" t="s">
        <v>57</v>
      </c>
      <c r="E1179" s="38">
        <v>1170</v>
      </c>
      <c r="F1179" s="23">
        <v>41656</v>
      </c>
      <c r="G1179" s="38">
        <v>1170</v>
      </c>
      <c r="H1179" s="40">
        <f t="shared" si="18"/>
        <v>0</v>
      </c>
      <c r="I1179" s="21" t="s">
        <v>30</v>
      </c>
    </row>
    <row r="1180" spans="1:10" x14ac:dyDescent="0.25">
      <c r="A1180" s="35">
        <v>41656</v>
      </c>
      <c r="B1180" s="36">
        <v>307</v>
      </c>
      <c r="C1180" s="36" t="s">
        <v>407</v>
      </c>
      <c r="D1180" s="37" t="s">
        <v>493</v>
      </c>
      <c r="E1180" s="38">
        <v>1096.5</v>
      </c>
      <c r="F1180" s="23">
        <v>41656</v>
      </c>
      <c r="G1180" s="38">
        <v>1096.5</v>
      </c>
      <c r="H1180" s="40">
        <f t="shared" si="18"/>
        <v>0</v>
      </c>
      <c r="I1180" s="21" t="s">
        <v>30</v>
      </c>
    </row>
    <row r="1181" spans="1:10" x14ac:dyDescent="0.25">
      <c r="A1181" s="35">
        <v>41656</v>
      </c>
      <c r="B1181" s="36">
        <v>308</v>
      </c>
      <c r="C1181" s="36" t="s">
        <v>407</v>
      </c>
      <c r="D1181" s="37" t="s">
        <v>494</v>
      </c>
      <c r="E1181" s="38">
        <v>2701</v>
      </c>
      <c r="F1181" s="23">
        <v>41656</v>
      </c>
      <c r="G1181" s="38">
        <v>2701</v>
      </c>
      <c r="H1181" s="40">
        <f t="shared" si="18"/>
        <v>0</v>
      </c>
      <c r="I1181" s="21" t="s">
        <v>65</v>
      </c>
    </row>
    <row r="1182" spans="1:10" x14ac:dyDescent="0.25">
      <c r="A1182" s="35">
        <v>41656</v>
      </c>
      <c r="B1182" s="36">
        <v>309</v>
      </c>
      <c r="C1182" s="36" t="s">
        <v>407</v>
      </c>
      <c r="D1182" s="37" t="s">
        <v>495</v>
      </c>
      <c r="E1182" s="38">
        <v>1274</v>
      </c>
      <c r="F1182" s="23">
        <v>41656</v>
      </c>
      <c r="G1182" s="38">
        <v>1274</v>
      </c>
      <c r="H1182" s="40">
        <f t="shared" si="18"/>
        <v>0</v>
      </c>
    </row>
    <row r="1183" spans="1:10" x14ac:dyDescent="0.25">
      <c r="A1183" s="35">
        <v>41656</v>
      </c>
      <c r="B1183" s="36">
        <v>310</v>
      </c>
      <c r="C1183" s="36" t="s">
        <v>407</v>
      </c>
      <c r="D1183" s="37" t="s">
        <v>47</v>
      </c>
      <c r="E1183" s="38">
        <v>2044</v>
      </c>
      <c r="F1183" s="23">
        <v>41656</v>
      </c>
      <c r="G1183" s="38">
        <v>2044</v>
      </c>
      <c r="H1183" s="40">
        <f t="shared" si="18"/>
        <v>0</v>
      </c>
      <c r="I1183" s="21" t="s">
        <v>30</v>
      </c>
    </row>
    <row r="1184" spans="1:10" x14ac:dyDescent="0.25">
      <c r="A1184" s="35">
        <v>41656</v>
      </c>
      <c r="B1184" s="36">
        <v>311</v>
      </c>
      <c r="C1184" s="36" t="s">
        <v>407</v>
      </c>
      <c r="D1184" s="37" t="s">
        <v>44</v>
      </c>
      <c r="E1184" s="38">
        <v>7600</v>
      </c>
      <c r="F1184" s="23">
        <v>41668</v>
      </c>
      <c r="G1184" s="38">
        <v>7600</v>
      </c>
      <c r="H1184" s="40">
        <f t="shared" si="18"/>
        <v>0</v>
      </c>
      <c r="I1184" s="21" t="s">
        <v>45</v>
      </c>
      <c r="J1184" s="31"/>
    </row>
    <row r="1185" spans="1:9" x14ac:dyDescent="0.25">
      <c r="A1185" s="35">
        <v>41656</v>
      </c>
      <c r="B1185" s="36">
        <v>312</v>
      </c>
      <c r="C1185" s="36" t="s">
        <v>407</v>
      </c>
      <c r="D1185" s="37" t="s">
        <v>66</v>
      </c>
      <c r="E1185" s="38">
        <v>1216</v>
      </c>
      <c r="F1185" s="23">
        <v>41656</v>
      </c>
      <c r="G1185" s="38">
        <v>1216</v>
      </c>
      <c r="H1185" s="40">
        <f t="shared" si="18"/>
        <v>0</v>
      </c>
      <c r="I1185" s="21" t="s">
        <v>45</v>
      </c>
    </row>
    <row r="1186" spans="1:9" x14ac:dyDescent="0.25">
      <c r="A1186" s="35">
        <v>41656</v>
      </c>
      <c r="B1186" s="36">
        <v>313</v>
      </c>
      <c r="C1186" s="36" t="s">
        <v>407</v>
      </c>
      <c r="D1186" s="37" t="s">
        <v>8</v>
      </c>
      <c r="E1186" s="38">
        <v>5880.5</v>
      </c>
      <c r="F1186" s="23">
        <v>41656</v>
      </c>
      <c r="G1186" s="38">
        <v>5880.5</v>
      </c>
      <c r="H1186" s="40">
        <f t="shared" si="18"/>
        <v>0</v>
      </c>
      <c r="I1186" s="21" t="s">
        <v>8</v>
      </c>
    </row>
    <row r="1187" spans="1:9" x14ac:dyDescent="0.25">
      <c r="A1187" s="35">
        <v>41656</v>
      </c>
      <c r="B1187" s="36">
        <v>314</v>
      </c>
      <c r="C1187" s="36" t="s">
        <v>407</v>
      </c>
      <c r="D1187" s="37" t="s">
        <v>119</v>
      </c>
      <c r="E1187" s="38">
        <v>6096</v>
      </c>
      <c r="F1187" s="89" t="s">
        <v>496</v>
      </c>
      <c r="G1187" s="38">
        <v>6096</v>
      </c>
      <c r="H1187" s="40">
        <f t="shared" si="18"/>
        <v>0</v>
      </c>
      <c r="I1187" s="21" t="s">
        <v>45</v>
      </c>
    </row>
    <row r="1188" spans="1:9" x14ac:dyDescent="0.25">
      <c r="A1188" s="35">
        <v>41656</v>
      </c>
      <c r="B1188" s="36">
        <v>315</v>
      </c>
      <c r="C1188" s="36" t="s">
        <v>407</v>
      </c>
      <c r="D1188" s="37" t="s">
        <v>48</v>
      </c>
      <c r="E1188" s="38">
        <v>830</v>
      </c>
      <c r="F1188" s="23">
        <v>41656</v>
      </c>
      <c r="G1188" s="38">
        <v>830</v>
      </c>
      <c r="H1188" s="40">
        <f t="shared" si="18"/>
        <v>0</v>
      </c>
      <c r="I1188" s="21" t="s">
        <v>45</v>
      </c>
    </row>
    <row r="1189" spans="1:9" x14ac:dyDescent="0.25">
      <c r="A1189" s="35">
        <v>41656</v>
      </c>
      <c r="B1189" s="36">
        <v>316</v>
      </c>
      <c r="C1189" s="36" t="s">
        <v>407</v>
      </c>
      <c r="D1189" s="37" t="s">
        <v>51</v>
      </c>
      <c r="E1189" s="38">
        <v>1813</v>
      </c>
      <c r="F1189" s="23">
        <v>41656</v>
      </c>
      <c r="G1189" s="38">
        <v>1813</v>
      </c>
      <c r="H1189" s="40">
        <f t="shared" si="18"/>
        <v>0</v>
      </c>
      <c r="I1189" s="21" t="s">
        <v>45</v>
      </c>
    </row>
    <row r="1190" spans="1:9" x14ac:dyDescent="0.25">
      <c r="A1190" s="35">
        <v>41656</v>
      </c>
      <c r="B1190" s="36">
        <v>317</v>
      </c>
      <c r="C1190" s="36" t="s">
        <v>407</v>
      </c>
      <c r="D1190" s="37" t="s">
        <v>473</v>
      </c>
      <c r="E1190" s="38">
        <v>2402</v>
      </c>
      <c r="F1190" s="23">
        <v>41660</v>
      </c>
      <c r="G1190" s="38">
        <v>2402</v>
      </c>
      <c r="H1190" s="40">
        <f t="shared" si="18"/>
        <v>0</v>
      </c>
      <c r="I1190" s="21" t="s">
        <v>65</v>
      </c>
    </row>
    <row r="1191" spans="1:9" x14ac:dyDescent="0.25">
      <c r="A1191" s="35">
        <v>41656</v>
      </c>
      <c r="B1191" s="36">
        <v>318</v>
      </c>
      <c r="C1191" s="36" t="s">
        <v>407</v>
      </c>
      <c r="D1191" s="37" t="s">
        <v>260</v>
      </c>
      <c r="E1191" s="38">
        <v>2832</v>
      </c>
      <c r="F1191" s="23">
        <v>41656</v>
      </c>
      <c r="G1191" s="38">
        <v>2832</v>
      </c>
      <c r="H1191" s="40">
        <f t="shared" si="18"/>
        <v>0</v>
      </c>
      <c r="I1191" s="21" t="s">
        <v>65</v>
      </c>
    </row>
    <row r="1192" spans="1:9" x14ac:dyDescent="0.25">
      <c r="A1192" s="35">
        <v>41656</v>
      </c>
      <c r="B1192" s="36">
        <v>319</v>
      </c>
      <c r="C1192" s="36" t="s">
        <v>407</v>
      </c>
      <c r="D1192" s="37" t="s">
        <v>8</v>
      </c>
      <c r="E1192" s="38">
        <v>300</v>
      </c>
      <c r="F1192" s="23">
        <v>41656</v>
      </c>
      <c r="G1192" s="38">
        <v>300</v>
      </c>
      <c r="H1192" s="40">
        <f t="shared" si="18"/>
        <v>0</v>
      </c>
      <c r="I1192" s="21" t="s">
        <v>8</v>
      </c>
    </row>
    <row r="1193" spans="1:9" x14ac:dyDescent="0.25">
      <c r="A1193" s="35">
        <v>41656</v>
      </c>
      <c r="B1193" s="36">
        <v>320</v>
      </c>
      <c r="C1193" s="36" t="s">
        <v>407</v>
      </c>
      <c r="D1193" s="37" t="s">
        <v>83</v>
      </c>
      <c r="E1193" s="38">
        <v>2598</v>
      </c>
      <c r="F1193" s="23">
        <v>41656</v>
      </c>
      <c r="G1193" s="38">
        <v>2598</v>
      </c>
      <c r="H1193" s="40">
        <f t="shared" si="18"/>
        <v>0</v>
      </c>
      <c r="I1193" s="21" t="s">
        <v>21</v>
      </c>
    </row>
    <row r="1194" spans="1:9" x14ac:dyDescent="0.25">
      <c r="A1194" s="35">
        <v>41656</v>
      </c>
      <c r="B1194" s="36">
        <v>321</v>
      </c>
      <c r="C1194" s="36" t="s">
        <v>407</v>
      </c>
      <c r="D1194" s="37" t="s">
        <v>130</v>
      </c>
      <c r="E1194" s="38">
        <v>4104</v>
      </c>
      <c r="F1194" s="23">
        <v>41660</v>
      </c>
      <c r="G1194" s="38">
        <v>4104</v>
      </c>
      <c r="H1194" s="40">
        <f t="shared" ref="H1194:H1257" si="19">E1194-G1194</f>
        <v>0</v>
      </c>
      <c r="I1194" s="21" t="s">
        <v>21</v>
      </c>
    </row>
    <row r="1195" spans="1:9" x14ac:dyDescent="0.25">
      <c r="A1195" s="35">
        <v>41656</v>
      </c>
      <c r="B1195" s="36">
        <v>322</v>
      </c>
      <c r="C1195" s="36" t="s">
        <v>407</v>
      </c>
      <c r="D1195" s="37" t="s">
        <v>497</v>
      </c>
      <c r="E1195" s="38">
        <v>3077</v>
      </c>
      <c r="F1195" s="23">
        <v>41668</v>
      </c>
      <c r="G1195" s="38">
        <v>3077</v>
      </c>
      <c r="H1195" s="40">
        <f t="shared" si="19"/>
        <v>0</v>
      </c>
      <c r="I1195" s="21" t="s">
        <v>21</v>
      </c>
    </row>
    <row r="1196" spans="1:9" x14ac:dyDescent="0.25">
      <c r="A1196" s="35">
        <v>41656</v>
      </c>
      <c r="B1196" s="36">
        <v>323</v>
      </c>
      <c r="C1196" s="36" t="s">
        <v>407</v>
      </c>
      <c r="D1196" s="37" t="s">
        <v>8</v>
      </c>
      <c r="E1196" s="38">
        <v>1770</v>
      </c>
      <c r="F1196" s="23">
        <v>41656</v>
      </c>
      <c r="G1196" s="38">
        <v>1770</v>
      </c>
      <c r="H1196" s="40">
        <f t="shared" si="19"/>
        <v>0</v>
      </c>
      <c r="I1196" s="21" t="s">
        <v>8</v>
      </c>
    </row>
    <row r="1197" spans="1:9" x14ac:dyDescent="0.25">
      <c r="A1197" s="35">
        <v>41656</v>
      </c>
      <c r="B1197" s="36">
        <v>324</v>
      </c>
      <c r="C1197" s="36" t="s">
        <v>407</v>
      </c>
      <c r="D1197" s="37" t="s">
        <v>8</v>
      </c>
      <c r="E1197" s="38">
        <v>113</v>
      </c>
      <c r="F1197" s="23">
        <v>41656</v>
      </c>
      <c r="G1197" s="38">
        <v>113</v>
      </c>
      <c r="H1197" s="40">
        <f t="shared" si="19"/>
        <v>0</v>
      </c>
      <c r="I1197" s="21" t="s">
        <v>8</v>
      </c>
    </row>
    <row r="1198" spans="1:9" x14ac:dyDescent="0.25">
      <c r="A1198" s="35">
        <v>41656</v>
      </c>
      <c r="B1198" s="36">
        <v>325</v>
      </c>
      <c r="C1198" s="36" t="s">
        <v>407</v>
      </c>
      <c r="D1198" s="37" t="s">
        <v>237</v>
      </c>
      <c r="E1198" s="38">
        <v>8457</v>
      </c>
      <c r="F1198" s="23">
        <v>41656</v>
      </c>
      <c r="G1198" s="38">
        <v>8457</v>
      </c>
      <c r="H1198" s="40">
        <f t="shared" si="19"/>
        <v>0</v>
      </c>
      <c r="I1198" s="21" t="s">
        <v>21</v>
      </c>
    </row>
    <row r="1199" spans="1:9" x14ac:dyDescent="0.25">
      <c r="A1199" s="35">
        <v>41656</v>
      </c>
      <c r="B1199" s="36">
        <v>326</v>
      </c>
      <c r="C1199" s="36" t="s">
        <v>407</v>
      </c>
      <c r="D1199" s="37" t="s">
        <v>136</v>
      </c>
      <c r="E1199" s="38">
        <v>3074</v>
      </c>
      <c r="F1199" s="55" t="s">
        <v>498</v>
      </c>
      <c r="G1199" s="38">
        <f>3000+74</f>
        <v>3074</v>
      </c>
      <c r="H1199" s="40">
        <f t="shared" si="19"/>
        <v>0</v>
      </c>
    </row>
    <row r="1200" spans="1:9" x14ac:dyDescent="0.25">
      <c r="A1200" s="35">
        <v>41656</v>
      </c>
      <c r="B1200" s="36">
        <v>327</v>
      </c>
      <c r="C1200" s="36" t="s">
        <v>407</v>
      </c>
      <c r="D1200" s="37" t="s">
        <v>11</v>
      </c>
      <c r="E1200" s="38">
        <v>44424.5</v>
      </c>
      <c r="F1200" s="23">
        <v>41667</v>
      </c>
      <c r="G1200" s="38">
        <v>44424.5</v>
      </c>
      <c r="H1200" s="40">
        <f t="shared" si="19"/>
        <v>0</v>
      </c>
      <c r="I1200" s="21" t="s">
        <v>37</v>
      </c>
    </row>
    <row r="1201" spans="1:10" x14ac:dyDescent="0.25">
      <c r="A1201" s="35">
        <v>41656</v>
      </c>
      <c r="B1201" s="36">
        <v>328</v>
      </c>
      <c r="C1201" s="36" t="s">
        <v>407</v>
      </c>
      <c r="D1201" s="37" t="s">
        <v>304</v>
      </c>
      <c r="E1201" s="38">
        <v>3327</v>
      </c>
      <c r="F1201" s="23">
        <v>41657</v>
      </c>
      <c r="G1201" s="38">
        <v>3327</v>
      </c>
      <c r="H1201" s="40">
        <f t="shared" si="19"/>
        <v>0</v>
      </c>
      <c r="I1201" s="21" t="s">
        <v>12</v>
      </c>
    </row>
    <row r="1202" spans="1:10" x14ac:dyDescent="0.25">
      <c r="A1202" s="35">
        <v>41656</v>
      </c>
      <c r="B1202" s="36">
        <v>329</v>
      </c>
      <c r="C1202" s="36" t="s">
        <v>407</v>
      </c>
      <c r="D1202" s="37" t="s">
        <v>68</v>
      </c>
      <c r="E1202" s="38">
        <v>1771</v>
      </c>
      <c r="F1202" s="23">
        <v>41656</v>
      </c>
      <c r="G1202" s="38">
        <v>1771</v>
      </c>
      <c r="H1202" s="40">
        <f t="shared" si="19"/>
        <v>0</v>
      </c>
    </row>
    <row r="1203" spans="1:10" x14ac:dyDescent="0.25">
      <c r="A1203" s="35">
        <v>41656</v>
      </c>
      <c r="B1203" s="36">
        <v>330</v>
      </c>
      <c r="C1203" s="36" t="s">
        <v>407</v>
      </c>
      <c r="D1203" s="37" t="s">
        <v>349</v>
      </c>
      <c r="E1203" s="38">
        <v>4950</v>
      </c>
      <c r="F1203" s="23">
        <v>41657</v>
      </c>
      <c r="G1203" s="38">
        <v>4950</v>
      </c>
      <c r="H1203" s="40">
        <f t="shared" si="19"/>
        <v>0</v>
      </c>
      <c r="I1203" s="21" t="s">
        <v>12</v>
      </c>
    </row>
    <row r="1204" spans="1:10" x14ac:dyDescent="0.25">
      <c r="A1204" s="35">
        <v>41656</v>
      </c>
      <c r="B1204" s="36">
        <v>331</v>
      </c>
      <c r="C1204" s="36" t="s">
        <v>407</v>
      </c>
      <c r="D1204" s="37" t="s">
        <v>499</v>
      </c>
      <c r="E1204" s="38">
        <v>589</v>
      </c>
      <c r="F1204" s="23">
        <v>41657</v>
      </c>
      <c r="G1204" s="38">
        <v>589</v>
      </c>
      <c r="H1204" s="40">
        <f t="shared" si="19"/>
        <v>0</v>
      </c>
      <c r="I1204" s="21" t="s">
        <v>12</v>
      </c>
    </row>
    <row r="1205" spans="1:10" x14ac:dyDescent="0.25">
      <c r="A1205" s="35">
        <v>41656</v>
      </c>
      <c r="B1205" s="36">
        <v>332</v>
      </c>
      <c r="C1205" s="36" t="s">
        <v>407</v>
      </c>
      <c r="D1205" s="37" t="s">
        <v>145</v>
      </c>
      <c r="E1205" s="38">
        <v>1198</v>
      </c>
      <c r="F1205" s="23">
        <v>41657</v>
      </c>
      <c r="G1205" s="38">
        <v>1198</v>
      </c>
      <c r="H1205" s="40">
        <f t="shared" si="19"/>
        <v>0</v>
      </c>
      <c r="I1205" s="21" t="s">
        <v>12</v>
      </c>
    </row>
    <row r="1206" spans="1:10" x14ac:dyDescent="0.25">
      <c r="A1206" s="35">
        <v>41656</v>
      </c>
      <c r="B1206" s="36">
        <v>333</v>
      </c>
      <c r="C1206" s="36" t="s">
        <v>407</v>
      </c>
      <c r="D1206" s="37" t="s">
        <v>348</v>
      </c>
      <c r="E1206" s="38">
        <v>8400</v>
      </c>
      <c r="F1206" s="23">
        <v>41657</v>
      </c>
      <c r="G1206" s="38">
        <v>8400</v>
      </c>
      <c r="H1206" s="40">
        <f t="shared" si="19"/>
        <v>0</v>
      </c>
      <c r="I1206" s="21" t="s">
        <v>12</v>
      </c>
    </row>
    <row r="1207" spans="1:10" x14ac:dyDescent="0.25">
      <c r="A1207" s="35">
        <v>41656</v>
      </c>
      <c r="B1207" s="36">
        <v>334</v>
      </c>
      <c r="C1207" s="36" t="s">
        <v>407</v>
      </c>
      <c r="D1207" s="37" t="s">
        <v>235</v>
      </c>
      <c r="E1207" s="38">
        <v>3677.5</v>
      </c>
      <c r="F1207" s="23">
        <v>41657</v>
      </c>
      <c r="G1207" s="38">
        <v>3677.5</v>
      </c>
      <c r="H1207" s="40">
        <f t="shared" si="19"/>
        <v>0</v>
      </c>
      <c r="I1207" s="21" t="s">
        <v>12</v>
      </c>
    </row>
    <row r="1208" spans="1:10" x14ac:dyDescent="0.25">
      <c r="A1208" s="35">
        <v>41656</v>
      </c>
      <c r="B1208" s="36">
        <v>335</v>
      </c>
      <c r="C1208" s="36" t="s">
        <v>407</v>
      </c>
      <c r="D1208" s="37" t="s">
        <v>98</v>
      </c>
      <c r="E1208" s="38">
        <v>12417</v>
      </c>
      <c r="F1208" s="23">
        <v>41656</v>
      </c>
      <c r="G1208" s="38">
        <v>12417</v>
      </c>
      <c r="H1208" s="40">
        <f t="shared" si="19"/>
        <v>0</v>
      </c>
      <c r="I1208" s="21" t="s">
        <v>37</v>
      </c>
    </row>
    <row r="1209" spans="1:10" x14ac:dyDescent="0.25">
      <c r="A1209" s="35">
        <v>41656</v>
      </c>
      <c r="B1209" s="36">
        <v>336</v>
      </c>
      <c r="C1209" s="36" t="s">
        <v>407</v>
      </c>
      <c r="D1209" s="37" t="s">
        <v>78</v>
      </c>
      <c r="E1209" s="38">
        <v>3004</v>
      </c>
      <c r="F1209" s="23">
        <v>41657</v>
      </c>
      <c r="G1209" s="38">
        <v>3004</v>
      </c>
      <c r="H1209" s="40">
        <f t="shared" si="19"/>
        <v>0</v>
      </c>
      <c r="I1209" s="21" t="s">
        <v>12</v>
      </c>
    </row>
    <row r="1210" spans="1:10" x14ac:dyDescent="0.25">
      <c r="A1210" s="35">
        <v>41656</v>
      </c>
      <c r="B1210" s="36">
        <v>337</v>
      </c>
      <c r="C1210" s="36" t="s">
        <v>407</v>
      </c>
      <c r="D1210" s="37" t="s">
        <v>413</v>
      </c>
      <c r="E1210" s="38">
        <v>957</v>
      </c>
      <c r="F1210" s="23">
        <v>41657</v>
      </c>
      <c r="G1210" s="38">
        <v>957</v>
      </c>
      <c r="H1210" s="40">
        <f t="shared" si="19"/>
        <v>0</v>
      </c>
      <c r="I1210" s="21" t="s">
        <v>12</v>
      </c>
    </row>
    <row r="1211" spans="1:10" x14ac:dyDescent="0.25">
      <c r="A1211" s="35">
        <v>41656</v>
      </c>
      <c r="B1211" s="36">
        <v>338</v>
      </c>
      <c r="C1211" s="36" t="s">
        <v>407</v>
      </c>
      <c r="D1211" s="37" t="s">
        <v>80</v>
      </c>
      <c r="E1211" s="38">
        <v>3693.5</v>
      </c>
      <c r="F1211" s="23">
        <v>41657</v>
      </c>
      <c r="G1211" s="38">
        <v>3693.5</v>
      </c>
      <c r="H1211" s="40">
        <f t="shared" si="19"/>
        <v>0</v>
      </c>
      <c r="I1211" s="21" t="s">
        <v>12</v>
      </c>
    </row>
    <row r="1212" spans="1:10" x14ac:dyDescent="0.25">
      <c r="A1212" s="35">
        <v>41656</v>
      </c>
      <c r="B1212" s="36">
        <v>339</v>
      </c>
      <c r="C1212" s="36" t="s">
        <v>407</v>
      </c>
      <c r="D1212" s="56" t="s">
        <v>53</v>
      </c>
      <c r="E1212" s="57">
        <v>0</v>
      </c>
      <c r="G1212" s="38"/>
      <c r="H1212" s="40">
        <f t="shared" si="19"/>
        <v>0</v>
      </c>
      <c r="I1212" s="21" t="s">
        <v>500</v>
      </c>
      <c r="J1212" s="21" t="s">
        <v>501</v>
      </c>
    </row>
    <row r="1213" spans="1:10" x14ac:dyDescent="0.25">
      <c r="A1213" s="35">
        <v>41656</v>
      </c>
      <c r="B1213" s="36">
        <v>340</v>
      </c>
      <c r="C1213" s="36" t="s">
        <v>407</v>
      </c>
      <c r="D1213" s="37" t="s">
        <v>62</v>
      </c>
      <c r="E1213" s="38">
        <v>16618</v>
      </c>
      <c r="F1213" s="23">
        <v>41656</v>
      </c>
      <c r="G1213" s="38">
        <v>16618</v>
      </c>
      <c r="H1213" s="40">
        <f t="shared" si="19"/>
        <v>0</v>
      </c>
      <c r="I1213" s="21" t="s">
        <v>37</v>
      </c>
    </row>
    <row r="1214" spans="1:10" x14ac:dyDescent="0.25">
      <c r="A1214" s="35">
        <v>41656</v>
      </c>
      <c r="B1214" s="36">
        <v>341</v>
      </c>
      <c r="C1214" s="36" t="s">
        <v>407</v>
      </c>
      <c r="D1214" s="37" t="s">
        <v>68</v>
      </c>
      <c r="E1214" s="38">
        <v>3463</v>
      </c>
      <c r="F1214" s="23">
        <v>41656</v>
      </c>
      <c r="G1214" s="38">
        <v>3463</v>
      </c>
      <c r="H1214" s="40">
        <f t="shared" si="19"/>
        <v>0</v>
      </c>
      <c r="I1214" s="21" t="s">
        <v>37</v>
      </c>
    </row>
    <row r="1215" spans="1:10" x14ac:dyDescent="0.25">
      <c r="A1215" s="35">
        <v>41656</v>
      </c>
      <c r="B1215" s="36">
        <v>342</v>
      </c>
      <c r="C1215" s="36" t="s">
        <v>407</v>
      </c>
      <c r="D1215" s="37" t="s">
        <v>22</v>
      </c>
      <c r="E1215" s="38">
        <v>774</v>
      </c>
      <c r="F1215" s="23">
        <v>41656</v>
      </c>
      <c r="G1215" s="38">
        <v>774</v>
      </c>
      <c r="H1215" s="40">
        <f t="shared" si="19"/>
        <v>0</v>
      </c>
    </row>
    <row r="1216" spans="1:10" x14ac:dyDescent="0.25">
      <c r="A1216" s="35">
        <v>41656</v>
      </c>
      <c r="B1216" s="36">
        <v>343</v>
      </c>
      <c r="C1216" s="36" t="s">
        <v>407</v>
      </c>
      <c r="D1216" s="37" t="s">
        <v>148</v>
      </c>
      <c r="E1216" s="38">
        <v>2079</v>
      </c>
      <c r="F1216" s="23">
        <v>41656</v>
      </c>
      <c r="G1216" s="38">
        <v>2079</v>
      </c>
      <c r="H1216" s="40">
        <f t="shared" si="19"/>
        <v>0</v>
      </c>
    </row>
    <row r="1217" spans="1:9" x14ac:dyDescent="0.25">
      <c r="A1217" s="35">
        <v>41656</v>
      </c>
      <c r="B1217" s="36">
        <v>344</v>
      </c>
      <c r="C1217" s="36" t="s">
        <v>407</v>
      </c>
      <c r="D1217" s="37" t="s">
        <v>494</v>
      </c>
      <c r="E1217" s="38">
        <v>1212</v>
      </c>
      <c r="F1217" s="23">
        <v>41656</v>
      </c>
      <c r="G1217" s="38">
        <v>1212</v>
      </c>
      <c r="H1217" s="40">
        <f t="shared" si="19"/>
        <v>0</v>
      </c>
    </row>
    <row r="1218" spans="1:9" x14ac:dyDescent="0.25">
      <c r="A1218" s="35">
        <v>41656</v>
      </c>
      <c r="B1218" s="36">
        <v>345</v>
      </c>
      <c r="C1218" s="36" t="s">
        <v>407</v>
      </c>
      <c r="D1218" s="37" t="s">
        <v>502</v>
      </c>
      <c r="E1218" s="38">
        <v>4313</v>
      </c>
      <c r="F1218" s="23">
        <v>41656</v>
      </c>
      <c r="G1218" s="38">
        <v>4313</v>
      </c>
      <c r="H1218" s="40">
        <f t="shared" si="19"/>
        <v>0</v>
      </c>
    </row>
    <row r="1219" spans="1:9" x14ac:dyDescent="0.25">
      <c r="A1219" s="35">
        <v>41656</v>
      </c>
      <c r="B1219" s="36">
        <v>346</v>
      </c>
      <c r="C1219" s="36" t="s">
        <v>407</v>
      </c>
      <c r="D1219" s="37" t="s">
        <v>20</v>
      </c>
      <c r="E1219" s="38">
        <v>9610</v>
      </c>
      <c r="F1219" s="23">
        <v>41657</v>
      </c>
      <c r="G1219" s="38">
        <v>9610</v>
      </c>
      <c r="H1219" s="40">
        <f t="shared" si="19"/>
        <v>0</v>
      </c>
    </row>
    <row r="1220" spans="1:9" x14ac:dyDescent="0.25">
      <c r="A1220" s="35">
        <v>41656</v>
      </c>
      <c r="B1220" s="36">
        <v>347</v>
      </c>
      <c r="C1220" s="36" t="s">
        <v>407</v>
      </c>
      <c r="D1220" s="37" t="s">
        <v>503</v>
      </c>
      <c r="E1220" s="38">
        <v>2281.5</v>
      </c>
      <c r="F1220" s="23">
        <v>41657</v>
      </c>
      <c r="G1220" s="38">
        <v>2281.5</v>
      </c>
      <c r="H1220" s="40">
        <f t="shared" si="19"/>
        <v>0</v>
      </c>
    </row>
    <row r="1221" spans="1:9" x14ac:dyDescent="0.25">
      <c r="A1221" s="35">
        <v>41656</v>
      </c>
      <c r="B1221" s="36">
        <v>348</v>
      </c>
      <c r="C1221" s="36" t="s">
        <v>407</v>
      </c>
      <c r="D1221" s="37" t="s">
        <v>366</v>
      </c>
      <c r="E1221" s="38">
        <v>6120</v>
      </c>
      <c r="F1221" s="23">
        <v>41656</v>
      </c>
      <c r="G1221" s="38">
        <v>6120</v>
      </c>
      <c r="H1221" s="40">
        <f t="shared" si="19"/>
        <v>0</v>
      </c>
      <c r="I1221" s="21" t="s">
        <v>65</v>
      </c>
    </row>
    <row r="1222" spans="1:9" x14ac:dyDescent="0.25">
      <c r="A1222" s="35">
        <v>41656</v>
      </c>
      <c r="B1222" s="36">
        <v>349</v>
      </c>
      <c r="C1222" s="36" t="s">
        <v>407</v>
      </c>
      <c r="D1222" s="37" t="s">
        <v>8</v>
      </c>
      <c r="E1222" s="38">
        <v>2701</v>
      </c>
      <c r="F1222" s="23">
        <v>41656</v>
      </c>
      <c r="G1222" s="38">
        <v>2701</v>
      </c>
      <c r="H1222" s="40">
        <f t="shared" si="19"/>
        <v>0</v>
      </c>
    </row>
    <row r="1223" spans="1:9" x14ac:dyDescent="0.25">
      <c r="A1223" s="35">
        <v>41656</v>
      </c>
      <c r="B1223" s="36">
        <v>350</v>
      </c>
      <c r="C1223" s="36" t="s">
        <v>407</v>
      </c>
      <c r="D1223" s="37" t="s">
        <v>101</v>
      </c>
      <c r="E1223" s="38">
        <v>37102</v>
      </c>
      <c r="F1223" s="30" t="s">
        <v>504</v>
      </c>
      <c r="G1223" s="44">
        <v>37102</v>
      </c>
      <c r="H1223" s="40">
        <f t="shared" si="19"/>
        <v>0</v>
      </c>
      <c r="I1223" s="21" t="s">
        <v>27</v>
      </c>
    </row>
    <row r="1224" spans="1:9" x14ac:dyDescent="0.25">
      <c r="A1224" s="35">
        <v>41656</v>
      </c>
      <c r="B1224" s="36">
        <v>351</v>
      </c>
      <c r="C1224" s="36" t="s">
        <v>407</v>
      </c>
      <c r="D1224" s="37" t="s">
        <v>310</v>
      </c>
      <c r="E1224" s="38">
        <v>44622</v>
      </c>
      <c r="F1224" s="23">
        <v>41669</v>
      </c>
      <c r="G1224" s="38">
        <v>44622</v>
      </c>
      <c r="H1224" s="40">
        <f t="shared" si="19"/>
        <v>0</v>
      </c>
      <c r="I1224" s="21" t="s">
        <v>27</v>
      </c>
    </row>
    <row r="1225" spans="1:9" x14ac:dyDescent="0.25">
      <c r="A1225" s="35">
        <v>41656</v>
      </c>
      <c r="B1225" s="36">
        <v>352</v>
      </c>
      <c r="C1225" s="36" t="s">
        <v>407</v>
      </c>
      <c r="D1225" s="37" t="s">
        <v>244</v>
      </c>
      <c r="E1225" s="38">
        <v>15821.5</v>
      </c>
      <c r="F1225" s="102" t="s">
        <v>505</v>
      </c>
      <c r="G1225" s="44">
        <v>15821.5</v>
      </c>
      <c r="H1225" s="40">
        <f t="shared" si="19"/>
        <v>0</v>
      </c>
      <c r="I1225" s="21" t="s">
        <v>27</v>
      </c>
    </row>
    <row r="1226" spans="1:9" x14ac:dyDescent="0.25">
      <c r="A1226" s="35">
        <v>41656</v>
      </c>
      <c r="B1226" s="36">
        <v>353</v>
      </c>
      <c r="C1226" s="36" t="s">
        <v>407</v>
      </c>
      <c r="D1226" s="37" t="s">
        <v>92</v>
      </c>
      <c r="E1226" s="38">
        <v>2693</v>
      </c>
      <c r="F1226" s="23">
        <v>41656</v>
      </c>
      <c r="G1226" s="38">
        <v>2693</v>
      </c>
      <c r="H1226" s="40">
        <f t="shared" si="19"/>
        <v>0</v>
      </c>
      <c r="I1226" s="21" t="s">
        <v>27</v>
      </c>
    </row>
    <row r="1227" spans="1:9" x14ac:dyDescent="0.25">
      <c r="A1227" s="35">
        <v>41656</v>
      </c>
      <c r="B1227" s="36">
        <v>354</v>
      </c>
      <c r="C1227" s="36" t="s">
        <v>407</v>
      </c>
      <c r="D1227" s="37" t="s">
        <v>506</v>
      </c>
      <c r="E1227" s="38">
        <v>7862</v>
      </c>
      <c r="F1227" s="23">
        <v>41656</v>
      </c>
      <c r="G1227" s="38">
        <v>7862</v>
      </c>
      <c r="H1227" s="40">
        <f t="shared" si="19"/>
        <v>0</v>
      </c>
    </row>
    <row r="1228" spans="1:9" x14ac:dyDescent="0.25">
      <c r="A1228" s="35">
        <v>41656</v>
      </c>
      <c r="B1228" s="36">
        <v>355</v>
      </c>
      <c r="C1228" s="36" t="s">
        <v>407</v>
      </c>
      <c r="D1228" s="37" t="s">
        <v>91</v>
      </c>
      <c r="E1228" s="38">
        <v>5705</v>
      </c>
      <c r="F1228" s="23">
        <v>41656</v>
      </c>
      <c r="G1228" s="38">
        <v>5705</v>
      </c>
      <c r="H1228" s="40">
        <f t="shared" si="19"/>
        <v>0</v>
      </c>
      <c r="I1228" s="21" t="s">
        <v>27</v>
      </c>
    </row>
    <row r="1229" spans="1:9" x14ac:dyDescent="0.25">
      <c r="A1229" s="35">
        <v>41656</v>
      </c>
      <c r="B1229" s="36">
        <v>356</v>
      </c>
      <c r="C1229" s="36" t="s">
        <v>407</v>
      </c>
      <c r="D1229" s="37" t="s">
        <v>346</v>
      </c>
      <c r="E1229" s="38">
        <v>2755</v>
      </c>
      <c r="F1229" s="23">
        <v>41656</v>
      </c>
      <c r="G1229" s="38">
        <v>2755</v>
      </c>
      <c r="H1229" s="40">
        <f t="shared" si="19"/>
        <v>0</v>
      </c>
      <c r="I1229" s="21" t="s">
        <v>27</v>
      </c>
    </row>
    <row r="1230" spans="1:9" x14ac:dyDescent="0.25">
      <c r="A1230" s="35">
        <v>41656</v>
      </c>
      <c r="B1230" s="36">
        <v>357</v>
      </c>
      <c r="C1230" s="36" t="s">
        <v>407</v>
      </c>
      <c r="D1230" s="37" t="s">
        <v>93</v>
      </c>
      <c r="E1230" s="38">
        <v>5977.5</v>
      </c>
      <c r="F1230" s="23">
        <v>41656</v>
      </c>
      <c r="G1230" s="38">
        <v>5977.5</v>
      </c>
      <c r="H1230" s="40">
        <f t="shared" si="19"/>
        <v>0</v>
      </c>
      <c r="I1230" s="21" t="s">
        <v>27</v>
      </c>
    </row>
    <row r="1231" spans="1:9" x14ac:dyDescent="0.25">
      <c r="A1231" s="35">
        <v>41656</v>
      </c>
      <c r="B1231" s="36">
        <v>358</v>
      </c>
      <c r="C1231" s="36" t="s">
        <v>407</v>
      </c>
      <c r="D1231" s="37" t="s">
        <v>367</v>
      </c>
      <c r="E1231" s="38">
        <v>5019</v>
      </c>
      <c r="F1231" s="29" t="s">
        <v>507</v>
      </c>
      <c r="G1231" s="38">
        <f>4719+300</f>
        <v>5019</v>
      </c>
      <c r="H1231" s="40">
        <f t="shared" si="19"/>
        <v>0</v>
      </c>
    </row>
    <row r="1232" spans="1:9" x14ac:dyDescent="0.25">
      <c r="A1232" s="35">
        <v>41656</v>
      </c>
      <c r="B1232" s="36">
        <v>359</v>
      </c>
      <c r="C1232" s="36" t="s">
        <v>407</v>
      </c>
      <c r="D1232" s="37" t="s">
        <v>88</v>
      </c>
      <c r="E1232" s="38">
        <v>4817</v>
      </c>
      <c r="F1232" s="23">
        <v>41656</v>
      </c>
      <c r="G1232" s="38">
        <v>4817</v>
      </c>
      <c r="H1232" s="40">
        <f t="shared" si="19"/>
        <v>0</v>
      </c>
      <c r="I1232" s="21" t="s">
        <v>27</v>
      </c>
    </row>
    <row r="1233" spans="1:9" x14ac:dyDescent="0.25">
      <c r="A1233" s="35">
        <v>41656</v>
      </c>
      <c r="B1233" s="36">
        <v>360</v>
      </c>
      <c r="C1233" s="36" t="s">
        <v>407</v>
      </c>
      <c r="D1233" s="37" t="s">
        <v>429</v>
      </c>
      <c r="E1233" s="38">
        <v>10819</v>
      </c>
      <c r="F1233" s="23">
        <v>41656</v>
      </c>
      <c r="G1233" s="38">
        <v>10819</v>
      </c>
      <c r="H1233" s="40">
        <f t="shared" si="19"/>
        <v>0</v>
      </c>
      <c r="I1233" s="21" t="s">
        <v>27</v>
      </c>
    </row>
    <row r="1234" spans="1:9" x14ac:dyDescent="0.25">
      <c r="A1234" s="35">
        <v>41656</v>
      </c>
      <c r="B1234" s="36">
        <v>361</v>
      </c>
      <c r="C1234" s="36" t="s">
        <v>407</v>
      </c>
      <c r="D1234" s="37" t="s">
        <v>218</v>
      </c>
      <c r="E1234" s="38">
        <v>17500</v>
      </c>
      <c r="F1234" s="30">
        <v>41674</v>
      </c>
      <c r="G1234" s="44">
        <v>17500</v>
      </c>
      <c r="H1234" s="40">
        <f t="shared" si="19"/>
        <v>0</v>
      </c>
      <c r="I1234" s="21" t="s">
        <v>65</v>
      </c>
    </row>
    <row r="1235" spans="1:9" x14ac:dyDescent="0.25">
      <c r="A1235" s="35">
        <v>41656</v>
      </c>
      <c r="B1235" s="36">
        <v>362</v>
      </c>
      <c r="C1235" s="36" t="s">
        <v>407</v>
      </c>
      <c r="D1235" s="37" t="s">
        <v>70</v>
      </c>
      <c r="E1235" s="38">
        <v>3928</v>
      </c>
      <c r="F1235" s="23">
        <v>41667</v>
      </c>
      <c r="G1235" s="38">
        <v>3928</v>
      </c>
      <c r="H1235" s="40">
        <f t="shared" si="19"/>
        <v>0</v>
      </c>
    </row>
    <row r="1236" spans="1:9" x14ac:dyDescent="0.25">
      <c r="A1236" s="35">
        <v>41656</v>
      </c>
      <c r="B1236" s="36">
        <v>363</v>
      </c>
      <c r="C1236" s="36" t="s">
        <v>407</v>
      </c>
      <c r="D1236" s="37" t="s">
        <v>8</v>
      </c>
      <c r="E1236" s="38">
        <v>569</v>
      </c>
      <c r="F1236" s="23">
        <v>41656</v>
      </c>
      <c r="G1236" s="38">
        <v>569</v>
      </c>
      <c r="H1236" s="40">
        <f t="shared" si="19"/>
        <v>0</v>
      </c>
      <c r="I1236" s="21" t="s">
        <v>8</v>
      </c>
    </row>
    <row r="1237" spans="1:9" x14ac:dyDescent="0.25">
      <c r="A1237" s="35">
        <v>41656</v>
      </c>
      <c r="B1237" s="36">
        <v>364</v>
      </c>
      <c r="C1237" s="36" t="s">
        <v>407</v>
      </c>
      <c r="D1237" s="37" t="s">
        <v>245</v>
      </c>
      <c r="E1237" s="38">
        <v>33218</v>
      </c>
      <c r="F1237" s="23">
        <v>41656</v>
      </c>
      <c r="G1237" s="38">
        <v>33218</v>
      </c>
      <c r="H1237" s="40">
        <f t="shared" si="19"/>
        <v>0</v>
      </c>
      <c r="I1237" s="21" t="s">
        <v>217</v>
      </c>
    </row>
    <row r="1238" spans="1:9" x14ac:dyDescent="0.25">
      <c r="A1238" s="35">
        <v>41656</v>
      </c>
      <c r="B1238" s="36">
        <v>365</v>
      </c>
      <c r="C1238" s="36" t="s">
        <v>407</v>
      </c>
      <c r="D1238" s="37" t="s">
        <v>149</v>
      </c>
      <c r="E1238" s="38">
        <v>7302.5</v>
      </c>
      <c r="F1238" s="23">
        <v>41656</v>
      </c>
      <c r="G1238" s="38">
        <v>7302.5</v>
      </c>
      <c r="H1238" s="40">
        <f t="shared" si="19"/>
        <v>0</v>
      </c>
      <c r="I1238" s="21" t="s">
        <v>217</v>
      </c>
    </row>
    <row r="1239" spans="1:9" x14ac:dyDescent="0.25">
      <c r="A1239" s="35">
        <v>41656</v>
      </c>
      <c r="B1239" s="36">
        <v>366</v>
      </c>
      <c r="C1239" s="36" t="s">
        <v>407</v>
      </c>
      <c r="D1239" s="37" t="s">
        <v>301</v>
      </c>
      <c r="E1239" s="38">
        <v>20464</v>
      </c>
      <c r="F1239" s="23">
        <v>41656</v>
      </c>
      <c r="G1239" s="38">
        <v>20464</v>
      </c>
      <c r="H1239" s="40">
        <f t="shared" si="19"/>
        <v>0</v>
      </c>
      <c r="I1239" s="21" t="s">
        <v>217</v>
      </c>
    </row>
    <row r="1240" spans="1:9" x14ac:dyDescent="0.25">
      <c r="A1240" s="35">
        <v>41656</v>
      </c>
      <c r="B1240" s="36">
        <v>367</v>
      </c>
      <c r="C1240" s="36" t="s">
        <v>407</v>
      </c>
      <c r="D1240" s="37" t="s">
        <v>147</v>
      </c>
      <c r="E1240" s="38">
        <v>12617</v>
      </c>
      <c r="F1240" s="87">
        <v>41660</v>
      </c>
      <c r="G1240" s="38">
        <v>12617</v>
      </c>
      <c r="H1240" s="40">
        <f t="shared" si="19"/>
        <v>0</v>
      </c>
    </row>
    <row r="1241" spans="1:9" x14ac:dyDescent="0.25">
      <c r="A1241" s="35">
        <v>41656</v>
      </c>
      <c r="B1241" s="36">
        <v>368</v>
      </c>
      <c r="C1241" s="36" t="s">
        <v>407</v>
      </c>
      <c r="D1241" s="37" t="s">
        <v>8</v>
      </c>
      <c r="E1241" s="38">
        <v>313</v>
      </c>
      <c r="F1241" s="23">
        <v>41656</v>
      </c>
      <c r="G1241" s="38">
        <v>313</v>
      </c>
      <c r="H1241" s="40">
        <f t="shared" si="19"/>
        <v>0</v>
      </c>
      <c r="I1241" s="21" t="s">
        <v>8</v>
      </c>
    </row>
    <row r="1242" spans="1:9" x14ac:dyDescent="0.25">
      <c r="A1242" s="35">
        <v>41656</v>
      </c>
      <c r="B1242" s="36">
        <v>369</v>
      </c>
      <c r="C1242" s="36" t="s">
        <v>407</v>
      </c>
      <c r="D1242" s="37" t="s">
        <v>269</v>
      </c>
      <c r="E1242" s="38">
        <v>41484</v>
      </c>
      <c r="F1242" s="23">
        <v>41668</v>
      </c>
      <c r="G1242" s="38">
        <v>41484</v>
      </c>
      <c r="H1242" s="40">
        <f t="shared" si="19"/>
        <v>0</v>
      </c>
      <c r="I1242" s="21" t="s">
        <v>65</v>
      </c>
    </row>
    <row r="1243" spans="1:9" x14ac:dyDescent="0.25">
      <c r="A1243" s="35">
        <v>41656</v>
      </c>
      <c r="B1243" s="36">
        <v>370</v>
      </c>
      <c r="C1243" s="36" t="s">
        <v>407</v>
      </c>
      <c r="D1243" s="37" t="s">
        <v>8</v>
      </c>
      <c r="E1243" s="38">
        <v>1538</v>
      </c>
      <c r="F1243" s="23">
        <v>41656</v>
      </c>
      <c r="G1243" s="38">
        <v>1538</v>
      </c>
      <c r="H1243" s="40">
        <f t="shared" si="19"/>
        <v>0</v>
      </c>
      <c r="I1243" s="21" t="s">
        <v>8</v>
      </c>
    </row>
    <row r="1244" spans="1:9" x14ac:dyDescent="0.25">
      <c r="A1244" s="35">
        <v>41656</v>
      </c>
      <c r="B1244" s="36">
        <v>371</v>
      </c>
      <c r="C1244" s="36" t="s">
        <v>407</v>
      </c>
      <c r="D1244" s="37" t="s">
        <v>14</v>
      </c>
      <c r="E1244" s="38">
        <v>8685.5</v>
      </c>
      <c r="F1244" s="23">
        <v>41656</v>
      </c>
      <c r="G1244" s="38">
        <v>8685.5</v>
      </c>
      <c r="H1244" s="40">
        <f t="shared" si="19"/>
        <v>0</v>
      </c>
      <c r="I1244" s="21" t="s">
        <v>65</v>
      </c>
    </row>
    <row r="1245" spans="1:9" x14ac:dyDescent="0.25">
      <c r="A1245" s="35">
        <v>41656</v>
      </c>
      <c r="B1245" s="36">
        <v>372</v>
      </c>
      <c r="C1245" s="36" t="s">
        <v>407</v>
      </c>
      <c r="D1245" s="37" t="s">
        <v>508</v>
      </c>
      <c r="E1245" s="38">
        <v>3595</v>
      </c>
      <c r="F1245" s="23">
        <v>41656</v>
      </c>
      <c r="G1245" s="38">
        <v>3595</v>
      </c>
      <c r="H1245" s="40">
        <f t="shared" si="19"/>
        <v>0</v>
      </c>
    </row>
    <row r="1246" spans="1:9" x14ac:dyDescent="0.25">
      <c r="A1246" s="35">
        <v>41656</v>
      </c>
      <c r="B1246" s="36">
        <v>373</v>
      </c>
      <c r="C1246" s="36" t="s">
        <v>407</v>
      </c>
      <c r="D1246" s="37" t="s">
        <v>509</v>
      </c>
      <c r="E1246" s="38">
        <v>13297</v>
      </c>
      <c r="F1246" s="23">
        <v>41656</v>
      </c>
      <c r="G1246" s="38">
        <v>13297</v>
      </c>
      <c r="H1246" s="40">
        <f t="shared" si="19"/>
        <v>0</v>
      </c>
      <c r="I1246" s="21" t="s">
        <v>37</v>
      </c>
    </row>
    <row r="1247" spans="1:9" x14ac:dyDescent="0.25">
      <c r="A1247" s="35">
        <v>41657</v>
      </c>
      <c r="B1247" s="36">
        <v>374</v>
      </c>
      <c r="C1247" s="36" t="s">
        <v>407</v>
      </c>
      <c r="D1247" s="37" t="s">
        <v>152</v>
      </c>
      <c r="E1247" s="88">
        <v>7605</v>
      </c>
      <c r="F1247" s="23">
        <v>41657</v>
      </c>
      <c r="G1247" s="88">
        <v>7605</v>
      </c>
      <c r="H1247" s="40">
        <f t="shared" si="19"/>
        <v>0</v>
      </c>
    </row>
    <row r="1248" spans="1:9" x14ac:dyDescent="0.25">
      <c r="A1248" s="35">
        <v>41657</v>
      </c>
      <c r="B1248" s="36">
        <v>375</v>
      </c>
      <c r="C1248" s="36" t="s">
        <v>407</v>
      </c>
      <c r="D1248" s="37" t="s">
        <v>435</v>
      </c>
      <c r="E1248" s="38">
        <v>2549</v>
      </c>
      <c r="F1248" s="23">
        <v>41657</v>
      </c>
      <c r="G1248" s="38">
        <v>2549</v>
      </c>
      <c r="H1248" s="40">
        <f t="shared" si="19"/>
        <v>0</v>
      </c>
      <c r="I1248" s="88"/>
    </row>
    <row r="1249" spans="1:10" x14ac:dyDescent="0.25">
      <c r="A1249" s="35">
        <v>41657</v>
      </c>
      <c r="B1249" s="36">
        <v>376</v>
      </c>
      <c r="C1249" s="36" t="s">
        <v>407</v>
      </c>
      <c r="D1249" s="37" t="s">
        <v>510</v>
      </c>
      <c r="E1249" s="38">
        <v>1588</v>
      </c>
      <c r="F1249" s="23">
        <v>41657</v>
      </c>
      <c r="G1249" s="38">
        <v>1588</v>
      </c>
      <c r="H1249" s="40">
        <f t="shared" si="19"/>
        <v>0</v>
      </c>
    </row>
    <row r="1250" spans="1:10" x14ac:dyDescent="0.25">
      <c r="A1250" s="35">
        <v>41657</v>
      </c>
      <c r="B1250" s="36">
        <v>377</v>
      </c>
      <c r="C1250" s="36" t="s">
        <v>407</v>
      </c>
      <c r="D1250" s="37" t="s">
        <v>28</v>
      </c>
      <c r="E1250" s="38">
        <v>19103</v>
      </c>
      <c r="F1250" s="23">
        <v>41657</v>
      </c>
      <c r="G1250" s="38">
        <v>19103</v>
      </c>
      <c r="H1250" s="40">
        <f t="shared" si="19"/>
        <v>0</v>
      </c>
    </row>
    <row r="1251" spans="1:10" x14ac:dyDescent="0.25">
      <c r="A1251" s="35">
        <v>41657</v>
      </c>
      <c r="B1251" s="36">
        <v>378</v>
      </c>
      <c r="C1251" s="36" t="s">
        <v>407</v>
      </c>
      <c r="D1251" s="37" t="s">
        <v>28</v>
      </c>
      <c r="E1251" s="38">
        <v>240</v>
      </c>
      <c r="F1251" s="23">
        <v>41657</v>
      </c>
      <c r="G1251" s="38">
        <v>240</v>
      </c>
      <c r="H1251" s="40">
        <f t="shared" si="19"/>
        <v>0</v>
      </c>
    </row>
    <row r="1252" spans="1:10" x14ac:dyDescent="0.25">
      <c r="A1252" s="35">
        <v>41657</v>
      </c>
      <c r="B1252" s="36">
        <v>379</v>
      </c>
      <c r="C1252" s="36" t="s">
        <v>407</v>
      </c>
      <c r="D1252" s="37" t="s">
        <v>20</v>
      </c>
      <c r="E1252" s="38">
        <v>6481</v>
      </c>
      <c r="F1252" s="29" t="s">
        <v>511</v>
      </c>
      <c r="G1252" s="38">
        <f>6000+481</f>
        <v>6481</v>
      </c>
      <c r="H1252" s="40">
        <f t="shared" si="19"/>
        <v>0</v>
      </c>
    </row>
    <row r="1253" spans="1:10" x14ac:dyDescent="0.25">
      <c r="A1253" s="35">
        <v>41657</v>
      </c>
      <c r="B1253" s="36">
        <v>380</v>
      </c>
      <c r="C1253" s="36" t="s">
        <v>407</v>
      </c>
      <c r="D1253" s="37" t="s">
        <v>28</v>
      </c>
      <c r="E1253" s="38">
        <v>181.5</v>
      </c>
      <c r="F1253" s="23">
        <v>41657</v>
      </c>
      <c r="G1253" s="38">
        <v>181.5</v>
      </c>
      <c r="H1253" s="40">
        <f t="shared" si="19"/>
        <v>0</v>
      </c>
    </row>
    <row r="1254" spans="1:10" x14ac:dyDescent="0.25">
      <c r="A1254" s="35">
        <v>41657</v>
      </c>
      <c r="B1254" s="36">
        <v>381</v>
      </c>
      <c r="C1254" s="36" t="s">
        <v>407</v>
      </c>
      <c r="D1254" s="37" t="s">
        <v>13</v>
      </c>
      <c r="E1254" s="38">
        <v>6513.5</v>
      </c>
      <c r="F1254" s="23">
        <v>41662</v>
      </c>
      <c r="G1254" s="38">
        <v>6513.5</v>
      </c>
      <c r="H1254" s="40">
        <f t="shared" si="19"/>
        <v>0</v>
      </c>
      <c r="I1254" s="21" t="s">
        <v>21</v>
      </c>
    </row>
    <row r="1255" spans="1:10" x14ac:dyDescent="0.25">
      <c r="A1255" s="35">
        <v>41657</v>
      </c>
      <c r="B1255" s="36">
        <v>382</v>
      </c>
      <c r="C1255" s="36" t="s">
        <v>407</v>
      </c>
      <c r="D1255" s="37" t="s">
        <v>147</v>
      </c>
      <c r="E1255" s="38">
        <v>19515.599999999999</v>
      </c>
      <c r="F1255" s="29" t="s">
        <v>512</v>
      </c>
      <c r="G1255" s="38">
        <v>19515.599999999999</v>
      </c>
      <c r="H1255" s="40">
        <f t="shared" si="19"/>
        <v>0</v>
      </c>
      <c r="I1255" s="21" t="s">
        <v>65</v>
      </c>
    </row>
    <row r="1256" spans="1:10" x14ac:dyDescent="0.25">
      <c r="A1256" s="35">
        <v>41657</v>
      </c>
      <c r="B1256" s="36">
        <v>383</v>
      </c>
      <c r="C1256" s="36" t="s">
        <v>407</v>
      </c>
      <c r="D1256" s="37" t="s">
        <v>396</v>
      </c>
      <c r="E1256" s="38">
        <v>516.5</v>
      </c>
      <c r="F1256" s="23">
        <v>41661</v>
      </c>
      <c r="G1256" s="38">
        <v>516.5</v>
      </c>
      <c r="H1256" s="40">
        <f t="shared" si="19"/>
        <v>0</v>
      </c>
    </row>
    <row r="1257" spans="1:10" x14ac:dyDescent="0.25">
      <c r="A1257" s="35">
        <v>41657</v>
      </c>
      <c r="B1257" s="36">
        <v>384</v>
      </c>
      <c r="C1257" s="36" t="s">
        <v>407</v>
      </c>
      <c r="D1257" s="37" t="s">
        <v>8</v>
      </c>
      <c r="E1257" s="38">
        <v>554.5</v>
      </c>
      <c r="F1257" s="23">
        <v>41657</v>
      </c>
      <c r="G1257" s="38">
        <v>554.5</v>
      </c>
      <c r="H1257" s="40">
        <f t="shared" si="19"/>
        <v>0</v>
      </c>
      <c r="I1257" s="21" t="s">
        <v>8</v>
      </c>
    </row>
    <row r="1258" spans="1:10" x14ac:dyDescent="0.25">
      <c r="A1258" s="35">
        <v>41657</v>
      </c>
      <c r="B1258" s="36">
        <v>385</v>
      </c>
      <c r="C1258" s="36" t="s">
        <v>407</v>
      </c>
      <c r="D1258" s="56" t="s">
        <v>53</v>
      </c>
      <c r="E1258" s="57">
        <v>0</v>
      </c>
      <c r="G1258" s="38"/>
      <c r="H1258" s="40">
        <f t="shared" ref="H1258:H1321" si="20">E1258-G1258</f>
        <v>0</v>
      </c>
      <c r="I1258" s="21" t="s">
        <v>513</v>
      </c>
      <c r="J1258" s="21" t="s">
        <v>514</v>
      </c>
    </row>
    <row r="1259" spans="1:10" x14ac:dyDescent="0.25">
      <c r="A1259" s="35">
        <v>41657</v>
      </c>
      <c r="B1259" s="36">
        <v>386</v>
      </c>
      <c r="C1259" s="36" t="s">
        <v>407</v>
      </c>
      <c r="D1259" s="37" t="s">
        <v>44</v>
      </c>
      <c r="E1259" s="38">
        <v>5700</v>
      </c>
      <c r="F1259" s="23">
        <v>41668</v>
      </c>
      <c r="G1259" s="38">
        <v>5700</v>
      </c>
      <c r="H1259" s="40">
        <f t="shared" si="20"/>
        <v>0</v>
      </c>
      <c r="I1259" s="21" t="s">
        <v>45</v>
      </c>
      <c r="J1259" s="31"/>
    </row>
    <row r="1260" spans="1:10" x14ac:dyDescent="0.25">
      <c r="A1260" s="35">
        <v>41657</v>
      </c>
      <c r="B1260" s="36">
        <v>387</v>
      </c>
      <c r="C1260" s="36" t="s">
        <v>407</v>
      </c>
      <c r="D1260" s="37" t="s">
        <v>42</v>
      </c>
      <c r="E1260" s="38">
        <v>1140</v>
      </c>
      <c r="F1260" s="23">
        <v>41667</v>
      </c>
      <c r="G1260" s="38">
        <v>1140</v>
      </c>
      <c r="H1260" s="40">
        <f t="shared" si="20"/>
        <v>0</v>
      </c>
      <c r="I1260" s="21" t="s">
        <v>30</v>
      </c>
    </row>
    <row r="1261" spans="1:10" x14ac:dyDescent="0.25">
      <c r="A1261" s="35">
        <v>41657</v>
      </c>
      <c r="B1261" s="36">
        <v>388</v>
      </c>
      <c r="C1261" s="36" t="s">
        <v>407</v>
      </c>
      <c r="D1261" s="37" t="s">
        <v>43</v>
      </c>
      <c r="E1261" s="38">
        <v>1520</v>
      </c>
      <c r="F1261" s="23">
        <v>41667</v>
      </c>
      <c r="G1261" s="38">
        <v>1520</v>
      </c>
      <c r="H1261" s="40">
        <f t="shared" si="20"/>
        <v>0</v>
      </c>
      <c r="I1261" s="21" t="s">
        <v>30</v>
      </c>
      <c r="J1261" s="54" t="s">
        <v>515</v>
      </c>
    </row>
    <row r="1262" spans="1:10" x14ac:dyDescent="0.25">
      <c r="A1262" s="35">
        <v>41657</v>
      </c>
      <c r="B1262" s="36">
        <v>389</v>
      </c>
      <c r="C1262" s="36" t="s">
        <v>407</v>
      </c>
      <c r="D1262" s="37" t="s">
        <v>122</v>
      </c>
      <c r="E1262" s="38">
        <v>1520</v>
      </c>
      <c r="F1262" s="23">
        <v>41667</v>
      </c>
      <c r="G1262" s="38">
        <v>1520</v>
      </c>
      <c r="H1262" s="40">
        <f t="shared" si="20"/>
        <v>0</v>
      </c>
      <c r="I1262" s="21" t="s">
        <v>45</v>
      </c>
      <c r="J1262" s="31"/>
    </row>
    <row r="1263" spans="1:10" x14ac:dyDescent="0.25">
      <c r="A1263" s="35">
        <v>41657</v>
      </c>
      <c r="B1263" s="36">
        <v>390</v>
      </c>
      <c r="C1263" s="36" t="s">
        <v>407</v>
      </c>
      <c r="D1263" s="37" t="s">
        <v>106</v>
      </c>
      <c r="E1263" s="38">
        <v>13065.5</v>
      </c>
      <c r="F1263" s="23">
        <v>41662</v>
      </c>
      <c r="G1263" s="38">
        <v>13065.5</v>
      </c>
      <c r="H1263" s="40">
        <f t="shared" si="20"/>
        <v>0</v>
      </c>
      <c r="I1263" s="21" t="s">
        <v>12</v>
      </c>
    </row>
    <row r="1264" spans="1:10" x14ac:dyDescent="0.25">
      <c r="A1264" s="35">
        <v>41657</v>
      </c>
      <c r="B1264" s="36">
        <v>391</v>
      </c>
      <c r="C1264" s="36" t="s">
        <v>407</v>
      </c>
      <c r="D1264" s="37" t="s">
        <v>144</v>
      </c>
      <c r="E1264" s="38">
        <v>4632.5</v>
      </c>
      <c r="F1264" s="23">
        <v>41657</v>
      </c>
      <c r="G1264" s="38">
        <v>4632.5</v>
      </c>
      <c r="H1264" s="40">
        <f t="shared" si="20"/>
        <v>0</v>
      </c>
      <c r="I1264" s="21" t="s">
        <v>65</v>
      </c>
    </row>
    <row r="1265" spans="1:9" x14ac:dyDescent="0.25">
      <c r="A1265" s="35">
        <v>41657</v>
      </c>
      <c r="B1265" s="36">
        <v>392</v>
      </c>
      <c r="C1265" s="36" t="s">
        <v>407</v>
      </c>
      <c r="D1265" s="37" t="s">
        <v>78</v>
      </c>
      <c r="E1265" s="38">
        <v>5160</v>
      </c>
      <c r="F1265" s="23">
        <v>41657</v>
      </c>
      <c r="G1265" s="38">
        <v>5160</v>
      </c>
      <c r="H1265" s="40">
        <f t="shared" si="20"/>
        <v>0</v>
      </c>
      <c r="I1265" s="21" t="s">
        <v>65</v>
      </c>
    </row>
    <row r="1266" spans="1:9" x14ac:dyDescent="0.25">
      <c r="A1266" s="35">
        <v>41657</v>
      </c>
      <c r="B1266" s="36">
        <v>393</v>
      </c>
      <c r="C1266" s="36" t="s">
        <v>407</v>
      </c>
      <c r="D1266" s="37" t="s">
        <v>468</v>
      </c>
      <c r="E1266" s="38">
        <v>23715.5</v>
      </c>
      <c r="F1266" s="23">
        <v>41664</v>
      </c>
      <c r="G1266" s="38">
        <v>23715.5</v>
      </c>
      <c r="H1266" s="40">
        <f t="shared" si="20"/>
        <v>0</v>
      </c>
    </row>
    <row r="1267" spans="1:9" x14ac:dyDescent="0.25">
      <c r="A1267" s="35">
        <v>41657</v>
      </c>
      <c r="B1267" s="36">
        <v>394</v>
      </c>
      <c r="C1267" s="36" t="s">
        <v>407</v>
      </c>
      <c r="D1267" s="37" t="s">
        <v>29</v>
      </c>
      <c r="E1267" s="38">
        <v>23819</v>
      </c>
      <c r="F1267" s="39">
        <v>41660</v>
      </c>
      <c r="G1267" s="38">
        <v>23819</v>
      </c>
      <c r="H1267" s="40">
        <f t="shared" si="20"/>
        <v>0</v>
      </c>
      <c r="I1267" s="21" t="s">
        <v>30</v>
      </c>
    </row>
    <row r="1268" spans="1:9" x14ac:dyDescent="0.25">
      <c r="A1268" s="35">
        <v>41657</v>
      </c>
      <c r="B1268" s="36">
        <v>395</v>
      </c>
      <c r="C1268" s="36" t="s">
        <v>407</v>
      </c>
      <c r="D1268" s="37" t="s">
        <v>99</v>
      </c>
      <c r="E1268" s="38">
        <v>2009</v>
      </c>
      <c r="F1268" s="23">
        <v>41657</v>
      </c>
      <c r="G1268" s="38">
        <v>2009</v>
      </c>
      <c r="H1268" s="40">
        <f t="shared" si="20"/>
        <v>0</v>
      </c>
      <c r="I1268" s="21" t="s">
        <v>65</v>
      </c>
    </row>
    <row r="1269" spans="1:9" x14ac:dyDescent="0.25">
      <c r="A1269" s="35">
        <v>41657</v>
      </c>
      <c r="B1269" s="36">
        <v>396</v>
      </c>
      <c r="C1269" s="36" t="s">
        <v>407</v>
      </c>
      <c r="D1269" s="37" t="s">
        <v>20</v>
      </c>
      <c r="E1269" s="38">
        <v>210</v>
      </c>
      <c r="F1269" s="23">
        <v>41657</v>
      </c>
      <c r="G1269" s="38">
        <v>210</v>
      </c>
      <c r="H1269" s="40">
        <f t="shared" si="20"/>
        <v>0</v>
      </c>
    </row>
    <row r="1270" spans="1:9" x14ac:dyDescent="0.25">
      <c r="A1270" s="35">
        <v>41657</v>
      </c>
      <c r="B1270" s="36">
        <v>397</v>
      </c>
      <c r="C1270" s="36" t="s">
        <v>407</v>
      </c>
      <c r="D1270" s="37" t="s">
        <v>35</v>
      </c>
      <c r="E1270" s="38">
        <v>1071</v>
      </c>
      <c r="F1270" s="23">
        <v>41657</v>
      </c>
      <c r="G1270" s="38">
        <v>1071</v>
      </c>
      <c r="H1270" s="40">
        <f t="shared" si="20"/>
        <v>0</v>
      </c>
      <c r="I1270" s="21" t="s">
        <v>30</v>
      </c>
    </row>
    <row r="1271" spans="1:9" x14ac:dyDescent="0.25">
      <c r="A1271" s="35">
        <v>41657</v>
      </c>
      <c r="B1271" s="36">
        <v>398</v>
      </c>
      <c r="C1271" s="36" t="s">
        <v>407</v>
      </c>
      <c r="D1271" s="37" t="s">
        <v>123</v>
      </c>
      <c r="E1271" s="38">
        <v>4007.5</v>
      </c>
      <c r="F1271" s="23">
        <v>41657</v>
      </c>
      <c r="G1271" s="38">
        <v>4007.5</v>
      </c>
      <c r="H1271" s="40">
        <f t="shared" si="20"/>
        <v>0</v>
      </c>
      <c r="I1271" s="21" t="s">
        <v>8</v>
      </c>
    </row>
    <row r="1272" spans="1:9" x14ac:dyDescent="0.25">
      <c r="A1272" s="35">
        <v>41657</v>
      </c>
      <c r="B1272" s="36">
        <v>399</v>
      </c>
      <c r="C1272" s="36" t="s">
        <v>407</v>
      </c>
      <c r="D1272" s="37" t="s">
        <v>516</v>
      </c>
      <c r="E1272" s="38">
        <v>1150</v>
      </c>
      <c r="F1272" s="23">
        <v>41657</v>
      </c>
      <c r="G1272" s="38">
        <v>1150</v>
      </c>
      <c r="H1272" s="40">
        <f t="shared" si="20"/>
        <v>0</v>
      </c>
      <c r="I1272" s="21" t="s">
        <v>45</v>
      </c>
    </row>
    <row r="1273" spans="1:9" x14ac:dyDescent="0.25">
      <c r="A1273" s="35">
        <v>41657</v>
      </c>
      <c r="B1273" s="36">
        <v>400</v>
      </c>
      <c r="C1273" s="36" t="s">
        <v>407</v>
      </c>
      <c r="D1273" s="37" t="s">
        <v>58</v>
      </c>
      <c r="E1273" s="38">
        <v>1123</v>
      </c>
      <c r="F1273" s="23">
        <v>41657</v>
      </c>
      <c r="G1273" s="38">
        <v>1123</v>
      </c>
      <c r="H1273" s="40">
        <f t="shared" si="20"/>
        <v>0</v>
      </c>
      <c r="I1273" s="21" t="s">
        <v>30</v>
      </c>
    </row>
    <row r="1274" spans="1:9" x14ac:dyDescent="0.25">
      <c r="A1274" s="35">
        <v>41657</v>
      </c>
      <c r="B1274" s="36">
        <v>401</v>
      </c>
      <c r="C1274" s="36" t="s">
        <v>407</v>
      </c>
      <c r="D1274" s="37" t="s">
        <v>34</v>
      </c>
      <c r="E1274" s="38">
        <v>4036</v>
      </c>
      <c r="F1274" s="29" t="s">
        <v>517</v>
      </c>
      <c r="G1274" s="38">
        <f>2000+2036</f>
        <v>4036</v>
      </c>
      <c r="H1274" s="40">
        <f t="shared" si="20"/>
        <v>0</v>
      </c>
      <c r="I1274" s="21" t="s">
        <v>30</v>
      </c>
    </row>
    <row r="1275" spans="1:9" x14ac:dyDescent="0.25">
      <c r="A1275" s="35">
        <v>41657</v>
      </c>
      <c r="B1275" s="36">
        <v>402</v>
      </c>
      <c r="C1275" s="36" t="s">
        <v>407</v>
      </c>
      <c r="D1275" s="37" t="s">
        <v>55</v>
      </c>
      <c r="E1275" s="38">
        <v>8784</v>
      </c>
      <c r="F1275" s="23">
        <v>41657</v>
      </c>
      <c r="G1275" s="38">
        <v>8784</v>
      </c>
      <c r="H1275" s="40">
        <f t="shared" si="20"/>
        <v>0</v>
      </c>
      <c r="I1275" s="21" t="s">
        <v>8</v>
      </c>
    </row>
    <row r="1276" spans="1:9" x14ac:dyDescent="0.25">
      <c r="A1276" s="35">
        <v>41657</v>
      </c>
      <c r="B1276" s="36">
        <v>403</v>
      </c>
      <c r="C1276" s="36" t="s">
        <v>407</v>
      </c>
      <c r="D1276" s="37" t="s">
        <v>12</v>
      </c>
      <c r="E1276" s="38">
        <v>182</v>
      </c>
      <c r="F1276" s="23">
        <v>41657</v>
      </c>
      <c r="G1276" s="38">
        <v>182</v>
      </c>
      <c r="H1276" s="40">
        <f t="shared" si="20"/>
        <v>0</v>
      </c>
    </row>
    <row r="1277" spans="1:9" x14ac:dyDescent="0.25">
      <c r="A1277" s="35">
        <v>41657</v>
      </c>
      <c r="B1277" s="36">
        <v>404</v>
      </c>
      <c r="C1277" s="36" t="s">
        <v>407</v>
      </c>
      <c r="D1277" s="37" t="s">
        <v>377</v>
      </c>
      <c r="E1277" s="38">
        <v>5253</v>
      </c>
      <c r="F1277" s="23">
        <v>41657</v>
      </c>
      <c r="G1277" s="38">
        <v>5253</v>
      </c>
      <c r="H1277" s="40">
        <f t="shared" si="20"/>
        <v>0</v>
      </c>
    </row>
    <row r="1278" spans="1:9" x14ac:dyDescent="0.25">
      <c r="A1278" s="35">
        <v>41657</v>
      </c>
      <c r="B1278" s="36">
        <v>405</v>
      </c>
      <c r="C1278" s="36" t="s">
        <v>407</v>
      </c>
      <c r="D1278" s="37" t="s">
        <v>518</v>
      </c>
      <c r="E1278" s="38">
        <v>736.5</v>
      </c>
      <c r="F1278" s="23">
        <v>41657</v>
      </c>
      <c r="G1278" s="38">
        <v>736.5</v>
      </c>
      <c r="H1278" s="40">
        <f t="shared" si="20"/>
        <v>0</v>
      </c>
    </row>
    <row r="1279" spans="1:9" x14ac:dyDescent="0.25">
      <c r="A1279" s="35">
        <v>41657</v>
      </c>
      <c r="B1279" s="36">
        <v>406</v>
      </c>
      <c r="C1279" s="36" t="s">
        <v>407</v>
      </c>
      <c r="D1279" s="37" t="s">
        <v>287</v>
      </c>
      <c r="E1279" s="38">
        <v>4256</v>
      </c>
      <c r="F1279" s="23">
        <v>41657</v>
      </c>
      <c r="G1279" s="38">
        <v>4256</v>
      </c>
      <c r="H1279" s="40">
        <f t="shared" si="20"/>
        <v>0</v>
      </c>
      <c r="I1279" s="21" t="s">
        <v>30</v>
      </c>
    </row>
    <row r="1280" spans="1:9" x14ac:dyDescent="0.25">
      <c r="A1280" s="35">
        <v>41657</v>
      </c>
      <c r="B1280" s="36">
        <v>407</v>
      </c>
      <c r="C1280" s="36" t="s">
        <v>407</v>
      </c>
      <c r="D1280" s="37" t="s">
        <v>413</v>
      </c>
      <c r="E1280" s="38">
        <v>1573</v>
      </c>
      <c r="F1280" s="23">
        <v>41657</v>
      </c>
      <c r="G1280" s="38">
        <v>1573</v>
      </c>
      <c r="H1280" s="40">
        <f t="shared" si="20"/>
        <v>0</v>
      </c>
      <c r="I1280" s="21" t="s">
        <v>65</v>
      </c>
    </row>
    <row r="1281" spans="1:9" x14ac:dyDescent="0.25">
      <c r="A1281" s="35">
        <v>41657</v>
      </c>
      <c r="B1281" s="36">
        <v>408</v>
      </c>
      <c r="C1281" s="36" t="s">
        <v>407</v>
      </c>
      <c r="D1281" s="37" t="s">
        <v>52</v>
      </c>
      <c r="E1281" s="38">
        <v>1831.5</v>
      </c>
      <c r="F1281" s="23">
        <v>41657</v>
      </c>
      <c r="G1281" s="38">
        <v>1831.5</v>
      </c>
      <c r="H1281" s="40">
        <f t="shared" si="20"/>
        <v>0</v>
      </c>
      <c r="I1281" s="21" t="s">
        <v>45</v>
      </c>
    </row>
    <row r="1282" spans="1:9" x14ac:dyDescent="0.25">
      <c r="A1282" s="35">
        <v>41657</v>
      </c>
      <c r="B1282" s="36">
        <v>409</v>
      </c>
      <c r="C1282" s="36" t="s">
        <v>407</v>
      </c>
      <c r="D1282" s="37" t="s">
        <v>33</v>
      </c>
      <c r="E1282" s="38">
        <v>6999.5</v>
      </c>
      <c r="F1282" s="23">
        <v>41657</v>
      </c>
      <c r="G1282" s="38">
        <v>6999.5</v>
      </c>
      <c r="H1282" s="40">
        <f t="shared" si="20"/>
        <v>0</v>
      </c>
      <c r="I1282" s="21" t="s">
        <v>65</v>
      </c>
    </row>
    <row r="1283" spans="1:9" x14ac:dyDescent="0.25">
      <c r="A1283" s="35">
        <v>41657</v>
      </c>
      <c r="B1283" s="36">
        <v>410</v>
      </c>
      <c r="C1283" s="36" t="s">
        <v>407</v>
      </c>
      <c r="D1283" s="37" t="s">
        <v>233</v>
      </c>
      <c r="E1283" s="38">
        <v>1906.5</v>
      </c>
      <c r="F1283" s="23">
        <v>41657</v>
      </c>
      <c r="G1283" s="38">
        <v>1906.5</v>
      </c>
      <c r="H1283" s="40">
        <f t="shared" si="20"/>
        <v>0</v>
      </c>
      <c r="I1283" s="21" t="s">
        <v>65</v>
      </c>
    </row>
    <row r="1284" spans="1:9" x14ac:dyDescent="0.25">
      <c r="A1284" s="35">
        <v>41657</v>
      </c>
      <c r="B1284" s="36">
        <v>411</v>
      </c>
      <c r="C1284" s="36" t="s">
        <v>407</v>
      </c>
      <c r="D1284" s="37" t="s">
        <v>54</v>
      </c>
      <c r="E1284" s="38">
        <v>30433.5</v>
      </c>
      <c r="F1284" s="23">
        <v>41657</v>
      </c>
      <c r="G1284" s="38">
        <v>30433.5</v>
      </c>
      <c r="H1284" s="40">
        <f t="shared" si="20"/>
        <v>0</v>
      </c>
      <c r="I1284" s="21" t="s">
        <v>30</v>
      </c>
    </row>
    <row r="1285" spans="1:9" x14ac:dyDescent="0.25">
      <c r="A1285" s="35">
        <v>41657</v>
      </c>
      <c r="B1285" s="36">
        <v>412</v>
      </c>
      <c r="C1285" s="36" t="s">
        <v>407</v>
      </c>
      <c r="D1285" s="37" t="s">
        <v>80</v>
      </c>
      <c r="E1285" s="38">
        <v>2048</v>
      </c>
      <c r="F1285" s="23">
        <v>41657</v>
      </c>
      <c r="G1285" s="38">
        <v>2048</v>
      </c>
      <c r="H1285" s="40">
        <f t="shared" si="20"/>
        <v>0</v>
      </c>
      <c r="I1285" s="21" t="s">
        <v>65</v>
      </c>
    </row>
    <row r="1286" spans="1:9" x14ac:dyDescent="0.25">
      <c r="A1286" s="35">
        <v>41657</v>
      </c>
      <c r="B1286" s="36">
        <v>413</v>
      </c>
      <c r="C1286" s="36" t="s">
        <v>407</v>
      </c>
      <c r="D1286" s="37" t="s">
        <v>218</v>
      </c>
      <c r="E1286" s="38">
        <v>17535</v>
      </c>
      <c r="F1286" s="30">
        <v>41674</v>
      </c>
      <c r="G1286" s="44">
        <v>17535</v>
      </c>
      <c r="H1286" s="40">
        <f t="shared" si="20"/>
        <v>0</v>
      </c>
      <c r="I1286" s="21" t="s">
        <v>37</v>
      </c>
    </row>
    <row r="1287" spans="1:9" x14ac:dyDescent="0.25">
      <c r="A1287" s="35">
        <v>41657</v>
      </c>
      <c r="B1287" s="36">
        <v>414</v>
      </c>
      <c r="C1287" s="36" t="s">
        <v>407</v>
      </c>
      <c r="D1287" s="37" t="s">
        <v>47</v>
      </c>
      <c r="E1287" s="38">
        <v>2477</v>
      </c>
      <c r="F1287" s="23">
        <v>41660</v>
      </c>
      <c r="G1287" s="38">
        <v>2477</v>
      </c>
      <c r="H1287" s="40">
        <f t="shared" si="20"/>
        <v>0</v>
      </c>
    </row>
    <row r="1288" spans="1:9" x14ac:dyDescent="0.25">
      <c r="A1288" s="47">
        <v>41657</v>
      </c>
      <c r="B1288" s="48">
        <v>415</v>
      </c>
      <c r="C1288" s="48" t="s">
        <v>407</v>
      </c>
      <c r="D1288" s="37" t="s">
        <v>380</v>
      </c>
      <c r="E1288" s="38">
        <v>7578.5</v>
      </c>
      <c r="F1288" s="23">
        <v>41660</v>
      </c>
      <c r="G1288" s="38">
        <v>7578.5</v>
      </c>
      <c r="H1288" s="40">
        <f t="shared" si="20"/>
        <v>0</v>
      </c>
      <c r="I1288" s="21" t="s">
        <v>21</v>
      </c>
    </row>
    <row r="1289" spans="1:9" x14ac:dyDescent="0.25">
      <c r="A1289" s="35">
        <v>41657</v>
      </c>
      <c r="B1289" s="36">
        <v>416</v>
      </c>
      <c r="C1289" s="36" t="s">
        <v>407</v>
      </c>
      <c r="D1289" s="37" t="s">
        <v>130</v>
      </c>
      <c r="E1289" s="38">
        <v>5163.2</v>
      </c>
      <c r="F1289" s="23">
        <v>41660</v>
      </c>
      <c r="G1289" s="38">
        <v>5163.2</v>
      </c>
      <c r="H1289" s="40">
        <f t="shared" si="20"/>
        <v>0</v>
      </c>
      <c r="I1289" s="21" t="s">
        <v>37</v>
      </c>
    </row>
    <row r="1290" spans="1:9" x14ac:dyDescent="0.25">
      <c r="A1290" s="35">
        <v>41657</v>
      </c>
      <c r="B1290" s="36">
        <v>417</v>
      </c>
      <c r="C1290" s="36" t="s">
        <v>407</v>
      </c>
      <c r="D1290" s="37" t="s">
        <v>83</v>
      </c>
      <c r="E1290" s="38">
        <v>4081</v>
      </c>
      <c r="F1290" s="23">
        <v>41659</v>
      </c>
      <c r="G1290" s="38">
        <v>4081</v>
      </c>
      <c r="H1290" s="40">
        <f t="shared" si="20"/>
        <v>0</v>
      </c>
      <c r="I1290" s="21" t="s">
        <v>21</v>
      </c>
    </row>
    <row r="1291" spans="1:9" x14ac:dyDescent="0.25">
      <c r="A1291" s="35">
        <v>41657</v>
      </c>
      <c r="B1291" s="36">
        <v>418</v>
      </c>
      <c r="C1291" s="36" t="s">
        <v>407</v>
      </c>
      <c r="D1291" s="37" t="s">
        <v>57</v>
      </c>
      <c r="E1291" s="38">
        <v>1365</v>
      </c>
      <c r="F1291" s="39">
        <v>41657</v>
      </c>
      <c r="G1291" s="38">
        <v>1365</v>
      </c>
      <c r="H1291" s="40">
        <f t="shared" si="20"/>
        <v>0</v>
      </c>
      <c r="I1291" s="21" t="s">
        <v>30</v>
      </c>
    </row>
    <row r="1292" spans="1:9" x14ac:dyDescent="0.25">
      <c r="A1292" s="35">
        <v>41657</v>
      </c>
      <c r="B1292" s="36">
        <v>419</v>
      </c>
      <c r="C1292" s="36" t="s">
        <v>407</v>
      </c>
      <c r="D1292" s="37" t="s">
        <v>17</v>
      </c>
      <c r="E1292" s="38">
        <v>96650.95</v>
      </c>
      <c r="F1292" s="23">
        <v>41668</v>
      </c>
      <c r="G1292" s="38">
        <v>96650.95</v>
      </c>
      <c r="H1292" s="40">
        <f t="shared" si="20"/>
        <v>0</v>
      </c>
      <c r="I1292" s="21" t="s">
        <v>37</v>
      </c>
    </row>
    <row r="1293" spans="1:9" x14ac:dyDescent="0.25">
      <c r="A1293" s="35">
        <v>41657</v>
      </c>
      <c r="B1293" s="36">
        <v>420</v>
      </c>
      <c r="C1293" s="36" t="s">
        <v>407</v>
      </c>
      <c r="D1293" s="37" t="s">
        <v>251</v>
      </c>
      <c r="E1293" s="38">
        <v>7961.5</v>
      </c>
      <c r="F1293" s="23">
        <v>41657</v>
      </c>
      <c r="G1293" s="38">
        <v>7961.5</v>
      </c>
      <c r="H1293" s="40">
        <f t="shared" si="20"/>
        <v>0</v>
      </c>
      <c r="I1293" s="21" t="s">
        <v>37</v>
      </c>
    </row>
    <row r="1294" spans="1:9" x14ac:dyDescent="0.25">
      <c r="A1294" s="35">
        <v>41657</v>
      </c>
      <c r="B1294" s="36">
        <v>421</v>
      </c>
      <c r="C1294" s="36" t="s">
        <v>407</v>
      </c>
      <c r="D1294" s="37" t="s">
        <v>349</v>
      </c>
      <c r="E1294" s="38">
        <v>19319</v>
      </c>
      <c r="F1294" s="23">
        <v>41659</v>
      </c>
      <c r="G1294" s="38">
        <v>19319</v>
      </c>
      <c r="H1294" s="40">
        <f t="shared" si="20"/>
        <v>0</v>
      </c>
      <c r="I1294" s="21" t="s">
        <v>217</v>
      </c>
    </row>
    <row r="1295" spans="1:9" x14ac:dyDescent="0.25">
      <c r="A1295" s="35">
        <v>41657</v>
      </c>
      <c r="B1295" s="36">
        <v>422</v>
      </c>
      <c r="C1295" s="36" t="s">
        <v>407</v>
      </c>
      <c r="D1295" s="37" t="s">
        <v>497</v>
      </c>
      <c r="E1295" s="38">
        <v>2197</v>
      </c>
      <c r="F1295" s="23">
        <v>41668</v>
      </c>
      <c r="G1295" s="38">
        <v>2197</v>
      </c>
      <c r="H1295" s="40">
        <f t="shared" si="20"/>
        <v>0</v>
      </c>
      <c r="I1295" s="21" t="s">
        <v>217</v>
      </c>
    </row>
    <row r="1296" spans="1:9" x14ac:dyDescent="0.25">
      <c r="A1296" s="35">
        <v>41657</v>
      </c>
      <c r="B1296" s="36">
        <v>423</v>
      </c>
      <c r="C1296" s="36" t="s">
        <v>407</v>
      </c>
      <c r="D1296" s="37" t="s">
        <v>332</v>
      </c>
      <c r="E1296" s="38">
        <v>1525</v>
      </c>
      <c r="F1296" s="23">
        <v>41659</v>
      </c>
      <c r="G1296" s="38">
        <v>1525</v>
      </c>
      <c r="H1296" s="40">
        <f t="shared" si="20"/>
        <v>0</v>
      </c>
      <c r="I1296" s="21" t="s">
        <v>217</v>
      </c>
    </row>
    <row r="1297" spans="1:14" x14ac:dyDescent="0.25">
      <c r="A1297" s="35">
        <v>41657</v>
      </c>
      <c r="B1297" s="36">
        <v>424</v>
      </c>
      <c r="C1297" s="36" t="s">
        <v>407</v>
      </c>
      <c r="D1297" s="37" t="s">
        <v>260</v>
      </c>
      <c r="E1297" s="38">
        <v>2832</v>
      </c>
      <c r="F1297" s="23">
        <v>41659</v>
      </c>
      <c r="G1297" s="38">
        <v>2832</v>
      </c>
      <c r="H1297" s="40">
        <f t="shared" si="20"/>
        <v>0</v>
      </c>
      <c r="I1297" s="21" t="s">
        <v>217</v>
      </c>
    </row>
    <row r="1298" spans="1:14" x14ac:dyDescent="0.25">
      <c r="A1298" s="35">
        <v>41657</v>
      </c>
      <c r="B1298" s="36">
        <v>425</v>
      </c>
      <c r="C1298" s="36" t="s">
        <v>407</v>
      </c>
      <c r="D1298" s="37" t="s">
        <v>11</v>
      </c>
      <c r="E1298" s="38">
        <v>21661.3</v>
      </c>
      <c r="F1298" s="23">
        <v>41667</v>
      </c>
      <c r="G1298" s="38">
        <v>21661.3</v>
      </c>
      <c r="H1298" s="40">
        <f t="shared" si="20"/>
        <v>0</v>
      </c>
      <c r="I1298" s="21" t="s">
        <v>21</v>
      </c>
    </row>
    <row r="1299" spans="1:14" x14ac:dyDescent="0.25">
      <c r="A1299" s="35">
        <v>41657</v>
      </c>
      <c r="B1299" s="36">
        <v>426</v>
      </c>
      <c r="C1299" s="36" t="s">
        <v>407</v>
      </c>
      <c r="D1299" s="37" t="s">
        <v>68</v>
      </c>
      <c r="E1299" s="38">
        <v>2793.6</v>
      </c>
      <c r="F1299" s="23">
        <v>41659</v>
      </c>
      <c r="G1299" s="38">
        <v>2793.6</v>
      </c>
      <c r="H1299" s="40">
        <f t="shared" si="20"/>
        <v>0</v>
      </c>
      <c r="I1299" s="21" t="s">
        <v>21</v>
      </c>
    </row>
    <row r="1300" spans="1:14" x14ac:dyDescent="0.25">
      <c r="A1300" s="35">
        <v>41657</v>
      </c>
      <c r="B1300" s="36">
        <v>427</v>
      </c>
      <c r="C1300" s="36" t="s">
        <v>407</v>
      </c>
      <c r="D1300" s="37" t="s">
        <v>64</v>
      </c>
      <c r="E1300" s="38">
        <v>14984.5</v>
      </c>
      <c r="F1300" s="23">
        <v>41659</v>
      </c>
      <c r="G1300" s="38">
        <v>14984.5</v>
      </c>
      <c r="H1300" s="40">
        <f t="shared" si="20"/>
        <v>0</v>
      </c>
      <c r="I1300" s="21" t="s">
        <v>21</v>
      </c>
    </row>
    <row r="1301" spans="1:14" x14ac:dyDescent="0.25">
      <c r="A1301" s="35">
        <v>41657</v>
      </c>
      <c r="B1301" s="36">
        <v>428</v>
      </c>
      <c r="C1301" s="36" t="s">
        <v>407</v>
      </c>
      <c r="D1301" s="37" t="s">
        <v>98</v>
      </c>
      <c r="E1301" s="38">
        <v>11316.8</v>
      </c>
      <c r="F1301" s="29" t="s">
        <v>519</v>
      </c>
      <c r="G1301" s="38">
        <f>10100+1216.8</f>
        <v>11316.8</v>
      </c>
      <c r="H1301" s="40">
        <f t="shared" si="20"/>
        <v>0</v>
      </c>
      <c r="I1301" s="21" t="s">
        <v>21</v>
      </c>
    </row>
    <row r="1302" spans="1:14" x14ac:dyDescent="0.25">
      <c r="A1302" s="35">
        <v>41657</v>
      </c>
      <c r="B1302" s="36">
        <v>429</v>
      </c>
      <c r="C1302" s="36" t="s">
        <v>407</v>
      </c>
      <c r="D1302" s="37" t="s">
        <v>22</v>
      </c>
      <c r="E1302" s="38">
        <v>9012</v>
      </c>
      <c r="F1302" s="23">
        <v>41657</v>
      </c>
      <c r="G1302" s="38">
        <v>9012</v>
      </c>
      <c r="H1302" s="40">
        <f t="shared" si="20"/>
        <v>0</v>
      </c>
    </row>
    <row r="1303" spans="1:14" x14ac:dyDescent="0.25">
      <c r="A1303" s="35">
        <v>41657</v>
      </c>
      <c r="B1303" s="36">
        <v>430</v>
      </c>
      <c r="C1303" s="36" t="s">
        <v>407</v>
      </c>
      <c r="D1303" s="56" t="s">
        <v>53</v>
      </c>
      <c r="E1303" s="57">
        <v>0</v>
      </c>
      <c r="G1303" s="38"/>
      <c r="H1303" s="40">
        <f t="shared" si="20"/>
        <v>0</v>
      </c>
      <c r="I1303" s="21" t="s">
        <v>324</v>
      </c>
      <c r="J1303" s="21" t="s">
        <v>520</v>
      </c>
    </row>
    <row r="1304" spans="1:14" x14ac:dyDescent="0.25">
      <c r="A1304" s="35">
        <v>41657</v>
      </c>
      <c r="B1304" s="36">
        <v>431</v>
      </c>
      <c r="C1304" s="36" t="s">
        <v>407</v>
      </c>
      <c r="D1304" s="37" t="s">
        <v>62</v>
      </c>
      <c r="E1304" s="38">
        <v>18440</v>
      </c>
      <c r="F1304" s="23">
        <v>41660</v>
      </c>
      <c r="G1304" s="38">
        <v>18440</v>
      </c>
      <c r="H1304" s="40">
        <f t="shared" si="20"/>
        <v>0</v>
      </c>
      <c r="I1304" s="21" t="s">
        <v>30</v>
      </c>
    </row>
    <row r="1305" spans="1:14" x14ac:dyDescent="0.25">
      <c r="A1305" s="35">
        <v>41657</v>
      </c>
      <c r="B1305" s="36">
        <v>432</v>
      </c>
      <c r="C1305" s="36" t="s">
        <v>407</v>
      </c>
      <c r="D1305" s="56" t="s">
        <v>53</v>
      </c>
      <c r="E1305" s="57">
        <v>0</v>
      </c>
      <c r="F1305" s="32"/>
      <c r="G1305" s="38"/>
      <c r="H1305" s="40">
        <f t="shared" si="20"/>
        <v>0</v>
      </c>
      <c r="I1305" s="32" t="s">
        <v>521</v>
      </c>
      <c r="J1305" s="32" t="s">
        <v>522</v>
      </c>
    </row>
    <row r="1306" spans="1:14" s="32" customFormat="1" x14ac:dyDescent="0.25">
      <c r="A1306" s="35">
        <v>41657</v>
      </c>
      <c r="B1306" s="36">
        <v>433</v>
      </c>
      <c r="C1306" s="36" t="s">
        <v>407</v>
      </c>
      <c r="D1306" s="37" t="s">
        <v>523</v>
      </c>
      <c r="E1306" s="38">
        <v>18324.5</v>
      </c>
      <c r="F1306" s="23">
        <v>41657</v>
      </c>
      <c r="G1306" s="38">
        <v>18324.5</v>
      </c>
      <c r="H1306" s="40">
        <f t="shared" si="20"/>
        <v>0</v>
      </c>
      <c r="I1306" s="21"/>
      <c r="J1306" s="21"/>
      <c r="K1306" s="21"/>
      <c r="L1306" s="21"/>
      <c r="M1306" s="21"/>
      <c r="N1306" s="21"/>
    </row>
    <row r="1307" spans="1:14" x14ac:dyDescent="0.25">
      <c r="A1307" s="35">
        <v>41657</v>
      </c>
      <c r="B1307" s="36">
        <v>434</v>
      </c>
      <c r="C1307" s="36" t="s">
        <v>407</v>
      </c>
      <c r="D1307" s="37" t="s">
        <v>8</v>
      </c>
      <c r="E1307" s="38">
        <v>558</v>
      </c>
      <c r="F1307" s="23">
        <v>41657</v>
      </c>
      <c r="G1307" s="38">
        <v>558</v>
      </c>
      <c r="H1307" s="40">
        <f t="shared" si="20"/>
        <v>0</v>
      </c>
      <c r="I1307" s="21" t="s">
        <v>8</v>
      </c>
    </row>
    <row r="1308" spans="1:14" x14ac:dyDescent="0.25">
      <c r="A1308" s="35">
        <v>41657</v>
      </c>
      <c r="B1308" s="36">
        <v>435</v>
      </c>
      <c r="C1308" s="36" t="s">
        <v>407</v>
      </c>
      <c r="D1308" s="37" t="s">
        <v>524</v>
      </c>
      <c r="E1308" s="38">
        <v>9502.5</v>
      </c>
      <c r="F1308" s="23">
        <v>41664</v>
      </c>
      <c r="G1308" s="38">
        <v>9502.5</v>
      </c>
      <c r="H1308" s="40">
        <f t="shared" si="20"/>
        <v>0</v>
      </c>
    </row>
    <row r="1309" spans="1:14" x14ac:dyDescent="0.25">
      <c r="A1309" s="35">
        <v>41657</v>
      </c>
      <c r="B1309" s="36">
        <v>436</v>
      </c>
      <c r="C1309" s="36" t="s">
        <v>407</v>
      </c>
      <c r="D1309" s="37" t="s">
        <v>63</v>
      </c>
      <c r="E1309" s="38">
        <v>2355.6</v>
      </c>
      <c r="F1309" s="23">
        <v>41659</v>
      </c>
      <c r="G1309" s="38">
        <v>2355.6</v>
      </c>
      <c r="H1309" s="40">
        <f t="shared" si="20"/>
        <v>0</v>
      </c>
      <c r="I1309" s="21" t="s">
        <v>21</v>
      </c>
      <c r="K1309" s="32"/>
      <c r="L1309" s="32"/>
      <c r="M1309" s="32"/>
      <c r="N1309" s="32"/>
    </row>
    <row r="1310" spans="1:14" x14ac:dyDescent="0.25">
      <c r="A1310" s="35">
        <v>41657</v>
      </c>
      <c r="B1310" s="36">
        <v>437</v>
      </c>
      <c r="C1310" s="36" t="s">
        <v>407</v>
      </c>
      <c r="D1310" s="37" t="s">
        <v>28</v>
      </c>
      <c r="E1310" s="38">
        <v>777.6</v>
      </c>
      <c r="F1310" s="23">
        <v>41657</v>
      </c>
      <c r="G1310" s="38">
        <v>777.6</v>
      </c>
      <c r="H1310" s="40">
        <f t="shared" si="20"/>
        <v>0</v>
      </c>
    </row>
    <row r="1311" spans="1:14" x14ac:dyDescent="0.25">
      <c r="A1311" s="35">
        <v>41657</v>
      </c>
      <c r="B1311" s="36">
        <v>438</v>
      </c>
      <c r="C1311" s="36" t="s">
        <v>407</v>
      </c>
      <c r="D1311" s="37" t="s">
        <v>51</v>
      </c>
      <c r="E1311" s="38">
        <v>1668</v>
      </c>
      <c r="F1311" s="23">
        <v>41657</v>
      </c>
      <c r="G1311" s="38">
        <v>1668</v>
      </c>
      <c r="H1311" s="40">
        <f t="shared" si="20"/>
        <v>0</v>
      </c>
    </row>
    <row r="1312" spans="1:14" x14ac:dyDescent="0.25">
      <c r="A1312" s="35">
        <v>41657</v>
      </c>
      <c r="B1312" s="36">
        <v>439</v>
      </c>
      <c r="C1312" s="36" t="s">
        <v>407</v>
      </c>
      <c r="D1312" s="37" t="s">
        <v>525</v>
      </c>
      <c r="E1312" s="38">
        <v>1050</v>
      </c>
      <c r="F1312" s="29" t="s">
        <v>526</v>
      </c>
      <c r="G1312" s="38">
        <f>500+550</f>
        <v>1050</v>
      </c>
      <c r="H1312" s="40">
        <f t="shared" si="20"/>
        <v>0</v>
      </c>
    </row>
    <row r="1313" spans="1:9" x14ac:dyDescent="0.25">
      <c r="A1313" s="35">
        <v>41657</v>
      </c>
      <c r="B1313" s="36">
        <v>440</v>
      </c>
      <c r="C1313" s="36" t="s">
        <v>407</v>
      </c>
      <c r="D1313" s="37" t="s">
        <v>136</v>
      </c>
      <c r="E1313" s="38">
        <v>2948.5</v>
      </c>
      <c r="F1313" s="23">
        <v>41657</v>
      </c>
      <c r="G1313" s="38">
        <v>2948.5</v>
      </c>
      <c r="H1313" s="40">
        <f t="shared" si="20"/>
        <v>0</v>
      </c>
    </row>
    <row r="1314" spans="1:9" x14ac:dyDescent="0.25">
      <c r="A1314" s="35">
        <v>41657</v>
      </c>
      <c r="B1314" s="36">
        <v>441</v>
      </c>
      <c r="C1314" s="36" t="s">
        <v>407</v>
      </c>
      <c r="D1314" s="37" t="s">
        <v>494</v>
      </c>
      <c r="E1314" s="38">
        <v>4747</v>
      </c>
      <c r="F1314" s="23">
        <v>41657</v>
      </c>
      <c r="G1314" s="38">
        <v>4747</v>
      </c>
      <c r="H1314" s="40">
        <f t="shared" si="20"/>
        <v>0</v>
      </c>
      <c r="I1314" s="21" t="s">
        <v>12</v>
      </c>
    </row>
    <row r="1315" spans="1:9" x14ac:dyDescent="0.25">
      <c r="A1315" s="35">
        <v>41657</v>
      </c>
      <c r="B1315" s="36">
        <v>442</v>
      </c>
      <c r="C1315" s="36" t="s">
        <v>407</v>
      </c>
      <c r="D1315" s="37" t="s">
        <v>20</v>
      </c>
      <c r="E1315" s="38">
        <v>2964.5</v>
      </c>
      <c r="F1315" s="23">
        <v>41659</v>
      </c>
      <c r="G1315" s="38">
        <v>2964.5</v>
      </c>
      <c r="H1315" s="40">
        <f t="shared" si="20"/>
        <v>0</v>
      </c>
    </row>
    <row r="1316" spans="1:9" x14ac:dyDescent="0.25">
      <c r="A1316" s="35">
        <v>41657</v>
      </c>
      <c r="B1316" s="36">
        <v>443</v>
      </c>
      <c r="C1316" s="36" t="s">
        <v>407</v>
      </c>
      <c r="D1316" s="37" t="s">
        <v>8</v>
      </c>
      <c r="E1316" s="38">
        <v>971</v>
      </c>
      <c r="F1316" s="23">
        <v>41657</v>
      </c>
      <c r="G1316" s="38">
        <v>971</v>
      </c>
      <c r="H1316" s="40">
        <f t="shared" si="20"/>
        <v>0</v>
      </c>
      <c r="I1316" s="21" t="s">
        <v>8</v>
      </c>
    </row>
    <row r="1317" spans="1:9" x14ac:dyDescent="0.25">
      <c r="A1317" s="35">
        <v>41657</v>
      </c>
      <c r="B1317" s="36">
        <v>444</v>
      </c>
      <c r="C1317" s="36" t="s">
        <v>407</v>
      </c>
      <c r="D1317" s="37" t="s">
        <v>17</v>
      </c>
      <c r="E1317" s="38">
        <v>241742.69</v>
      </c>
      <c r="F1317" s="23">
        <v>41668</v>
      </c>
      <c r="G1317" s="38">
        <v>241742.69</v>
      </c>
      <c r="H1317" s="40">
        <f t="shared" si="20"/>
        <v>0</v>
      </c>
    </row>
    <row r="1318" spans="1:9" x14ac:dyDescent="0.25">
      <c r="A1318" s="35">
        <v>41657</v>
      </c>
      <c r="B1318" s="36">
        <v>445</v>
      </c>
      <c r="C1318" s="36" t="s">
        <v>407</v>
      </c>
      <c r="D1318" s="37" t="s">
        <v>198</v>
      </c>
      <c r="E1318" s="38">
        <v>8746.5</v>
      </c>
      <c r="F1318" s="23">
        <v>41658</v>
      </c>
      <c r="G1318" s="38">
        <v>8746.5</v>
      </c>
      <c r="H1318" s="40">
        <f t="shared" si="20"/>
        <v>0</v>
      </c>
      <c r="I1318" s="21" t="s">
        <v>12</v>
      </c>
    </row>
    <row r="1319" spans="1:9" x14ac:dyDescent="0.25">
      <c r="A1319" s="35">
        <v>41657</v>
      </c>
      <c r="B1319" s="36">
        <v>446</v>
      </c>
      <c r="C1319" s="36" t="s">
        <v>407</v>
      </c>
      <c r="D1319" s="37" t="s">
        <v>18</v>
      </c>
      <c r="E1319" s="38">
        <v>2125.5</v>
      </c>
      <c r="F1319" s="23">
        <v>41657</v>
      </c>
      <c r="G1319" s="38">
        <v>2125.5</v>
      </c>
      <c r="H1319" s="40">
        <f t="shared" si="20"/>
        <v>0</v>
      </c>
    </row>
    <row r="1320" spans="1:9" x14ac:dyDescent="0.25">
      <c r="A1320" s="35">
        <v>41657</v>
      </c>
      <c r="B1320" s="36">
        <v>447</v>
      </c>
      <c r="C1320" s="36" t="s">
        <v>407</v>
      </c>
      <c r="D1320" s="37" t="s">
        <v>24</v>
      </c>
      <c r="E1320" s="38">
        <v>725.9</v>
      </c>
      <c r="F1320" s="23">
        <v>41657</v>
      </c>
      <c r="G1320" s="38">
        <v>725.9</v>
      </c>
      <c r="H1320" s="40">
        <f t="shared" si="20"/>
        <v>0</v>
      </c>
    </row>
    <row r="1321" spans="1:9" x14ac:dyDescent="0.25">
      <c r="A1321" s="35">
        <v>41657</v>
      </c>
      <c r="B1321" s="36">
        <v>448</v>
      </c>
      <c r="C1321" s="36" t="s">
        <v>407</v>
      </c>
      <c r="D1321" s="37" t="s">
        <v>8</v>
      </c>
      <c r="E1321" s="38">
        <v>256</v>
      </c>
      <c r="F1321" s="23">
        <v>41657</v>
      </c>
      <c r="G1321" s="38">
        <v>256</v>
      </c>
      <c r="H1321" s="40">
        <f t="shared" si="20"/>
        <v>0</v>
      </c>
      <c r="I1321" s="21" t="s">
        <v>8</v>
      </c>
    </row>
    <row r="1322" spans="1:9" x14ac:dyDescent="0.25">
      <c r="A1322" s="35">
        <v>41657</v>
      </c>
      <c r="B1322" s="36">
        <v>449</v>
      </c>
      <c r="C1322" s="36" t="s">
        <v>407</v>
      </c>
      <c r="D1322" s="37" t="s">
        <v>14</v>
      </c>
      <c r="E1322" s="38">
        <v>8351.5</v>
      </c>
      <c r="F1322" s="23">
        <v>41658</v>
      </c>
      <c r="G1322" s="38">
        <v>8351.5</v>
      </c>
      <c r="H1322" s="40">
        <f t="shared" ref="H1322:H1385" si="21">E1322-G1322</f>
        <v>0</v>
      </c>
      <c r="I1322" s="21" t="s">
        <v>12</v>
      </c>
    </row>
    <row r="1323" spans="1:9" x14ac:dyDescent="0.25">
      <c r="A1323" s="35">
        <v>41657</v>
      </c>
      <c r="B1323" s="36">
        <v>450</v>
      </c>
      <c r="C1323" s="36" t="s">
        <v>407</v>
      </c>
      <c r="D1323" s="37" t="s">
        <v>8</v>
      </c>
      <c r="E1323" s="38">
        <v>2296</v>
      </c>
      <c r="F1323" s="23">
        <v>41657</v>
      </c>
      <c r="G1323" s="38">
        <v>2296</v>
      </c>
      <c r="H1323" s="40">
        <f t="shared" si="21"/>
        <v>0</v>
      </c>
      <c r="I1323" s="21" t="s">
        <v>8</v>
      </c>
    </row>
    <row r="1324" spans="1:9" x14ac:dyDescent="0.25">
      <c r="A1324" s="35">
        <v>41657</v>
      </c>
      <c r="B1324" s="36">
        <v>451</v>
      </c>
      <c r="C1324" s="36" t="s">
        <v>407</v>
      </c>
      <c r="D1324" s="37" t="s">
        <v>106</v>
      </c>
      <c r="E1324" s="38">
        <v>176070</v>
      </c>
      <c r="F1324" s="23">
        <v>41664</v>
      </c>
      <c r="G1324" s="38">
        <v>176070</v>
      </c>
      <c r="H1324" s="40">
        <f t="shared" si="21"/>
        <v>0</v>
      </c>
      <c r="I1324" s="21" t="s">
        <v>37</v>
      </c>
    </row>
    <row r="1325" spans="1:9" x14ac:dyDescent="0.25">
      <c r="A1325" s="35">
        <v>41657</v>
      </c>
      <c r="B1325" s="36">
        <v>452</v>
      </c>
      <c r="C1325" s="36" t="s">
        <v>407</v>
      </c>
      <c r="D1325" s="37" t="s">
        <v>106</v>
      </c>
      <c r="E1325" s="38">
        <v>154628</v>
      </c>
      <c r="F1325" s="23">
        <v>41662</v>
      </c>
      <c r="G1325" s="38">
        <v>154628</v>
      </c>
      <c r="H1325" s="40">
        <f t="shared" si="21"/>
        <v>0</v>
      </c>
      <c r="I1325" s="21" t="s">
        <v>37</v>
      </c>
    </row>
    <row r="1326" spans="1:9" x14ac:dyDescent="0.25">
      <c r="A1326" s="35">
        <v>41657</v>
      </c>
      <c r="B1326" s="36">
        <v>453</v>
      </c>
      <c r="C1326" s="36" t="s">
        <v>407</v>
      </c>
      <c r="D1326" s="37" t="s">
        <v>106</v>
      </c>
      <c r="E1326" s="38">
        <v>308832</v>
      </c>
      <c r="F1326" s="23">
        <v>41664</v>
      </c>
      <c r="G1326" s="38">
        <v>308832</v>
      </c>
      <c r="H1326" s="40">
        <f t="shared" si="21"/>
        <v>0</v>
      </c>
      <c r="I1326" s="21" t="s">
        <v>37</v>
      </c>
    </row>
    <row r="1327" spans="1:9" x14ac:dyDescent="0.25">
      <c r="A1327" s="35">
        <v>41657</v>
      </c>
      <c r="B1327" s="36">
        <v>454</v>
      </c>
      <c r="C1327" s="36" t="s">
        <v>407</v>
      </c>
      <c r="D1327" s="37" t="s">
        <v>99</v>
      </c>
      <c r="E1327" s="38">
        <v>230</v>
      </c>
      <c r="F1327" s="23">
        <v>41657</v>
      </c>
      <c r="G1327" s="38">
        <v>230</v>
      </c>
      <c r="H1327" s="40">
        <f t="shared" si="21"/>
        <v>0</v>
      </c>
      <c r="I1327" s="21" t="s">
        <v>65</v>
      </c>
    </row>
    <row r="1328" spans="1:9" x14ac:dyDescent="0.25">
      <c r="A1328" s="35">
        <v>41658</v>
      </c>
      <c r="B1328" s="36">
        <v>455</v>
      </c>
      <c r="C1328" s="36" t="s">
        <v>407</v>
      </c>
      <c r="D1328" s="37" t="s">
        <v>20</v>
      </c>
      <c r="E1328" s="88">
        <v>18</v>
      </c>
      <c r="F1328" s="30">
        <v>41713</v>
      </c>
      <c r="G1328" s="44">
        <v>18</v>
      </c>
      <c r="H1328" s="40">
        <f t="shared" si="21"/>
        <v>0</v>
      </c>
    </row>
    <row r="1329" spans="1:10" x14ac:dyDescent="0.25">
      <c r="A1329" s="35">
        <v>41658</v>
      </c>
      <c r="B1329" s="36">
        <v>456</v>
      </c>
      <c r="C1329" s="36" t="s">
        <v>407</v>
      </c>
      <c r="D1329" s="37" t="s">
        <v>55</v>
      </c>
      <c r="E1329" s="38">
        <v>3789.5</v>
      </c>
      <c r="F1329" s="23">
        <v>41659</v>
      </c>
      <c r="G1329" s="38">
        <v>3789.5</v>
      </c>
      <c r="H1329" s="40">
        <f t="shared" si="21"/>
        <v>0</v>
      </c>
      <c r="I1329" s="88"/>
    </row>
    <row r="1330" spans="1:10" x14ac:dyDescent="0.25">
      <c r="A1330" s="35">
        <v>41658</v>
      </c>
      <c r="B1330" s="36">
        <v>457</v>
      </c>
      <c r="C1330" s="36" t="s">
        <v>407</v>
      </c>
      <c r="D1330" s="37" t="s">
        <v>129</v>
      </c>
      <c r="E1330" s="38">
        <v>1012</v>
      </c>
      <c r="F1330" s="23">
        <v>41658</v>
      </c>
      <c r="G1330" s="38">
        <v>1012</v>
      </c>
      <c r="H1330" s="40">
        <f t="shared" si="21"/>
        <v>0</v>
      </c>
    </row>
    <row r="1331" spans="1:10" x14ac:dyDescent="0.25">
      <c r="A1331" s="35">
        <v>41658</v>
      </c>
      <c r="B1331" s="36">
        <v>458</v>
      </c>
      <c r="C1331" s="36" t="s">
        <v>407</v>
      </c>
      <c r="D1331" s="37" t="s">
        <v>122</v>
      </c>
      <c r="E1331" s="38">
        <v>1900</v>
      </c>
      <c r="F1331" s="23">
        <v>41667</v>
      </c>
      <c r="G1331" s="38">
        <v>1900</v>
      </c>
      <c r="H1331" s="40">
        <f t="shared" si="21"/>
        <v>0</v>
      </c>
      <c r="I1331" s="21" t="s">
        <v>27</v>
      </c>
      <c r="J1331" s="31"/>
    </row>
    <row r="1332" spans="1:10" x14ac:dyDescent="0.25">
      <c r="A1332" s="35">
        <v>41658</v>
      </c>
      <c r="B1332" s="36">
        <v>459</v>
      </c>
      <c r="C1332" s="36" t="s">
        <v>407</v>
      </c>
      <c r="D1332" s="37" t="s">
        <v>44</v>
      </c>
      <c r="E1332" s="38">
        <v>5700</v>
      </c>
      <c r="F1332" s="23">
        <v>41668</v>
      </c>
      <c r="G1332" s="38">
        <v>5700</v>
      </c>
      <c r="H1332" s="40">
        <f t="shared" si="21"/>
        <v>0</v>
      </c>
      <c r="I1332" s="21" t="s">
        <v>27</v>
      </c>
      <c r="J1332" s="31"/>
    </row>
    <row r="1333" spans="1:10" x14ac:dyDescent="0.25">
      <c r="A1333" s="35">
        <v>41658</v>
      </c>
      <c r="B1333" s="36">
        <v>460</v>
      </c>
      <c r="C1333" s="36" t="s">
        <v>407</v>
      </c>
      <c r="D1333" s="37" t="s">
        <v>43</v>
      </c>
      <c r="E1333" s="38">
        <v>1900</v>
      </c>
      <c r="F1333" s="23">
        <v>41667</v>
      </c>
      <c r="G1333" s="38">
        <v>1900</v>
      </c>
      <c r="H1333" s="40">
        <f t="shared" si="21"/>
        <v>0</v>
      </c>
      <c r="I1333" s="21" t="s">
        <v>27</v>
      </c>
      <c r="J1333" s="54"/>
    </row>
    <row r="1334" spans="1:10" x14ac:dyDescent="0.25">
      <c r="A1334" s="35">
        <v>41658</v>
      </c>
      <c r="B1334" s="36">
        <v>461</v>
      </c>
      <c r="C1334" s="36" t="s">
        <v>407</v>
      </c>
      <c r="D1334" s="37" t="s">
        <v>42</v>
      </c>
      <c r="E1334" s="38">
        <v>1520</v>
      </c>
      <c r="F1334" s="23">
        <v>41667</v>
      </c>
      <c r="G1334" s="38">
        <v>1520</v>
      </c>
      <c r="H1334" s="40">
        <f t="shared" si="21"/>
        <v>0</v>
      </c>
      <c r="I1334" s="21" t="s">
        <v>27</v>
      </c>
    </row>
    <row r="1335" spans="1:10" x14ac:dyDescent="0.25">
      <c r="A1335" s="35">
        <v>41658</v>
      </c>
      <c r="B1335" s="36">
        <v>462</v>
      </c>
      <c r="C1335" s="36" t="s">
        <v>407</v>
      </c>
      <c r="D1335" s="37" t="s">
        <v>260</v>
      </c>
      <c r="E1335" s="38">
        <v>1416</v>
      </c>
      <c r="F1335" s="23">
        <v>41658</v>
      </c>
      <c r="G1335" s="38">
        <v>1416</v>
      </c>
      <c r="H1335" s="40">
        <f t="shared" si="21"/>
        <v>0</v>
      </c>
    </row>
    <row r="1336" spans="1:10" x14ac:dyDescent="0.25">
      <c r="A1336" s="35">
        <v>41658</v>
      </c>
      <c r="B1336" s="36">
        <v>463</v>
      </c>
      <c r="C1336" s="36" t="s">
        <v>407</v>
      </c>
      <c r="D1336" s="37" t="s">
        <v>13</v>
      </c>
      <c r="E1336" s="38">
        <v>6581.6</v>
      </c>
      <c r="F1336" s="23">
        <v>41662</v>
      </c>
      <c r="G1336" s="38">
        <v>6581.6</v>
      </c>
      <c r="H1336" s="40">
        <f t="shared" si="21"/>
        <v>0</v>
      </c>
      <c r="I1336" s="21" t="s">
        <v>21</v>
      </c>
    </row>
    <row r="1337" spans="1:10" x14ac:dyDescent="0.25">
      <c r="A1337" s="35">
        <v>41658</v>
      </c>
      <c r="B1337" s="36">
        <v>464</v>
      </c>
      <c r="C1337" s="36" t="s">
        <v>407</v>
      </c>
      <c r="D1337" s="37" t="s">
        <v>468</v>
      </c>
      <c r="E1337" s="38">
        <v>11362</v>
      </c>
      <c r="F1337" s="23">
        <v>41658</v>
      </c>
      <c r="G1337" s="38">
        <v>11362</v>
      </c>
      <c r="H1337" s="40">
        <f t="shared" si="21"/>
        <v>0</v>
      </c>
    </row>
    <row r="1338" spans="1:10" x14ac:dyDescent="0.25">
      <c r="A1338" s="35">
        <v>41658</v>
      </c>
      <c r="B1338" s="36">
        <v>465</v>
      </c>
      <c r="C1338" s="36" t="s">
        <v>407</v>
      </c>
      <c r="D1338" s="37" t="s">
        <v>115</v>
      </c>
      <c r="E1338" s="38">
        <v>1652</v>
      </c>
      <c r="F1338" s="23">
        <v>41658</v>
      </c>
      <c r="G1338" s="38">
        <v>1652</v>
      </c>
      <c r="H1338" s="40">
        <f t="shared" si="21"/>
        <v>0</v>
      </c>
    </row>
    <row r="1339" spans="1:10" x14ac:dyDescent="0.25">
      <c r="A1339" s="35">
        <v>41658</v>
      </c>
      <c r="B1339" s="36">
        <v>466</v>
      </c>
      <c r="C1339" s="36" t="s">
        <v>407</v>
      </c>
      <c r="D1339" s="37" t="s">
        <v>49</v>
      </c>
      <c r="E1339" s="38">
        <v>6306.5</v>
      </c>
      <c r="F1339" s="23">
        <v>41658</v>
      </c>
      <c r="G1339" s="38">
        <v>6306.5</v>
      </c>
      <c r="H1339" s="40">
        <f t="shared" si="21"/>
        <v>0</v>
      </c>
    </row>
    <row r="1340" spans="1:10" x14ac:dyDescent="0.25">
      <c r="A1340" s="35">
        <v>41658</v>
      </c>
      <c r="B1340" s="36">
        <v>467</v>
      </c>
      <c r="C1340" s="36" t="s">
        <v>407</v>
      </c>
      <c r="D1340" s="37" t="s">
        <v>17</v>
      </c>
      <c r="E1340" s="38">
        <v>2566</v>
      </c>
      <c r="F1340" s="23">
        <v>41668</v>
      </c>
      <c r="G1340" s="38">
        <v>2566</v>
      </c>
      <c r="H1340" s="40">
        <f t="shared" si="21"/>
        <v>0</v>
      </c>
    </row>
    <row r="1341" spans="1:10" x14ac:dyDescent="0.25">
      <c r="A1341" s="35">
        <v>41658</v>
      </c>
      <c r="B1341" s="36">
        <v>468</v>
      </c>
      <c r="C1341" s="36" t="s">
        <v>407</v>
      </c>
      <c r="D1341" s="37" t="s">
        <v>130</v>
      </c>
      <c r="E1341" s="38">
        <v>7767.5</v>
      </c>
      <c r="F1341" s="23">
        <v>41660</v>
      </c>
      <c r="G1341" s="38">
        <v>7767.5</v>
      </c>
      <c r="H1341" s="40">
        <f t="shared" si="21"/>
        <v>0</v>
      </c>
      <c r="I1341" s="21" t="s">
        <v>21</v>
      </c>
    </row>
    <row r="1342" spans="1:10" x14ac:dyDescent="0.25">
      <c r="A1342" s="35">
        <v>41658</v>
      </c>
      <c r="B1342" s="36">
        <v>469</v>
      </c>
      <c r="C1342" s="36" t="s">
        <v>407</v>
      </c>
      <c r="D1342" s="37" t="s">
        <v>83</v>
      </c>
      <c r="E1342" s="38">
        <v>2925.2</v>
      </c>
      <c r="F1342" s="23">
        <v>41660</v>
      </c>
      <c r="G1342" s="38">
        <v>2925.2</v>
      </c>
      <c r="H1342" s="40">
        <f t="shared" si="21"/>
        <v>0</v>
      </c>
      <c r="I1342" s="21" t="s">
        <v>21</v>
      </c>
    </row>
    <row r="1343" spans="1:10" x14ac:dyDescent="0.25">
      <c r="A1343" s="35">
        <v>41658</v>
      </c>
      <c r="B1343" s="36">
        <v>470</v>
      </c>
      <c r="C1343" s="36" t="s">
        <v>407</v>
      </c>
      <c r="D1343" s="37" t="s">
        <v>48</v>
      </c>
      <c r="E1343" s="38">
        <v>922.8</v>
      </c>
      <c r="F1343" s="23">
        <v>41658</v>
      </c>
      <c r="G1343" s="38">
        <v>922.8</v>
      </c>
      <c r="H1343" s="40">
        <f t="shared" si="21"/>
        <v>0</v>
      </c>
      <c r="I1343" s="21" t="s">
        <v>27</v>
      </c>
    </row>
    <row r="1344" spans="1:10" x14ac:dyDescent="0.25">
      <c r="A1344" s="35">
        <v>41658</v>
      </c>
      <c r="B1344" s="36">
        <v>471</v>
      </c>
      <c r="C1344" s="36" t="s">
        <v>407</v>
      </c>
      <c r="D1344" s="37" t="s">
        <v>55</v>
      </c>
      <c r="E1344" s="38">
        <v>10916.8</v>
      </c>
      <c r="F1344" s="23">
        <v>41658</v>
      </c>
      <c r="G1344" s="38">
        <v>10916.8</v>
      </c>
      <c r="H1344" s="40">
        <f t="shared" si="21"/>
        <v>0</v>
      </c>
    </row>
    <row r="1345" spans="1:10" x14ac:dyDescent="0.25">
      <c r="A1345" s="35">
        <v>41658</v>
      </c>
      <c r="B1345" s="36">
        <v>472</v>
      </c>
      <c r="C1345" s="36" t="s">
        <v>407</v>
      </c>
      <c r="D1345" s="37" t="s">
        <v>527</v>
      </c>
      <c r="E1345" s="38">
        <v>6407.5</v>
      </c>
      <c r="F1345" s="23">
        <v>41658</v>
      </c>
      <c r="G1345" s="38">
        <v>6407.5</v>
      </c>
      <c r="H1345" s="40">
        <f t="shared" si="21"/>
        <v>0</v>
      </c>
    </row>
    <row r="1346" spans="1:10" x14ac:dyDescent="0.25">
      <c r="A1346" s="35">
        <v>41658</v>
      </c>
      <c r="B1346" s="36">
        <v>473</v>
      </c>
      <c r="C1346" s="36" t="s">
        <v>407</v>
      </c>
      <c r="D1346" s="37" t="s">
        <v>68</v>
      </c>
      <c r="E1346" s="38">
        <v>3542.5</v>
      </c>
      <c r="F1346" s="23">
        <v>41659</v>
      </c>
      <c r="G1346" s="38">
        <v>3542.5</v>
      </c>
      <c r="H1346" s="40">
        <f t="shared" si="21"/>
        <v>0</v>
      </c>
      <c r="I1346" s="21" t="s">
        <v>65</v>
      </c>
    </row>
    <row r="1347" spans="1:10" x14ac:dyDescent="0.25">
      <c r="A1347" s="35">
        <v>41658</v>
      </c>
      <c r="B1347" s="36">
        <v>474</v>
      </c>
      <c r="C1347" s="36" t="s">
        <v>407</v>
      </c>
      <c r="D1347" s="37" t="s">
        <v>124</v>
      </c>
      <c r="E1347" s="38">
        <v>7714</v>
      </c>
      <c r="F1347" s="23">
        <v>41659</v>
      </c>
      <c r="G1347" s="38">
        <v>7714</v>
      </c>
      <c r="H1347" s="40">
        <f t="shared" si="21"/>
        <v>0</v>
      </c>
      <c r="I1347" s="21" t="s">
        <v>12</v>
      </c>
    </row>
    <row r="1348" spans="1:10" x14ac:dyDescent="0.25">
      <c r="A1348" s="35">
        <v>41658</v>
      </c>
      <c r="B1348" s="36">
        <v>475</v>
      </c>
      <c r="C1348" s="36" t="s">
        <v>407</v>
      </c>
      <c r="D1348" s="37" t="s">
        <v>29</v>
      </c>
      <c r="E1348" s="38">
        <v>10147.200000000001</v>
      </c>
      <c r="F1348" s="23">
        <v>41659</v>
      </c>
      <c r="G1348" s="38">
        <v>10147.200000000001</v>
      </c>
      <c r="H1348" s="40">
        <f t="shared" si="21"/>
        <v>0</v>
      </c>
      <c r="I1348" s="21" t="s">
        <v>12</v>
      </c>
    </row>
    <row r="1349" spans="1:10" x14ac:dyDescent="0.25">
      <c r="A1349" s="35">
        <v>41658</v>
      </c>
      <c r="B1349" s="36">
        <v>476</v>
      </c>
      <c r="C1349" s="36" t="s">
        <v>407</v>
      </c>
      <c r="D1349" s="37" t="s">
        <v>47</v>
      </c>
      <c r="E1349" s="38">
        <v>4016</v>
      </c>
      <c r="F1349" s="89" t="s">
        <v>528</v>
      </c>
      <c r="G1349" s="38">
        <v>4016</v>
      </c>
      <c r="H1349" s="40">
        <f t="shared" si="21"/>
        <v>0</v>
      </c>
      <c r="I1349" s="21" t="s">
        <v>12</v>
      </c>
      <c r="J1349" s="21" t="s">
        <v>529</v>
      </c>
    </row>
    <row r="1350" spans="1:10" x14ac:dyDescent="0.25">
      <c r="A1350" s="35">
        <v>41658</v>
      </c>
      <c r="B1350" s="36">
        <v>477</v>
      </c>
      <c r="C1350" s="36" t="s">
        <v>407</v>
      </c>
      <c r="D1350" s="37" t="s">
        <v>35</v>
      </c>
      <c r="E1350" s="38">
        <v>1269.5999999999999</v>
      </c>
      <c r="F1350" s="23">
        <v>41659</v>
      </c>
      <c r="G1350" s="38">
        <v>1269.5999999999999</v>
      </c>
      <c r="H1350" s="40">
        <f t="shared" si="21"/>
        <v>0</v>
      </c>
      <c r="I1350" s="21" t="s">
        <v>12</v>
      </c>
    </row>
    <row r="1351" spans="1:10" x14ac:dyDescent="0.25">
      <c r="A1351" s="35">
        <v>41658</v>
      </c>
      <c r="B1351" s="36">
        <v>478</v>
      </c>
      <c r="C1351" s="36" t="s">
        <v>407</v>
      </c>
      <c r="D1351" s="37" t="s">
        <v>530</v>
      </c>
      <c r="E1351" s="38">
        <v>680.5</v>
      </c>
      <c r="F1351" s="23">
        <v>41668</v>
      </c>
      <c r="G1351" s="38">
        <v>680.5</v>
      </c>
      <c r="H1351" s="40">
        <f t="shared" si="21"/>
        <v>0</v>
      </c>
      <c r="I1351" s="21" t="s">
        <v>37</v>
      </c>
    </row>
    <row r="1352" spans="1:10" x14ac:dyDescent="0.25">
      <c r="A1352" s="35">
        <v>41658</v>
      </c>
      <c r="B1352" s="36">
        <v>479</v>
      </c>
      <c r="C1352" s="36" t="s">
        <v>407</v>
      </c>
      <c r="D1352" s="37" t="s">
        <v>12</v>
      </c>
      <c r="E1352" s="38">
        <v>275.5</v>
      </c>
      <c r="F1352" s="23">
        <v>41660</v>
      </c>
      <c r="G1352" s="38">
        <v>275.5</v>
      </c>
      <c r="H1352" s="40">
        <f t="shared" si="21"/>
        <v>0</v>
      </c>
      <c r="I1352" s="21" t="s">
        <v>12</v>
      </c>
    </row>
    <row r="1353" spans="1:10" x14ac:dyDescent="0.25">
      <c r="A1353" s="35">
        <v>41658</v>
      </c>
      <c r="B1353" s="36">
        <v>480</v>
      </c>
      <c r="C1353" s="36" t="s">
        <v>407</v>
      </c>
      <c r="D1353" s="37" t="s">
        <v>11</v>
      </c>
      <c r="E1353" s="38">
        <v>49945.02</v>
      </c>
      <c r="F1353" s="23">
        <v>41667</v>
      </c>
      <c r="G1353" s="38">
        <v>49945.02</v>
      </c>
      <c r="H1353" s="40">
        <f t="shared" si="21"/>
        <v>0</v>
      </c>
      <c r="I1353" s="21" t="s">
        <v>65</v>
      </c>
    </row>
    <row r="1354" spans="1:10" x14ac:dyDescent="0.25">
      <c r="A1354" s="35">
        <v>41658</v>
      </c>
      <c r="B1354" s="36">
        <v>481</v>
      </c>
      <c r="C1354" s="36" t="s">
        <v>407</v>
      </c>
      <c r="D1354" s="37" t="s">
        <v>89</v>
      </c>
      <c r="E1354" s="38">
        <v>1159.5</v>
      </c>
      <c r="F1354" s="30" t="s">
        <v>531</v>
      </c>
      <c r="G1354" s="38">
        <v>1159.5</v>
      </c>
      <c r="H1354" s="40">
        <f t="shared" si="21"/>
        <v>0</v>
      </c>
    </row>
    <row r="1355" spans="1:10" x14ac:dyDescent="0.25">
      <c r="A1355" s="35">
        <v>41658</v>
      </c>
      <c r="B1355" s="36">
        <v>482</v>
      </c>
      <c r="C1355" s="36" t="s">
        <v>407</v>
      </c>
      <c r="D1355" s="37" t="s">
        <v>532</v>
      </c>
      <c r="E1355" s="38">
        <v>4431</v>
      </c>
      <c r="F1355" s="23">
        <v>41658</v>
      </c>
      <c r="G1355" s="38">
        <v>4431</v>
      </c>
      <c r="H1355" s="40">
        <f t="shared" si="21"/>
        <v>0</v>
      </c>
    </row>
    <row r="1356" spans="1:10" x14ac:dyDescent="0.25">
      <c r="A1356" s="35">
        <v>41658</v>
      </c>
      <c r="B1356" s="36">
        <v>483</v>
      </c>
      <c r="C1356" s="36" t="s">
        <v>407</v>
      </c>
      <c r="D1356" s="21" t="s">
        <v>99</v>
      </c>
      <c r="E1356" s="38">
        <v>357</v>
      </c>
      <c r="F1356" s="23">
        <v>41658</v>
      </c>
      <c r="G1356" s="38">
        <v>357</v>
      </c>
      <c r="H1356" s="40">
        <f t="shared" si="21"/>
        <v>0</v>
      </c>
    </row>
    <row r="1357" spans="1:10" x14ac:dyDescent="0.25">
      <c r="A1357" s="35">
        <v>41658</v>
      </c>
      <c r="B1357" s="36">
        <v>484</v>
      </c>
      <c r="C1357" s="36" t="s">
        <v>407</v>
      </c>
      <c r="D1357" s="37" t="s">
        <v>14</v>
      </c>
      <c r="E1357" s="38">
        <v>6820</v>
      </c>
      <c r="F1357" s="23">
        <v>41659</v>
      </c>
      <c r="G1357" s="38">
        <v>6820</v>
      </c>
      <c r="H1357" s="40">
        <f t="shared" si="21"/>
        <v>0</v>
      </c>
      <c r="I1357" s="21" t="s">
        <v>27</v>
      </c>
    </row>
    <row r="1358" spans="1:10" x14ac:dyDescent="0.25">
      <c r="A1358" s="35">
        <v>41658</v>
      </c>
      <c r="B1358" s="36">
        <v>485</v>
      </c>
      <c r="C1358" s="36" t="s">
        <v>407</v>
      </c>
      <c r="D1358" s="37" t="s">
        <v>269</v>
      </c>
      <c r="E1358" s="38">
        <v>4226.5</v>
      </c>
      <c r="F1358" s="23">
        <v>41658</v>
      </c>
      <c r="G1358" s="38">
        <v>4226.5</v>
      </c>
      <c r="H1358" s="40">
        <f t="shared" si="21"/>
        <v>0</v>
      </c>
    </row>
    <row r="1359" spans="1:10" x14ac:dyDescent="0.25">
      <c r="A1359" s="35">
        <v>41658</v>
      </c>
      <c r="B1359" s="36">
        <v>486</v>
      </c>
      <c r="C1359" s="36" t="s">
        <v>407</v>
      </c>
      <c r="D1359" s="37" t="s">
        <v>136</v>
      </c>
      <c r="E1359" s="38">
        <v>842.5</v>
      </c>
      <c r="F1359" s="23">
        <v>41658</v>
      </c>
      <c r="G1359" s="38">
        <v>842.5</v>
      </c>
      <c r="H1359" s="40">
        <f t="shared" si="21"/>
        <v>0</v>
      </c>
    </row>
    <row r="1360" spans="1:10" x14ac:dyDescent="0.25">
      <c r="A1360" s="35">
        <v>41658</v>
      </c>
      <c r="B1360" s="36">
        <v>487</v>
      </c>
      <c r="C1360" s="36" t="s">
        <v>407</v>
      </c>
      <c r="D1360" s="37" t="s">
        <v>20</v>
      </c>
      <c r="E1360" s="38">
        <v>1534.5</v>
      </c>
      <c r="F1360" s="23">
        <v>41659</v>
      </c>
      <c r="G1360" s="38">
        <v>1534.5</v>
      </c>
      <c r="H1360" s="40">
        <f t="shared" si="21"/>
        <v>0</v>
      </c>
    </row>
    <row r="1361" spans="1:10" x14ac:dyDescent="0.25">
      <c r="A1361" s="35">
        <v>41658</v>
      </c>
      <c r="B1361" s="36">
        <v>488</v>
      </c>
      <c r="C1361" s="36" t="s">
        <v>407</v>
      </c>
      <c r="D1361" s="37" t="s">
        <v>237</v>
      </c>
      <c r="E1361" s="38">
        <v>6986</v>
      </c>
      <c r="F1361" s="87">
        <v>41659</v>
      </c>
      <c r="G1361" s="38">
        <v>6986</v>
      </c>
      <c r="H1361" s="40">
        <f t="shared" si="21"/>
        <v>0</v>
      </c>
      <c r="I1361" s="21" t="s">
        <v>21</v>
      </c>
      <c r="J1361" s="21" t="s">
        <v>533</v>
      </c>
    </row>
    <row r="1362" spans="1:10" x14ac:dyDescent="0.25">
      <c r="A1362" s="35">
        <v>41658</v>
      </c>
      <c r="B1362" s="36">
        <v>489</v>
      </c>
      <c r="C1362" s="36" t="s">
        <v>407</v>
      </c>
      <c r="D1362" s="37" t="s">
        <v>86</v>
      </c>
      <c r="E1362" s="38">
        <v>16776</v>
      </c>
      <c r="F1362" s="23">
        <v>41658</v>
      </c>
      <c r="G1362" s="38">
        <v>16776</v>
      </c>
      <c r="H1362" s="40">
        <f t="shared" si="21"/>
        <v>0</v>
      </c>
    </row>
    <row r="1363" spans="1:10" x14ac:dyDescent="0.25">
      <c r="A1363" s="35">
        <v>41658</v>
      </c>
      <c r="B1363" s="36">
        <v>490</v>
      </c>
      <c r="C1363" s="36" t="s">
        <v>407</v>
      </c>
      <c r="D1363" s="37" t="s">
        <v>534</v>
      </c>
      <c r="E1363" s="38">
        <v>245</v>
      </c>
      <c r="F1363" s="23">
        <v>41659</v>
      </c>
      <c r="G1363" s="38">
        <v>245</v>
      </c>
      <c r="H1363" s="40">
        <f t="shared" si="21"/>
        <v>0</v>
      </c>
    </row>
    <row r="1364" spans="1:10" x14ac:dyDescent="0.25">
      <c r="A1364" s="35">
        <v>41658</v>
      </c>
      <c r="B1364" s="36">
        <v>491</v>
      </c>
      <c r="C1364" s="36" t="s">
        <v>407</v>
      </c>
      <c r="D1364" s="37" t="s">
        <v>186</v>
      </c>
      <c r="E1364" s="38">
        <v>2088</v>
      </c>
      <c r="F1364" s="23">
        <v>41660</v>
      </c>
      <c r="G1364" s="38">
        <v>2088</v>
      </c>
      <c r="H1364" s="40">
        <f t="shared" si="21"/>
        <v>0</v>
      </c>
    </row>
    <row r="1365" spans="1:10" x14ac:dyDescent="0.25">
      <c r="A1365" s="35">
        <v>41658</v>
      </c>
      <c r="B1365" s="36">
        <v>492</v>
      </c>
      <c r="C1365" s="36" t="s">
        <v>407</v>
      </c>
      <c r="D1365" s="37" t="s">
        <v>152</v>
      </c>
      <c r="E1365" s="38">
        <v>6582</v>
      </c>
      <c r="F1365" s="23">
        <v>41658</v>
      </c>
      <c r="G1365" s="38">
        <v>6582</v>
      </c>
      <c r="H1365" s="40">
        <f t="shared" si="21"/>
        <v>0</v>
      </c>
    </row>
    <row r="1366" spans="1:10" x14ac:dyDescent="0.25">
      <c r="A1366" s="35">
        <v>41659</v>
      </c>
      <c r="B1366" s="36">
        <v>493</v>
      </c>
      <c r="C1366" s="36" t="s">
        <v>407</v>
      </c>
      <c r="D1366" s="37" t="s">
        <v>20</v>
      </c>
      <c r="E1366" s="86">
        <v>8915.5</v>
      </c>
      <c r="F1366" s="95" t="s">
        <v>535</v>
      </c>
      <c r="G1366" s="103">
        <f>2915.5+6000</f>
        <v>8915.5</v>
      </c>
      <c r="H1366" s="40">
        <f t="shared" si="21"/>
        <v>0</v>
      </c>
      <c r="I1366" s="32"/>
    </row>
    <row r="1367" spans="1:10" x14ac:dyDescent="0.25">
      <c r="A1367" s="35">
        <v>41659</v>
      </c>
      <c r="B1367" s="36">
        <v>494</v>
      </c>
      <c r="C1367" s="36" t="s">
        <v>407</v>
      </c>
      <c r="D1367" s="37" t="s">
        <v>115</v>
      </c>
      <c r="E1367" s="38">
        <v>244</v>
      </c>
      <c r="F1367" s="23">
        <v>41659</v>
      </c>
      <c r="G1367" s="38">
        <v>244</v>
      </c>
      <c r="H1367" s="40">
        <f t="shared" si="21"/>
        <v>0</v>
      </c>
      <c r="I1367" s="88"/>
    </row>
    <row r="1368" spans="1:10" x14ac:dyDescent="0.25">
      <c r="A1368" s="35">
        <v>41659</v>
      </c>
      <c r="B1368" s="36">
        <v>495</v>
      </c>
      <c r="C1368" s="36" t="s">
        <v>407</v>
      </c>
      <c r="D1368" s="37" t="s">
        <v>13</v>
      </c>
      <c r="E1368" s="38">
        <v>1907.6</v>
      </c>
      <c r="F1368" s="23">
        <v>41662</v>
      </c>
      <c r="G1368" s="38">
        <v>1907.6</v>
      </c>
      <c r="H1368" s="40">
        <f t="shared" si="21"/>
        <v>0</v>
      </c>
      <c r="I1368" s="21" t="s">
        <v>21</v>
      </c>
    </row>
    <row r="1369" spans="1:10" x14ac:dyDescent="0.25">
      <c r="A1369" s="35">
        <v>41659</v>
      </c>
      <c r="B1369" s="36">
        <v>496</v>
      </c>
      <c r="C1369" s="36" t="s">
        <v>407</v>
      </c>
      <c r="D1369" s="37" t="s">
        <v>16</v>
      </c>
      <c r="E1369" s="38">
        <v>120163.51</v>
      </c>
      <c r="F1369" s="104">
        <v>41710</v>
      </c>
      <c r="G1369" s="105">
        <v>120163.51</v>
      </c>
      <c r="H1369" s="40">
        <f t="shared" si="21"/>
        <v>0</v>
      </c>
    </row>
    <row r="1370" spans="1:10" x14ac:dyDescent="0.25">
      <c r="A1370" s="35">
        <v>41659</v>
      </c>
      <c r="B1370" s="36">
        <v>497</v>
      </c>
      <c r="C1370" s="36" t="s">
        <v>407</v>
      </c>
      <c r="D1370" s="37" t="s">
        <v>338</v>
      </c>
      <c r="E1370" s="38">
        <v>510</v>
      </c>
      <c r="F1370" s="23">
        <v>41660</v>
      </c>
      <c r="G1370" s="38">
        <v>510</v>
      </c>
      <c r="H1370" s="40">
        <f t="shared" si="21"/>
        <v>0</v>
      </c>
      <c r="I1370" s="21" t="s">
        <v>30</v>
      </c>
    </row>
    <row r="1371" spans="1:10" x14ac:dyDescent="0.25">
      <c r="A1371" s="35">
        <v>41659</v>
      </c>
      <c r="B1371" s="36">
        <v>498</v>
      </c>
      <c r="C1371" s="36" t="s">
        <v>407</v>
      </c>
      <c r="D1371" s="37" t="s">
        <v>34</v>
      </c>
      <c r="E1371" s="38">
        <v>2116</v>
      </c>
      <c r="F1371" s="23">
        <v>41660</v>
      </c>
      <c r="G1371" s="38">
        <v>2116</v>
      </c>
      <c r="H1371" s="40">
        <f t="shared" si="21"/>
        <v>0</v>
      </c>
      <c r="I1371" s="21" t="s">
        <v>30</v>
      </c>
    </row>
    <row r="1372" spans="1:10" x14ac:dyDescent="0.25">
      <c r="A1372" s="35">
        <v>41659</v>
      </c>
      <c r="B1372" s="36">
        <v>499</v>
      </c>
      <c r="C1372" s="36" t="s">
        <v>407</v>
      </c>
      <c r="D1372" s="37" t="s">
        <v>349</v>
      </c>
      <c r="E1372" s="38">
        <v>2391</v>
      </c>
      <c r="F1372" s="23">
        <v>41659</v>
      </c>
      <c r="G1372" s="38">
        <v>2391</v>
      </c>
      <c r="H1372" s="40">
        <f t="shared" si="21"/>
        <v>0</v>
      </c>
    </row>
    <row r="1373" spans="1:10" x14ac:dyDescent="0.25">
      <c r="A1373" s="35">
        <v>41659</v>
      </c>
      <c r="B1373" s="36">
        <v>500</v>
      </c>
      <c r="C1373" s="36" t="s">
        <v>407</v>
      </c>
      <c r="D1373" s="37" t="s">
        <v>8</v>
      </c>
      <c r="E1373" s="38">
        <v>1132</v>
      </c>
      <c r="F1373" s="23">
        <v>41659</v>
      </c>
      <c r="G1373" s="38">
        <v>1132</v>
      </c>
      <c r="H1373" s="40">
        <f t="shared" si="21"/>
        <v>0</v>
      </c>
    </row>
    <row r="1374" spans="1:10" x14ac:dyDescent="0.25">
      <c r="A1374" s="35">
        <v>41659</v>
      </c>
      <c r="B1374" s="36">
        <v>501</v>
      </c>
      <c r="C1374" s="36" t="s">
        <v>407</v>
      </c>
      <c r="D1374" s="37" t="s">
        <v>144</v>
      </c>
      <c r="E1374" s="38">
        <v>2761</v>
      </c>
      <c r="F1374" s="23">
        <v>41659</v>
      </c>
      <c r="G1374" s="38">
        <v>2761</v>
      </c>
      <c r="H1374" s="40">
        <f t="shared" si="21"/>
        <v>0</v>
      </c>
      <c r="I1374" s="21" t="s">
        <v>217</v>
      </c>
    </row>
    <row r="1375" spans="1:10" x14ac:dyDescent="0.25">
      <c r="A1375" s="35">
        <v>41659</v>
      </c>
      <c r="B1375" s="36">
        <v>502</v>
      </c>
      <c r="C1375" s="36" t="s">
        <v>407</v>
      </c>
      <c r="D1375" s="37" t="s">
        <v>116</v>
      </c>
      <c r="E1375" s="38">
        <v>953</v>
      </c>
      <c r="F1375" s="23">
        <v>41659</v>
      </c>
      <c r="G1375" s="38">
        <v>953</v>
      </c>
      <c r="H1375" s="40">
        <f t="shared" si="21"/>
        <v>0</v>
      </c>
    </row>
    <row r="1376" spans="1:10" x14ac:dyDescent="0.25">
      <c r="A1376" s="35">
        <v>41659</v>
      </c>
      <c r="B1376" s="36">
        <v>503</v>
      </c>
      <c r="C1376" s="36" t="s">
        <v>407</v>
      </c>
      <c r="D1376" s="37" t="s">
        <v>83</v>
      </c>
      <c r="E1376" s="38">
        <v>6493.2</v>
      </c>
      <c r="F1376" s="23">
        <v>41660</v>
      </c>
      <c r="G1376" s="38">
        <v>6493.2</v>
      </c>
      <c r="H1376" s="40">
        <f t="shared" si="21"/>
        <v>0</v>
      </c>
    </row>
    <row r="1377" spans="1:10" x14ac:dyDescent="0.25">
      <c r="A1377" s="35">
        <v>41659</v>
      </c>
      <c r="B1377" s="36">
        <v>504</v>
      </c>
      <c r="C1377" s="36" t="s">
        <v>407</v>
      </c>
      <c r="D1377" s="37" t="s">
        <v>366</v>
      </c>
      <c r="E1377" s="38">
        <v>3600</v>
      </c>
      <c r="F1377" s="23">
        <v>41659</v>
      </c>
      <c r="G1377" s="38">
        <v>3600</v>
      </c>
      <c r="H1377" s="40">
        <f t="shared" si="21"/>
        <v>0</v>
      </c>
    </row>
    <row r="1378" spans="1:10" x14ac:dyDescent="0.25">
      <c r="A1378" s="35">
        <v>41659</v>
      </c>
      <c r="B1378" s="36">
        <v>505</v>
      </c>
      <c r="C1378" s="36" t="s">
        <v>407</v>
      </c>
      <c r="D1378" s="37" t="s">
        <v>74</v>
      </c>
      <c r="E1378" s="38">
        <v>1192</v>
      </c>
      <c r="F1378" s="23">
        <v>41659</v>
      </c>
      <c r="G1378" s="38">
        <v>1192</v>
      </c>
      <c r="H1378" s="40">
        <f t="shared" si="21"/>
        <v>0</v>
      </c>
    </row>
    <row r="1379" spans="1:10" x14ac:dyDescent="0.25">
      <c r="A1379" s="35">
        <v>41659</v>
      </c>
      <c r="B1379" s="36">
        <v>506</v>
      </c>
      <c r="C1379" s="36" t="s">
        <v>407</v>
      </c>
      <c r="D1379" s="37" t="s">
        <v>22</v>
      </c>
      <c r="E1379" s="38">
        <v>4641.5</v>
      </c>
      <c r="F1379" s="23">
        <v>41659</v>
      </c>
      <c r="G1379" s="38">
        <v>4641.5</v>
      </c>
      <c r="H1379" s="40">
        <f t="shared" si="21"/>
        <v>0</v>
      </c>
    </row>
    <row r="1380" spans="1:10" x14ac:dyDescent="0.25">
      <c r="A1380" s="35">
        <v>41659</v>
      </c>
      <c r="B1380" s="36">
        <v>507</v>
      </c>
      <c r="C1380" s="36" t="s">
        <v>407</v>
      </c>
      <c r="D1380" s="37" t="s">
        <v>536</v>
      </c>
      <c r="E1380" s="38">
        <v>3110.5</v>
      </c>
      <c r="F1380" s="23">
        <v>41659</v>
      </c>
      <c r="G1380" s="38">
        <v>3110.5</v>
      </c>
      <c r="H1380" s="40">
        <f t="shared" si="21"/>
        <v>0</v>
      </c>
    </row>
    <row r="1381" spans="1:10" x14ac:dyDescent="0.25">
      <c r="A1381" s="47">
        <v>41659</v>
      </c>
      <c r="B1381" s="48">
        <v>508</v>
      </c>
      <c r="C1381" s="48" t="s">
        <v>407</v>
      </c>
      <c r="D1381" s="37" t="s">
        <v>49</v>
      </c>
      <c r="E1381" s="38">
        <v>5757.5</v>
      </c>
      <c r="F1381" s="106" t="s">
        <v>537</v>
      </c>
      <c r="G1381" s="77">
        <v>5757.5</v>
      </c>
      <c r="H1381" s="40">
        <f t="shared" si="21"/>
        <v>0</v>
      </c>
    </row>
    <row r="1382" spans="1:10" x14ac:dyDescent="0.25">
      <c r="A1382" s="35">
        <v>41659</v>
      </c>
      <c r="B1382" s="36">
        <v>509</v>
      </c>
      <c r="C1382" s="36" t="s">
        <v>407</v>
      </c>
      <c r="D1382" s="37" t="s">
        <v>54</v>
      </c>
      <c r="E1382" s="38">
        <v>37083.699999999997</v>
      </c>
      <c r="F1382" s="23">
        <v>41660</v>
      </c>
      <c r="G1382" s="38">
        <v>37083.800000000003</v>
      </c>
      <c r="H1382" s="40">
        <f t="shared" si="21"/>
        <v>-0.10000000000582077</v>
      </c>
      <c r="I1382" s="21" t="s">
        <v>30</v>
      </c>
    </row>
    <row r="1383" spans="1:10" x14ac:dyDescent="0.25">
      <c r="A1383" s="35">
        <v>41659</v>
      </c>
      <c r="B1383" s="36">
        <v>510</v>
      </c>
      <c r="C1383" s="36" t="s">
        <v>407</v>
      </c>
      <c r="D1383" s="37" t="s">
        <v>14</v>
      </c>
      <c r="E1383" s="38">
        <v>1483</v>
      </c>
      <c r="F1383" s="23">
        <v>41659</v>
      </c>
      <c r="G1383" s="38">
        <v>1483</v>
      </c>
      <c r="H1383" s="40">
        <f t="shared" si="21"/>
        <v>0</v>
      </c>
    </row>
    <row r="1384" spans="1:10" x14ac:dyDescent="0.25">
      <c r="A1384" s="35">
        <v>41659</v>
      </c>
      <c r="B1384" s="36">
        <v>511</v>
      </c>
      <c r="C1384" s="36" t="s">
        <v>407</v>
      </c>
      <c r="D1384" s="37" t="s">
        <v>527</v>
      </c>
      <c r="E1384" s="38">
        <v>2236</v>
      </c>
      <c r="F1384" s="23">
        <v>41659</v>
      </c>
      <c r="G1384" s="38">
        <v>2236</v>
      </c>
      <c r="H1384" s="40">
        <f t="shared" si="21"/>
        <v>0</v>
      </c>
    </row>
    <row r="1385" spans="1:10" x14ac:dyDescent="0.25">
      <c r="A1385" s="35">
        <v>41659</v>
      </c>
      <c r="B1385" s="36">
        <v>512</v>
      </c>
      <c r="C1385" s="36" t="s">
        <v>407</v>
      </c>
      <c r="D1385" s="37" t="s">
        <v>129</v>
      </c>
      <c r="E1385" s="38">
        <v>905</v>
      </c>
      <c r="F1385" s="23">
        <v>41659</v>
      </c>
      <c r="G1385" s="38">
        <v>905</v>
      </c>
      <c r="H1385" s="40">
        <f t="shared" si="21"/>
        <v>0</v>
      </c>
    </row>
    <row r="1386" spans="1:10" x14ac:dyDescent="0.25">
      <c r="A1386" s="35">
        <v>41659</v>
      </c>
      <c r="B1386" s="36">
        <v>513</v>
      </c>
      <c r="C1386" s="36" t="s">
        <v>407</v>
      </c>
      <c r="D1386" s="37" t="s">
        <v>29</v>
      </c>
      <c r="E1386" s="38">
        <v>5929</v>
      </c>
      <c r="F1386" s="23">
        <v>41661</v>
      </c>
      <c r="G1386" s="38">
        <v>5929</v>
      </c>
      <c r="H1386" s="40">
        <f t="shared" ref="H1386:H1449" si="22">E1386-G1386</f>
        <v>0</v>
      </c>
      <c r="I1386" s="21" t="s">
        <v>30</v>
      </c>
    </row>
    <row r="1387" spans="1:10" x14ac:dyDescent="0.25">
      <c r="A1387" s="35">
        <v>41659</v>
      </c>
      <c r="B1387" s="36">
        <v>514</v>
      </c>
      <c r="C1387" s="36" t="s">
        <v>407</v>
      </c>
      <c r="D1387" s="37" t="s">
        <v>43</v>
      </c>
      <c r="E1387" s="38">
        <v>1140</v>
      </c>
      <c r="F1387" s="30">
        <v>41678</v>
      </c>
      <c r="G1387" s="44">
        <v>1140</v>
      </c>
      <c r="H1387" s="40">
        <f t="shared" si="22"/>
        <v>0</v>
      </c>
      <c r="I1387" s="21" t="s">
        <v>30</v>
      </c>
      <c r="J1387" s="54"/>
    </row>
    <row r="1388" spans="1:10" x14ac:dyDescent="0.25">
      <c r="A1388" s="35">
        <v>41659</v>
      </c>
      <c r="B1388" s="36">
        <v>515</v>
      </c>
      <c r="C1388" s="36" t="s">
        <v>407</v>
      </c>
      <c r="D1388" s="37" t="s">
        <v>42</v>
      </c>
      <c r="E1388" s="38">
        <v>1520</v>
      </c>
      <c r="F1388" s="30">
        <v>41678</v>
      </c>
      <c r="G1388" s="44">
        <v>1520</v>
      </c>
      <c r="H1388" s="40">
        <f t="shared" si="22"/>
        <v>0</v>
      </c>
      <c r="I1388" s="21" t="s">
        <v>30</v>
      </c>
    </row>
    <row r="1389" spans="1:10" x14ac:dyDescent="0.25">
      <c r="A1389" s="35">
        <v>41659</v>
      </c>
      <c r="B1389" s="36">
        <v>516</v>
      </c>
      <c r="C1389" s="36" t="s">
        <v>407</v>
      </c>
      <c r="D1389" s="37" t="s">
        <v>35</v>
      </c>
      <c r="E1389" s="38">
        <v>1320.2</v>
      </c>
      <c r="F1389" s="23">
        <v>41660</v>
      </c>
      <c r="G1389" s="38">
        <v>1320.2</v>
      </c>
      <c r="H1389" s="40">
        <f t="shared" si="22"/>
        <v>0</v>
      </c>
      <c r="I1389" s="21" t="s">
        <v>30</v>
      </c>
    </row>
    <row r="1390" spans="1:10" x14ac:dyDescent="0.25">
      <c r="A1390" s="35">
        <v>41659</v>
      </c>
      <c r="B1390" s="36">
        <v>517</v>
      </c>
      <c r="C1390" s="36" t="s">
        <v>407</v>
      </c>
      <c r="D1390" s="37" t="s">
        <v>57</v>
      </c>
      <c r="E1390" s="38">
        <v>1170</v>
      </c>
      <c r="F1390" s="23">
        <v>41660</v>
      </c>
      <c r="G1390" s="38">
        <v>1170</v>
      </c>
      <c r="H1390" s="40">
        <f t="shared" si="22"/>
        <v>0</v>
      </c>
      <c r="I1390" s="21" t="s">
        <v>30</v>
      </c>
    </row>
    <row r="1391" spans="1:10" x14ac:dyDescent="0.25">
      <c r="A1391" s="35">
        <v>41659</v>
      </c>
      <c r="B1391" s="36">
        <v>518</v>
      </c>
      <c r="C1391" s="36" t="s">
        <v>407</v>
      </c>
      <c r="D1391" s="37" t="s">
        <v>29</v>
      </c>
      <c r="E1391" s="38">
        <v>7313</v>
      </c>
      <c r="F1391" s="23">
        <v>41661</v>
      </c>
      <c r="G1391" s="38">
        <v>7313</v>
      </c>
      <c r="H1391" s="40">
        <f t="shared" si="22"/>
        <v>0</v>
      </c>
      <c r="I1391" s="21" t="s">
        <v>30</v>
      </c>
    </row>
    <row r="1392" spans="1:10" x14ac:dyDescent="0.25">
      <c r="A1392" s="35">
        <v>41659</v>
      </c>
      <c r="B1392" s="36">
        <v>519</v>
      </c>
      <c r="C1392" s="36" t="s">
        <v>407</v>
      </c>
      <c r="D1392" s="37" t="s">
        <v>28</v>
      </c>
      <c r="E1392" s="38">
        <v>1050</v>
      </c>
      <c r="F1392" s="23">
        <v>41659</v>
      </c>
      <c r="G1392" s="38">
        <v>1050</v>
      </c>
      <c r="H1392" s="40">
        <f t="shared" si="22"/>
        <v>0</v>
      </c>
    </row>
    <row r="1393" spans="1:14" x14ac:dyDescent="0.25">
      <c r="A1393" s="35">
        <v>41659</v>
      </c>
      <c r="B1393" s="36">
        <v>520</v>
      </c>
      <c r="C1393" s="36" t="s">
        <v>407</v>
      </c>
      <c r="D1393" s="37" t="s">
        <v>80</v>
      </c>
      <c r="E1393" s="38">
        <v>2424.5</v>
      </c>
      <c r="F1393" s="87">
        <v>41660</v>
      </c>
      <c r="G1393" s="38">
        <v>2424.5</v>
      </c>
      <c r="H1393" s="40">
        <f t="shared" si="22"/>
        <v>0</v>
      </c>
      <c r="I1393" s="21" t="s">
        <v>30</v>
      </c>
    </row>
    <row r="1394" spans="1:14" x14ac:dyDescent="0.25">
      <c r="A1394" s="35">
        <v>41659</v>
      </c>
      <c r="B1394" s="36">
        <v>521</v>
      </c>
      <c r="C1394" s="36" t="s">
        <v>407</v>
      </c>
      <c r="D1394" s="37" t="s">
        <v>33</v>
      </c>
      <c r="E1394" s="38">
        <v>7532.2</v>
      </c>
      <c r="F1394" s="23">
        <v>41659</v>
      </c>
      <c r="G1394" s="38">
        <v>7532.2</v>
      </c>
      <c r="H1394" s="40">
        <f t="shared" si="22"/>
        <v>0</v>
      </c>
      <c r="I1394" s="21" t="s">
        <v>65</v>
      </c>
    </row>
    <row r="1395" spans="1:14" x14ac:dyDescent="0.25">
      <c r="A1395" s="35">
        <v>41659</v>
      </c>
      <c r="B1395" s="36">
        <v>522</v>
      </c>
      <c r="C1395" s="36" t="s">
        <v>407</v>
      </c>
      <c r="D1395" s="37" t="s">
        <v>78</v>
      </c>
      <c r="E1395" s="38">
        <v>2129</v>
      </c>
      <c r="F1395" s="23">
        <v>41660</v>
      </c>
      <c r="G1395" s="38">
        <v>2129</v>
      </c>
      <c r="H1395" s="40">
        <f t="shared" si="22"/>
        <v>0</v>
      </c>
      <c r="I1395" s="21" t="s">
        <v>30</v>
      </c>
    </row>
    <row r="1396" spans="1:14" x14ac:dyDescent="0.25">
      <c r="A1396" s="35">
        <v>41659</v>
      </c>
      <c r="B1396" s="36">
        <v>523</v>
      </c>
      <c r="C1396" s="36" t="s">
        <v>407</v>
      </c>
      <c r="D1396" s="37" t="s">
        <v>58</v>
      </c>
      <c r="E1396" s="38">
        <v>444</v>
      </c>
      <c r="F1396" s="23">
        <v>41660</v>
      </c>
      <c r="G1396" s="38">
        <v>444</v>
      </c>
      <c r="H1396" s="40">
        <f t="shared" si="22"/>
        <v>0</v>
      </c>
      <c r="I1396" s="21" t="s">
        <v>30</v>
      </c>
    </row>
    <row r="1397" spans="1:14" x14ac:dyDescent="0.25">
      <c r="A1397" s="35">
        <v>41659</v>
      </c>
      <c r="B1397" s="36">
        <v>524</v>
      </c>
      <c r="C1397" s="36" t="s">
        <v>407</v>
      </c>
      <c r="D1397" s="37" t="s">
        <v>413</v>
      </c>
      <c r="E1397" s="38">
        <v>720</v>
      </c>
      <c r="F1397" s="23">
        <v>41660</v>
      </c>
      <c r="G1397" s="38">
        <v>720</v>
      </c>
      <c r="H1397" s="40">
        <f t="shared" si="22"/>
        <v>0</v>
      </c>
      <c r="I1397" s="21" t="s">
        <v>30</v>
      </c>
    </row>
    <row r="1398" spans="1:14" x14ac:dyDescent="0.25">
      <c r="A1398" s="35">
        <v>41659</v>
      </c>
      <c r="B1398" s="36">
        <v>525</v>
      </c>
      <c r="C1398" s="36" t="s">
        <v>407</v>
      </c>
      <c r="D1398" s="37" t="s">
        <v>66</v>
      </c>
      <c r="E1398" s="38">
        <v>1034</v>
      </c>
      <c r="F1398" s="23">
        <v>41659</v>
      </c>
      <c r="G1398" s="38">
        <v>1034</v>
      </c>
      <c r="H1398" s="40">
        <f t="shared" si="22"/>
        <v>0</v>
      </c>
      <c r="I1398" s="21" t="s">
        <v>162</v>
      </c>
    </row>
    <row r="1399" spans="1:14" x14ac:dyDescent="0.25">
      <c r="A1399" s="35">
        <v>41659</v>
      </c>
      <c r="B1399" s="36">
        <v>526</v>
      </c>
      <c r="C1399" s="36" t="s">
        <v>407</v>
      </c>
      <c r="D1399" s="37" t="s">
        <v>304</v>
      </c>
      <c r="E1399" s="38">
        <v>8978.5</v>
      </c>
      <c r="F1399" s="23">
        <v>41659</v>
      </c>
      <c r="G1399" s="38">
        <v>8978.5</v>
      </c>
      <c r="H1399" s="40">
        <f t="shared" si="22"/>
        <v>0</v>
      </c>
      <c r="I1399" s="21" t="s">
        <v>65</v>
      </c>
    </row>
    <row r="1400" spans="1:14" ht="26.25" customHeight="1" x14ac:dyDescent="0.25">
      <c r="A1400" s="35">
        <v>41659</v>
      </c>
      <c r="B1400" s="36">
        <v>527</v>
      </c>
      <c r="C1400" s="36" t="s">
        <v>407</v>
      </c>
      <c r="D1400" s="37" t="s">
        <v>523</v>
      </c>
      <c r="E1400" s="38">
        <v>30086</v>
      </c>
      <c r="F1400" s="107" t="s">
        <v>538</v>
      </c>
      <c r="G1400" s="38">
        <f>25086+4700+300</f>
        <v>30086</v>
      </c>
      <c r="H1400" s="40">
        <f t="shared" si="22"/>
        <v>0</v>
      </c>
    </row>
    <row r="1401" spans="1:14" x14ac:dyDescent="0.25">
      <c r="A1401" s="35">
        <v>41659</v>
      </c>
      <c r="B1401" s="36">
        <v>528</v>
      </c>
      <c r="C1401" s="36" t="s">
        <v>407</v>
      </c>
      <c r="D1401" s="37" t="s">
        <v>149</v>
      </c>
      <c r="E1401" s="38">
        <v>7541.5</v>
      </c>
      <c r="F1401" s="23">
        <v>41659</v>
      </c>
      <c r="G1401" s="38">
        <v>7541.5</v>
      </c>
      <c r="H1401" s="40">
        <f t="shared" si="22"/>
        <v>0</v>
      </c>
    </row>
    <row r="1402" spans="1:14" x14ac:dyDescent="0.25">
      <c r="A1402" s="35">
        <v>41659</v>
      </c>
      <c r="B1402" s="36">
        <v>529</v>
      </c>
      <c r="C1402" s="36" t="s">
        <v>407</v>
      </c>
      <c r="D1402" s="37" t="s">
        <v>44</v>
      </c>
      <c r="E1402" s="38">
        <v>3420</v>
      </c>
      <c r="F1402" s="30">
        <v>41678</v>
      </c>
      <c r="G1402" s="44">
        <v>3420</v>
      </c>
      <c r="H1402" s="40">
        <f t="shared" si="22"/>
        <v>0</v>
      </c>
      <c r="I1402" s="21" t="s">
        <v>45</v>
      </c>
      <c r="J1402" s="31"/>
    </row>
    <row r="1403" spans="1:14" x14ac:dyDescent="0.25">
      <c r="A1403" s="35">
        <v>41659</v>
      </c>
      <c r="B1403" s="36">
        <v>530</v>
      </c>
      <c r="C1403" s="36" t="s">
        <v>407</v>
      </c>
      <c r="D1403" s="37" t="s">
        <v>55</v>
      </c>
      <c r="E1403" s="38">
        <v>19431.400000000001</v>
      </c>
      <c r="F1403" s="23">
        <v>41659</v>
      </c>
      <c r="G1403" s="38">
        <v>19431.400000000001</v>
      </c>
      <c r="H1403" s="40">
        <f t="shared" si="22"/>
        <v>0</v>
      </c>
    </row>
    <row r="1404" spans="1:14" x14ac:dyDescent="0.25">
      <c r="A1404" s="35">
        <v>41659</v>
      </c>
      <c r="B1404" s="36">
        <v>531</v>
      </c>
      <c r="C1404" s="36" t="s">
        <v>407</v>
      </c>
      <c r="D1404" s="37" t="s">
        <v>133</v>
      </c>
      <c r="E1404" s="38">
        <v>9155</v>
      </c>
      <c r="F1404" s="23">
        <v>41659</v>
      </c>
      <c r="G1404" s="38">
        <v>9155</v>
      </c>
      <c r="H1404" s="40">
        <f t="shared" si="22"/>
        <v>0</v>
      </c>
    </row>
    <row r="1405" spans="1:14" ht="57" x14ac:dyDescent="0.25">
      <c r="A1405" s="35">
        <v>41659</v>
      </c>
      <c r="B1405" s="36">
        <v>532</v>
      </c>
      <c r="C1405" s="36" t="s">
        <v>407</v>
      </c>
      <c r="D1405" s="37" t="s">
        <v>321</v>
      </c>
      <c r="E1405" s="38">
        <v>5407</v>
      </c>
      <c r="F1405" s="90" t="s">
        <v>539</v>
      </c>
      <c r="G1405" s="38">
        <v>5407</v>
      </c>
      <c r="H1405" s="40">
        <f t="shared" si="22"/>
        <v>0</v>
      </c>
      <c r="I1405" s="32"/>
      <c r="J1405" s="32"/>
      <c r="K1405" s="32"/>
      <c r="L1405" s="32"/>
      <c r="M1405" s="32"/>
      <c r="N1405" s="32"/>
    </row>
    <row r="1406" spans="1:14" x14ac:dyDescent="0.25">
      <c r="A1406" s="35">
        <v>41659</v>
      </c>
      <c r="B1406" s="36">
        <v>533</v>
      </c>
      <c r="C1406" s="36" t="s">
        <v>407</v>
      </c>
      <c r="D1406" s="37" t="s">
        <v>51</v>
      </c>
      <c r="E1406" s="38">
        <v>1936</v>
      </c>
      <c r="F1406" s="23">
        <v>41659</v>
      </c>
      <c r="G1406" s="38">
        <v>1936</v>
      </c>
      <c r="H1406" s="40">
        <f t="shared" si="22"/>
        <v>0</v>
      </c>
      <c r="I1406" s="21" t="s">
        <v>45</v>
      </c>
    </row>
    <row r="1407" spans="1:14" x14ac:dyDescent="0.25">
      <c r="A1407" s="35">
        <v>41659</v>
      </c>
      <c r="B1407" s="36">
        <v>534</v>
      </c>
      <c r="C1407" s="36" t="s">
        <v>407</v>
      </c>
      <c r="D1407" s="37" t="s">
        <v>332</v>
      </c>
      <c r="E1407" s="38">
        <v>1470</v>
      </c>
      <c r="F1407" s="23">
        <v>41659</v>
      </c>
      <c r="G1407" s="38">
        <v>1470</v>
      </c>
      <c r="H1407" s="40">
        <f t="shared" si="22"/>
        <v>0</v>
      </c>
      <c r="I1407" s="21" t="s">
        <v>45</v>
      </c>
    </row>
    <row r="1408" spans="1:14" x14ac:dyDescent="0.25">
      <c r="A1408" s="35">
        <v>41659</v>
      </c>
      <c r="B1408" s="36">
        <v>535</v>
      </c>
      <c r="C1408" s="36" t="s">
        <v>407</v>
      </c>
      <c r="D1408" s="37" t="s">
        <v>149</v>
      </c>
      <c r="E1408" s="38">
        <v>10796</v>
      </c>
      <c r="F1408" s="23">
        <v>41663</v>
      </c>
      <c r="G1408" s="38">
        <v>10796</v>
      </c>
      <c r="H1408" s="40">
        <f t="shared" si="22"/>
        <v>0</v>
      </c>
      <c r="I1408" s="21" t="s">
        <v>27</v>
      </c>
    </row>
    <row r="1409" spans="1:10" x14ac:dyDescent="0.25">
      <c r="A1409" s="35">
        <v>41659</v>
      </c>
      <c r="B1409" s="36">
        <v>536</v>
      </c>
      <c r="C1409" s="36" t="s">
        <v>407</v>
      </c>
      <c r="D1409" s="37" t="s">
        <v>130</v>
      </c>
      <c r="E1409" s="38">
        <v>2993.5</v>
      </c>
      <c r="F1409" s="23">
        <v>41660</v>
      </c>
      <c r="G1409" s="38">
        <v>2993.5</v>
      </c>
      <c r="H1409" s="40">
        <f t="shared" si="22"/>
        <v>0</v>
      </c>
      <c r="I1409" s="21" t="s">
        <v>21</v>
      </c>
    </row>
    <row r="1410" spans="1:10" x14ac:dyDescent="0.25">
      <c r="A1410" s="35">
        <v>41659</v>
      </c>
      <c r="B1410" s="36">
        <v>537</v>
      </c>
      <c r="C1410" s="36" t="s">
        <v>407</v>
      </c>
      <c r="D1410" s="37" t="s">
        <v>301</v>
      </c>
      <c r="E1410" s="38">
        <v>14977.5</v>
      </c>
      <c r="F1410" s="23">
        <v>41659</v>
      </c>
      <c r="G1410" s="38">
        <v>14977.5</v>
      </c>
      <c r="H1410" s="40">
        <f t="shared" si="22"/>
        <v>0</v>
      </c>
      <c r="I1410" s="21" t="s">
        <v>27</v>
      </c>
    </row>
    <row r="1411" spans="1:10" x14ac:dyDescent="0.25">
      <c r="A1411" s="35">
        <v>41659</v>
      </c>
      <c r="B1411" s="36">
        <v>538</v>
      </c>
      <c r="C1411" s="36" t="s">
        <v>407</v>
      </c>
      <c r="D1411" s="37" t="s">
        <v>17</v>
      </c>
      <c r="E1411" s="38">
        <v>3433</v>
      </c>
      <c r="F1411" s="23">
        <v>41668</v>
      </c>
      <c r="G1411" s="38">
        <v>3433</v>
      </c>
      <c r="H1411" s="40">
        <f t="shared" si="22"/>
        <v>0</v>
      </c>
      <c r="I1411" s="21" t="s">
        <v>21</v>
      </c>
    </row>
    <row r="1412" spans="1:10" x14ac:dyDescent="0.25">
      <c r="A1412" s="35">
        <v>41659</v>
      </c>
      <c r="B1412" s="36">
        <v>539</v>
      </c>
      <c r="C1412" s="36" t="s">
        <v>407</v>
      </c>
      <c r="D1412" s="37" t="s">
        <v>8</v>
      </c>
      <c r="E1412" s="38">
        <v>766.6</v>
      </c>
      <c r="F1412" s="23">
        <v>41659</v>
      </c>
      <c r="G1412" s="38">
        <v>766.6</v>
      </c>
      <c r="H1412" s="40">
        <f t="shared" si="22"/>
        <v>0</v>
      </c>
      <c r="I1412" s="21" t="s">
        <v>8</v>
      </c>
    </row>
    <row r="1413" spans="1:10" x14ac:dyDescent="0.25">
      <c r="A1413" s="35">
        <v>41659</v>
      </c>
      <c r="B1413" s="36">
        <v>540</v>
      </c>
      <c r="C1413" s="36" t="s">
        <v>407</v>
      </c>
      <c r="D1413" s="37" t="s">
        <v>101</v>
      </c>
      <c r="E1413" s="38">
        <v>30386.799999999999</v>
      </c>
      <c r="F1413" s="102" t="s">
        <v>540</v>
      </c>
      <c r="G1413" s="44">
        <v>30386.799999999999</v>
      </c>
      <c r="H1413" s="40">
        <f t="shared" si="22"/>
        <v>0</v>
      </c>
      <c r="I1413" s="21" t="s">
        <v>27</v>
      </c>
    </row>
    <row r="1414" spans="1:10" x14ac:dyDescent="0.25">
      <c r="A1414" s="35">
        <v>41659</v>
      </c>
      <c r="B1414" s="36">
        <v>541</v>
      </c>
      <c r="C1414" s="36" t="s">
        <v>407</v>
      </c>
      <c r="D1414" s="37" t="s">
        <v>380</v>
      </c>
      <c r="E1414" s="38">
        <v>2335.1999999999998</v>
      </c>
      <c r="F1414" s="23">
        <v>41660</v>
      </c>
      <c r="G1414" s="38">
        <v>2335.5</v>
      </c>
      <c r="H1414" s="40">
        <f t="shared" si="22"/>
        <v>-0.3000000000001819</v>
      </c>
      <c r="I1414" s="21" t="s">
        <v>21</v>
      </c>
    </row>
    <row r="1415" spans="1:10" x14ac:dyDescent="0.25">
      <c r="A1415" s="35">
        <v>41659</v>
      </c>
      <c r="B1415" s="36">
        <v>542</v>
      </c>
      <c r="C1415" s="36" t="s">
        <v>407</v>
      </c>
      <c r="D1415" s="37" t="s">
        <v>59</v>
      </c>
      <c r="E1415" s="38">
        <v>10321.200000000001</v>
      </c>
      <c r="F1415" s="102" t="s">
        <v>541</v>
      </c>
      <c r="G1415" s="38">
        <v>10321.200000000001</v>
      </c>
      <c r="H1415" s="40">
        <f t="shared" si="22"/>
        <v>0</v>
      </c>
      <c r="I1415" s="21" t="s">
        <v>21</v>
      </c>
    </row>
    <row r="1416" spans="1:10" ht="34.5" x14ac:dyDescent="0.25">
      <c r="A1416" s="35">
        <v>41659</v>
      </c>
      <c r="B1416" s="36">
        <v>543</v>
      </c>
      <c r="C1416" s="36" t="s">
        <v>407</v>
      </c>
      <c r="D1416" s="37" t="s">
        <v>186</v>
      </c>
      <c r="E1416" s="38">
        <v>6199</v>
      </c>
      <c r="F1416" s="108" t="s">
        <v>542</v>
      </c>
      <c r="G1416" s="38">
        <v>6199</v>
      </c>
      <c r="H1416" s="40">
        <f t="shared" si="22"/>
        <v>0</v>
      </c>
      <c r="I1416" s="21" t="s">
        <v>21</v>
      </c>
      <c r="J1416" s="21" t="s">
        <v>543</v>
      </c>
    </row>
    <row r="1417" spans="1:10" x14ac:dyDescent="0.25">
      <c r="A1417" s="35">
        <v>41659</v>
      </c>
      <c r="B1417" s="36">
        <v>544</v>
      </c>
      <c r="C1417" s="36" t="s">
        <v>407</v>
      </c>
      <c r="D1417" s="37" t="s">
        <v>245</v>
      </c>
      <c r="E1417" s="38">
        <v>20758.45</v>
      </c>
      <c r="F1417" s="23">
        <v>41659</v>
      </c>
      <c r="G1417" s="38">
        <v>20758.45</v>
      </c>
      <c r="H1417" s="40">
        <f t="shared" si="22"/>
        <v>0</v>
      </c>
      <c r="I1417" s="21" t="s">
        <v>27</v>
      </c>
    </row>
    <row r="1418" spans="1:10" x14ac:dyDescent="0.25">
      <c r="A1418" s="35">
        <v>41659</v>
      </c>
      <c r="B1418" s="36">
        <v>545</v>
      </c>
      <c r="C1418" s="36" t="s">
        <v>407</v>
      </c>
      <c r="D1418" s="37" t="s">
        <v>99</v>
      </c>
      <c r="E1418" s="38">
        <v>953</v>
      </c>
      <c r="F1418" s="23">
        <v>41659</v>
      </c>
      <c r="G1418" s="38">
        <v>953</v>
      </c>
      <c r="H1418" s="40">
        <f t="shared" si="22"/>
        <v>0</v>
      </c>
      <c r="I1418" s="21" t="s">
        <v>27</v>
      </c>
    </row>
    <row r="1419" spans="1:10" x14ac:dyDescent="0.25">
      <c r="A1419" s="35">
        <v>41659</v>
      </c>
      <c r="B1419" s="36">
        <v>546</v>
      </c>
      <c r="C1419" s="36" t="s">
        <v>407</v>
      </c>
      <c r="D1419" s="37" t="s">
        <v>74</v>
      </c>
      <c r="E1419" s="38">
        <v>7173.5</v>
      </c>
      <c r="F1419" s="23">
        <v>41659</v>
      </c>
      <c r="G1419" s="38">
        <v>7173.5</v>
      </c>
      <c r="H1419" s="40">
        <f t="shared" si="22"/>
        <v>0</v>
      </c>
    </row>
    <row r="1420" spans="1:10" x14ac:dyDescent="0.25">
      <c r="A1420" s="35">
        <v>41659</v>
      </c>
      <c r="B1420" s="36">
        <v>547</v>
      </c>
      <c r="C1420" s="36" t="s">
        <v>407</v>
      </c>
      <c r="D1420" s="37" t="s">
        <v>260</v>
      </c>
      <c r="E1420" s="38">
        <v>1416</v>
      </c>
      <c r="F1420" s="23">
        <v>41659</v>
      </c>
      <c r="G1420" s="38">
        <v>1416</v>
      </c>
      <c r="H1420" s="40">
        <f t="shared" si="22"/>
        <v>0</v>
      </c>
      <c r="I1420" s="21" t="s">
        <v>544</v>
      </c>
    </row>
    <row r="1421" spans="1:10" x14ac:dyDescent="0.25">
      <c r="A1421" s="35">
        <v>41659</v>
      </c>
      <c r="B1421" s="36">
        <v>548</v>
      </c>
      <c r="C1421" s="36" t="s">
        <v>407</v>
      </c>
      <c r="D1421" s="37" t="s">
        <v>93</v>
      </c>
      <c r="E1421" s="38">
        <v>9478</v>
      </c>
      <c r="F1421" s="23">
        <v>41659</v>
      </c>
      <c r="G1421" s="38">
        <v>9478</v>
      </c>
      <c r="H1421" s="40">
        <f t="shared" si="22"/>
        <v>0</v>
      </c>
      <c r="I1421" s="21" t="s">
        <v>27</v>
      </c>
    </row>
    <row r="1422" spans="1:10" x14ac:dyDescent="0.25">
      <c r="A1422" s="35">
        <v>41659</v>
      </c>
      <c r="B1422" s="36">
        <v>549</v>
      </c>
      <c r="C1422" s="36" t="s">
        <v>407</v>
      </c>
      <c r="D1422" s="37" t="s">
        <v>92</v>
      </c>
      <c r="E1422" s="38">
        <v>7168</v>
      </c>
      <c r="F1422" s="23">
        <v>41659</v>
      </c>
      <c r="G1422" s="38">
        <v>7168</v>
      </c>
      <c r="H1422" s="40">
        <f t="shared" si="22"/>
        <v>0</v>
      </c>
      <c r="I1422" s="21" t="s">
        <v>27</v>
      </c>
    </row>
    <row r="1423" spans="1:10" x14ac:dyDescent="0.25">
      <c r="A1423" s="35">
        <v>41659</v>
      </c>
      <c r="B1423" s="36">
        <v>550</v>
      </c>
      <c r="C1423" s="36" t="s">
        <v>407</v>
      </c>
      <c r="D1423" s="37" t="s">
        <v>545</v>
      </c>
      <c r="E1423" s="38">
        <v>9272</v>
      </c>
      <c r="F1423" s="23">
        <v>41659</v>
      </c>
      <c r="G1423" s="38">
        <v>9272</v>
      </c>
      <c r="H1423" s="40">
        <f t="shared" si="22"/>
        <v>0</v>
      </c>
      <c r="I1423" s="21" t="s">
        <v>27</v>
      </c>
    </row>
    <row r="1424" spans="1:10" x14ac:dyDescent="0.25">
      <c r="A1424" s="35">
        <v>41659</v>
      </c>
      <c r="B1424" s="36">
        <v>551</v>
      </c>
      <c r="C1424" s="36" t="s">
        <v>407</v>
      </c>
      <c r="D1424" s="37" t="s">
        <v>346</v>
      </c>
      <c r="E1424" s="38">
        <v>2675.5</v>
      </c>
      <c r="F1424" s="23">
        <v>41659</v>
      </c>
      <c r="G1424" s="38">
        <v>2675.5</v>
      </c>
      <c r="H1424" s="40">
        <f t="shared" si="22"/>
        <v>0</v>
      </c>
      <c r="I1424" s="21" t="s">
        <v>27</v>
      </c>
    </row>
    <row r="1425" spans="1:10" x14ac:dyDescent="0.25">
      <c r="A1425" s="35">
        <v>41659</v>
      </c>
      <c r="B1425" s="36">
        <v>552</v>
      </c>
      <c r="C1425" s="36" t="s">
        <v>407</v>
      </c>
      <c r="D1425" s="37" t="s">
        <v>497</v>
      </c>
      <c r="E1425" s="38">
        <v>1020</v>
      </c>
      <c r="F1425" s="23">
        <v>41659</v>
      </c>
      <c r="G1425" s="38">
        <v>1020</v>
      </c>
      <c r="H1425" s="40">
        <f t="shared" si="22"/>
        <v>0</v>
      </c>
      <c r="I1425" s="21" t="s">
        <v>45</v>
      </c>
    </row>
    <row r="1426" spans="1:10" x14ac:dyDescent="0.25">
      <c r="A1426" s="35">
        <v>41659</v>
      </c>
      <c r="B1426" s="36">
        <v>553</v>
      </c>
      <c r="C1426" s="36" t="s">
        <v>407</v>
      </c>
      <c r="D1426" s="37" t="s">
        <v>28</v>
      </c>
      <c r="E1426" s="38">
        <v>14200</v>
      </c>
      <c r="F1426" s="23">
        <v>41659</v>
      </c>
      <c r="G1426" s="38">
        <v>14200</v>
      </c>
      <c r="H1426" s="40">
        <f t="shared" si="22"/>
        <v>0</v>
      </c>
    </row>
    <row r="1427" spans="1:10" x14ac:dyDescent="0.25">
      <c r="A1427" s="35">
        <v>41659</v>
      </c>
      <c r="B1427" s="36">
        <v>554</v>
      </c>
      <c r="C1427" s="36" t="s">
        <v>407</v>
      </c>
      <c r="D1427" s="37" t="s">
        <v>96</v>
      </c>
      <c r="E1427" s="38">
        <v>36519</v>
      </c>
      <c r="F1427" s="23">
        <v>41659</v>
      </c>
      <c r="G1427" s="38">
        <v>36519</v>
      </c>
      <c r="H1427" s="40">
        <f t="shared" si="22"/>
        <v>0</v>
      </c>
      <c r="I1427" s="21" t="s">
        <v>37</v>
      </c>
    </row>
    <row r="1428" spans="1:10" x14ac:dyDescent="0.25">
      <c r="A1428" s="35">
        <v>41659</v>
      </c>
      <c r="B1428" s="36">
        <v>555</v>
      </c>
      <c r="C1428" s="36" t="s">
        <v>407</v>
      </c>
      <c r="D1428" s="37" t="s">
        <v>88</v>
      </c>
      <c r="E1428" s="38">
        <v>4554</v>
      </c>
      <c r="F1428" s="23">
        <v>41659</v>
      </c>
      <c r="G1428" s="38">
        <v>4554</v>
      </c>
      <c r="H1428" s="40">
        <f t="shared" si="22"/>
        <v>0</v>
      </c>
      <c r="I1428" s="21" t="s">
        <v>27</v>
      </c>
    </row>
    <row r="1429" spans="1:10" x14ac:dyDescent="0.25">
      <c r="A1429" s="35">
        <v>41659</v>
      </c>
      <c r="B1429" s="36">
        <v>556</v>
      </c>
      <c r="C1429" s="36" t="s">
        <v>407</v>
      </c>
      <c r="D1429" s="37" t="s">
        <v>136</v>
      </c>
      <c r="E1429" s="38">
        <v>482.5</v>
      </c>
      <c r="F1429" s="23">
        <v>41659</v>
      </c>
      <c r="G1429" s="38">
        <v>482.5</v>
      </c>
      <c r="H1429" s="40">
        <f t="shared" si="22"/>
        <v>0</v>
      </c>
    </row>
    <row r="1430" spans="1:10" x14ac:dyDescent="0.25">
      <c r="A1430" s="35">
        <v>41659</v>
      </c>
      <c r="B1430" s="36">
        <v>557</v>
      </c>
      <c r="C1430" s="36" t="s">
        <v>407</v>
      </c>
      <c r="D1430" s="37" t="s">
        <v>23</v>
      </c>
      <c r="E1430" s="38">
        <v>1891.5</v>
      </c>
      <c r="F1430" s="23">
        <v>41659</v>
      </c>
      <c r="G1430" s="38">
        <v>1891.5</v>
      </c>
      <c r="H1430" s="40">
        <f t="shared" si="22"/>
        <v>0</v>
      </c>
    </row>
    <row r="1431" spans="1:10" x14ac:dyDescent="0.25">
      <c r="A1431" s="35">
        <v>41659</v>
      </c>
      <c r="B1431" s="36">
        <v>558</v>
      </c>
      <c r="C1431" s="36" t="s">
        <v>407</v>
      </c>
      <c r="D1431" s="37" t="s">
        <v>99</v>
      </c>
      <c r="E1431" s="38">
        <v>7937</v>
      </c>
      <c r="F1431" s="23">
        <v>41661</v>
      </c>
      <c r="G1431" s="38">
        <v>7937</v>
      </c>
      <c r="H1431" s="40">
        <f t="shared" si="22"/>
        <v>0</v>
      </c>
      <c r="I1431" s="21" t="s">
        <v>162</v>
      </c>
    </row>
    <row r="1432" spans="1:10" x14ac:dyDescent="0.25">
      <c r="A1432" s="35">
        <v>41659</v>
      </c>
      <c r="B1432" s="36">
        <v>559</v>
      </c>
      <c r="C1432" s="36" t="s">
        <v>407</v>
      </c>
      <c r="D1432" s="37" t="s">
        <v>169</v>
      </c>
      <c r="E1432" s="38">
        <v>12266.5</v>
      </c>
      <c r="F1432" s="87">
        <v>41661</v>
      </c>
      <c r="G1432" s="38">
        <v>12266.5</v>
      </c>
      <c r="H1432" s="40">
        <f t="shared" si="22"/>
        <v>0</v>
      </c>
      <c r="I1432" s="21" t="s">
        <v>162</v>
      </c>
    </row>
    <row r="1433" spans="1:10" x14ac:dyDescent="0.25">
      <c r="A1433" s="35">
        <v>41659</v>
      </c>
      <c r="B1433" s="36">
        <v>560</v>
      </c>
      <c r="C1433" s="36" t="s">
        <v>407</v>
      </c>
      <c r="D1433" s="37" t="s">
        <v>546</v>
      </c>
      <c r="E1433" s="38">
        <v>7177</v>
      </c>
      <c r="F1433" s="23">
        <v>41661</v>
      </c>
      <c r="G1433" s="38">
        <v>7177</v>
      </c>
      <c r="H1433" s="40">
        <f t="shared" si="22"/>
        <v>0</v>
      </c>
      <c r="I1433" s="21" t="s">
        <v>162</v>
      </c>
    </row>
    <row r="1434" spans="1:10" x14ac:dyDescent="0.25">
      <c r="A1434" s="35">
        <v>41659</v>
      </c>
      <c r="B1434" s="36">
        <v>561</v>
      </c>
      <c r="C1434" s="36" t="s">
        <v>407</v>
      </c>
      <c r="D1434" s="37" t="s">
        <v>185</v>
      </c>
      <c r="E1434" s="38">
        <v>7359</v>
      </c>
      <c r="F1434" s="23">
        <v>41659</v>
      </c>
      <c r="G1434" s="38">
        <v>7359</v>
      </c>
      <c r="H1434" s="40">
        <f t="shared" si="22"/>
        <v>0</v>
      </c>
      <c r="I1434" s="21" t="s">
        <v>37</v>
      </c>
      <c r="J1434" s="21" t="s">
        <v>547</v>
      </c>
    </row>
    <row r="1435" spans="1:10" x14ac:dyDescent="0.25">
      <c r="A1435" s="35">
        <v>41659</v>
      </c>
      <c r="B1435" s="36">
        <v>562</v>
      </c>
      <c r="C1435" s="36" t="s">
        <v>407</v>
      </c>
      <c r="D1435" s="37" t="s">
        <v>473</v>
      </c>
      <c r="E1435" s="38">
        <v>1562</v>
      </c>
      <c r="F1435" s="23">
        <v>41660</v>
      </c>
      <c r="G1435" s="38">
        <v>1562</v>
      </c>
      <c r="H1435" s="40">
        <f t="shared" si="22"/>
        <v>0</v>
      </c>
    </row>
    <row r="1436" spans="1:10" x14ac:dyDescent="0.25">
      <c r="A1436" s="35">
        <v>41659</v>
      </c>
      <c r="B1436" s="36">
        <v>563</v>
      </c>
      <c r="C1436" s="36" t="s">
        <v>407</v>
      </c>
      <c r="D1436" s="37" t="s">
        <v>548</v>
      </c>
      <c r="E1436" s="38">
        <v>8278.5</v>
      </c>
      <c r="F1436" s="23">
        <v>41664</v>
      </c>
      <c r="G1436" s="38">
        <v>8278.5</v>
      </c>
      <c r="H1436" s="40">
        <f t="shared" si="22"/>
        <v>0</v>
      </c>
      <c r="I1436" s="21" t="s">
        <v>162</v>
      </c>
    </row>
    <row r="1437" spans="1:10" x14ac:dyDescent="0.25">
      <c r="A1437" s="35">
        <v>41659</v>
      </c>
      <c r="B1437" s="36">
        <v>564</v>
      </c>
      <c r="C1437" s="36" t="s">
        <v>407</v>
      </c>
      <c r="D1437" s="37" t="s">
        <v>8</v>
      </c>
      <c r="E1437" s="38">
        <v>1034</v>
      </c>
      <c r="F1437" s="23">
        <v>41659</v>
      </c>
      <c r="G1437" s="38">
        <v>1034</v>
      </c>
      <c r="H1437" s="40">
        <f t="shared" si="22"/>
        <v>0</v>
      </c>
      <c r="I1437" s="21" t="s">
        <v>8</v>
      </c>
    </row>
    <row r="1438" spans="1:10" x14ac:dyDescent="0.25">
      <c r="A1438" s="35">
        <v>41659</v>
      </c>
      <c r="B1438" s="36">
        <v>565</v>
      </c>
      <c r="C1438" s="36" t="s">
        <v>407</v>
      </c>
      <c r="D1438" s="37" t="s">
        <v>549</v>
      </c>
      <c r="E1438" s="38">
        <v>25262</v>
      </c>
      <c r="F1438" s="23">
        <v>41659</v>
      </c>
      <c r="G1438" s="38">
        <v>25262</v>
      </c>
      <c r="H1438" s="40">
        <f t="shared" si="22"/>
        <v>0</v>
      </c>
      <c r="I1438" s="21" t="s">
        <v>37</v>
      </c>
    </row>
    <row r="1439" spans="1:10" x14ac:dyDescent="0.25">
      <c r="A1439" s="35">
        <v>41659</v>
      </c>
      <c r="B1439" s="36">
        <v>566</v>
      </c>
      <c r="C1439" s="36" t="s">
        <v>407</v>
      </c>
      <c r="D1439" s="37" t="s">
        <v>550</v>
      </c>
      <c r="E1439" s="38">
        <v>7102.2</v>
      </c>
      <c r="F1439" s="23">
        <v>41659</v>
      </c>
      <c r="G1439" s="38">
        <v>7102.2</v>
      </c>
      <c r="H1439" s="40">
        <f t="shared" si="22"/>
        <v>0</v>
      </c>
      <c r="I1439" s="21" t="s">
        <v>37</v>
      </c>
    </row>
    <row r="1440" spans="1:10" x14ac:dyDescent="0.25">
      <c r="A1440" s="35">
        <v>41659</v>
      </c>
      <c r="B1440" s="36">
        <v>567</v>
      </c>
      <c r="C1440" s="36" t="s">
        <v>407</v>
      </c>
      <c r="D1440" s="37" t="s">
        <v>11</v>
      </c>
      <c r="E1440" s="38">
        <v>25114</v>
      </c>
      <c r="F1440" s="23">
        <v>41667</v>
      </c>
      <c r="G1440" s="38">
        <v>25114</v>
      </c>
      <c r="H1440" s="40">
        <f t="shared" si="22"/>
        <v>0</v>
      </c>
      <c r="I1440" s="21" t="s">
        <v>65</v>
      </c>
    </row>
    <row r="1441" spans="1:10" x14ac:dyDescent="0.25">
      <c r="A1441" s="35">
        <v>41659</v>
      </c>
      <c r="B1441" s="36">
        <v>568</v>
      </c>
      <c r="C1441" s="36" t="s">
        <v>407</v>
      </c>
      <c r="D1441" s="37" t="s">
        <v>160</v>
      </c>
      <c r="E1441" s="38">
        <v>119128</v>
      </c>
      <c r="F1441" s="102" t="s">
        <v>551</v>
      </c>
      <c r="G1441" s="38">
        <v>119128</v>
      </c>
      <c r="H1441" s="40">
        <f t="shared" si="22"/>
        <v>0</v>
      </c>
      <c r="I1441" s="21" t="s">
        <v>162</v>
      </c>
    </row>
    <row r="1442" spans="1:10" x14ac:dyDescent="0.25">
      <c r="A1442" s="35">
        <v>41659</v>
      </c>
      <c r="B1442" s="36">
        <v>569</v>
      </c>
      <c r="C1442" s="36" t="s">
        <v>407</v>
      </c>
      <c r="D1442" s="37" t="s">
        <v>178</v>
      </c>
      <c r="E1442" s="38">
        <v>4329</v>
      </c>
      <c r="F1442" s="23">
        <v>41661</v>
      </c>
      <c r="G1442" s="38">
        <v>4329</v>
      </c>
      <c r="H1442" s="40">
        <f t="shared" si="22"/>
        <v>0</v>
      </c>
    </row>
    <row r="1443" spans="1:10" x14ac:dyDescent="0.25">
      <c r="A1443" s="35">
        <v>41659</v>
      </c>
      <c r="B1443" s="36">
        <v>570</v>
      </c>
      <c r="C1443" s="36" t="s">
        <v>407</v>
      </c>
      <c r="D1443" s="37" t="s">
        <v>180</v>
      </c>
      <c r="E1443" s="38">
        <v>25646.5</v>
      </c>
      <c r="F1443" s="29" t="s">
        <v>552</v>
      </c>
      <c r="G1443" s="38">
        <f>9090+16556.5</f>
        <v>25646.5</v>
      </c>
      <c r="H1443" s="40">
        <f t="shared" si="22"/>
        <v>0</v>
      </c>
      <c r="I1443" s="21" t="s">
        <v>65</v>
      </c>
    </row>
    <row r="1444" spans="1:10" x14ac:dyDescent="0.25">
      <c r="A1444" s="35">
        <v>41659</v>
      </c>
      <c r="B1444" s="36">
        <v>571</v>
      </c>
      <c r="C1444" s="36" t="s">
        <v>407</v>
      </c>
      <c r="D1444" s="37" t="s">
        <v>160</v>
      </c>
      <c r="E1444" s="38">
        <v>16689</v>
      </c>
      <c r="F1444" s="102" t="s">
        <v>553</v>
      </c>
      <c r="G1444" s="38">
        <v>16689</v>
      </c>
      <c r="H1444" s="40">
        <f t="shared" si="22"/>
        <v>0</v>
      </c>
      <c r="I1444" s="21" t="s">
        <v>162</v>
      </c>
    </row>
    <row r="1445" spans="1:10" x14ac:dyDescent="0.25">
      <c r="A1445" s="35">
        <v>41659</v>
      </c>
      <c r="B1445" s="36">
        <v>572</v>
      </c>
      <c r="C1445" s="36" t="s">
        <v>407</v>
      </c>
      <c r="D1445" s="37" t="s">
        <v>68</v>
      </c>
      <c r="E1445" s="38">
        <v>4886.3999999999996</v>
      </c>
      <c r="F1445" s="23">
        <v>41659</v>
      </c>
      <c r="G1445" s="38">
        <v>4886.3999999999996</v>
      </c>
      <c r="H1445" s="40">
        <f t="shared" si="22"/>
        <v>0</v>
      </c>
      <c r="I1445" s="21" t="s">
        <v>65</v>
      </c>
    </row>
    <row r="1446" spans="1:10" x14ac:dyDescent="0.25">
      <c r="A1446" s="35">
        <v>41659</v>
      </c>
      <c r="B1446" s="36">
        <v>573</v>
      </c>
      <c r="C1446" s="36" t="s">
        <v>407</v>
      </c>
      <c r="D1446" s="37" t="s">
        <v>554</v>
      </c>
      <c r="E1446" s="38">
        <v>11377</v>
      </c>
      <c r="F1446" s="87">
        <v>41661</v>
      </c>
      <c r="G1446" s="38">
        <v>11377</v>
      </c>
      <c r="H1446" s="40">
        <f t="shared" si="22"/>
        <v>0</v>
      </c>
      <c r="I1446" s="21" t="s">
        <v>162</v>
      </c>
      <c r="J1446" s="21" t="s">
        <v>555</v>
      </c>
    </row>
    <row r="1447" spans="1:10" x14ac:dyDescent="0.25">
      <c r="A1447" s="35">
        <v>41659</v>
      </c>
      <c r="B1447" s="36">
        <v>574</v>
      </c>
      <c r="C1447" s="36" t="s">
        <v>407</v>
      </c>
      <c r="D1447" s="37" t="s">
        <v>22</v>
      </c>
      <c r="E1447" s="38">
        <v>16917.5</v>
      </c>
      <c r="F1447" s="23">
        <v>41661</v>
      </c>
      <c r="G1447" s="38">
        <v>16917.5</v>
      </c>
      <c r="H1447" s="40">
        <f t="shared" si="22"/>
        <v>0</v>
      </c>
      <c r="I1447" s="21" t="s">
        <v>162</v>
      </c>
    </row>
    <row r="1448" spans="1:10" x14ac:dyDescent="0.25">
      <c r="A1448" s="35">
        <v>41659</v>
      </c>
      <c r="B1448" s="36">
        <v>575</v>
      </c>
      <c r="C1448" s="36" t="s">
        <v>407</v>
      </c>
      <c r="D1448" s="37" t="s">
        <v>98</v>
      </c>
      <c r="E1448" s="38">
        <v>11599.8</v>
      </c>
      <c r="F1448" s="23">
        <v>41659</v>
      </c>
      <c r="G1448" s="38">
        <v>11599.8</v>
      </c>
      <c r="H1448" s="40">
        <f t="shared" si="22"/>
        <v>0</v>
      </c>
      <c r="I1448" s="21" t="s">
        <v>65</v>
      </c>
    </row>
    <row r="1449" spans="1:10" x14ac:dyDescent="0.25">
      <c r="A1449" s="35">
        <v>41659</v>
      </c>
      <c r="B1449" s="36">
        <v>576</v>
      </c>
      <c r="C1449" s="36" t="s">
        <v>407</v>
      </c>
      <c r="D1449" s="37" t="s">
        <v>168</v>
      </c>
      <c r="E1449" s="38">
        <v>14060</v>
      </c>
      <c r="F1449" s="23">
        <v>41661</v>
      </c>
      <c r="G1449" s="38">
        <v>14060</v>
      </c>
      <c r="H1449" s="40">
        <f t="shared" si="22"/>
        <v>0</v>
      </c>
      <c r="I1449" s="21" t="s">
        <v>162</v>
      </c>
    </row>
    <row r="1450" spans="1:10" x14ac:dyDescent="0.25">
      <c r="A1450" s="35">
        <v>41659</v>
      </c>
      <c r="B1450" s="36">
        <v>577</v>
      </c>
      <c r="C1450" s="36" t="s">
        <v>407</v>
      </c>
      <c r="D1450" s="37" t="s">
        <v>129</v>
      </c>
      <c r="E1450" s="38">
        <v>1015</v>
      </c>
      <c r="F1450" s="23">
        <v>41659</v>
      </c>
      <c r="G1450" s="38">
        <v>1015</v>
      </c>
      <c r="H1450" s="40">
        <f t="shared" ref="H1450:H1513" si="23">E1450-G1450</f>
        <v>0</v>
      </c>
    </row>
    <row r="1451" spans="1:10" x14ac:dyDescent="0.25">
      <c r="A1451" s="35">
        <v>41659</v>
      </c>
      <c r="B1451" s="36">
        <v>578</v>
      </c>
      <c r="C1451" s="36" t="s">
        <v>407</v>
      </c>
      <c r="D1451" s="37" t="s">
        <v>269</v>
      </c>
      <c r="E1451" s="38">
        <v>19546</v>
      </c>
      <c r="F1451" s="23">
        <v>41661</v>
      </c>
      <c r="G1451" s="38">
        <v>19546</v>
      </c>
      <c r="H1451" s="40">
        <f t="shared" si="23"/>
        <v>0</v>
      </c>
      <c r="I1451" s="21" t="s">
        <v>162</v>
      </c>
    </row>
    <row r="1452" spans="1:10" x14ac:dyDescent="0.25">
      <c r="A1452" s="35">
        <v>41659</v>
      </c>
      <c r="B1452" s="36">
        <v>579</v>
      </c>
      <c r="C1452" s="36" t="s">
        <v>407</v>
      </c>
      <c r="D1452" s="37" t="s">
        <v>175</v>
      </c>
      <c r="E1452" s="38">
        <v>16456.5</v>
      </c>
      <c r="F1452" s="102" t="s">
        <v>556</v>
      </c>
      <c r="G1452" s="38">
        <v>16456.54</v>
      </c>
      <c r="H1452" s="40">
        <f t="shared" si="23"/>
        <v>-4.0000000000873115E-2</v>
      </c>
      <c r="I1452" s="21" t="s">
        <v>162</v>
      </c>
    </row>
    <row r="1453" spans="1:10" x14ac:dyDescent="0.25">
      <c r="A1453" s="35">
        <v>41659</v>
      </c>
      <c r="B1453" s="36">
        <v>580</v>
      </c>
      <c r="C1453" s="36" t="s">
        <v>407</v>
      </c>
      <c r="D1453" s="37" t="s">
        <v>175</v>
      </c>
      <c r="E1453" s="38">
        <v>17104.5</v>
      </c>
      <c r="F1453" s="102" t="s">
        <v>556</v>
      </c>
      <c r="G1453" s="38">
        <v>17104.400000000001</v>
      </c>
      <c r="H1453" s="40">
        <f t="shared" si="23"/>
        <v>9.9999999998544808E-2</v>
      </c>
      <c r="I1453" s="21" t="s">
        <v>162</v>
      </c>
    </row>
    <row r="1454" spans="1:10" x14ac:dyDescent="0.25">
      <c r="A1454" s="35">
        <v>41659</v>
      </c>
      <c r="B1454" s="36">
        <v>581</v>
      </c>
      <c r="C1454" s="36" t="s">
        <v>407</v>
      </c>
      <c r="D1454" s="37" t="s">
        <v>370</v>
      </c>
      <c r="E1454" s="38">
        <v>35298.400000000001</v>
      </c>
      <c r="F1454" s="23">
        <v>41661</v>
      </c>
      <c r="G1454" s="38">
        <v>35298</v>
      </c>
      <c r="H1454" s="40">
        <f t="shared" si="23"/>
        <v>0.40000000000145519</v>
      </c>
      <c r="I1454" s="21" t="s">
        <v>162</v>
      </c>
    </row>
    <row r="1455" spans="1:10" x14ac:dyDescent="0.25">
      <c r="A1455" s="35">
        <v>41659</v>
      </c>
      <c r="B1455" s="36">
        <v>582</v>
      </c>
      <c r="C1455" s="36" t="s">
        <v>407</v>
      </c>
      <c r="D1455" s="37" t="s">
        <v>14</v>
      </c>
      <c r="E1455" s="38">
        <v>3311</v>
      </c>
      <c r="F1455" s="23">
        <v>41660</v>
      </c>
      <c r="G1455" s="38">
        <v>3311</v>
      </c>
      <c r="H1455" s="40">
        <f t="shared" si="23"/>
        <v>0</v>
      </c>
      <c r="I1455" s="21" t="s">
        <v>21</v>
      </c>
    </row>
    <row r="1456" spans="1:10" x14ac:dyDescent="0.25">
      <c r="A1456" s="35">
        <v>41659</v>
      </c>
      <c r="B1456" s="36">
        <v>583</v>
      </c>
      <c r="C1456" s="36" t="s">
        <v>407</v>
      </c>
      <c r="D1456" s="37" t="s">
        <v>147</v>
      </c>
      <c r="E1456" s="38">
        <v>39777.1</v>
      </c>
      <c r="F1456" s="23">
        <v>41660</v>
      </c>
      <c r="G1456" s="38">
        <v>39777.1</v>
      </c>
      <c r="H1456" s="40">
        <f t="shared" si="23"/>
        <v>0</v>
      </c>
      <c r="I1456" s="21" t="s">
        <v>21</v>
      </c>
    </row>
    <row r="1457" spans="1:9" x14ac:dyDescent="0.25">
      <c r="A1457" s="35">
        <v>41659</v>
      </c>
      <c r="B1457" s="36">
        <v>584</v>
      </c>
      <c r="C1457" s="36" t="s">
        <v>407</v>
      </c>
      <c r="D1457" s="37" t="s">
        <v>16</v>
      </c>
      <c r="E1457" s="38">
        <v>8277.4</v>
      </c>
      <c r="F1457" s="30">
        <v>41710</v>
      </c>
      <c r="G1457" s="44">
        <v>8277.4</v>
      </c>
      <c r="H1457" s="40">
        <f t="shared" si="23"/>
        <v>0</v>
      </c>
      <c r="I1457" s="21" t="s">
        <v>21</v>
      </c>
    </row>
    <row r="1458" spans="1:9" x14ac:dyDescent="0.25">
      <c r="A1458" s="35">
        <v>41659</v>
      </c>
      <c r="B1458" s="36">
        <v>585</v>
      </c>
      <c r="C1458" s="36" t="s">
        <v>407</v>
      </c>
      <c r="D1458" s="37" t="s">
        <v>412</v>
      </c>
      <c r="E1458" s="38">
        <v>676</v>
      </c>
      <c r="F1458" s="23">
        <v>41660</v>
      </c>
      <c r="G1458" s="38">
        <v>676</v>
      </c>
      <c r="H1458" s="40">
        <f t="shared" si="23"/>
        <v>0</v>
      </c>
      <c r="I1458" s="21" t="s">
        <v>21</v>
      </c>
    </row>
    <row r="1459" spans="1:9" x14ac:dyDescent="0.25">
      <c r="A1459" s="35">
        <v>41659</v>
      </c>
      <c r="B1459" s="36">
        <v>586</v>
      </c>
      <c r="C1459" s="36" t="s">
        <v>407</v>
      </c>
      <c r="D1459" s="37" t="s">
        <v>8</v>
      </c>
      <c r="E1459" s="38">
        <v>630</v>
      </c>
      <c r="F1459" s="39">
        <v>41659</v>
      </c>
      <c r="G1459" s="38">
        <v>630</v>
      </c>
      <c r="H1459" s="40">
        <f t="shared" si="23"/>
        <v>0</v>
      </c>
      <c r="I1459" s="21" t="s">
        <v>8</v>
      </c>
    </row>
    <row r="1460" spans="1:9" x14ac:dyDescent="0.25">
      <c r="A1460" s="35">
        <v>41659</v>
      </c>
      <c r="B1460" s="36">
        <v>587</v>
      </c>
      <c r="C1460" s="36" t="s">
        <v>407</v>
      </c>
      <c r="D1460" s="37" t="s">
        <v>359</v>
      </c>
      <c r="E1460" s="38">
        <v>4932</v>
      </c>
      <c r="F1460" s="23">
        <v>41661</v>
      </c>
      <c r="G1460" s="38">
        <v>4932</v>
      </c>
      <c r="H1460" s="40">
        <f t="shared" si="23"/>
        <v>0</v>
      </c>
      <c r="I1460" s="21" t="s">
        <v>162</v>
      </c>
    </row>
    <row r="1461" spans="1:9" x14ac:dyDescent="0.25">
      <c r="A1461" s="35">
        <v>41659</v>
      </c>
      <c r="B1461" s="36">
        <v>588</v>
      </c>
      <c r="C1461" s="36" t="s">
        <v>407</v>
      </c>
      <c r="D1461" s="37" t="s">
        <v>152</v>
      </c>
      <c r="E1461" s="38">
        <v>6534.4</v>
      </c>
      <c r="F1461" s="23">
        <v>41659</v>
      </c>
      <c r="G1461" s="38">
        <v>6534.4</v>
      </c>
      <c r="H1461" s="40">
        <f t="shared" si="23"/>
        <v>0</v>
      </c>
    </row>
    <row r="1462" spans="1:9" x14ac:dyDescent="0.25">
      <c r="A1462" s="35">
        <v>41660</v>
      </c>
      <c r="B1462" s="36">
        <v>589</v>
      </c>
      <c r="C1462" s="36" t="s">
        <v>407</v>
      </c>
      <c r="D1462" s="37" t="s">
        <v>233</v>
      </c>
      <c r="E1462" s="88">
        <v>2878</v>
      </c>
      <c r="F1462" s="23">
        <v>41660</v>
      </c>
      <c r="G1462" s="38">
        <v>2878</v>
      </c>
      <c r="H1462" s="40">
        <f t="shared" si="23"/>
        <v>0</v>
      </c>
    </row>
    <row r="1463" spans="1:9" x14ac:dyDescent="0.25">
      <c r="A1463" s="35">
        <v>41660</v>
      </c>
      <c r="B1463" s="36">
        <v>590</v>
      </c>
      <c r="C1463" s="36" t="s">
        <v>407</v>
      </c>
      <c r="D1463" s="37" t="s">
        <v>13</v>
      </c>
      <c r="E1463" s="38">
        <v>1883</v>
      </c>
      <c r="F1463" s="23">
        <v>41662</v>
      </c>
      <c r="G1463" s="38">
        <v>1883</v>
      </c>
      <c r="H1463" s="40">
        <f t="shared" si="23"/>
        <v>0</v>
      </c>
      <c r="I1463" s="88" t="s">
        <v>21</v>
      </c>
    </row>
    <row r="1464" spans="1:9" x14ac:dyDescent="0.25">
      <c r="A1464" s="35">
        <v>41660</v>
      </c>
      <c r="B1464" s="36">
        <v>591</v>
      </c>
      <c r="C1464" s="36" t="s">
        <v>407</v>
      </c>
      <c r="D1464" s="37" t="s">
        <v>8</v>
      </c>
      <c r="E1464" s="38">
        <v>556</v>
      </c>
      <c r="F1464" s="23">
        <v>41660</v>
      </c>
      <c r="G1464" s="38">
        <v>556</v>
      </c>
      <c r="H1464" s="40">
        <f t="shared" si="23"/>
        <v>0</v>
      </c>
      <c r="I1464" s="21" t="s">
        <v>8</v>
      </c>
    </row>
    <row r="1465" spans="1:9" x14ac:dyDescent="0.25">
      <c r="A1465" s="35">
        <v>41660</v>
      </c>
      <c r="B1465" s="36">
        <v>592</v>
      </c>
      <c r="C1465" s="36" t="s">
        <v>407</v>
      </c>
      <c r="D1465" s="37" t="s">
        <v>123</v>
      </c>
      <c r="E1465" s="38">
        <v>7310.5</v>
      </c>
      <c r="F1465" s="23">
        <v>41660</v>
      </c>
      <c r="G1465" s="38">
        <v>7310.5</v>
      </c>
      <c r="H1465" s="40">
        <f t="shared" si="23"/>
        <v>0</v>
      </c>
      <c r="I1465" s="21" t="s">
        <v>8</v>
      </c>
    </row>
    <row r="1466" spans="1:9" x14ac:dyDescent="0.25">
      <c r="A1466" s="35">
        <v>41660</v>
      </c>
      <c r="B1466" s="36">
        <v>593</v>
      </c>
      <c r="C1466" s="36" t="s">
        <v>407</v>
      </c>
      <c r="D1466" s="37" t="s">
        <v>25</v>
      </c>
      <c r="E1466" s="38">
        <v>5717</v>
      </c>
      <c r="F1466" s="23">
        <v>41660</v>
      </c>
      <c r="G1466" s="38">
        <v>5717</v>
      </c>
      <c r="H1466" s="40">
        <f t="shared" si="23"/>
        <v>0</v>
      </c>
      <c r="I1466" s="21" t="s">
        <v>217</v>
      </c>
    </row>
    <row r="1467" spans="1:9" x14ac:dyDescent="0.25">
      <c r="A1467" s="35">
        <v>41660</v>
      </c>
      <c r="B1467" s="36">
        <v>594</v>
      </c>
      <c r="C1467" s="36" t="s">
        <v>407</v>
      </c>
      <c r="D1467" s="37" t="s">
        <v>68</v>
      </c>
      <c r="E1467" s="38">
        <v>4387</v>
      </c>
      <c r="F1467" s="23">
        <v>41660</v>
      </c>
      <c r="G1467" s="38">
        <v>4387</v>
      </c>
      <c r="H1467" s="40">
        <f t="shared" si="23"/>
        <v>0</v>
      </c>
      <c r="I1467" s="21" t="s">
        <v>217</v>
      </c>
    </row>
    <row r="1468" spans="1:9" x14ac:dyDescent="0.25">
      <c r="A1468" s="35">
        <v>41660</v>
      </c>
      <c r="B1468" s="36">
        <v>595</v>
      </c>
      <c r="C1468" s="36" t="s">
        <v>407</v>
      </c>
      <c r="D1468" s="37" t="s">
        <v>8</v>
      </c>
      <c r="E1468" s="38">
        <v>734</v>
      </c>
      <c r="F1468" s="23">
        <v>41660</v>
      </c>
      <c r="G1468" s="38">
        <v>734</v>
      </c>
      <c r="H1468" s="40">
        <f t="shared" si="23"/>
        <v>0</v>
      </c>
      <c r="I1468" s="21" t="s">
        <v>8</v>
      </c>
    </row>
    <row r="1469" spans="1:9" x14ac:dyDescent="0.25">
      <c r="A1469" s="35">
        <v>41660</v>
      </c>
      <c r="B1469" s="36">
        <v>596</v>
      </c>
      <c r="C1469" s="36" t="s">
        <v>407</v>
      </c>
      <c r="D1469" s="37" t="s">
        <v>434</v>
      </c>
      <c r="E1469" s="38">
        <v>2705</v>
      </c>
      <c r="F1469" s="23">
        <v>41660</v>
      </c>
      <c r="G1469" s="38">
        <v>2705</v>
      </c>
      <c r="H1469" s="40">
        <f t="shared" si="23"/>
        <v>0</v>
      </c>
      <c r="I1469" s="21" t="s">
        <v>217</v>
      </c>
    </row>
    <row r="1470" spans="1:9" x14ac:dyDescent="0.25">
      <c r="A1470" s="35">
        <v>41660</v>
      </c>
      <c r="B1470" s="36">
        <v>597</v>
      </c>
      <c r="C1470" s="36" t="s">
        <v>407</v>
      </c>
      <c r="D1470" s="37" t="s">
        <v>47</v>
      </c>
      <c r="E1470" s="38">
        <v>4807</v>
      </c>
      <c r="F1470" s="23">
        <v>41661</v>
      </c>
      <c r="G1470" s="38">
        <v>4807</v>
      </c>
      <c r="H1470" s="40">
        <f t="shared" si="23"/>
        <v>0</v>
      </c>
      <c r="I1470" s="21" t="s">
        <v>30</v>
      </c>
    </row>
    <row r="1471" spans="1:9" x14ac:dyDescent="0.25">
      <c r="A1471" s="35">
        <v>41660</v>
      </c>
      <c r="B1471" s="36">
        <v>598</v>
      </c>
      <c r="C1471" s="36" t="s">
        <v>407</v>
      </c>
      <c r="D1471" s="37" t="s">
        <v>8</v>
      </c>
      <c r="E1471" s="38">
        <v>3851</v>
      </c>
      <c r="F1471" s="23">
        <v>41660</v>
      </c>
      <c r="G1471" s="38">
        <v>3851</v>
      </c>
      <c r="H1471" s="40">
        <f t="shared" si="23"/>
        <v>0</v>
      </c>
      <c r="I1471" s="21" t="s">
        <v>8</v>
      </c>
    </row>
    <row r="1472" spans="1:9" x14ac:dyDescent="0.25">
      <c r="A1472" s="35">
        <v>41660</v>
      </c>
      <c r="B1472" s="36">
        <v>599</v>
      </c>
      <c r="C1472" s="36" t="s">
        <v>407</v>
      </c>
      <c r="D1472" s="37" t="s">
        <v>8</v>
      </c>
      <c r="E1472" s="38">
        <v>295</v>
      </c>
      <c r="F1472" s="23">
        <v>41660</v>
      </c>
      <c r="G1472" s="38">
        <v>295</v>
      </c>
      <c r="H1472" s="40">
        <f t="shared" si="23"/>
        <v>0</v>
      </c>
      <c r="I1472" s="21" t="s">
        <v>8</v>
      </c>
    </row>
    <row r="1473" spans="1:10" x14ac:dyDescent="0.25">
      <c r="A1473" s="35">
        <v>41660</v>
      </c>
      <c r="B1473" s="36">
        <v>600</v>
      </c>
      <c r="C1473" s="36" t="s">
        <v>407</v>
      </c>
      <c r="D1473" s="37" t="s">
        <v>29</v>
      </c>
      <c r="E1473" s="38">
        <v>11854</v>
      </c>
      <c r="F1473" s="23">
        <v>41662</v>
      </c>
      <c r="G1473" s="38">
        <v>11854</v>
      </c>
      <c r="H1473" s="40">
        <f t="shared" si="23"/>
        <v>0</v>
      </c>
      <c r="I1473" s="21" t="s">
        <v>30</v>
      </c>
    </row>
    <row r="1474" spans="1:10" ht="24.75" x14ac:dyDescent="0.25">
      <c r="A1474" s="35">
        <v>41660</v>
      </c>
      <c r="B1474" s="36">
        <v>601</v>
      </c>
      <c r="C1474" s="36" t="s">
        <v>407</v>
      </c>
      <c r="D1474" s="37" t="s">
        <v>49</v>
      </c>
      <c r="E1474" s="38">
        <v>5205</v>
      </c>
      <c r="F1474" s="109" t="s">
        <v>557</v>
      </c>
      <c r="G1474" s="77">
        <v>5205</v>
      </c>
      <c r="H1474" s="40">
        <f t="shared" si="23"/>
        <v>0</v>
      </c>
    </row>
    <row r="1475" spans="1:10" x14ac:dyDescent="0.25">
      <c r="A1475" s="35">
        <v>41660</v>
      </c>
      <c r="B1475" s="36">
        <v>602</v>
      </c>
      <c r="C1475" s="36" t="s">
        <v>407</v>
      </c>
      <c r="D1475" s="37" t="s">
        <v>33</v>
      </c>
      <c r="E1475" s="38">
        <v>4256.3999999999996</v>
      </c>
      <c r="F1475" s="29" t="s">
        <v>558</v>
      </c>
      <c r="G1475" s="38">
        <v>4256.3999999999996</v>
      </c>
      <c r="H1475" s="40">
        <f t="shared" si="23"/>
        <v>0</v>
      </c>
      <c r="I1475" s="21" t="s">
        <v>65</v>
      </c>
      <c r="J1475" s="21" t="s">
        <v>559</v>
      </c>
    </row>
    <row r="1476" spans="1:10" x14ac:dyDescent="0.25">
      <c r="A1476" s="35">
        <v>41660</v>
      </c>
      <c r="B1476" s="36">
        <v>603</v>
      </c>
      <c r="C1476" s="36" t="s">
        <v>407</v>
      </c>
      <c r="D1476" s="37" t="s">
        <v>54</v>
      </c>
      <c r="E1476" s="38">
        <v>18144</v>
      </c>
      <c r="F1476" s="87">
        <v>41661</v>
      </c>
      <c r="G1476" s="38">
        <v>18144</v>
      </c>
      <c r="H1476" s="40">
        <f t="shared" si="23"/>
        <v>0</v>
      </c>
      <c r="I1476" s="21" t="s">
        <v>30</v>
      </c>
    </row>
    <row r="1477" spans="1:10" x14ac:dyDescent="0.25">
      <c r="A1477" s="35">
        <v>41660</v>
      </c>
      <c r="B1477" s="36">
        <v>604</v>
      </c>
      <c r="C1477" s="36" t="s">
        <v>407</v>
      </c>
      <c r="D1477" s="37" t="s">
        <v>300</v>
      </c>
      <c r="E1477" s="38">
        <v>3734</v>
      </c>
      <c r="F1477" s="23">
        <v>41660</v>
      </c>
      <c r="G1477" s="38">
        <v>3734</v>
      </c>
      <c r="H1477" s="40">
        <f t="shared" si="23"/>
        <v>0</v>
      </c>
      <c r="I1477" s="21" t="s">
        <v>65</v>
      </c>
    </row>
    <row r="1478" spans="1:10" x14ac:dyDescent="0.25">
      <c r="A1478" s="35">
        <v>41660</v>
      </c>
      <c r="B1478" s="36">
        <v>605</v>
      </c>
      <c r="C1478" s="36" t="s">
        <v>407</v>
      </c>
      <c r="D1478" s="37" t="s">
        <v>348</v>
      </c>
      <c r="E1478" s="38">
        <v>1664</v>
      </c>
      <c r="F1478" s="23">
        <v>41660</v>
      </c>
      <c r="G1478" s="38">
        <v>1664</v>
      </c>
      <c r="H1478" s="40">
        <f t="shared" si="23"/>
        <v>0</v>
      </c>
      <c r="I1478" s="21" t="s">
        <v>65</v>
      </c>
    </row>
    <row r="1479" spans="1:10" x14ac:dyDescent="0.25">
      <c r="A1479" s="35">
        <v>41660</v>
      </c>
      <c r="B1479" s="36">
        <v>606</v>
      </c>
      <c r="C1479" s="36" t="s">
        <v>407</v>
      </c>
      <c r="D1479" s="37" t="s">
        <v>473</v>
      </c>
      <c r="E1479" s="38">
        <v>2939</v>
      </c>
      <c r="F1479" s="23">
        <v>41668</v>
      </c>
      <c r="G1479" s="38">
        <v>2939</v>
      </c>
      <c r="H1479" s="40">
        <f t="shared" si="23"/>
        <v>0</v>
      </c>
      <c r="I1479" s="21" t="s">
        <v>27</v>
      </c>
    </row>
    <row r="1480" spans="1:10" x14ac:dyDescent="0.25">
      <c r="A1480" s="35">
        <v>41660</v>
      </c>
      <c r="B1480" s="36">
        <v>607</v>
      </c>
      <c r="C1480" s="36" t="s">
        <v>407</v>
      </c>
      <c r="D1480" s="37" t="s">
        <v>233</v>
      </c>
      <c r="E1480" s="38">
        <v>1462</v>
      </c>
      <c r="F1480" s="23">
        <v>41660</v>
      </c>
      <c r="G1480" s="38">
        <v>1462</v>
      </c>
      <c r="H1480" s="40">
        <f t="shared" si="23"/>
        <v>0</v>
      </c>
      <c r="I1480" s="21" t="s">
        <v>65</v>
      </c>
    </row>
    <row r="1481" spans="1:10" x14ac:dyDescent="0.25">
      <c r="A1481" s="35">
        <v>41660</v>
      </c>
      <c r="B1481" s="36">
        <v>608</v>
      </c>
      <c r="C1481" s="36" t="s">
        <v>407</v>
      </c>
      <c r="D1481" s="37" t="s">
        <v>304</v>
      </c>
      <c r="E1481" s="38">
        <v>14529.5</v>
      </c>
      <c r="F1481" s="23">
        <v>41660</v>
      </c>
      <c r="G1481" s="38">
        <v>14529.5</v>
      </c>
      <c r="H1481" s="40">
        <f t="shared" si="23"/>
        <v>0</v>
      </c>
      <c r="I1481" s="21" t="s">
        <v>65</v>
      </c>
    </row>
    <row r="1482" spans="1:10" x14ac:dyDescent="0.25">
      <c r="A1482" s="35">
        <v>41660</v>
      </c>
      <c r="B1482" s="36">
        <v>609</v>
      </c>
      <c r="C1482" s="36" t="s">
        <v>407</v>
      </c>
      <c r="D1482" s="37" t="s">
        <v>257</v>
      </c>
      <c r="E1482" s="38">
        <v>13235</v>
      </c>
      <c r="F1482" s="23">
        <v>41660</v>
      </c>
      <c r="G1482" s="38">
        <v>13235</v>
      </c>
      <c r="H1482" s="40">
        <f t="shared" si="23"/>
        <v>0</v>
      </c>
      <c r="I1482" s="21" t="s">
        <v>65</v>
      </c>
    </row>
    <row r="1483" spans="1:10" x14ac:dyDescent="0.25">
      <c r="A1483" s="35">
        <v>41660</v>
      </c>
      <c r="B1483" s="36">
        <v>610</v>
      </c>
      <c r="C1483" s="36" t="s">
        <v>407</v>
      </c>
      <c r="D1483" s="37" t="s">
        <v>62</v>
      </c>
      <c r="E1483" s="38">
        <v>8020</v>
      </c>
      <c r="F1483" s="23">
        <v>41660</v>
      </c>
      <c r="G1483" s="38">
        <v>8020</v>
      </c>
      <c r="H1483" s="40">
        <f t="shared" si="23"/>
        <v>0</v>
      </c>
    </row>
    <row r="1484" spans="1:10" x14ac:dyDescent="0.25">
      <c r="A1484" s="35">
        <v>41660</v>
      </c>
      <c r="B1484" s="36">
        <v>611</v>
      </c>
      <c r="C1484" s="36" t="s">
        <v>407</v>
      </c>
      <c r="D1484" s="37" t="s">
        <v>36</v>
      </c>
      <c r="E1484" s="38">
        <v>5984</v>
      </c>
      <c r="F1484" s="23">
        <v>41664</v>
      </c>
      <c r="G1484" s="38">
        <v>5984</v>
      </c>
      <c r="H1484" s="40">
        <f t="shared" si="23"/>
        <v>0</v>
      </c>
      <c r="I1484" s="21" t="s">
        <v>65</v>
      </c>
    </row>
    <row r="1485" spans="1:10" x14ac:dyDescent="0.25">
      <c r="A1485" s="35">
        <v>41660</v>
      </c>
      <c r="B1485" s="36">
        <v>612</v>
      </c>
      <c r="C1485" s="36" t="s">
        <v>407</v>
      </c>
      <c r="D1485" s="37" t="s">
        <v>144</v>
      </c>
      <c r="E1485" s="38">
        <v>3621.5</v>
      </c>
      <c r="F1485" s="23">
        <v>41660</v>
      </c>
      <c r="G1485" s="38">
        <v>3621.5</v>
      </c>
      <c r="H1485" s="40">
        <f t="shared" si="23"/>
        <v>0</v>
      </c>
      <c r="I1485" s="21" t="s">
        <v>65</v>
      </c>
    </row>
    <row r="1486" spans="1:10" x14ac:dyDescent="0.25">
      <c r="A1486" s="35">
        <v>41660</v>
      </c>
      <c r="B1486" s="36">
        <v>613</v>
      </c>
      <c r="C1486" s="36" t="s">
        <v>407</v>
      </c>
      <c r="D1486" s="37" t="s">
        <v>34</v>
      </c>
      <c r="E1486" s="38">
        <v>2062</v>
      </c>
      <c r="F1486" s="23">
        <v>41660</v>
      </c>
      <c r="G1486" s="38">
        <v>2062</v>
      </c>
      <c r="H1486" s="40">
        <f t="shared" si="23"/>
        <v>0</v>
      </c>
      <c r="I1486" s="21" t="s">
        <v>30</v>
      </c>
    </row>
    <row r="1487" spans="1:10" x14ac:dyDescent="0.25">
      <c r="A1487" s="35">
        <v>41660</v>
      </c>
      <c r="B1487" s="36">
        <v>614</v>
      </c>
      <c r="C1487" s="36" t="s">
        <v>407</v>
      </c>
      <c r="D1487" s="37" t="s">
        <v>35</v>
      </c>
      <c r="E1487" s="38">
        <v>4160</v>
      </c>
      <c r="F1487" s="23">
        <v>41660</v>
      </c>
      <c r="G1487" s="38">
        <v>4160</v>
      </c>
      <c r="H1487" s="40">
        <f t="shared" si="23"/>
        <v>0</v>
      </c>
      <c r="I1487" s="21" t="s">
        <v>30</v>
      </c>
    </row>
    <row r="1488" spans="1:10" x14ac:dyDescent="0.25">
      <c r="A1488" s="35">
        <v>41660</v>
      </c>
      <c r="B1488" s="36">
        <v>615</v>
      </c>
      <c r="C1488" s="36" t="s">
        <v>407</v>
      </c>
      <c r="D1488" s="37" t="s">
        <v>57</v>
      </c>
      <c r="E1488" s="38">
        <v>858</v>
      </c>
      <c r="F1488" s="23">
        <v>41660</v>
      </c>
      <c r="G1488" s="38">
        <v>858</v>
      </c>
      <c r="H1488" s="40">
        <f t="shared" si="23"/>
        <v>0</v>
      </c>
      <c r="I1488" s="21" t="s">
        <v>30</v>
      </c>
    </row>
    <row r="1489" spans="1:10" x14ac:dyDescent="0.25">
      <c r="A1489" s="35">
        <v>41660</v>
      </c>
      <c r="B1489" s="36">
        <v>616</v>
      </c>
      <c r="C1489" s="36" t="s">
        <v>407</v>
      </c>
      <c r="D1489" s="37" t="s">
        <v>441</v>
      </c>
      <c r="E1489" s="38">
        <v>1312</v>
      </c>
      <c r="F1489" s="23">
        <v>41660</v>
      </c>
      <c r="G1489" s="38">
        <v>1312</v>
      </c>
      <c r="H1489" s="40">
        <f t="shared" si="23"/>
        <v>0</v>
      </c>
      <c r="I1489" s="21" t="s">
        <v>30</v>
      </c>
    </row>
    <row r="1490" spans="1:10" x14ac:dyDescent="0.25">
      <c r="A1490" s="35">
        <v>41660</v>
      </c>
      <c r="B1490" s="36">
        <v>617</v>
      </c>
      <c r="C1490" s="36" t="s">
        <v>407</v>
      </c>
      <c r="D1490" s="37" t="s">
        <v>66</v>
      </c>
      <c r="E1490" s="38">
        <v>1616</v>
      </c>
      <c r="F1490" s="23">
        <v>41660</v>
      </c>
      <c r="G1490" s="38">
        <v>1616</v>
      </c>
      <c r="H1490" s="40">
        <f t="shared" si="23"/>
        <v>0</v>
      </c>
      <c r="I1490" s="21" t="s">
        <v>45</v>
      </c>
    </row>
    <row r="1491" spans="1:10" x14ac:dyDescent="0.25">
      <c r="A1491" s="35">
        <v>41660</v>
      </c>
      <c r="B1491" s="36">
        <v>618</v>
      </c>
      <c r="C1491" s="36" t="s">
        <v>407</v>
      </c>
      <c r="D1491" s="37" t="s">
        <v>33</v>
      </c>
      <c r="E1491" s="38">
        <v>626.5</v>
      </c>
      <c r="F1491" s="23">
        <v>41662</v>
      </c>
      <c r="G1491" s="38">
        <v>626.5</v>
      </c>
      <c r="H1491" s="40">
        <f t="shared" si="23"/>
        <v>0</v>
      </c>
      <c r="I1491" s="21" t="s">
        <v>65</v>
      </c>
    </row>
    <row r="1492" spans="1:10" x14ac:dyDescent="0.25">
      <c r="A1492" s="35">
        <v>41660</v>
      </c>
      <c r="B1492" s="36">
        <v>619</v>
      </c>
      <c r="C1492" s="36" t="s">
        <v>407</v>
      </c>
      <c r="D1492" s="37" t="s">
        <v>42</v>
      </c>
      <c r="E1492" s="38">
        <v>1520</v>
      </c>
      <c r="F1492" s="30">
        <v>41678</v>
      </c>
      <c r="G1492" s="44">
        <v>1520</v>
      </c>
      <c r="H1492" s="40">
        <f t="shared" si="23"/>
        <v>0</v>
      </c>
      <c r="I1492" s="21" t="s">
        <v>30</v>
      </c>
    </row>
    <row r="1493" spans="1:10" x14ac:dyDescent="0.25">
      <c r="A1493" s="35">
        <v>41660</v>
      </c>
      <c r="B1493" s="36">
        <v>620</v>
      </c>
      <c r="C1493" s="36" t="s">
        <v>407</v>
      </c>
      <c r="D1493" s="37" t="s">
        <v>44</v>
      </c>
      <c r="E1493" s="38">
        <v>3420</v>
      </c>
      <c r="F1493" s="30">
        <v>41678</v>
      </c>
      <c r="G1493" s="44">
        <v>3420</v>
      </c>
      <c r="H1493" s="40">
        <f t="shared" si="23"/>
        <v>0</v>
      </c>
      <c r="I1493" s="21" t="s">
        <v>45</v>
      </c>
      <c r="J1493" s="54"/>
    </row>
    <row r="1494" spans="1:10" x14ac:dyDescent="0.25">
      <c r="A1494" s="35">
        <v>41660</v>
      </c>
      <c r="B1494" s="36">
        <v>621</v>
      </c>
      <c r="C1494" s="36" t="s">
        <v>407</v>
      </c>
      <c r="D1494" s="37" t="s">
        <v>52</v>
      </c>
      <c r="E1494" s="38">
        <v>3512</v>
      </c>
      <c r="F1494" s="23">
        <v>41660</v>
      </c>
      <c r="G1494" s="38">
        <v>3512</v>
      </c>
      <c r="H1494" s="40">
        <f t="shared" si="23"/>
        <v>0</v>
      </c>
      <c r="I1494" s="21" t="s">
        <v>45</v>
      </c>
    </row>
    <row r="1495" spans="1:10" x14ac:dyDescent="0.25">
      <c r="A1495" s="35">
        <v>41660</v>
      </c>
      <c r="B1495" s="36">
        <v>622</v>
      </c>
      <c r="C1495" s="36" t="s">
        <v>407</v>
      </c>
      <c r="D1495" s="37" t="s">
        <v>43</v>
      </c>
      <c r="E1495" s="38">
        <v>1520</v>
      </c>
      <c r="F1495" s="30">
        <v>41678</v>
      </c>
      <c r="G1495" s="44">
        <v>1520</v>
      </c>
      <c r="H1495" s="40">
        <f t="shared" si="23"/>
        <v>0</v>
      </c>
      <c r="I1495" s="21" t="s">
        <v>30</v>
      </c>
      <c r="J1495" s="54"/>
    </row>
    <row r="1496" spans="1:10" x14ac:dyDescent="0.25">
      <c r="A1496" s="35">
        <v>41660</v>
      </c>
      <c r="B1496" s="36">
        <v>623</v>
      </c>
      <c r="C1496" s="36" t="s">
        <v>407</v>
      </c>
      <c r="D1496" s="37" t="s">
        <v>260</v>
      </c>
      <c r="E1496" s="38">
        <v>480</v>
      </c>
      <c r="F1496" s="23">
        <v>41660</v>
      </c>
      <c r="G1496" s="38">
        <v>480</v>
      </c>
      <c r="H1496" s="40">
        <f t="shared" si="23"/>
        <v>0</v>
      </c>
      <c r="I1496" s="21" t="s">
        <v>45</v>
      </c>
    </row>
    <row r="1497" spans="1:10" x14ac:dyDescent="0.25">
      <c r="A1497" s="35">
        <v>41660</v>
      </c>
      <c r="B1497" s="36">
        <v>624</v>
      </c>
      <c r="C1497" s="36" t="s">
        <v>407</v>
      </c>
      <c r="D1497" s="37" t="s">
        <v>560</v>
      </c>
      <c r="E1497" s="38">
        <v>1454</v>
      </c>
      <c r="F1497" s="23">
        <v>41660</v>
      </c>
      <c r="G1497" s="38">
        <v>1454</v>
      </c>
      <c r="H1497" s="40">
        <f t="shared" si="23"/>
        <v>0</v>
      </c>
      <c r="I1497" s="21" t="s">
        <v>30</v>
      </c>
    </row>
    <row r="1498" spans="1:10" x14ac:dyDescent="0.25">
      <c r="A1498" s="35">
        <v>41660</v>
      </c>
      <c r="B1498" s="36">
        <v>625</v>
      </c>
      <c r="C1498" s="36" t="s">
        <v>407</v>
      </c>
      <c r="D1498" s="37" t="s">
        <v>561</v>
      </c>
      <c r="E1498" s="38">
        <v>14312</v>
      </c>
      <c r="F1498" s="23">
        <v>41660</v>
      </c>
      <c r="G1498" s="38">
        <v>14312</v>
      </c>
      <c r="H1498" s="40">
        <f t="shared" si="23"/>
        <v>0</v>
      </c>
      <c r="I1498" s="21" t="s">
        <v>45</v>
      </c>
    </row>
    <row r="1499" spans="1:10" x14ac:dyDescent="0.25">
      <c r="A1499" s="35">
        <v>41660</v>
      </c>
      <c r="B1499" s="36">
        <v>626</v>
      </c>
      <c r="C1499" s="36" t="s">
        <v>407</v>
      </c>
      <c r="D1499" s="37" t="s">
        <v>16</v>
      </c>
      <c r="E1499" s="38">
        <v>10588</v>
      </c>
      <c r="F1499" s="30">
        <v>41710</v>
      </c>
      <c r="G1499" s="44">
        <v>10588</v>
      </c>
      <c r="H1499" s="40">
        <f t="shared" si="23"/>
        <v>0</v>
      </c>
      <c r="I1499" s="21" t="s">
        <v>65</v>
      </c>
    </row>
    <row r="1500" spans="1:10" x14ac:dyDescent="0.25">
      <c r="A1500" s="35">
        <v>41660</v>
      </c>
      <c r="B1500" s="36">
        <v>627</v>
      </c>
      <c r="C1500" s="36" t="s">
        <v>407</v>
      </c>
      <c r="D1500" s="37" t="s">
        <v>133</v>
      </c>
      <c r="E1500" s="38">
        <v>12894</v>
      </c>
      <c r="F1500" s="23">
        <v>41660</v>
      </c>
      <c r="G1500" s="38">
        <v>12894</v>
      </c>
      <c r="H1500" s="40">
        <f t="shared" si="23"/>
        <v>0</v>
      </c>
    </row>
    <row r="1501" spans="1:10" x14ac:dyDescent="0.25">
      <c r="A1501" s="35">
        <v>41660</v>
      </c>
      <c r="B1501" s="36">
        <v>628</v>
      </c>
      <c r="C1501" s="36" t="s">
        <v>407</v>
      </c>
      <c r="D1501" s="37" t="s">
        <v>8</v>
      </c>
      <c r="E1501" s="38">
        <v>259.5</v>
      </c>
      <c r="F1501" s="23">
        <v>41660</v>
      </c>
      <c r="G1501" s="38">
        <v>259.5</v>
      </c>
      <c r="H1501" s="40">
        <f t="shared" si="23"/>
        <v>0</v>
      </c>
      <c r="I1501" s="21" t="s">
        <v>8</v>
      </c>
    </row>
    <row r="1502" spans="1:10" x14ac:dyDescent="0.25">
      <c r="A1502" s="35">
        <v>41660</v>
      </c>
      <c r="B1502" s="36">
        <v>629</v>
      </c>
      <c r="C1502" s="36" t="s">
        <v>407</v>
      </c>
      <c r="D1502" s="37" t="s">
        <v>255</v>
      </c>
      <c r="E1502" s="38">
        <v>9386.9</v>
      </c>
      <c r="F1502" s="23">
        <v>41660</v>
      </c>
      <c r="G1502" s="38">
        <v>9386.9</v>
      </c>
      <c r="H1502" s="40">
        <f t="shared" si="23"/>
        <v>0</v>
      </c>
      <c r="I1502" s="21" t="s">
        <v>21</v>
      </c>
    </row>
    <row r="1503" spans="1:10" x14ac:dyDescent="0.25">
      <c r="A1503" s="35">
        <v>41660</v>
      </c>
      <c r="B1503" s="36">
        <v>630</v>
      </c>
      <c r="C1503" s="36" t="s">
        <v>407</v>
      </c>
      <c r="D1503" s="37" t="s">
        <v>494</v>
      </c>
      <c r="E1503" s="38">
        <v>26</v>
      </c>
      <c r="F1503" s="23">
        <v>41660</v>
      </c>
      <c r="G1503" s="38">
        <v>26</v>
      </c>
      <c r="H1503" s="40">
        <f t="shared" si="23"/>
        <v>0</v>
      </c>
    </row>
    <row r="1504" spans="1:10" x14ac:dyDescent="0.25">
      <c r="A1504" s="35">
        <v>41660</v>
      </c>
      <c r="B1504" s="36">
        <v>631</v>
      </c>
      <c r="C1504" s="36" t="s">
        <v>407</v>
      </c>
      <c r="D1504" s="37" t="s">
        <v>366</v>
      </c>
      <c r="E1504" s="38">
        <v>5544</v>
      </c>
      <c r="F1504" s="23">
        <v>41660</v>
      </c>
      <c r="G1504" s="38">
        <v>5544</v>
      </c>
      <c r="H1504" s="40">
        <f t="shared" si="23"/>
        <v>0</v>
      </c>
      <c r="I1504" s="21" t="s">
        <v>21</v>
      </c>
    </row>
    <row r="1505" spans="1:10" x14ac:dyDescent="0.25">
      <c r="A1505" s="35">
        <v>41660</v>
      </c>
      <c r="B1505" s="36">
        <v>632</v>
      </c>
      <c r="C1505" s="36" t="s">
        <v>407</v>
      </c>
      <c r="D1505" s="37" t="s">
        <v>51</v>
      </c>
      <c r="E1505" s="38">
        <v>550</v>
      </c>
      <c r="F1505" s="23">
        <v>41660</v>
      </c>
      <c r="G1505" s="38">
        <v>550</v>
      </c>
      <c r="H1505" s="40">
        <f t="shared" si="23"/>
        <v>0</v>
      </c>
    </row>
    <row r="1506" spans="1:10" x14ac:dyDescent="0.25">
      <c r="A1506" s="35">
        <v>41660</v>
      </c>
      <c r="B1506" s="36">
        <v>633</v>
      </c>
      <c r="C1506" s="36" t="s">
        <v>407</v>
      </c>
      <c r="D1506" s="56" t="s">
        <v>53</v>
      </c>
      <c r="E1506" s="57">
        <v>0</v>
      </c>
      <c r="G1506" s="38"/>
      <c r="H1506" s="40">
        <f t="shared" si="23"/>
        <v>0</v>
      </c>
      <c r="I1506" s="21" t="s">
        <v>81</v>
      </c>
      <c r="J1506" s="21" t="s">
        <v>562</v>
      </c>
    </row>
    <row r="1507" spans="1:10" x14ac:dyDescent="0.25">
      <c r="A1507" s="35">
        <v>41660</v>
      </c>
      <c r="B1507" s="36">
        <v>634</v>
      </c>
      <c r="C1507" s="36" t="s">
        <v>407</v>
      </c>
      <c r="D1507" s="37" t="s">
        <v>478</v>
      </c>
      <c r="E1507" s="38">
        <v>14701</v>
      </c>
      <c r="F1507" s="23">
        <v>41660</v>
      </c>
      <c r="G1507" s="38">
        <v>14701</v>
      </c>
      <c r="H1507" s="40">
        <f t="shared" si="23"/>
        <v>0</v>
      </c>
      <c r="I1507" s="21" t="s">
        <v>37</v>
      </c>
    </row>
    <row r="1508" spans="1:10" x14ac:dyDescent="0.25">
      <c r="A1508" s="35">
        <v>41660</v>
      </c>
      <c r="B1508" s="36">
        <v>635</v>
      </c>
      <c r="C1508" s="36" t="s">
        <v>407</v>
      </c>
      <c r="D1508" s="56" t="s">
        <v>53</v>
      </c>
      <c r="E1508" s="57">
        <v>0</v>
      </c>
      <c r="G1508" s="38"/>
      <c r="H1508" s="40">
        <f t="shared" si="23"/>
        <v>0</v>
      </c>
      <c r="I1508" s="21" t="s">
        <v>521</v>
      </c>
      <c r="J1508" s="21" t="s">
        <v>442</v>
      </c>
    </row>
    <row r="1509" spans="1:10" x14ac:dyDescent="0.25">
      <c r="A1509" s="35">
        <v>41660</v>
      </c>
      <c r="B1509" s="36">
        <v>636</v>
      </c>
      <c r="C1509" s="36" t="s">
        <v>407</v>
      </c>
      <c r="D1509" s="37" t="s">
        <v>346</v>
      </c>
      <c r="E1509" s="38">
        <v>1737.5</v>
      </c>
      <c r="F1509" s="23">
        <v>41663</v>
      </c>
      <c r="G1509" s="38">
        <v>1737.5</v>
      </c>
      <c r="H1509" s="40">
        <f t="shared" si="23"/>
        <v>0</v>
      </c>
      <c r="I1509" s="21" t="s">
        <v>27</v>
      </c>
    </row>
    <row r="1510" spans="1:10" x14ac:dyDescent="0.25">
      <c r="A1510" s="35">
        <v>41660</v>
      </c>
      <c r="B1510" s="36">
        <v>637</v>
      </c>
      <c r="C1510" s="36" t="s">
        <v>407</v>
      </c>
      <c r="D1510" s="37" t="s">
        <v>91</v>
      </c>
      <c r="E1510" s="38">
        <v>3330</v>
      </c>
      <c r="F1510" s="23">
        <v>41663</v>
      </c>
      <c r="G1510" s="38">
        <v>3330</v>
      </c>
      <c r="H1510" s="40">
        <f t="shared" si="23"/>
        <v>0</v>
      </c>
      <c r="I1510" s="21" t="s">
        <v>27</v>
      </c>
    </row>
    <row r="1511" spans="1:10" x14ac:dyDescent="0.25">
      <c r="A1511" s="35">
        <v>41660</v>
      </c>
      <c r="B1511" s="36">
        <v>638</v>
      </c>
      <c r="C1511" s="36" t="s">
        <v>407</v>
      </c>
      <c r="D1511" s="37" t="s">
        <v>92</v>
      </c>
      <c r="E1511" s="38">
        <v>2531</v>
      </c>
      <c r="F1511" s="23">
        <v>41663</v>
      </c>
      <c r="G1511" s="38">
        <v>2531</v>
      </c>
      <c r="H1511" s="40">
        <f t="shared" si="23"/>
        <v>0</v>
      </c>
      <c r="I1511" s="21" t="s">
        <v>27</v>
      </c>
    </row>
    <row r="1512" spans="1:10" x14ac:dyDescent="0.25">
      <c r="A1512" s="35">
        <v>41660</v>
      </c>
      <c r="B1512" s="36">
        <v>639</v>
      </c>
      <c r="C1512" s="36" t="s">
        <v>407</v>
      </c>
      <c r="D1512" s="37" t="s">
        <v>100</v>
      </c>
      <c r="E1512" s="38">
        <v>15510.5</v>
      </c>
      <c r="F1512" s="23">
        <v>41663</v>
      </c>
      <c r="G1512" s="38">
        <v>15510.5</v>
      </c>
      <c r="H1512" s="40">
        <f t="shared" si="23"/>
        <v>0</v>
      </c>
      <c r="I1512" s="21" t="s">
        <v>27</v>
      </c>
    </row>
    <row r="1513" spans="1:10" x14ac:dyDescent="0.25">
      <c r="A1513" s="35">
        <v>41660</v>
      </c>
      <c r="B1513" s="36">
        <v>640</v>
      </c>
      <c r="C1513" s="36" t="s">
        <v>407</v>
      </c>
      <c r="D1513" s="37" t="s">
        <v>100</v>
      </c>
      <c r="E1513" s="38">
        <v>2497</v>
      </c>
      <c r="F1513" s="23">
        <v>41663</v>
      </c>
      <c r="G1513" s="38">
        <v>2497</v>
      </c>
      <c r="H1513" s="40">
        <f t="shared" si="23"/>
        <v>0</v>
      </c>
      <c r="I1513" s="21" t="s">
        <v>27</v>
      </c>
    </row>
    <row r="1514" spans="1:10" x14ac:dyDescent="0.25">
      <c r="A1514" s="35">
        <v>41660</v>
      </c>
      <c r="B1514" s="36">
        <v>641</v>
      </c>
      <c r="C1514" s="36" t="s">
        <v>407</v>
      </c>
      <c r="D1514" s="56" t="s">
        <v>53</v>
      </c>
      <c r="E1514" s="57">
        <v>0</v>
      </c>
      <c r="G1514" s="38"/>
      <c r="H1514" s="40">
        <f t="shared" ref="H1514:H1577" si="24">E1514-G1514</f>
        <v>0</v>
      </c>
      <c r="I1514" s="21" t="s">
        <v>521</v>
      </c>
      <c r="J1514" s="21" t="s">
        <v>563</v>
      </c>
    </row>
    <row r="1515" spans="1:10" x14ac:dyDescent="0.25">
      <c r="A1515" s="35">
        <v>41660</v>
      </c>
      <c r="B1515" s="36">
        <v>642</v>
      </c>
      <c r="C1515" s="36" t="s">
        <v>407</v>
      </c>
      <c r="D1515" s="37" t="s">
        <v>136</v>
      </c>
      <c r="E1515" s="38">
        <v>535</v>
      </c>
      <c r="F1515" s="23">
        <v>41660</v>
      </c>
      <c r="G1515" s="38">
        <v>535</v>
      </c>
      <c r="H1515" s="40">
        <f t="shared" si="24"/>
        <v>0</v>
      </c>
    </row>
    <row r="1516" spans="1:10" x14ac:dyDescent="0.25">
      <c r="A1516" s="35">
        <v>41660</v>
      </c>
      <c r="B1516" s="36">
        <v>643</v>
      </c>
      <c r="C1516" s="36" t="s">
        <v>407</v>
      </c>
      <c r="D1516" s="37" t="s">
        <v>74</v>
      </c>
      <c r="E1516" s="38">
        <v>1111.5</v>
      </c>
      <c r="F1516" s="23">
        <v>41660</v>
      </c>
      <c r="G1516" s="38">
        <v>1111.5</v>
      </c>
      <c r="H1516" s="40">
        <f t="shared" si="24"/>
        <v>0</v>
      </c>
    </row>
    <row r="1517" spans="1:10" x14ac:dyDescent="0.25">
      <c r="A1517" s="35">
        <v>41660</v>
      </c>
      <c r="B1517" s="36">
        <v>644</v>
      </c>
      <c r="C1517" s="36" t="s">
        <v>407</v>
      </c>
      <c r="D1517" s="37" t="s">
        <v>89</v>
      </c>
      <c r="E1517" s="38">
        <v>111298.24000000001</v>
      </c>
      <c r="F1517" s="30" t="s">
        <v>564</v>
      </c>
      <c r="G1517" s="38">
        <v>111298.24000000001</v>
      </c>
      <c r="H1517" s="40">
        <f t="shared" si="24"/>
        <v>0</v>
      </c>
      <c r="I1517" s="21" t="s">
        <v>217</v>
      </c>
    </row>
    <row r="1518" spans="1:10" x14ac:dyDescent="0.25">
      <c r="A1518" s="35">
        <v>41660</v>
      </c>
      <c r="B1518" s="36">
        <v>645</v>
      </c>
      <c r="C1518" s="36" t="s">
        <v>407</v>
      </c>
      <c r="D1518" s="37" t="s">
        <v>69</v>
      </c>
      <c r="E1518" s="38">
        <v>1666</v>
      </c>
      <c r="F1518" s="23">
        <v>41660</v>
      </c>
      <c r="G1518" s="38">
        <v>1666</v>
      </c>
      <c r="H1518" s="40">
        <f t="shared" si="24"/>
        <v>0</v>
      </c>
    </row>
    <row r="1519" spans="1:10" x14ac:dyDescent="0.25">
      <c r="A1519" s="35">
        <v>41660</v>
      </c>
      <c r="B1519" s="36">
        <v>646</v>
      </c>
      <c r="C1519" s="36" t="s">
        <v>407</v>
      </c>
      <c r="D1519" s="37" t="s">
        <v>8</v>
      </c>
      <c r="E1519" s="38">
        <v>550</v>
      </c>
      <c r="F1519" s="23">
        <v>41660</v>
      </c>
      <c r="G1519" s="38">
        <v>550</v>
      </c>
      <c r="H1519" s="40">
        <f t="shared" si="24"/>
        <v>0</v>
      </c>
      <c r="I1519" s="21" t="s">
        <v>8</v>
      </c>
    </row>
    <row r="1520" spans="1:10" x14ac:dyDescent="0.25">
      <c r="A1520" s="35">
        <v>41660</v>
      </c>
      <c r="B1520" s="36">
        <v>647</v>
      </c>
      <c r="C1520" s="36" t="s">
        <v>407</v>
      </c>
      <c r="D1520" s="37" t="s">
        <v>565</v>
      </c>
      <c r="E1520" s="38">
        <v>4952</v>
      </c>
      <c r="F1520" s="23">
        <v>41660</v>
      </c>
      <c r="G1520" s="38">
        <v>4952</v>
      </c>
      <c r="H1520" s="40">
        <f t="shared" si="24"/>
        <v>0</v>
      </c>
    </row>
    <row r="1521" spans="1:10" x14ac:dyDescent="0.25">
      <c r="A1521" s="35">
        <v>41660</v>
      </c>
      <c r="B1521" s="36">
        <v>648</v>
      </c>
      <c r="C1521" s="36" t="s">
        <v>407</v>
      </c>
      <c r="D1521" s="37" t="s">
        <v>152</v>
      </c>
      <c r="E1521" s="38">
        <v>11259.5</v>
      </c>
      <c r="F1521" s="23">
        <v>41661</v>
      </c>
      <c r="G1521" s="38">
        <v>11259.5</v>
      </c>
      <c r="H1521" s="40">
        <f t="shared" si="24"/>
        <v>0</v>
      </c>
      <c r="I1521" s="21" t="s">
        <v>21</v>
      </c>
    </row>
    <row r="1522" spans="1:10" x14ac:dyDescent="0.25">
      <c r="A1522" s="35">
        <v>41660</v>
      </c>
      <c r="B1522" s="36">
        <v>649</v>
      </c>
      <c r="C1522" s="36" t="s">
        <v>407</v>
      </c>
      <c r="D1522" s="37" t="s">
        <v>21</v>
      </c>
      <c r="E1522" s="38">
        <v>38</v>
      </c>
      <c r="F1522" s="23">
        <v>41662</v>
      </c>
      <c r="G1522" s="38">
        <v>38</v>
      </c>
      <c r="H1522" s="40">
        <f t="shared" si="24"/>
        <v>0</v>
      </c>
    </row>
    <row r="1523" spans="1:10" x14ac:dyDescent="0.25">
      <c r="A1523" s="35">
        <v>41660</v>
      </c>
      <c r="B1523" s="36">
        <v>650</v>
      </c>
      <c r="C1523" s="36" t="s">
        <v>407</v>
      </c>
      <c r="D1523" s="37" t="s">
        <v>269</v>
      </c>
      <c r="E1523" s="38">
        <v>3578.5</v>
      </c>
      <c r="F1523" s="23">
        <v>41660</v>
      </c>
      <c r="G1523" s="38">
        <v>3578.5</v>
      </c>
      <c r="H1523" s="40">
        <f t="shared" si="24"/>
        <v>0</v>
      </c>
    </row>
    <row r="1524" spans="1:10" x14ac:dyDescent="0.25">
      <c r="A1524" s="35">
        <v>41661</v>
      </c>
      <c r="B1524" s="36">
        <v>651</v>
      </c>
      <c r="C1524" s="36" t="s">
        <v>407</v>
      </c>
      <c r="D1524" s="37" t="s">
        <v>11</v>
      </c>
      <c r="E1524" s="38">
        <v>45213.54</v>
      </c>
      <c r="F1524" s="39">
        <v>41667</v>
      </c>
      <c r="G1524" s="38">
        <v>45213.54</v>
      </c>
      <c r="H1524" s="40">
        <f t="shared" si="24"/>
        <v>0</v>
      </c>
      <c r="I1524" s="38" t="s">
        <v>37</v>
      </c>
      <c r="J1524" s="31"/>
    </row>
    <row r="1525" spans="1:10" x14ac:dyDescent="0.25">
      <c r="A1525" s="35">
        <v>41661</v>
      </c>
      <c r="B1525" s="36">
        <v>652</v>
      </c>
      <c r="C1525" s="36" t="s">
        <v>407</v>
      </c>
      <c r="D1525" s="37" t="s">
        <v>391</v>
      </c>
      <c r="E1525" s="38">
        <v>2714</v>
      </c>
      <c r="F1525" s="39">
        <v>41661</v>
      </c>
      <c r="G1525" s="38">
        <v>2714</v>
      </c>
      <c r="H1525" s="40">
        <f t="shared" si="24"/>
        <v>0</v>
      </c>
      <c r="I1525" s="37"/>
      <c r="J1525" s="31"/>
    </row>
    <row r="1526" spans="1:10" x14ac:dyDescent="0.25">
      <c r="A1526" s="35">
        <v>41661</v>
      </c>
      <c r="B1526" s="36">
        <v>653</v>
      </c>
      <c r="C1526" s="36" t="s">
        <v>407</v>
      </c>
      <c r="D1526" s="37" t="s">
        <v>111</v>
      </c>
      <c r="E1526" s="38">
        <v>11152</v>
      </c>
      <c r="F1526" s="39">
        <v>41661</v>
      </c>
      <c r="G1526" s="38">
        <v>11152</v>
      </c>
      <c r="H1526" s="40">
        <f t="shared" si="24"/>
        <v>0</v>
      </c>
      <c r="I1526" s="37" t="s">
        <v>217</v>
      </c>
      <c r="J1526" s="31"/>
    </row>
    <row r="1527" spans="1:10" x14ac:dyDescent="0.25">
      <c r="A1527" s="35">
        <v>41661</v>
      </c>
      <c r="B1527" s="36">
        <v>654</v>
      </c>
      <c r="C1527" s="36" t="s">
        <v>407</v>
      </c>
      <c r="D1527" s="37" t="s">
        <v>14</v>
      </c>
      <c r="E1527" s="38">
        <v>6987.5</v>
      </c>
      <c r="F1527" s="39">
        <v>41662</v>
      </c>
      <c r="G1527" s="38">
        <v>6987.5</v>
      </c>
      <c r="H1527" s="40">
        <f t="shared" si="24"/>
        <v>0</v>
      </c>
      <c r="I1527" s="37" t="s">
        <v>30</v>
      </c>
      <c r="J1527" s="31"/>
    </row>
    <row r="1528" spans="1:10" x14ac:dyDescent="0.25">
      <c r="A1528" s="35">
        <v>41661</v>
      </c>
      <c r="B1528" s="36">
        <v>655</v>
      </c>
      <c r="C1528" s="36" t="s">
        <v>407</v>
      </c>
      <c r="D1528" s="37" t="s">
        <v>436</v>
      </c>
      <c r="E1528" s="38">
        <v>10768</v>
      </c>
      <c r="F1528" s="39">
        <v>41662</v>
      </c>
      <c r="G1528" s="38">
        <v>10768</v>
      </c>
      <c r="H1528" s="40">
        <f t="shared" si="24"/>
        <v>0</v>
      </c>
      <c r="I1528" s="37" t="s">
        <v>8</v>
      </c>
      <c r="J1528" s="31"/>
    </row>
    <row r="1529" spans="1:10" x14ac:dyDescent="0.25">
      <c r="A1529" s="35">
        <v>41661</v>
      </c>
      <c r="B1529" s="36">
        <v>656</v>
      </c>
      <c r="C1529" s="36" t="s">
        <v>407</v>
      </c>
      <c r="D1529" s="37" t="s">
        <v>269</v>
      </c>
      <c r="E1529" s="38">
        <v>3089</v>
      </c>
      <c r="F1529" s="39">
        <v>41662</v>
      </c>
      <c r="G1529" s="38">
        <v>3089</v>
      </c>
      <c r="H1529" s="40">
        <f t="shared" si="24"/>
        <v>0</v>
      </c>
      <c r="I1529" s="37"/>
      <c r="J1529" s="31"/>
    </row>
    <row r="1530" spans="1:10" x14ac:dyDescent="0.25">
      <c r="A1530" s="35">
        <v>41661</v>
      </c>
      <c r="B1530" s="36">
        <v>657</v>
      </c>
      <c r="C1530" s="36" t="s">
        <v>407</v>
      </c>
      <c r="D1530" s="37" t="s">
        <v>20</v>
      </c>
      <c r="E1530" s="38">
        <v>4068</v>
      </c>
      <c r="F1530" s="110">
        <v>41662</v>
      </c>
      <c r="G1530" s="83">
        <v>450</v>
      </c>
      <c r="H1530" s="84">
        <f t="shared" si="24"/>
        <v>3618</v>
      </c>
      <c r="I1530" s="37" t="s">
        <v>8</v>
      </c>
      <c r="J1530" s="31"/>
    </row>
    <row r="1531" spans="1:10" x14ac:dyDescent="0.25">
      <c r="A1531" s="35">
        <v>41661</v>
      </c>
      <c r="B1531" s="36">
        <v>658</v>
      </c>
      <c r="C1531" s="36" t="s">
        <v>407</v>
      </c>
      <c r="D1531" s="37" t="s">
        <v>16</v>
      </c>
      <c r="E1531" s="38">
        <v>54231</v>
      </c>
      <c r="F1531" s="43" t="s">
        <v>566</v>
      </c>
      <c r="G1531" s="44">
        <v>54231</v>
      </c>
      <c r="H1531" s="40">
        <f t="shared" si="24"/>
        <v>0</v>
      </c>
      <c r="I1531" s="37"/>
      <c r="J1531" s="31" t="s">
        <v>567</v>
      </c>
    </row>
    <row r="1532" spans="1:10" x14ac:dyDescent="0.25">
      <c r="A1532" s="35">
        <v>41661</v>
      </c>
      <c r="B1532" s="36">
        <v>659</v>
      </c>
      <c r="C1532" s="36" t="s">
        <v>407</v>
      </c>
      <c r="D1532" s="37" t="s">
        <v>287</v>
      </c>
      <c r="E1532" s="38">
        <v>21994</v>
      </c>
      <c r="F1532" s="39">
        <v>41661</v>
      </c>
      <c r="G1532" s="38">
        <v>21994</v>
      </c>
      <c r="H1532" s="40">
        <f t="shared" si="24"/>
        <v>0</v>
      </c>
      <c r="I1532" s="37" t="s">
        <v>30</v>
      </c>
      <c r="J1532" s="31"/>
    </row>
    <row r="1533" spans="1:10" x14ac:dyDescent="0.25">
      <c r="A1533" s="35">
        <v>41661</v>
      </c>
      <c r="B1533" s="36">
        <v>660</v>
      </c>
      <c r="C1533" s="36" t="s">
        <v>407</v>
      </c>
      <c r="D1533" s="37" t="s">
        <v>13</v>
      </c>
      <c r="E1533" s="38">
        <v>1938</v>
      </c>
      <c r="F1533" s="39">
        <v>41662</v>
      </c>
      <c r="G1533" s="38">
        <v>1938</v>
      </c>
      <c r="H1533" s="40">
        <f t="shared" si="24"/>
        <v>0</v>
      </c>
      <c r="I1533" s="37" t="s">
        <v>21</v>
      </c>
      <c r="J1533" s="31"/>
    </row>
    <row r="1534" spans="1:10" x14ac:dyDescent="0.25">
      <c r="A1534" s="35">
        <v>41661</v>
      </c>
      <c r="B1534" s="36">
        <v>661</v>
      </c>
      <c r="C1534" s="36" t="s">
        <v>407</v>
      </c>
      <c r="D1534" s="37" t="s">
        <v>29</v>
      </c>
      <c r="E1534" s="38">
        <v>10590</v>
      </c>
      <c r="F1534" s="39">
        <v>41663</v>
      </c>
      <c r="G1534" s="38">
        <v>10590</v>
      </c>
      <c r="H1534" s="40">
        <f t="shared" si="24"/>
        <v>0</v>
      </c>
      <c r="I1534" s="37" t="s">
        <v>30</v>
      </c>
      <c r="J1534" s="31"/>
    </row>
    <row r="1535" spans="1:10" x14ac:dyDescent="0.25">
      <c r="A1535" s="35">
        <v>41661</v>
      </c>
      <c r="B1535" s="36">
        <v>662</v>
      </c>
      <c r="C1535" s="36" t="s">
        <v>407</v>
      </c>
      <c r="D1535" s="37" t="s">
        <v>568</v>
      </c>
      <c r="E1535" s="38">
        <v>3777.5</v>
      </c>
      <c r="F1535" s="39">
        <v>41661</v>
      </c>
      <c r="G1535" s="38">
        <v>3777.5</v>
      </c>
      <c r="H1535" s="40">
        <f t="shared" si="24"/>
        <v>0</v>
      </c>
      <c r="I1535" s="37" t="s">
        <v>30</v>
      </c>
      <c r="J1535" s="31"/>
    </row>
    <row r="1536" spans="1:10" x14ac:dyDescent="0.25">
      <c r="A1536" s="35">
        <v>41661</v>
      </c>
      <c r="B1536" s="36">
        <v>663</v>
      </c>
      <c r="C1536" s="36" t="s">
        <v>407</v>
      </c>
      <c r="D1536" s="37" t="s">
        <v>47</v>
      </c>
      <c r="E1536" s="38">
        <v>3633.5</v>
      </c>
      <c r="F1536" s="39">
        <v>41662</v>
      </c>
      <c r="G1536" s="38">
        <v>3633.5</v>
      </c>
      <c r="H1536" s="40">
        <f t="shared" si="24"/>
        <v>0</v>
      </c>
      <c r="I1536" s="37" t="s">
        <v>30</v>
      </c>
      <c r="J1536" s="31"/>
    </row>
    <row r="1537" spans="1:10" x14ac:dyDescent="0.25">
      <c r="A1537" s="35">
        <v>41661</v>
      </c>
      <c r="B1537" s="36">
        <v>664</v>
      </c>
      <c r="C1537" s="36" t="s">
        <v>407</v>
      </c>
      <c r="D1537" s="37" t="s">
        <v>42</v>
      </c>
      <c r="E1537" s="38">
        <v>2280</v>
      </c>
      <c r="F1537" s="42">
        <v>41678</v>
      </c>
      <c r="G1537" s="44">
        <v>2280</v>
      </c>
      <c r="H1537" s="40">
        <f t="shared" si="24"/>
        <v>0</v>
      </c>
      <c r="I1537" s="37" t="s">
        <v>30</v>
      </c>
    </row>
    <row r="1538" spans="1:10" x14ac:dyDescent="0.25">
      <c r="A1538" s="35">
        <v>41661</v>
      </c>
      <c r="B1538" s="36">
        <v>665</v>
      </c>
      <c r="C1538" s="36" t="s">
        <v>407</v>
      </c>
      <c r="D1538" s="37" t="s">
        <v>32</v>
      </c>
      <c r="E1538" s="38">
        <v>8800</v>
      </c>
      <c r="F1538" s="39">
        <v>41662</v>
      </c>
      <c r="G1538" s="38">
        <v>8800</v>
      </c>
      <c r="H1538" s="40">
        <f t="shared" si="24"/>
        <v>0</v>
      </c>
      <c r="I1538" s="37" t="s">
        <v>217</v>
      </c>
      <c r="J1538" s="31"/>
    </row>
    <row r="1539" spans="1:10" x14ac:dyDescent="0.25">
      <c r="A1539" s="35">
        <v>41661</v>
      </c>
      <c r="B1539" s="36">
        <v>666</v>
      </c>
      <c r="C1539" s="36" t="s">
        <v>407</v>
      </c>
      <c r="D1539" s="37" t="s">
        <v>183</v>
      </c>
      <c r="E1539" s="38">
        <v>15015</v>
      </c>
      <c r="F1539" s="39">
        <v>41662</v>
      </c>
      <c r="G1539" s="38">
        <v>15015</v>
      </c>
      <c r="H1539" s="40">
        <f t="shared" si="24"/>
        <v>0</v>
      </c>
      <c r="I1539" s="37" t="s">
        <v>30</v>
      </c>
      <c r="J1539" s="31"/>
    </row>
    <row r="1540" spans="1:10" x14ac:dyDescent="0.25">
      <c r="A1540" s="35">
        <v>41661</v>
      </c>
      <c r="B1540" s="36">
        <v>667</v>
      </c>
      <c r="C1540" s="36" t="s">
        <v>407</v>
      </c>
      <c r="D1540" s="37" t="s">
        <v>83</v>
      </c>
      <c r="E1540" s="38">
        <v>5588</v>
      </c>
      <c r="F1540" s="39">
        <v>41661</v>
      </c>
      <c r="G1540" s="38">
        <v>5588</v>
      </c>
      <c r="H1540" s="40">
        <f t="shared" si="24"/>
        <v>0</v>
      </c>
      <c r="I1540" s="37"/>
      <c r="J1540" s="31"/>
    </row>
    <row r="1541" spans="1:10" x14ac:dyDescent="0.25">
      <c r="A1541" s="35">
        <v>41661</v>
      </c>
      <c r="B1541" s="36">
        <v>668</v>
      </c>
      <c r="C1541" s="36" t="s">
        <v>407</v>
      </c>
      <c r="D1541" s="37" t="s">
        <v>124</v>
      </c>
      <c r="E1541" s="38">
        <v>7919</v>
      </c>
      <c r="F1541" s="39">
        <v>41661</v>
      </c>
      <c r="G1541" s="38">
        <v>7919</v>
      </c>
      <c r="H1541" s="40">
        <f t="shared" si="24"/>
        <v>0</v>
      </c>
      <c r="I1541" s="37" t="s">
        <v>30</v>
      </c>
      <c r="J1541" s="31"/>
    </row>
    <row r="1542" spans="1:10" x14ac:dyDescent="0.25">
      <c r="A1542" s="35">
        <v>41661</v>
      </c>
      <c r="B1542" s="36">
        <v>669</v>
      </c>
      <c r="C1542" s="36" t="s">
        <v>407</v>
      </c>
      <c r="D1542" s="37" t="s">
        <v>22</v>
      </c>
      <c r="E1542" s="38">
        <v>11457</v>
      </c>
      <c r="F1542" s="39">
        <v>41663</v>
      </c>
      <c r="G1542" s="38">
        <v>11457</v>
      </c>
      <c r="H1542" s="40">
        <f t="shared" si="24"/>
        <v>0</v>
      </c>
      <c r="I1542" s="37" t="s">
        <v>15</v>
      </c>
      <c r="J1542" s="31"/>
    </row>
    <row r="1543" spans="1:10" x14ac:dyDescent="0.25">
      <c r="A1543" s="35">
        <v>41661</v>
      </c>
      <c r="B1543" s="36">
        <v>670</v>
      </c>
      <c r="C1543" s="36" t="s">
        <v>407</v>
      </c>
      <c r="D1543" s="37" t="s">
        <v>74</v>
      </c>
      <c r="E1543" s="38">
        <v>594</v>
      </c>
      <c r="F1543" s="39">
        <v>41661</v>
      </c>
      <c r="G1543" s="38">
        <v>594</v>
      </c>
      <c r="H1543" s="40">
        <f t="shared" si="24"/>
        <v>0</v>
      </c>
      <c r="I1543" s="37"/>
      <c r="J1543" s="31"/>
    </row>
    <row r="1544" spans="1:10" x14ac:dyDescent="0.25">
      <c r="A1544" s="35">
        <v>41661</v>
      </c>
      <c r="B1544" s="36">
        <v>671</v>
      </c>
      <c r="C1544" s="36" t="s">
        <v>407</v>
      </c>
      <c r="D1544" s="37" t="s">
        <v>116</v>
      </c>
      <c r="E1544" s="38">
        <v>3729</v>
      </c>
      <c r="F1544" s="39">
        <v>41661</v>
      </c>
      <c r="G1544" s="38">
        <v>3729</v>
      </c>
      <c r="H1544" s="40">
        <f t="shared" si="24"/>
        <v>0</v>
      </c>
      <c r="I1544" s="37"/>
      <c r="J1544" s="31"/>
    </row>
    <row r="1545" spans="1:10" x14ac:dyDescent="0.25">
      <c r="A1545" s="35">
        <v>41661</v>
      </c>
      <c r="B1545" s="36">
        <v>672</v>
      </c>
      <c r="C1545" s="36" t="s">
        <v>407</v>
      </c>
      <c r="D1545" s="37" t="s">
        <v>57</v>
      </c>
      <c r="E1545" s="38">
        <v>858</v>
      </c>
      <c r="F1545" s="39">
        <v>41661</v>
      </c>
      <c r="G1545" s="38">
        <v>858</v>
      </c>
      <c r="H1545" s="40">
        <f t="shared" si="24"/>
        <v>0</v>
      </c>
      <c r="I1545" s="37" t="s">
        <v>30</v>
      </c>
      <c r="J1545" s="31"/>
    </row>
    <row r="1546" spans="1:10" x14ac:dyDescent="0.25">
      <c r="A1546" s="35">
        <v>41661</v>
      </c>
      <c r="B1546" s="36">
        <v>673</v>
      </c>
      <c r="C1546" s="36" t="s">
        <v>407</v>
      </c>
      <c r="D1546" s="37" t="s">
        <v>569</v>
      </c>
      <c r="E1546" s="38">
        <v>2477</v>
      </c>
      <c r="F1546" s="55" t="s">
        <v>570</v>
      </c>
      <c r="G1546" s="38">
        <f>2200+277</f>
        <v>2477</v>
      </c>
      <c r="H1546" s="40">
        <f t="shared" si="24"/>
        <v>0</v>
      </c>
      <c r="I1546" s="37"/>
      <c r="J1546" s="31"/>
    </row>
    <row r="1547" spans="1:10" x14ac:dyDescent="0.25">
      <c r="A1547" s="35">
        <v>41661</v>
      </c>
      <c r="B1547" s="36">
        <v>674</v>
      </c>
      <c r="C1547" s="36" t="s">
        <v>407</v>
      </c>
      <c r="D1547" s="37" t="s">
        <v>34</v>
      </c>
      <c r="E1547" s="38">
        <v>2184</v>
      </c>
      <c r="F1547" s="39">
        <v>41661</v>
      </c>
      <c r="G1547" s="38">
        <v>2184</v>
      </c>
      <c r="H1547" s="40">
        <f t="shared" si="24"/>
        <v>0</v>
      </c>
      <c r="I1547" s="37" t="s">
        <v>30</v>
      </c>
      <c r="J1547" s="31"/>
    </row>
    <row r="1548" spans="1:10" x14ac:dyDescent="0.25">
      <c r="A1548" s="35">
        <v>41661</v>
      </c>
      <c r="B1548" s="36">
        <v>675</v>
      </c>
      <c r="C1548" s="36" t="s">
        <v>407</v>
      </c>
      <c r="D1548" s="37" t="s">
        <v>441</v>
      </c>
      <c r="E1548" s="38">
        <v>4632</v>
      </c>
      <c r="F1548" s="39">
        <v>41661</v>
      </c>
      <c r="G1548" s="38">
        <v>4632</v>
      </c>
      <c r="H1548" s="40">
        <f t="shared" si="24"/>
        <v>0</v>
      </c>
      <c r="I1548" s="37" t="s">
        <v>30</v>
      </c>
      <c r="J1548" s="31"/>
    </row>
    <row r="1549" spans="1:10" x14ac:dyDescent="0.25">
      <c r="A1549" s="35">
        <v>41661</v>
      </c>
      <c r="B1549" s="36">
        <v>676</v>
      </c>
      <c r="C1549" s="36" t="s">
        <v>407</v>
      </c>
      <c r="D1549" s="37" t="s">
        <v>136</v>
      </c>
      <c r="E1549" s="38">
        <v>350</v>
      </c>
      <c r="F1549" s="39">
        <v>41661</v>
      </c>
      <c r="G1549" s="38">
        <v>350</v>
      </c>
      <c r="H1549" s="40">
        <f t="shared" si="24"/>
        <v>0</v>
      </c>
      <c r="I1549" s="37"/>
      <c r="J1549" s="31"/>
    </row>
    <row r="1550" spans="1:10" x14ac:dyDescent="0.25">
      <c r="A1550" s="35">
        <v>41661</v>
      </c>
      <c r="B1550" s="36">
        <v>677</v>
      </c>
      <c r="C1550" s="36" t="s">
        <v>407</v>
      </c>
      <c r="D1550" s="37" t="s">
        <v>35</v>
      </c>
      <c r="E1550" s="38">
        <v>1289</v>
      </c>
      <c r="F1550" s="39">
        <v>41661</v>
      </c>
      <c r="G1550" s="38">
        <v>1289</v>
      </c>
      <c r="H1550" s="40">
        <f t="shared" si="24"/>
        <v>0</v>
      </c>
      <c r="I1550" s="37" t="s">
        <v>30</v>
      </c>
      <c r="J1550" s="31"/>
    </row>
    <row r="1551" spans="1:10" x14ac:dyDescent="0.25">
      <c r="A1551" s="35">
        <v>41661</v>
      </c>
      <c r="B1551" s="36">
        <v>678</v>
      </c>
      <c r="C1551" s="36" t="s">
        <v>407</v>
      </c>
      <c r="D1551" s="37" t="s">
        <v>62</v>
      </c>
      <c r="E1551" s="38">
        <v>29221</v>
      </c>
      <c r="F1551" s="39">
        <v>41661</v>
      </c>
      <c r="G1551" s="38">
        <v>29221</v>
      </c>
      <c r="H1551" s="40">
        <f t="shared" si="24"/>
        <v>0</v>
      </c>
      <c r="I1551" s="37"/>
      <c r="J1551" s="31"/>
    </row>
    <row r="1552" spans="1:10" x14ac:dyDescent="0.25">
      <c r="A1552" s="35">
        <v>41661</v>
      </c>
      <c r="B1552" s="36">
        <v>679</v>
      </c>
      <c r="C1552" s="36" t="s">
        <v>407</v>
      </c>
      <c r="D1552" s="37" t="s">
        <v>123</v>
      </c>
      <c r="E1552" s="38">
        <v>2389</v>
      </c>
      <c r="F1552" s="39">
        <v>41661</v>
      </c>
      <c r="G1552" s="38">
        <v>2389</v>
      </c>
      <c r="H1552" s="40">
        <f t="shared" si="24"/>
        <v>0</v>
      </c>
      <c r="I1552" s="37"/>
      <c r="J1552" s="31"/>
    </row>
    <row r="1553" spans="1:10" x14ac:dyDescent="0.25">
      <c r="A1553" s="35">
        <v>41661</v>
      </c>
      <c r="B1553" s="36">
        <v>680</v>
      </c>
      <c r="C1553" s="36" t="s">
        <v>407</v>
      </c>
      <c r="D1553" s="37" t="s">
        <v>58</v>
      </c>
      <c r="E1553" s="38">
        <v>1149.5</v>
      </c>
      <c r="F1553" s="39">
        <v>41661</v>
      </c>
      <c r="G1553" s="38">
        <v>1149.5</v>
      </c>
      <c r="H1553" s="40">
        <f t="shared" si="24"/>
        <v>0</v>
      </c>
      <c r="I1553" s="37" t="s">
        <v>30</v>
      </c>
      <c r="J1553" s="31"/>
    </row>
    <row r="1554" spans="1:10" x14ac:dyDescent="0.25">
      <c r="A1554" s="35">
        <v>41661</v>
      </c>
      <c r="B1554" s="36">
        <v>681</v>
      </c>
      <c r="C1554" s="36" t="s">
        <v>407</v>
      </c>
      <c r="D1554" s="37" t="s">
        <v>36</v>
      </c>
      <c r="E1554" s="38">
        <v>21906</v>
      </c>
      <c r="F1554" s="39">
        <v>41666</v>
      </c>
      <c r="G1554" s="38">
        <v>21906</v>
      </c>
      <c r="H1554" s="40">
        <f t="shared" si="24"/>
        <v>0</v>
      </c>
      <c r="I1554" s="37" t="s">
        <v>15</v>
      </c>
      <c r="J1554" s="31"/>
    </row>
    <row r="1555" spans="1:10" x14ac:dyDescent="0.25">
      <c r="A1555" s="35">
        <v>41661</v>
      </c>
      <c r="B1555" s="36">
        <v>682</v>
      </c>
      <c r="C1555" s="36" t="s">
        <v>407</v>
      </c>
      <c r="D1555" s="37" t="s">
        <v>260</v>
      </c>
      <c r="E1555" s="38">
        <v>1416</v>
      </c>
      <c r="F1555" s="39">
        <v>41661</v>
      </c>
      <c r="G1555" s="38">
        <v>1416</v>
      </c>
      <c r="H1555" s="40">
        <f t="shared" si="24"/>
        <v>0</v>
      </c>
      <c r="I1555" s="37" t="s">
        <v>15</v>
      </c>
      <c r="J1555" s="31"/>
    </row>
    <row r="1556" spans="1:10" x14ac:dyDescent="0.25">
      <c r="A1556" s="35">
        <v>41661</v>
      </c>
      <c r="B1556" s="36">
        <v>683</v>
      </c>
      <c r="C1556" s="36" t="s">
        <v>407</v>
      </c>
      <c r="D1556" s="37" t="s">
        <v>66</v>
      </c>
      <c r="E1556" s="38">
        <v>1899</v>
      </c>
      <c r="F1556" s="39">
        <v>41661</v>
      </c>
      <c r="G1556" s="38">
        <v>1899</v>
      </c>
      <c r="H1556" s="40">
        <f t="shared" si="24"/>
        <v>0</v>
      </c>
      <c r="I1556" s="37" t="s">
        <v>15</v>
      </c>
      <c r="J1556" s="31"/>
    </row>
    <row r="1557" spans="1:10" x14ac:dyDescent="0.25">
      <c r="A1557" s="35">
        <v>41661</v>
      </c>
      <c r="B1557" s="36">
        <v>684</v>
      </c>
      <c r="C1557" s="36" t="s">
        <v>407</v>
      </c>
      <c r="D1557" s="37" t="s">
        <v>237</v>
      </c>
      <c r="E1557" s="38">
        <v>7683</v>
      </c>
      <c r="F1557" s="39">
        <v>41661</v>
      </c>
      <c r="G1557" s="38">
        <v>7683</v>
      </c>
      <c r="H1557" s="40">
        <f t="shared" si="24"/>
        <v>0</v>
      </c>
      <c r="I1557" s="37" t="s">
        <v>21</v>
      </c>
      <c r="J1557" s="31"/>
    </row>
    <row r="1558" spans="1:10" x14ac:dyDescent="0.25">
      <c r="A1558" s="35">
        <v>41661</v>
      </c>
      <c r="B1558" s="36">
        <v>685</v>
      </c>
      <c r="C1558" s="36" t="s">
        <v>407</v>
      </c>
      <c r="D1558" s="51" t="s">
        <v>134</v>
      </c>
      <c r="E1558" s="52">
        <v>7333</v>
      </c>
      <c r="F1558" s="53">
        <v>41661</v>
      </c>
      <c r="G1558" s="52">
        <v>7333</v>
      </c>
      <c r="H1558" s="18">
        <f t="shared" si="24"/>
        <v>0</v>
      </c>
      <c r="I1558" s="51" t="s">
        <v>65</v>
      </c>
      <c r="J1558" s="54"/>
    </row>
    <row r="1559" spans="1:10" x14ac:dyDescent="0.25">
      <c r="A1559" s="35">
        <v>41661</v>
      </c>
      <c r="B1559" s="36">
        <v>686</v>
      </c>
      <c r="C1559" s="36" t="s">
        <v>407</v>
      </c>
      <c r="D1559" s="37" t="s">
        <v>98</v>
      </c>
      <c r="E1559" s="38">
        <v>9514</v>
      </c>
      <c r="F1559" s="39">
        <v>41661</v>
      </c>
      <c r="G1559" s="38">
        <v>9514</v>
      </c>
      <c r="H1559" s="40">
        <f t="shared" si="24"/>
        <v>0</v>
      </c>
      <c r="I1559" s="37" t="s">
        <v>65</v>
      </c>
      <c r="J1559" s="31"/>
    </row>
    <row r="1560" spans="1:10" x14ac:dyDescent="0.25">
      <c r="A1560" s="35">
        <v>41661</v>
      </c>
      <c r="B1560" s="36">
        <v>687</v>
      </c>
      <c r="C1560" s="36" t="s">
        <v>407</v>
      </c>
      <c r="D1560" s="51" t="s">
        <v>8</v>
      </c>
      <c r="E1560" s="52">
        <v>431</v>
      </c>
      <c r="F1560" s="53">
        <v>41661</v>
      </c>
      <c r="G1560" s="52">
        <v>431</v>
      </c>
      <c r="H1560" s="18">
        <f t="shared" si="24"/>
        <v>0</v>
      </c>
      <c r="I1560" s="51" t="s">
        <v>8</v>
      </c>
      <c r="J1560" s="31"/>
    </row>
    <row r="1561" spans="1:10" x14ac:dyDescent="0.25">
      <c r="A1561" s="35">
        <v>41661</v>
      </c>
      <c r="B1561" s="36">
        <v>688</v>
      </c>
      <c r="C1561" s="36" t="s">
        <v>407</v>
      </c>
      <c r="D1561" s="37" t="s">
        <v>64</v>
      </c>
      <c r="E1561" s="38">
        <v>9516</v>
      </c>
      <c r="F1561" s="39">
        <v>41661</v>
      </c>
      <c r="G1561" s="38">
        <v>9516</v>
      </c>
      <c r="H1561" s="40">
        <f t="shared" si="24"/>
        <v>0</v>
      </c>
      <c r="I1561" s="37" t="s">
        <v>65</v>
      </c>
      <c r="J1561" s="54"/>
    </row>
    <row r="1562" spans="1:10" x14ac:dyDescent="0.25">
      <c r="A1562" s="35">
        <v>41661</v>
      </c>
      <c r="B1562" s="36">
        <v>689</v>
      </c>
      <c r="C1562" s="36" t="s">
        <v>407</v>
      </c>
      <c r="D1562" s="37" t="s">
        <v>497</v>
      </c>
      <c r="E1562" s="38">
        <v>5584</v>
      </c>
      <c r="F1562" s="39">
        <v>41661</v>
      </c>
      <c r="G1562" s="38">
        <v>5584</v>
      </c>
      <c r="H1562" s="40">
        <f t="shared" si="24"/>
        <v>0</v>
      </c>
      <c r="I1562" s="37" t="s">
        <v>217</v>
      </c>
      <c r="J1562" s="31"/>
    </row>
    <row r="1563" spans="1:10" x14ac:dyDescent="0.25">
      <c r="A1563" s="35">
        <v>41661</v>
      </c>
      <c r="B1563" s="36">
        <v>690</v>
      </c>
      <c r="C1563" s="36" t="s">
        <v>407</v>
      </c>
      <c r="D1563" s="37" t="s">
        <v>571</v>
      </c>
      <c r="E1563" s="38">
        <v>2863</v>
      </c>
      <c r="F1563" s="39">
        <v>41661</v>
      </c>
      <c r="G1563" s="38">
        <v>2863</v>
      </c>
      <c r="H1563" s="40">
        <f t="shared" si="24"/>
        <v>0</v>
      </c>
      <c r="I1563" s="37" t="s">
        <v>217</v>
      </c>
      <c r="J1563" s="31"/>
    </row>
    <row r="1564" spans="1:10" x14ac:dyDescent="0.25">
      <c r="A1564" s="35">
        <v>41661</v>
      </c>
      <c r="B1564" s="36">
        <v>691</v>
      </c>
      <c r="C1564" s="36" t="s">
        <v>407</v>
      </c>
      <c r="D1564" s="37" t="s">
        <v>44</v>
      </c>
      <c r="E1564" s="38">
        <v>2280</v>
      </c>
      <c r="F1564" s="42">
        <v>41678</v>
      </c>
      <c r="G1564" s="44">
        <v>2280</v>
      </c>
      <c r="H1564" s="40">
        <f t="shared" si="24"/>
        <v>0</v>
      </c>
      <c r="I1564" s="37" t="s">
        <v>45</v>
      </c>
      <c r="J1564" s="54"/>
    </row>
    <row r="1565" spans="1:10" x14ac:dyDescent="0.25">
      <c r="A1565" s="35">
        <v>41661</v>
      </c>
      <c r="B1565" s="36">
        <v>692</v>
      </c>
      <c r="C1565" s="36" t="s">
        <v>407</v>
      </c>
      <c r="D1565" s="37" t="s">
        <v>130</v>
      </c>
      <c r="E1565" s="38">
        <v>4906</v>
      </c>
      <c r="F1565" s="39">
        <v>41666</v>
      </c>
      <c r="G1565" s="38">
        <v>4906</v>
      </c>
      <c r="H1565" s="40">
        <f t="shared" si="24"/>
        <v>0</v>
      </c>
      <c r="I1565" s="37" t="s">
        <v>21</v>
      </c>
      <c r="J1565" s="31"/>
    </row>
    <row r="1566" spans="1:10" x14ac:dyDescent="0.25">
      <c r="A1566" s="35">
        <v>41661</v>
      </c>
      <c r="B1566" s="36">
        <v>693</v>
      </c>
      <c r="C1566" s="36" t="s">
        <v>407</v>
      </c>
      <c r="D1566" s="37" t="s">
        <v>122</v>
      </c>
      <c r="E1566" s="38">
        <v>1140</v>
      </c>
      <c r="F1566" s="42">
        <v>41678</v>
      </c>
      <c r="G1566" s="44">
        <v>1140</v>
      </c>
      <c r="H1566" s="40">
        <f t="shared" si="24"/>
        <v>0</v>
      </c>
      <c r="I1566" s="37" t="s">
        <v>45</v>
      </c>
      <c r="J1566" s="31"/>
    </row>
    <row r="1567" spans="1:10" x14ac:dyDescent="0.25">
      <c r="A1567" s="35">
        <v>41661</v>
      </c>
      <c r="B1567" s="36">
        <v>694</v>
      </c>
      <c r="C1567" s="36" t="s">
        <v>407</v>
      </c>
      <c r="D1567" s="37" t="s">
        <v>380</v>
      </c>
      <c r="E1567" s="38">
        <v>2772</v>
      </c>
      <c r="F1567" s="39">
        <v>41661</v>
      </c>
      <c r="G1567" s="38">
        <v>2772</v>
      </c>
      <c r="H1567" s="40">
        <f t="shared" si="24"/>
        <v>0</v>
      </c>
      <c r="I1567" s="37" t="s">
        <v>21</v>
      </c>
      <c r="J1567" s="54"/>
    </row>
    <row r="1568" spans="1:10" x14ac:dyDescent="0.25">
      <c r="A1568" s="35">
        <v>41661</v>
      </c>
      <c r="B1568" s="36">
        <v>695</v>
      </c>
      <c r="C1568" s="36" t="s">
        <v>407</v>
      </c>
      <c r="D1568" s="37" t="s">
        <v>55</v>
      </c>
      <c r="E1568" s="38">
        <v>7291</v>
      </c>
      <c r="F1568" s="39">
        <v>41661</v>
      </c>
      <c r="G1568" s="38">
        <v>7291</v>
      </c>
      <c r="H1568" s="40">
        <f t="shared" si="24"/>
        <v>0</v>
      </c>
      <c r="I1568" s="37"/>
      <c r="J1568" s="54"/>
    </row>
    <row r="1569" spans="1:10" ht="23.25" x14ac:dyDescent="0.25">
      <c r="A1569" s="35">
        <v>41661</v>
      </c>
      <c r="B1569" s="36">
        <v>696</v>
      </c>
      <c r="C1569" s="36" t="s">
        <v>407</v>
      </c>
      <c r="D1569" s="37" t="s">
        <v>68</v>
      </c>
      <c r="E1569" s="38">
        <v>14478</v>
      </c>
      <c r="F1569" s="111" t="s">
        <v>572</v>
      </c>
      <c r="G1569" s="77">
        <v>14478</v>
      </c>
      <c r="H1569" s="40">
        <f t="shared" si="24"/>
        <v>0</v>
      </c>
      <c r="I1569" s="37" t="s">
        <v>65</v>
      </c>
      <c r="J1569" s="54"/>
    </row>
    <row r="1570" spans="1:10" x14ac:dyDescent="0.25">
      <c r="A1570" s="35">
        <v>41661</v>
      </c>
      <c r="B1570" s="36">
        <v>697</v>
      </c>
      <c r="C1570" s="36" t="s">
        <v>407</v>
      </c>
      <c r="D1570" s="37" t="s">
        <v>51</v>
      </c>
      <c r="E1570" s="38">
        <v>2129.5</v>
      </c>
      <c r="F1570" s="39">
        <v>41661</v>
      </c>
      <c r="G1570" s="38">
        <v>2129.5</v>
      </c>
      <c r="H1570" s="40">
        <f t="shared" si="24"/>
        <v>0</v>
      </c>
      <c r="I1570" s="37" t="s">
        <v>45</v>
      </c>
      <c r="J1570" s="54"/>
    </row>
    <row r="1571" spans="1:10" x14ac:dyDescent="0.25">
      <c r="A1571" s="35">
        <v>41661</v>
      </c>
      <c r="B1571" s="36">
        <v>698</v>
      </c>
      <c r="C1571" s="36" t="s">
        <v>407</v>
      </c>
      <c r="D1571" s="37" t="s">
        <v>250</v>
      </c>
      <c r="E1571" s="38">
        <v>10389</v>
      </c>
      <c r="F1571" s="39">
        <v>41661</v>
      </c>
      <c r="G1571" s="38">
        <v>10389</v>
      </c>
      <c r="H1571" s="40">
        <f t="shared" si="24"/>
        <v>0</v>
      </c>
      <c r="I1571" s="37" t="s">
        <v>21</v>
      </c>
      <c r="J1571" s="54"/>
    </row>
    <row r="1572" spans="1:10" x14ac:dyDescent="0.25">
      <c r="A1572" s="35">
        <v>41661</v>
      </c>
      <c r="B1572" s="36">
        <v>699</v>
      </c>
      <c r="C1572" s="36" t="s">
        <v>407</v>
      </c>
      <c r="D1572" s="37" t="s">
        <v>573</v>
      </c>
      <c r="E1572" s="38">
        <v>2182</v>
      </c>
      <c r="F1572" s="39">
        <v>41661</v>
      </c>
      <c r="G1572" s="38">
        <v>2182</v>
      </c>
      <c r="H1572" s="40">
        <f t="shared" si="24"/>
        <v>0</v>
      </c>
      <c r="I1572" s="37" t="s">
        <v>45</v>
      </c>
      <c r="J1572" s="54"/>
    </row>
    <row r="1573" spans="1:10" x14ac:dyDescent="0.25">
      <c r="A1573" s="35">
        <v>41661</v>
      </c>
      <c r="B1573" s="36">
        <v>700</v>
      </c>
      <c r="C1573" s="36" t="s">
        <v>407</v>
      </c>
      <c r="D1573" s="37" t="s">
        <v>17</v>
      </c>
      <c r="E1573" s="38">
        <v>52385</v>
      </c>
      <c r="F1573" s="39">
        <v>41668</v>
      </c>
      <c r="G1573" s="38">
        <v>52385</v>
      </c>
      <c r="H1573" s="40">
        <f t="shared" si="24"/>
        <v>0</v>
      </c>
      <c r="I1573" s="37" t="s">
        <v>162</v>
      </c>
      <c r="J1573" s="54"/>
    </row>
    <row r="1574" spans="1:10" x14ac:dyDescent="0.25">
      <c r="A1574" s="35">
        <v>41661</v>
      </c>
      <c r="B1574" s="36">
        <v>701</v>
      </c>
      <c r="C1574" s="36" t="s">
        <v>407</v>
      </c>
      <c r="D1574" s="37" t="s">
        <v>133</v>
      </c>
      <c r="E1574" s="38">
        <v>47414.5</v>
      </c>
      <c r="F1574" s="55" t="s">
        <v>574</v>
      </c>
      <c r="G1574" s="38">
        <f>46000+1414.5</f>
        <v>47414.5</v>
      </c>
      <c r="H1574" s="40">
        <f t="shared" si="24"/>
        <v>0</v>
      </c>
      <c r="I1574" s="37"/>
      <c r="J1574" s="54"/>
    </row>
    <row r="1575" spans="1:10" x14ac:dyDescent="0.25">
      <c r="A1575" s="35">
        <v>41661</v>
      </c>
      <c r="B1575" s="36">
        <v>702</v>
      </c>
      <c r="C1575" s="36" t="s">
        <v>407</v>
      </c>
      <c r="D1575" s="37" t="s">
        <v>296</v>
      </c>
      <c r="E1575" s="38">
        <v>198</v>
      </c>
      <c r="F1575" s="39">
        <v>41661</v>
      </c>
      <c r="G1575" s="38">
        <v>198</v>
      </c>
      <c r="H1575" s="40">
        <f t="shared" si="24"/>
        <v>0</v>
      </c>
      <c r="I1575" s="37"/>
      <c r="J1575" s="54"/>
    </row>
    <row r="1576" spans="1:10" x14ac:dyDescent="0.25">
      <c r="A1576" s="35">
        <v>41661</v>
      </c>
      <c r="B1576" s="36">
        <v>703</v>
      </c>
      <c r="C1576" s="36" t="s">
        <v>407</v>
      </c>
      <c r="D1576" s="56" t="s">
        <v>53</v>
      </c>
      <c r="E1576" s="57">
        <v>0</v>
      </c>
      <c r="F1576" s="39"/>
      <c r="G1576" s="38"/>
      <c r="H1576" s="40">
        <f t="shared" si="24"/>
        <v>0</v>
      </c>
      <c r="I1576" s="37" t="s">
        <v>513</v>
      </c>
      <c r="J1576" s="54"/>
    </row>
    <row r="1577" spans="1:10" x14ac:dyDescent="0.25">
      <c r="A1577" s="35">
        <v>41661</v>
      </c>
      <c r="B1577" s="36">
        <v>704</v>
      </c>
      <c r="C1577" s="36" t="s">
        <v>407</v>
      </c>
      <c r="D1577" s="37" t="s">
        <v>228</v>
      </c>
      <c r="E1577" s="38">
        <v>2356</v>
      </c>
      <c r="F1577" s="39">
        <v>41661</v>
      </c>
      <c r="G1577" s="38">
        <v>2356</v>
      </c>
      <c r="H1577" s="40">
        <f t="shared" si="24"/>
        <v>0</v>
      </c>
      <c r="I1577" s="37" t="s">
        <v>21</v>
      </c>
      <c r="J1577" s="54"/>
    </row>
    <row r="1578" spans="1:10" x14ac:dyDescent="0.25">
      <c r="A1578" s="35">
        <v>41661</v>
      </c>
      <c r="B1578" s="36">
        <v>705</v>
      </c>
      <c r="C1578" s="36" t="s">
        <v>407</v>
      </c>
      <c r="D1578" s="37" t="s">
        <v>12</v>
      </c>
      <c r="E1578" s="38">
        <v>9938</v>
      </c>
      <c r="F1578" s="39">
        <v>41661</v>
      </c>
      <c r="G1578" s="38">
        <v>9938</v>
      </c>
      <c r="H1578" s="40">
        <f t="shared" ref="H1578:H1641" si="25">E1578-G1578</f>
        <v>0</v>
      </c>
      <c r="I1578" s="37"/>
      <c r="J1578" s="54"/>
    </row>
    <row r="1579" spans="1:10" x14ac:dyDescent="0.25">
      <c r="A1579" s="35">
        <v>41661</v>
      </c>
      <c r="B1579" s="36">
        <v>706</v>
      </c>
      <c r="C1579" s="36" t="s">
        <v>407</v>
      </c>
      <c r="D1579" s="37" t="s">
        <v>524</v>
      </c>
      <c r="E1579" s="38">
        <v>9936</v>
      </c>
      <c r="F1579" s="39">
        <v>41661</v>
      </c>
      <c r="G1579" s="38">
        <v>9936</v>
      </c>
      <c r="H1579" s="40">
        <f t="shared" si="25"/>
        <v>0</v>
      </c>
      <c r="I1579" s="37"/>
      <c r="J1579" s="54"/>
    </row>
    <row r="1580" spans="1:10" x14ac:dyDescent="0.25">
      <c r="A1580" s="35">
        <v>41661</v>
      </c>
      <c r="B1580" s="36">
        <v>707</v>
      </c>
      <c r="C1580" s="36" t="s">
        <v>407</v>
      </c>
      <c r="D1580" s="37" t="s">
        <v>60</v>
      </c>
      <c r="E1580" s="38">
        <v>5361</v>
      </c>
      <c r="F1580" s="41" t="s">
        <v>575</v>
      </c>
      <c r="G1580" s="38">
        <v>5361</v>
      </c>
      <c r="H1580" s="40">
        <f t="shared" si="25"/>
        <v>0</v>
      </c>
      <c r="I1580" s="37"/>
      <c r="J1580" s="54"/>
    </row>
    <row r="1581" spans="1:10" x14ac:dyDescent="0.25">
      <c r="A1581" s="35">
        <v>41661</v>
      </c>
      <c r="B1581" s="36">
        <v>708</v>
      </c>
      <c r="C1581" s="36" t="s">
        <v>407</v>
      </c>
      <c r="D1581" s="37" t="s">
        <v>299</v>
      </c>
      <c r="E1581" s="38">
        <v>4785</v>
      </c>
      <c r="F1581" s="39">
        <v>41661</v>
      </c>
      <c r="G1581" s="38">
        <v>4785</v>
      </c>
      <c r="H1581" s="40">
        <f t="shared" si="25"/>
        <v>0</v>
      </c>
      <c r="I1581" s="37"/>
      <c r="J1581" s="54"/>
    </row>
    <row r="1582" spans="1:10" x14ac:dyDescent="0.25">
      <c r="A1582" s="35">
        <v>41661</v>
      </c>
      <c r="B1582" s="36">
        <v>709</v>
      </c>
      <c r="C1582" s="36" t="s">
        <v>407</v>
      </c>
      <c r="D1582" s="37" t="s">
        <v>149</v>
      </c>
      <c r="E1582" s="38">
        <v>11194</v>
      </c>
      <c r="F1582" s="39">
        <v>41663</v>
      </c>
      <c r="G1582" s="38">
        <v>11194</v>
      </c>
      <c r="H1582" s="40">
        <f t="shared" si="25"/>
        <v>0</v>
      </c>
      <c r="I1582" s="37" t="s">
        <v>27</v>
      </c>
      <c r="J1582" s="54"/>
    </row>
    <row r="1583" spans="1:10" x14ac:dyDescent="0.25">
      <c r="A1583" s="35">
        <v>41661</v>
      </c>
      <c r="B1583" s="36">
        <v>710</v>
      </c>
      <c r="C1583" s="36" t="s">
        <v>407</v>
      </c>
      <c r="D1583" s="37" t="s">
        <v>85</v>
      </c>
      <c r="E1583" s="38">
        <v>26532</v>
      </c>
      <c r="F1583" s="39">
        <v>41663</v>
      </c>
      <c r="G1583" s="38">
        <v>26532</v>
      </c>
      <c r="H1583" s="40">
        <f t="shared" si="25"/>
        <v>0</v>
      </c>
      <c r="I1583" s="37" t="s">
        <v>27</v>
      </c>
      <c r="J1583" s="31"/>
    </row>
    <row r="1584" spans="1:10" x14ac:dyDescent="0.25">
      <c r="A1584" s="35">
        <v>41661</v>
      </c>
      <c r="B1584" s="36">
        <v>711</v>
      </c>
      <c r="C1584" s="36" t="s">
        <v>407</v>
      </c>
      <c r="D1584" s="37" t="s">
        <v>55</v>
      </c>
      <c r="E1584" s="38">
        <v>4267</v>
      </c>
      <c r="F1584" s="39">
        <v>41661</v>
      </c>
      <c r="G1584" s="38">
        <v>4267</v>
      </c>
      <c r="H1584" s="40">
        <f t="shared" si="25"/>
        <v>0</v>
      </c>
      <c r="I1584" s="37"/>
      <c r="J1584" s="31"/>
    </row>
    <row r="1585" spans="1:10" x14ac:dyDescent="0.25">
      <c r="A1585" s="35">
        <v>41661</v>
      </c>
      <c r="B1585" s="36">
        <v>712</v>
      </c>
      <c r="C1585" s="36" t="s">
        <v>407</v>
      </c>
      <c r="D1585" s="37" t="s">
        <v>576</v>
      </c>
      <c r="E1585" s="38">
        <v>1370</v>
      </c>
      <c r="F1585" s="39">
        <v>41661</v>
      </c>
      <c r="G1585" s="38">
        <v>1370</v>
      </c>
      <c r="H1585" s="40">
        <f t="shared" si="25"/>
        <v>0</v>
      </c>
      <c r="I1585" s="37"/>
      <c r="J1585" s="31"/>
    </row>
    <row r="1586" spans="1:10" x14ac:dyDescent="0.25">
      <c r="A1586" s="35">
        <v>41661</v>
      </c>
      <c r="B1586" s="36">
        <v>713</v>
      </c>
      <c r="C1586" s="36" t="s">
        <v>407</v>
      </c>
      <c r="D1586" s="37" t="s">
        <v>149</v>
      </c>
      <c r="E1586" s="38">
        <v>168</v>
      </c>
      <c r="F1586" s="39">
        <v>41663</v>
      </c>
      <c r="G1586" s="38">
        <v>168</v>
      </c>
      <c r="H1586" s="40">
        <f t="shared" si="25"/>
        <v>0</v>
      </c>
      <c r="I1586" s="37" t="s">
        <v>27</v>
      </c>
      <c r="J1586" s="31"/>
    </row>
    <row r="1587" spans="1:10" x14ac:dyDescent="0.25">
      <c r="A1587" s="35">
        <v>41661</v>
      </c>
      <c r="B1587" s="36">
        <v>714</v>
      </c>
      <c r="C1587" s="36" t="s">
        <v>407</v>
      </c>
      <c r="D1587" s="37" t="s">
        <v>577</v>
      </c>
      <c r="E1587" s="38">
        <v>931</v>
      </c>
      <c r="F1587" s="39">
        <v>41661</v>
      </c>
      <c r="G1587" s="38">
        <v>931</v>
      </c>
      <c r="H1587" s="40">
        <f t="shared" si="25"/>
        <v>0</v>
      </c>
      <c r="I1587" s="37" t="s">
        <v>162</v>
      </c>
      <c r="J1587" s="31"/>
    </row>
    <row r="1588" spans="1:10" x14ac:dyDescent="0.25">
      <c r="A1588" s="35">
        <v>41661</v>
      </c>
      <c r="B1588" s="36">
        <v>715</v>
      </c>
      <c r="C1588" s="36" t="s">
        <v>407</v>
      </c>
      <c r="D1588" s="37" t="s">
        <v>8</v>
      </c>
      <c r="E1588" s="38">
        <v>84</v>
      </c>
      <c r="F1588" s="39">
        <v>41661</v>
      </c>
      <c r="G1588" s="38">
        <v>84</v>
      </c>
      <c r="H1588" s="40">
        <f t="shared" si="25"/>
        <v>0</v>
      </c>
      <c r="I1588" s="37"/>
      <c r="J1588" s="31"/>
    </row>
    <row r="1589" spans="1:10" x14ac:dyDescent="0.25">
      <c r="A1589" s="35">
        <v>41661</v>
      </c>
      <c r="B1589" s="36">
        <v>716</v>
      </c>
      <c r="C1589" s="36" t="s">
        <v>407</v>
      </c>
      <c r="D1589" s="37" t="s">
        <v>137</v>
      </c>
      <c r="E1589" s="38">
        <v>5523</v>
      </c>
      <c r="F1589" s="39">
        <v>41661</v>
      </c>
      <c r="G1589" s="38">
        <v>5523</v>
      </c>
      <c r="H1589" s="40">
        <f t="shared" si="25"/>
        <v>0</v>
      </c>
      <c r="I1589" s="37"/>
      <c r="J1589" s="31"/>
    </row>
    <row r="1590" spans="1:10" x14ac:dyDescent="0.25">
      <c r="A1590" s="35">
        <v>41662</v>
      </c>
      <c r="B1590" s="36">
        <v>717</v>
      </c>
      <c r="C1590" s="36" t="s">
        <v>407</v>
      </c>
      <c r="D1590" s="37" t="s">
        <v>571</v>
      </c>
      <c r="E1590" s="58">
        <v>2190</v>
      </c>
      <c r="F1590" s="59">
        <v>41662</v>
      </c>
      <c r="G1590" s="38">
        <v>2190</v>
      </c>
      <c r="H1590" s="40">
        <f t="shared" si="25"/>
        <v>0</v>
      </c>
      <c r="I1590" s="31" t="s">
        <v>15</v>
      </c>
      <c r="J1590" s="31"/>
    </row>
    <row r="1591" spans="1:10" x14ac:dyDescent="0.25">
      <c r="A1591" s="35">
        <v>41662</v>
      </c>
      <c r="B1591" s="36">
        <v>718</v>
      </c>
      <c r="C1591" s="36" t="s">
        <v>407</v>
      </c>
      <c r="D1591" s="37" t="s">
        <v>316</v>
      </c>
      <c r="E1591" s="38">
        <v>1150</v>
      </c>
      <c r="F1591" s="59">
        <v>41662</v>
      </c>
      <c r="G1591" s="38">
        <v>1150</v>
      </c>
      <c r="H1591" s="40">
        <f t="shared" si="25"/>
        <v>0</v>
      </c>
      <c r="I1591" s="58" t="s">
        <v>217</v>
      </c>
      <c r="J1591" s="31"/>
    </row>
    <row r="1592" spans="1:10" x14ac:dyDescent="0.25">
      <c r="A1592" s="35">
        <v>41662</v>
      </c>
      <c r="B1592" s="36">
        <v>719</v>
      </c>
      <c r="C1592" s="36" t="s">
        <v>407</v>
      </c>
      <c r="D1592" s="37" t="s">
        <v>307</v>
      </c>
      <c r="E1592" s="38">
        <v>15906.5</v>
      </c>
      <c r="F1592" s="55" t="s">
        <v>578</v>
      </c>
      <c r="G1592" s="38">
        <f>4237.5+9950+1719</f>
        <v>15906.5</v>
      </c>
      <c r="H1592" s="40">
        <f t="shared" si="25"/>
        <v>0</v>
      </c>
      <c r="I1592" s="31" t="s">
        <v>15</v>
      </c>
      <c r="J1592" s="31" t="s">
        <v>579</v>
      </c>
    </row>
    <row r="1593" spans="1:10" x14ac:dyDescent="0.25">
      <c r="A1593" s="35">
        <v>41662</v>
      </c>
      <c r="B1593" s="36">
        <v>720</v>
      </c>
      <c r="C1593" s="36" t="s">
        <v>407</v>
      </c>
      <c r="D1593" s="37" t="s">
        <v>92</v>
      </c>
      <c r="E1593" s="38">
        <v>5014.5</v>
      </c>
      <c r="F1593" s="39">
        <v>41663</v>
      </c>
      <c r="G1593" s="38">
        <v>5014.5</v>
      </c>
      <c r="H1593" s="40">
        <f t="shared" si="25"/>
        <v>0</v>
      </c>
      <c r="I1593" s="31" t="s">
        <v>27</v>
      </c>
      <c r="J1593" s="31"/>
    </row>
    <row r="1594" spans="1:10" x14ac:dyDescent="0.25">
      <c r="A1594" s="35">
        <v>41662</v>
      </c>
      <c r="B1594" s="36">
        <v>721</v>
      </c>
      <c r="C1594" s="36" t="s">
        <v>407</v>
      </c>
      <c r="D1594" s="37" t="s">
        <v>144</v>
      </c>
      <c r="E1594" s="38">
        <v>3049</v>
      </c>
      <c r="F1594" s="59">
        <v>41662</v>
      </c>
      <c r="G1594" s="38">
        <v>3049</v>
      </c>
      <c r="H1594" s="40">
        <f t="shared" si="25"/>
        <v>0</v>
      </c>
      <c r="I1594" s="31" t="s">
        <v>15</v>
      </c>
      <c r="J1594" s="31"/>
    </row>
    <row r="1595" spans="1:10" x14ac:dyDescent="0.25">
      <c r="A1595" s="35">
        <v>41662</v>
      </c>
      <c r="B1595" s="36">
        <v>722</v>
      </c>
      <c r="C1595" s="36" t="s">
        <v>407</v>
      </c>
      <c r="D1595" s="37" t="s">
        <v>80</v>
      </c>
      <c r="E1595" s="38">
        <v>1305</v>
      </c>
      <c r="F1595" s="59">
        <v>41662</v>
      </c>
      <c r="G1595" s="38">
        <v>1305</v>
      </c>
      <c r="H1595" s="40">
        <f t="shared" si="25"/>
        <v>0</v>
      </c>
      <c r="I1595" s="31" t="s">
        <v>15</v>
      </c>
      <c r="J1595" s="31"/>
    </row>
    <row r="1596" spans="1:10" x14ac:dyDescent="0.25">
      <c r="A1596" s="35">
        <v>41662</v>
      </c>
      <c r="B1596" s="36">
        <v>723</v>
      </c>
      <c r="C1596" s="36" t="s">
        <v>407</v>
      </c>
      <c r="D1596" s="37" t="s">
        <v>580</v>
      </c>
      <c r="E1596" s="38">
        <v>356</v>
      </c>
      <c r="F1596" s="59">
        <v>41662</v>
      </c>
      <c r="G1596" s="38">
        <v>356</v>
      </c>
      <c r="H1596" s="40">
        <f t="shared" si="25"/>
        <v>0</v>
      </c>
      <c r="I1596" s="31"/>
      <c r="J1596" s="31"/>
    </row>
    <row r="1597" spans="1:10" x14ac:dyDescent="0.25">
      <c r="A1597" s="35">
        <v>41662</v>
      </c>
      <c r="B1597" s="36">
        <v>724</v>
      </c>
      <c r="C1597" s="36" t="s">
        <v>407</v>
      </c>
      <c r="D1597" s="37" t="s">
        <v>152</v>
      </c>
      <c r="E1597" s="38">
        <v>7200</v>
      </c>
      <c r="F1597" s="59">
        <v>41662</v>
      </c>
      <c r="G1597" s="38">
        <v>7200</v>
      </c>
      <c r="H1597" s="40">
        <f t="shared" si="25"/>
        <v>0</v>
      </c>
      <c r="I1597" s="31" t="s">
        <v>15</v>
      </c>
      <c r="J1597" s="31"/>
    </row>
    <row r="1598" spans="1:10" x14ac:dyDescent="0.25">
      <c r="A1598" s="35">
        <v>41662</v>
      </c>
      <c r="B1598" s="36">
        <v>725</v>
      </c>
      <c r="C1598" s="36" t="s">
        <v>407</v>
      </c>
      <c r="D1598" s="37" t="s">
        <v>581</v>
      </c>
      <c r="E1598" s="38">
        <v>14457.5</v>
      </c>
      <c r="F1598" s="59">
        <v>41662</v>
      </c>
      <c r="G1598" s="38">
        <v>14457.5</v>
      </c>
      <c r="H1598" s="40">
        <f t="shared" si="25"/>
        <v>0</v>
      </c>
      <c r="I1598" s="31" t="s">
        <v>15</v>
      </c>
      <c r="J1598" s="31"/>
    </row>
    <row r="1599" spans="1:10" x14ac:dyDescent="0.25">
      <c r="A1599" s="35">
        <v>41662</v>
      </c>
      <c r="B1599" s="36">
        <v>726</v>
      </c>
      <c r="C1599" s="36" t="s">
        <v>407</v>
      </c>
      <c r="D1599" s="56" t="s">
        <v>582</v>
      </c>
      <c r="E1599" s="57">
        <v>0</v>
      </c>
      <c r="F1599" s="62" t="s">
        <v>583</v>
      </c>
      <c r="G1599" s="38">
        <v>0</v>
      </c>
      <c r="H1599" s="40">
        <f t="shared" si="25"/>
        <v>0</v>
      </c>
      <c r="I1599" s="31" t="s">
        <v>15</v>
      </c>
      <c r="J1599" s="31"/>
    </row>
    <row r="1600" spans="1:10" x14ac:dyDescent="0.25">
      <c r="A1600" s="35">
        <v>41662</v>
      </c>
      <c r="B1600" s="36">
        <v>727</v>
      </c>
      <c r="C1600" s="36" t="s">
        <v>407</v>
      </c>
      <c r="D1600" s="37" t="s">
        <v>310</v>
      </c>
      <c r="E1600" s="38">
        <v>41835</v>
      </c>
      <c r="F1600" s="112" t="s">
        <v>584</v>
      </c>
      <c r="G1600" s="44">
        <v>41835</v>
      </c>
      <c r="H1600" s="40">
        <f t="shared" si="25"/>
        <v>0</v>
      </c>
      <c r="I1600" s="31" t="s">
        <v>27</v>
      </c>
      <c r="J1600" s="31"/>
    </row>
    <row r="1601" spans="1:10" x14ac:dyDescent="0.25">
      <c r="A1601" s="35">
        <v>41662</v>
      </c>
      <c r="B1601" s="36">
        <v>728</v>
      </c>
      <c r="C1601" s="36" t="s">
        <v>407</v>
      </c>
      <c r="D1601" s="37" t="s">
        <v>244</v>
      </c>
      <c r="E1601" s="38">
        <v>16721</v>
      </c>
      <c r="F1601" s="112" t="s">
        <v>585</v>
      </c>
      <c r="G1601" s="44">
        <v>16721</v>
      </c>
      <c r="H1601" s="40">
        <f t="shared" si="25"/>
        <v>0</v>
      </c>
      <c r="I1601" s="31" t="s">
        <v>27</v>
      </c>
      <c r="J1601" s="31"/>
    </row>
    <row r="1602" spans="1:10" x14ac:dyDescent="0.25">
      <c r="A1602" s="35">
        <v>41662</v>
      </c>
      <c r="B1602" s="36">
        <v>729</v>
      </c>
      <c r="C1602" s="36" t="s">
        <v>407</v>
      </c>
      <c r="D1602" s="37" t="s">
        <v>110</v>
      </c>
      <c r="E1602" s="38">
        <v>14000</v>
      </c>
      <c r="F1602" s="113">
        <v>41674</v>
      </c>
      <c r="G1602" s="44">
        <v>14000</v>
      </c>
      <c r="H1602" s="40">
        <f t="shared" si="25"/>
        <v>0</v>
      </c>
      <c r="I1602" s="31" t="s">
        <v>217</v>
      </c>
      <c r="J1602" s="31"/>
    </row>
    <row r="1603" spans="1:10" x14ac:dyDescent="0.25">
      <c r="A1603" s="35">
        <v>41662</v>
      </c>
      <c r="B1603" s="36">
        <v>730</v>
      </c>
      <c r="C1603" s="36" t="s">
        <v>407</v>
      </c>
      <c r="D1603" s="37" t="s">
        <v>586</v>
      </c>
      <c r="E1603" s="38">
        <v>18468</v>
      </c>
      <c r="F1603" s="113">
        <v>41680</v>
      </c>
      <c r="G1603" s="44">
        <v>18468</v>
      </c>
      <c r="H1603" s="40">
        <f t="shared" si="25"/>
        <v>0</v>
      </c>
      <c r="I1603" s="31" t="s">
        <v>217</v>
      </c>
      <c r="J1603" s="31"/>
    </row>
    <row r="1604" spans="1:10" x14ac:dyDescent="0.25">
      <c r="A1604" s="35">
        <v>41662</v>
      </c>
      <c r="B1604" s="36">
        <v>731</v>
      </c>
      <c r="C1604" s="36" t="s">
        <v>407</v>
      </c>
      <c r="D1604" s="37" t="s">
        <v>334</v>
      </c>
      <c r="E1604" s="38">
        <v>9687.5</v>
      </c>
      <c r="F1604" s="59">
        <v>41663</v>
      </c>
      <c r="G1604" s="38">
        <v>9687.5</v>
      </c>
      <c r="H1604" s="40">
        <f t="shared" si="25"/>
        <v>0</v>
      </c>
      <c r="I1604" s="31" t="s">
        <v>27</v>
      </c>
      <c r="J1604" s="31"/>
    </row>
    <row r="1605" spans="1:10" x14ac:dyDescent="0.25">
      <c r="A1605" s="35">
        <v>41662</v>
      </c>
      <c r="B1605" s="36">
        <v>732</v>
      </c>
      <c r="C1605" s="36" t="s">
        <v>407</v>
      </c>
      <c r="D1605" s="37" t="s">
        <v>490</v>
      </c>
      <c r="E1605" s="38">
        <v>2072</v>
      </c>
      <c r="F1605" s="59">
        <v>41662</v>
      </c>
      <c r="G1605" s="38">
        <v>2072</v>
      </c>
      <c r="H1605" s="40">
        <f t="shared" si="25"/>
        <v>0</v>
      </c>
      <c r="I1605" s="31" t="s">
        <v>217</v>
      </c>
      <c r="J1605" s="31"/>
    </row>
    <row r="1606" spans="1:10" x14ac:dyDescent="0.25">
      <c r="A1606" s="35">
        <v>41662</v>
      </c>
      <c r="B1606" s="36">
        <v>733</v>
      </c>
      <c r="C1606" s="36" t="s">
        <v>407</v>
      </c>
      <c r="D1606" s="37" t="s">
        <v>63</v>
      </c>
      <c r="E1606" s="38">
        <v>2368</v>
      </c>
      <c r="F1606" s="59">
        <v>41662</v>
      </c>
      <c r="G1606" s="38">
        <v>2368</v>
      </c>
      <c r="H1606" s="40">
        <f t="shared" si="25"/>
        <v>0</v>
      </c>
      <c r="I1606" s="31" t="s">
        <v>21</v>
      </c>
      <c r="J1606" s="31"/>
    </row>
    <row r="1607" spans="1:10" x14ac:dyDescent="0.25">
      <c r="A1607" s="35">
        <v>41662</v>
      </c>
      <c r="B1607" s="36">
        <v>734</v>
      </c>
      <c r="C1607" s="36" t="s">
        <v>407</v>
      </c>
      <c r="D1607" s="37" t="s">
        <v>330</v>
      </c>
      <c r="E1607" s="38">
        <v>4883</v>
      </c>
      <c r="F1607" s="55" t="s">
        <v>587</v>
      </c>
      <c r="G1607" s="38">
        <f>4750+133</f>
        <v>4883</v>
      </c>
      <c r="H1607" s="40">
        <f t="shared" si="25"/>
        <v>0</v>
      </c>
      <c r="I1607" s="31" t="s">
        <v>21</v>
      </c>
      <c r="J1607" s="31"/>
    </row>
    <row r="1608" spans="1:10" x14ac:dyDescent="0.25">
      <c r="A1608" s="35">
        <v>41662</v>
      </c>
      <c r="B1608" s="36">
        <v>735</v>
      </c>
      <c r="C1608" s="36" t="s">
        <v>407</v>
      </c>
      <c r="D1608" s="37" t="s">
        <v>479</v>
      </c>
      <c r="E1608" s="38">
        <v>8622</v>
      </c>
      <c r="F1608" s="59">
        <v>41662</v>
      </c>
      <c r="G1608" s="38">
        <v>8622</v>
      </c>
      <c r="H1608" s="40">
        <f t="shared" si="25"/>
        <v>0</v>
      </c>
      <c r="I1608" s="31" t="s">
        <v>21</v>
      </c>
      <c r="J1608" s="31"/>
    </row>
    <row r="1609" spans="1:10" x14ac:dyDescent="0.25">
      <c r="A1609" s="35">
        <v>41662</v>
      </c>
      <c r="B1609" s="36">
        <v>736</v>
      </c>
      <c r="C1609" s="36" t="s">
        <v>407</v>
      </c>
      <c r="D1609" s="37" t="s">
        <v>14</v>
      </c>
      <c r="E1609" s="38">
        <v>4536</v>
      </c>
      <c r="F1609" s="59">
        <v>41662</v>
      </c>
      <c r="G1609" s="38">
        <v>4536</v>
      </c>
      <c r="H1609" s="40">
        <f t="shared" si="25"/>
        <v>0</v>
      </c>
      <c r="I1609" s="31" t="s">
        <v>162</v>
      </c>
      <c r="J1609" s="31"/>
    </row>
    <row r="1610" spans="1:10" x14ac:dyDescent="0.25">
      <c r="A1610" s="35">
        <v>41662</v>
      </c>
      <c r="B1610" s="36">
        <v>737</v>
      </c>
      <c r="C1610" s="36" t="s">
        <v>407</v>
      </c>
      <c r="D1610" s="37" t="s">
        <v>588</v>
      </c>
      <c r="E1610" s="38">
        <v>10176</v>
      </c>
      <c r="F1610" s="59">
        <v>41662</v>
      </c>
      <c r="G1610" s="38">
        <v>10176</v>
      </c>
      <c r="H1610" s="40">
        <f t="shared" si="25"/>
        <v>0</v>
      </c>
      <c r="I1610" s="31"/>
      <c r="J1610" s="31"/>
    </row>
    <row r="1611" spans="1:10" x14ac:dyDescent="0.25">
      <c r="A1611" s="35">
        <v>41662</v>
      </c>
      <c r="B1611" s="36">
        <v>738</v>
      </c>
      <c r="C1611" s="36" t="s">
        <v>407</v>
      </c>
      <c r="D1611" s="37" t="s">
        <v>8</v>
      </c>
      <c r="E1611" s="38">
        <v>28</v>
      </c>
      <c r="F1611" s="59">
        <v>41662</v>
      </c>
      <c r="G1611" s="38">
        <v>28</v>
      </c>
      <c r="H1611" s="40">
        <f t="shared" si="25"/>
        <v>0</v>
      </c>
      <c r="I1611" s="31" t="s">
        <v>8</v>
      </c>
      <c r="J1611" s="31"/>
    </row>
    <row r="1612" spans="1:10" x14ac:dyDescent="0.25">
      <c r="A1612" s="35">
        <v>41662</v>
      </c>
      <c r="B1612" s="36">
        <v>739</v>
      </c>
      <c r="C1612" s="36" t="s">
        <v>407</v>
      </c>
      <c r="D1612" s="37" t="s">
        <v>159</v>
      </c>
      <c r="E1612" s="38">
        <v>5925</v>
      </c>
      <c r="F1612" s="59">
        <v>41662</v>
      </c>
      <c r="G1612" s="38">
        <v>5925</v>
      </c>
      <c r="H1612" s="40">
        <f t="shared" si="25"/>
        <v>0</v>
      </c>
      <c r="I1612" s="31"/>
      <c r="J1612" s="31"/>
    </row>
    <row r="1613" spans="1:10" x14ac:dyDescent="0.25">
      <c r="A1613" s="35">
        <v>41662</v>
      </c>
      <c r="B1613" s="36">
        <v>740</v>
      </c>
      <c r="C1613" s="36" t="s">
        <v>407</v>
      </c>
      <c r="D1613" s="37" t="s">
        <v>16</v>
      </c>
      <c r="E1613" s="38">
        <v>77405</v>
      </c>
      <c r="F1613" s="113">
        <v>41710</v>
      </c>
      <c r="G1613" s="44">
        <v>77405</v>
      </c>
      <c r="H1613" s="40">
        <f t="shared" si="25"/>
        <v>0</v>
      </c>
      <c r="I1613" s="31" t="s">
        <v>37</v>
      </c>
      <c r="J1613" s="31"/>
    </row>
    <row r="1614" spans="1:10" x14ac:dyDescent="0.25">
      <c r="A1614" s="35">
        <v>41662</v>
      </c>
      <c r="B1614" s="36">
        <v>741</v>
      </c>
      <c r="C1614" s="36" t="s">
        <v>407</v>
      </c>
      <c r="D1614" s="37" t="s">
        <v>13</v>
      </c>
      <c r="E1614" s="38">
        <v>3230</v>
      </c>
      <c r="F1614" s="59">
        <v>41664</v>
      </c>
      <c r="G1614" s="38">
        <v>3230</v>
      </c>
      <c r="H1614" s="40">
        <f t="shared" si="25"/>
        <v>0</v>
      </c>
      <c r="I1614" s="31" t="s">
        <v>21</v>
      </c>
      <c r="J1614" s="31"/>
    </row>
    <row r="1615" spans="1:10" x14ac:dyDescent="0.25">
      <c r="A1615" s="35">
        <v>41662</v>
      </c>
      <c r="B1615" s="36">
        <v>742</v>
      </c>
      <c r="C1615" s="36" t="s">
        <v>407</v>
      </c>
      <c r="D1615" s="37" t="s">
        <v>20</v>
      </c>
      <c r="E1615" s="38">
        <v>3310</v>
      </c>
      <c r="F1615" s="59">
        <v>41662</v>
      </c>
      <c r="G1615" s="38">
        <v>3310</v>
      </c>
      <c r="H1615" s="40">
        <f t="shared" si="25"/>
        <v>0</v>
      </c>
      <c r="I1615" s="31"/>
      <c r="J1615" s="31"/>
    </row>
    <row r="1616" spans="1:10" x14ac:dyDescent="0.25">
      <c r="A1616" s="35">
        <v>41662</v>
      </c>
      <c r="B1616" s="36">
        <v>743</v>
      </c>
      <c r="C1616" s="36" t="s">
        <v>407</v>
      </c>
      <c r="D1616" s="37" t="s">
        <v>269</v>
      </c>
      <c r="E1616" s="38">
        <v>8800</v>
      </c>
      <c r="F1616" s="59">
        <v>41662</v>
      </c>
      <c r="G1616" s="38">
        <v>8800</v>
      </c>
      <c r="H1616" s="40">
        <f t="shared" si="25"/>
        <v>0</v>
      </c>
      <c r="I1616" s="31"/>
      <c r="J1616" s="31"/>
    </row>
    <row r="1617" spans="1:10" x14ac:dyDescent="0.25">
      <c r="A1617" s="35">
        <v>41662</v>
      </c>
      <c r="B1617" s="36">
        <v>744</v>
      </c>
      <c r="C1617" s="36" t="s">
        <v>407</v>
      </c>
      <c r="D1617" s="37" t="s">
        <v>28</v>
      </c>
      <c r="E1617" s="38">
        <v>11601.5</v>
      </c>
      <c r="F1617" s="59">
        <v>41662</v>
      </c>
      <c r="G1617" s="38">
        <v>11601.5</v>
      </c>
      <c r="H1617" s="40">
        <f t="shared" si="25"/>
        <v>0</v>
      </c>
      <c r="I1617" s="31"/>
      <c r="J1617" s="31"/>
    </row>
    <row r="1618" spans="1:10" x14ac:dyDescent="0.25">
      <c r="A1618" s="35">
        <v>41662</v>
      </c>
      <c r="B1618" s="36">
        <v>745</v>
      </c>
      <c r="C1618" s="36" t="s">
        <v>407</v>
      </c>
      <c r="D1618" s="37" t="s">
        <v>29</v>
      </c>
      <c r="E1618" s="38">
        <v>12749</v>
      </c>
      <c r="F1618" s="59">
        <v>41664</v>
      </c>
      <c r="G1618" s="38">
        <v>12749</v>
      </c>
      <c r="H1618" s="40">
        <f t="shared" si="25"/>
        <v>0</v>
      </c>
      <c r="I1618" s="31" t="s">
        <v>30</v>
      </c>
    </row>
    <row r="1619" spans="1:10" x14ac:dyDescent="0.25">
      <c r="A1619" s="35">
        <v>41662</v>
      </c>
      <c r="B1619" s="36">
        <v>746</v>
      </c>
      <c r="C1619" s="36" t="s">
        <v>407</v>
      </c>
      <c r="D1619" s="37" t="s">
        <v>34</v>
      </c>
      <c r="E1619" s="38">
        <v>3409.5</v>
      </c>
      <c r="F1619" s="59">
        <v>41662</v>
      </c>
      <c r="G1619" s="38">
        <v>3409.5</v>
      </c>
      <c r="H1619" s="40">
        <f t="shared" si="25"/>
        <v>0</v>
      </c>
      <c r="I1619" s="31" t="s">
        <v>30</v>
      </c>
      <c r="J1619" s="31"/>
    </row>
    <row r="1620" spans="1:10" x14ac:dyDescent="0.25">
      <c r="A1620" s="35">
        <v>41662</v>
      </c>
      <c r="B1620" s="36">
        <v>747</v>
      </c>
      <c r="C1620" s="36" t="s">
        <v>407</v>
      </c>
      <c r="D1620" s="37" t="s">
        <v>589</v>
      </c>
      <c r="E1620" s="38">
        <v>8936</v>
      </c>
      <c r="F1620" s="59">
        <v>41662</v>
      </c>
      <c r="G1620" s="38">
        <v>8936</v>
      </c>
      <c r="H1620" s="40">
        <f t="shared" si="25"/>
        <v>0</v>
      </c>
      <c r="I1620" s="31"/>
      <c r="J1620" s="31"/>
    </row>
    <row r="1621" spans="1:10" x14ac:dyDescent="0.25">
      <c r="A1621" s="35">
        <v>41662</v>
      </c>
      <c r="B1621" s="36">
        <v>748</v>
      </c>
      <c r="C1621" s="36" t="s">
        <v>407</v>
      </c>
      <c r="D1621" s="37" t="s">
        <v>123</v>
      </c>
      <c r="E1621" s="38">
        <v>4228</v>
      </c>
      <c r="F1621" s="59">
        <v>41662</v>
      </c>
      <c r="G1621" s="38">
        <v>4228</v>
      </c>
      <c r="H1621" s="40">
        <f t="shared" si="25"/>
        <v>0</v>
      </c>
      <c r="I1621" s="31"/>
      <c r="J1621" s="31"/>
    </row>
    <row r="1622" spans="1:10" x14ac:dyDescent="0.25">
      <c r="A1622" s="35">
        <v>41662</v>
      </c>
      <c r="B1622" s="36">
        <v>749</v>
      </c>
      <c r="C1622" s="36" t="s">
        <v>407</v>
      </c>
      <c r="D1622" s="37" t="s">
        <v>47</v>
      </c>
      <c r="E1622" s="38">
        <v>2356.5</v>
      </c>
      <c r="F1622" s="59">
        <v>41663</v>
      </c>
      <c r="G1622" s="38">
        <v>2356.5</v>
      </c>
      <c r="H1622" s="40">
        <f t="shared" si="25"/>
        <v>0</v>
      </c>
      <c r="I1622" s="31" t="s">
        <v>30</v>
      </c>
      <c r="J1622" s="31" t="s">
        <v>590</v>
      </c>
    </row>
    <row r="1623" spans="1:10" x14ac:dyDescent="0.25">
      <c r="A1623" s="35">
        <v>41662</v>
      </c>
      <c r="B1623" s="36">
        <v>750</v>
      </c>
      <c r="C1623" s="36" t="s">
        <v>407</v>
      </c>
      <c r="D1623" s="37" t="s">
        <v>8</v>
      </c>
      <c r="E1623" s="38">
        <v>957.5</v>
      </c>
      <c r="F1623" s="59">
        <v>41662</v>
      </c>
      <c r="G1623" s="38">
        <v>957.5</v>
      </c>
      <c r="H1623" s="40">
        <f t="shared" si="25"/>
        <v>0</v>
      </c>
      <c r="I1623" s="31" t="s">
        <v>8</v>
      </c>
      <c r="J1623" s="31"/>
    </row>
    <row r="1624" spans="1:10" x14ac:dyDescent="0.25">
      <c r="A1624" s="35">
        <v>41662</v>
      </c>
      <c r="B1624" s="36">
        <v>751</v>
      </c>
      <c r="C1624" s="36" t="s">
        <v>407</v>
      </c>
      <c r="D1624" s="37" t="s">
        <v>591</v>
      </c>
      <c r="E1624" s="38">
        <v>22895</v>
      </c>
      <c r="F1624" s="43" t="s">
        <v>592</v>
      </c>
      <c r="G1624" s="44">
        <f>15127+7768</f>
        <v>22895</v>
      </c>
      <c r="H1624" s="40">
        <f t="shared" si="25"/>
        <v>0</v>
      </c>
      <c r="I1624" s="31" t="s">
        <v>217</v>
      </c>
      <c r="J1624" s="31"/>
    </row>
    <row r="1625" spans="1:10" x14ac:dyDescent="0.25">
      <c r="A1625" s="35">
        <v>41662</v>
      </c>
      <c r="B1625" s="36">
        <v>752</v>
      </c>
      <c r="C1625" s="36" t="s">
        <v>407</v>
      </c>
      <c r="D1625" s="37" t="s">
        <v>42</v>
      </c>
      <c r="E1625" s="38">
        <v>1140</v>
      </c>
      <c r="F1625" s="113">
        <v>41678</v>
      </c>
      <c r="G1625" s="44">
        <v>1140</v>
      </c>
      <c r="H1625" s="40">
        <f t="shared" si="25"/>
        <v>0</v>
      </c>
      <c r="I1625" s="31" t="s">
        <v>30</v>
      </c>
      <c r="J1625" s="31"/>
    </row>
    <row r="1626" spans="1:10" x14ac:dyDescent="0.25">
      <c r="A1626" s="35">
        <v>41662</v>
      </c>
      <c r="B1626" s="36">
        <v>753</v>
      </c>
      <c r="C1626" s="36" t="s">
        <v>407</v>
      </c>
      <c r="D1626" s="37" t="s">
        <v>8</v>
      </c>
      <c r="E1626" s="38">
        <v>389.5</v>
      </c>
      <c r="F1626" s="59">
        <v>41662</v>
      </c>
      <c r="G1626" s="38">
        <v>389.5</v>
      </c>
      <c r="H1626" s="40">
        <f t="shared" si="25"/>
        <v>0</v>
      </c>
      <c r="I1626" s="31" t="s">
        <v>8</v>
      </c>
      <c r="J1626" s="31"/>
    </row>
    <row r="1627" spans="1:10" x14ac:dyDescent="0.25">
      <c r="A1627" s="35">
        <v>41662</v>
      </c>
      <c r="B1627" s="36">
        <v>754</v>
      </c>
      <c r="C1627" s="36" t="s">
        <v>407</v>
      </c>
      <c r="D1627" s="37" t="s">
        <v>43</v>
      </c>
      <c r="E1627" s="38">
        <v>1140</v>
      </c>
      <c r="F1627" s="113">
        <v>41678</v>
      </c>
      <c r="G1627" s="44">
        <v>1140</v>
      </c>
      <c r="H1627" s="40">
        <f t="shared" si="25"/>
        <v>0</v>
      </c>
      <c r="I1627" s="31" t="s">
        <v>30</v>
      </c>
    </row>
    <row r="1628" spans="1:10" x14ac:dyDescent="0.25">
      <c r="A1628" s="35">
        <v>41662</v>
      </c>
      <c r="B1628" s="36">
        <v>755</v>
      </c>
      <c r="C1628" s="36" t="s">
        <v>407</v>
      </c>
      <c r="D1628" s="37" t="s">
        <v>115</v>
      </c>
      <c r="E1628" s="38">
        <v>450.5</v>
      </c>
      <c r="F1628" s="59">
        <v>41662</v>
      </c>
      <c r="G1628" s="38">
        <v>450.5</v>
      </c>
      <c r="H1628" s="40">
        <f t="shared" si="25"/>
        <v>0</v>
      </c>
      <c r="I1628" s="31"/>
      <c r="J1628" s="31"/>
    </row>
    <row r="1629" spans="1:10" x14ac:dyDescent="0.25">
      <c r="A1629" s="35">
        <v>41662</v>
      </c>
      <c r="B1629" s="36">
        <v>756</v>
      </c>
      <c r="C1629" s="36" t="s">
        <v>407</v>
      </c>
      <c r="D1629" s="37" t="s">
        <v>57</v>
      </c>
      <c r="E1629" s="38">
        <v>780</v>
      </c>
      <c r="F1629" s="59">
        <v>41662</v>
      </c>
      <c r="G1629" s="38">
        <v>780</v>
      </c>
      <c r="H1629" s="40">
        <f t="shared" si="25"/>
        <v>0</v>
      </c>
      <c r="I1629" s="31" t="s">
        <v>30</v>
      </c>
      <c r="J1629" s="31"/>
    </row>
    <row r="1630" spans="1:10" x14ac:dyDescent="0.25">
      <c r="A1630" s="35">
        <v>41662</v>
      </c>
      <c r="B1630" s="36">
        <v>757</v>
      </c>
      <c r="C1630" s="36" t="s">
        <v>407</v>
      </c>
      <c r="D1630" s="56" t="s">
        <v>53</v>
      </c>
      <c r="E1630" s="57">
        <v>0</v>
      </c>
      <c r="F1630" s="59"/>
      <c r="G1630" s="38"/>
      <c r="H1630" s="40">
        <f t="shared" si="25"/>
        <v>0</v>
      </c>
      <c r="I1630" s="31" t="s">
        <v>324</v>
      </c>
      <c r="J1630" s="31"/>
    </row>
    <row r="1631" spans="1:10" x14ac:dyDescent="0.25">
      <c r="A1631" s="35">
        <v>41662</v>
      </c>
      <c r="B1631" s="36">
        <v>758</v>
      </c>
      <c r="C1631" s="36" t="s">
        <v>407</v>
      </c>
      <c r="D1631" s="37" t="s">
        <v>50</v>
      </c>
      <c r="E1631" s="38">
        <v>5808</v>
      </c>
      <c r="F1631" s="59">
        <v>41662</v>
      </c>
      <c r="G1631" s="38">
        <v>5808</v>
      </c>
      <c r="H1631" s="40">
        <f t="shared" si="25"/>
        <v>0</v>
      </c>
      <c r="I1631" s="31"/>
      <c r="J1631" s="31"/>
    </row>
    <row r="1632" spans="1:10" x14ac:dyDescent="0.25">
      <c r="A1632" s="35">
        <v>41662</v>
      </c>
      <c r="B1632" s="36">
        <v>759</v>
      </c>
      <c r="C1632" s="36" t="s">
        <v>407</v>
      </c>
      <c r="D1632" s="37" t="s">
        <v>593</v>
      </c>
      <c r="E1632" s="38">
        <v>4462</v>
      </c>
      <c r="F1632" s="59">
        <v>41662</v>
      </c>
      <c r="G1632" s="38">
        <v>4462</v>
      </c>
      <c r="H1632" s="40">
        <f t="shared" si="25"/>
        <v>0</v>
      </c>
      <c r="I1632" s="31"/>
      <c r="J1632" s="31"/>
    </row>
    <row r="1633" spans="1:10" x14ac:dyDescent="0.25">
      <c r="A1633" s="35">
        <v>41662</v>
      </c>
      <c r="B1633" s="36">
        <v>760</v>
      </c>
      <c r="C1633" s="36" t="s">
        <v>407</v>
      </c>
      <c r="D1633" s="37" t="s">
        <v>250</v>
      </c>
      <c r="E1633" s="38">
        <v>7502.5</v>
      </c>
      <c r="F1633" s="59">
        <v>41662</v>
      </c>
      <c r="G1633" s="38">
        <v>7502.5</v>
      </c>
      <c r="H1633" s="40">
        <f t="shared" si="25"/>
        <v>0</v>
      </c>
      <c r="I1633" s="31" t="s">
        <v>30</v>
      </c>
      <c r="J1633" s="31"/>
    </row>
    <row r="1634" spans="1:10" x14ac:dyDescent="0.25">
      <c r="A1634" s="35">
        <v>41662</v>
      </c>
      <c r="B1634" s="36">
        <v>761</v>
      </c>
      <c r="C1634" s="36" t="s">
        <v>407</v>
      </c>
      <c r="D1634" s="37" t="s">
        <v>55</v>
      </c>
      <c r="E1634" s="38">
        <v>6711.2</v>
      </c>
      <c r="F1634" s="59">
        <v>41662</v>
      </c>
      <c r="G1634" s="38">
        <v>6711.2</v>
      </c>
      <c r="H1634" s="40">
        <f t="shared" si="25"/>
        <v>0</v>
      </c>
      <c r="I1634" s="31" t="s">
        <v>21</v>
      </c>
      <c r="J1634" s="31"/>
    </row>
    <row r="1635" spans="1:10" x14ac:dyDescent="0.25">
      <c r="A1635" s="35">
        <v>41662</v>
      </c>
      <c r="B1635" s="36">
        <v>762</v>
      </c>
      <c r="C1635" s="36" t="s">
        <v>407</v>
      </c>
      <c r="D1635" s="37" t="s">
        <v>320</v>
      </c>
      <c r="E1635" s="38">
        <v>3147.5</v>
      </c>
      <c r="F1635" s="59">
        <v>41662</v>
      </c>
      <c r="G1635" s="38">
        <v>3147.5</v>
      </c>
      <c r="H1635" s="40">
        <f t="shared" si="25"/>
        <v>0</v>
      </c>
      <c r="I1635" s="31"/>
      <c r="J1635" s="31"/>
    </row>
    <row r="1636" spans="1:10" x14ac:dyDescent="0.25">
      <c r="A1636" s="35">
        <v>41662</v>
      </c>
      <c r="B1636" s="36">
        <v>763</v>
      </c>
      <c r="C1636" s="36" t="s">
        <v>407</v>
      </c>
      <c r="D1636" s="37" t="s">
        <v>260</v>
      </c>
      <c r="E1636" s="38">
        <v>1400</v>
      </c>
      <c r="F1636" s="59">
        <v>41662</v>
      </c>
      <c r="G1636" s="38">
        <v>1400</v>
      </c>
      <c r="H1636" s="40">
        <f t="shared" si="25"/>
        <v>0</v>
      </c>
      <c r="I1636" s="31" t="s">
        <v>30</v>
      </c>
      <c r="J1636" s="31"/>
    </row>
    <row r="1637" spans="1:10" ht="45.75" x14ac:dyDescent="0.25">
      <c r="A1637" s="35">
        <v>41662</v>
      </c>
      <c r="B1637" s="36">
        <v>764</v>
      </c>
      <c r="C1637" s="36" t="s">
        <v>407</v>
      </c>
      <c r="D1637" s="37" t="s">
        <v>307</v>
      </c>
      <c r="E1637" s="38">
        <v>19671.5</v>
      </c>
      <c r="F1637" s="85" t="s">
        <v>594</v>
      </c>
      <c r="G1637" s="38">
        <f>1902.5+4000+650+5000+5000+3000+119</f>
        <v>19671.5</v>
      </c>
      <c r="H1637" s="40">
        <f t="shared" si="25"/>
        <v>0</v>
      </c>
      <c r="I1637" s="31" t="s">
        <v>15</v>
      </c>
      <c r="J1637" s="31"/>
    </row>
    <row r="1638" spans="1:10" x14ac:dyDescent="0.25">
      <c r="A1638" s="35">
        <v>41662</v>
      </c>
      <c r="B1638" s="36">
        <v>765</v>
      </c>
      <c r="C1638" s="36" t="s">
        <v>407</v>
      </c>
      <c r="D1638" s="37" t="s">
        <v>307</v>
      </c>
      <c r="E1638" s="38">
        <v>9924</v>
      </c>
      <c r="F1638" s="43" t="s">
        <v>595</v>
      </c>
      <c r="G1638" s="38">
        <f>6826.5+3097.5</f>
        <v>9924</v>
      </c>
      <c r="H1638" s="40">
        <f t="shared" si="25"/>
        <v>0</v>
      </c>
      <c r="I1638" s="37" t="s">
        <v>15</v>
      </c>
      <c r="J1638" s="31" t="s">
        <v>596</v>
      </c>
    </row>
    <row r="1639" spans="1:10" x14ac:dyDescent="0.25">
      <c r="A1639" s="35">
        <v>41662</v>
      </c>
      <c r="B1639" s="36">
        <v>766</v>
      </c>
      <c r="C1639" s="36" t="s">
        <v>407</v>
      </c>
      <c r="D1639" s="37" t="s">
        <v>366</v>
      </c>
      <c r="E1639" s="38">
        <v>3751</v>
      </c>
      <c r="F1639" s="59">
        <v>41662</v>
      </c>
      <c r="G1639" s="38">
        <v>3751</v>
      </c>
      <c r="H1639" s="40">
        <f t="shared" si="25"/>
        <v>0</v>
      </c>
      <c r="I1639" s="31" t="s">
        <v>65</v>
      </c>
      <c r="J1639" s="31"/>
    </row>
    <row r="1640" spans="1:10" x14ac:dyDescent="0.25">
      <c r="A1640" s="35">
        <v>41662</v>
      </c>
      <c r="B1640" s="36">
        <v>767</v>
      </c>
      <c r="C1640" s="36" t="s">
        <v>407</v>
      </c>
      <c r="D1640" s="37" t="s">
        <v>597</v>
      </c>
      <c r="E1640" s="38">
        <v>13197</v>
      </c>
      <c r="F1640" s="59">
        <v>41662</v>
      </c>
      <c r="G1640" s="38">
        <v>13197</v>
      </c>
      <c r="H1640" s="40">
        <f t="shared" si="25"/>
        <v>0</v>
      </c>
      <c r="I1640" s="31" t="s">
        <v>65</v>
      </c>
      <c r="J1640" s="31"/>
    </row>
    <row r="1641" spans="1:10" x14ac:dyDescent="0.25">
      <c r="A1641" s="35">
        <v>41662</v>
      </c>
      <c r="B1641" s="36">
        <v>768</v>
      </c>
      <c r="C1641" s="36" t="s">
        <v>407</v>
      </c>
      <c r="D1641" s="37" t="s">
        <v>11</v>
      </c>
      <c r="E1641" s="38">
        <v>71111</v>
      </c>
      <c r="F1641" s="59">
        <v>41667</v>
      </c>
      <c r="G1641" s="38">
        <v>71111</v>
      </c>
      <c r="H1641" s="40">
        <f t="shared" si="25"/>
        <v>0</v>
      </c>
      <c r="I1641" s="31" t="s">
        <v>37</v>
      </c>
      <c r="J1641" s="31"/>
    </row>
    <row r="1642" spans="1:10" x14ac:dyDescent="0.25">
      <c r="A1642" s="35">
        <v>41662</v>
      </c>
      <c r="B1642" s="36">
        <v>769</v>
      </c>
      <c r="C1642" s="36" t="s">
        <v>407</v>
      </c>
      <c r="D1642" s="37" t="s">
        <v>144</v>
      </c>
      <c r="E1642" s="38">
        <v>3290</v>
      </c>
      <c r="F1642" s="59">
        <v>41663</v>
      </c>
      <c r="G1642" s="38">
        <v>3290</v>
      </c>
      <c r="H1642" s="40">
        <f t="shared" ref="H1642:H1705" si="26">E1642-G1642</f>
        <v>0</v>
      </c>
      <c r="I1642" s="31" t="s">
        <v>12</v>
      </c>
      <c r="J1642" s="31"/>
    </row>
    <row r="1643" spans="1:10" x14ac:dyDescent="0.25">
      <c r="A1643" s="35">
        <v>41662</v>
      </c>
      <c r="B1643" s="36">
        <v>770</v>
      </c>
      <c r="C1643" s="36" t="s">
        <v>407</v>
      </c>
      <c r="D1643" s="37" t="s">
        <v>70</v>
      </c>
      <c r="E1643" s="38">
        <v>6240</v>
      </c>
      <c r="F1643" s="59">
        <v>41667</v>
      </c>
      <c r="G1643" s="38">
        <v>6240</v>
      </c>
      <c r="H1643" s="40">
        <f t="shared" si="26"/>
        <v>0</v>
      </c>
      <c r="I1643" s="31"/>
      <c r="J1643" s="31"/>
    </row>
    <row r="1644" spans="1:10" x14ac:dyDescent="0.25">
      <c r="A1644" s="35">
        <v>41662</v>
      </c>
      <c r="B1644" s="36">
        <v>771</v>
      </c>
      <c r="C1644" s="36" t="s">
        <v>407</v>
      </c>
      <c r="D1644" s="37" t="s">
        <v>50</v>
      </c>
      <c r="E1644" s="38">
        <v>5870</v>
      </c>
      <c r="F1644" s="59">
        <v>41667</v>
      </c>
      <c r="G1644" s="38">
        <v>5870</v>
      </c>
      <c r="H1644" s="40">
        <f t="shared" si="26"/>
        <v>0</v>
      </c>
      <c r="I1644" s="31"/>
      <c r="J1644" s="31"/>
    </row>
    <row r="1645" spans="1:10" x14ac:dyDescent="0.25">
      <c r="A1645" s="35">
        <v>41662</v>
      </c>
      <c r="B1645" s="36">
        <v>772</v>
      </c>
      <c r="C1645" s="36" t="s">
        <v>407</v>
      </c>
      <c r="D1645" s="56" t="s">
        <v>53</v>
      </c>
      <c r="E1645" s="57">
        <v>0</v>
      </c>
      <c r="F1645" s="59"/>
      <c r="G1645" s="38">
        <v>0</v>
      </c>
      <c r="H1645" s="40">
        <f t="shared" si="26"/>
        <v>0</v>
      </c>
      <c r="I1645" s="31" t="s">
        <v>513</v>
      </c>
      <c r="J1645" s="54"/>
    </row>
    <row r="1646" spans="1:10" x14ac:dyDescent="0.25">
      <c r="A1646" s="35">
        <v>41662</v>
      </c>
      <c r="B1646" s="36">
        <v>773</v>
      </c>
      <c r="C1646" s="36" t="s">
        <v>407</v>
      </c>
      <c r="D1646" s="37" t="s">
        <v>8</v>
      </c>
      <c r="E1646" s="38">
        <v>2880.5</v>
      </c>
      <c r="F1646" s="59">
        <v>41662</v>
      </c>
      <c r="G1646" s="38">
        <v>2880.5</v>
      </c>
      <c r="H1646" s="40">
        <f t="shared" si="26"/>
        <v>0</v>
      </c>
      <c r="I1646" s="31" t="s">
        <v>8</v>
      </c>
      <c r="J1646" s="54"/>
    </row>
    <row r="1647" spans="1:10" x14ac:dyDescent="0.25">
      <c r="A1647" s="35">
        <v>41662</v>
      </c>
      <c r="B1647" s="36">
        <v>774</v>
      </c>
      <c r="C1647" s="36" t="s">
        <v>407</v>
      </c>
      <c r="D1647" s="37" t="s">
        <v>503</v>
      </c>
      <c r="E1647" s="38">
        <v>6335</v>
      </c>
      <c r="F1647" s="59">
        <v>41664</v>
      </c>
      <c r="G1647" s="38">
        <v>6335</v>
      </c>
      <c r="H1647" s="40">
        <f t="shared" si="26"/>
        <v>0</v>
      </c>
      <c r="I1647" s="31" t="s">
        <v>21</v>
      </c>
      <c r="J1647" s="54"/>
    </row>
    <row r="1648" spans="1:10" x14ac:dyDescent="0.25">
      <c r="A1648" s="35">
        <v>41662</v>
      </c>
      <c r="B1648" s="36">
        <v>775</v>
      </c>
      <c r="C1648" s="36" t="s">
        <v>407</v>
      </c>
      <c r="D1648" s="37" t="s">
        <v>119</v>
      </c>
      <c r="E1648" s="38">
        <v>2550</v>
      </c>
      <c r="F1648" s="59">
        <v>41662</v>
      </c>
      <c r="G1648" s="38">
        <v>2550</v>
      </c>
      <c r="H1648" s="40">
        <f t="shared" si="26"/>
        <v>0</v>
      </c>
      <c r="I1648" s="31" t="s">
        <v>45</v>
      </c>
      <c r="J1648" s="54"/>
    </row>
    <row r="1649" spans="1:10" x14ac:dyDescent="0.25">
      <c r="A1649" s="35">
        <v>41662</v>
      </c>
      <c r="B1649" s="36">
        <v>776</v>
      </c>
      <c r="C1649" s="36" t="s">
        <v>407</v>
      </c>
      <c r="D1649" s="37" t="s">
        <v>598</v>
      </c>
      <c r="E1649" s="38">
        <v>1772</v>
      </c>
      <c r="F1649" s="59">
        <v>41663</v>
      </c>
      <c r="G1649" s="38">
        <v>1772</v>
      </c>
      <c r="H1649" s="40">
        <f t="shared" si="26"/>
        <v>0</v>
      </c>
      <c r="I1649" s="31" t="s">
        <v>15</v>
      </c>
      <c r="J1649" s="54"/>
    </row>
    <row r="1650" spans="1:10" x14ac:dyDescent="0.25">
      <c r="A1650" s="35">
        <v>41662</v>
      </c>
      <c r="B1650" s="36">
        <v>777</v>
      </c>
      <c r="C1650" s="36" t="s">
        <v>407</v>
      </c>
      <c r="D1650" s="37" t="s">
        <v>48</v>
      </c>
      <c r="E1650" s="38">
        <v>838.5</v>
      </c>
      <c r="F1650" s="59">
        <v>41662</v>
      </c>
      <c r="G1650" s="38">
        <v>838.5</v>
      </c>
      <c r="H1650" s="40">
        <f t="shared" si="26"/>
        <v>0</v>
      </c>
      <c r="I1650" s="31" t="s">
        <v>45</v>
      </c>
    </row>
    <row r="1651" spans="1:10" x14ac:dyDescent="0.25">
      <c r="A1651" s="35">
        <v>41662</v>
      </c>
      <c r="B1651" s="36">
        <v>778</v>
      </c>
      <c r="C1651" s="36" t="s">
        <v>407</v>
      </c>
      <c r="D1651" s="37" t="s">
        <v>78</v>
      </c>
      <c r="E1651" s="38">
        <v>3338</v>
      </c>
      <c r="F1651" s="59">
        <v>41663</v>
      </c>
      <c r="G1651" s="38">
        <v>3338</v>
      </c>
      <c r="H1651" s="40">
        <f t="shared" si="26"/>
        <v>0</v>
      </c>
      <c r="I1651" s="31" t="s">
        <v>15</v>
      </c>
      <c r="J1651" s="54"/>
    </row>
    <row r="1652" spans="1:10" x14ac:dyDescent="0.25">
      <c r="A1652" s="35">
        <v>41662</v>
      </c>
      <c r="B1652" s="36">
        <v>779</v>
      </c>
      <c r="C1652" s="36" t="s">
        <v>407</v>
      </c>
      <c r="D1652" s="37" t="s">
        <v>312</v>
      </c>
      <c r="E1652" s="38">
        <v>7744</v>
      </c>
      <c r="F1652" s="39">
        <v>41663</v>
      </c>
      <c r="G1652" s="38">
        <v>7744</v>
      </c>
      <c r="H1652" s="40">
        <f t="shared" si="26"/>
        <v>0</v>
      </c>
      <c r="I1652" s="31" t="s">
        <v>15</v>
      </c>
      <c r="J1652" s="54"/>
    </row>
    <row r="1653" spans="1:10" x14ac:dyDescent="0.25">
      <c r="A1653" s="35">
        <v>41662</v>
      </c>
      <c r="B1653" s="36">
        <v>780</v>
      </c>
      <c r="C1653" s="36" t="s">
        <v>407</v>
      </c>
      <c r="D1653" s="37" t="s">
        <v>349</v>
      </c>
      <c r="E1653" s="38">
        <v>1804</v>
      </c>
      <c r="F1653" s="59">
        <v>41663</v>
      </c>
      <c r="G1653" s="38">
        <v>1804</v>
      </c>
      <c r="H1653" s="40">
        <f t="shared" si="26"/>
        <v>0</v>
      </c>
      <c r="I1653" s="31" t="s">
        <v>15</v>
      </c>
      <c r="J1653" s="54"/>
    </row>
    <row r="1654" spans="1:10" x14ac:dyDescent="0.25">
      <c r="A1654" s="35">
        <v>41662</v>
      </c>
      <c r="B1654" s="36">
        <v>781</v>
      </c>
      <c r="C1654" s="36" t="s">
        <v>407</v>
      </c>
      <c r="D1654" s="37" t="s">
        <v>288</v>
      </c>
      <c r="E1654" s="38">
        <v>1266</v>
      </c>
      <c r="F1654" s="59">
        <v>41662</v>
      </c>
      <c r="G1654" s="38">
        <v>1266</v>
      </c>
      <c r="H1654" s="40">
        <f t="shared" si="26"/>
        <v>0</v>
      </c>
      <c r="I1654" s="31" t="s">
        <v>45</v>
      </c>
      <c r="J1654" s="54"/>
    </row>
    <row r="1655" spans="1:10" x14ac:dyDescent="0.25">
      <c r="A1655" s="35">
        <v>41662</v>
      </c>
      <c r="B1655" s="36">
        <v>782</v>
      </c>
      <c r="C1655" s="36" t="s">
        <v>407</v>
      </c>
      <c r="D1655" s="37" t="s">
        <v>8</v>
      </c>
      <c r="E1655" s="38">
        <v>496.5</v>
      </c>
      <c r="F1655" s="59">
        <v>41662</v>
      </c>
      <c r="G1655" s="38">
        <v>496.5</v>
      </c>
      <c r="H1655" s="40">
        <f t="shared" si="26"/>
        <v>0</v>
      </c>
      <c r="I1655" s="31" t="s">
        <v>8</v>
      </c>
      <c r="J1655" s="54"/>
    </row>
    <row r="1656" spans="1:10" x14ac:dyDescent="0.25">
      <c r="A1656" s="35">
        <v>41662</v>
      </c>
      <c r="B1656" s="36">
        <v>783</v>
      </c>
      <c r="C1656" s="36" t="s">
        <v>407</v>
      </c>
      <c r="D1656" s="37" t="s">
        <v>599</v>
      </c>
      <c r="E1656" s="38">
        <v>630</v>
      </c>
      <c r="F1656" s="59">
        <v>41663</v>
      </c>
      <c r="G1656" s="38">
        <v>630</v>
      </c>
      <c r="H1656" s="40">
        <f t="shared" si="26"/>
        <v>0</v>
      </c>
      <c r="I1656" s="31" t="s">
        <v>15</v>
      </c>
      <c r="J1656" s="54"/>
    </row>
    <row r="1657" spans="1:10" x14ac:dyDescent="0.25">
      <c r="A1657" s="35">
        <v>41662</v>
      </c>
      <c r="B1657" s="36">
        <v>784</v>
      </c>
      <c r="C1657" s="36" t="s">
        <v>407</v>
      </c>
      <c r="D1657" s="37" t="s">
        <v>600</v>
      </c>
      <c r="E1657" s="38">
        <v>2280</v>
      </c>
      <c r="F1657" s="59">
        <v>41647</v>
      </c>
      <c r="G1657" s="38">
        <v>2280</v>
      </c>
      <c r="H1657" s="40">
        <f t="shared" si="26"/>
        <v>0</v>
      </c>
      <c r="I1657" s="31" t="s">
        <v>45</v>
      </c>
      <c r="J1657" s="54"/>
    </row>
    <row r="1658" spans="1:10" x14ac:dyDescent="0.25">
      <c r="A1658" s="35">
        <v>41662</v>
      </c>
      <c r="B1658" s="36">
        <v>785</v>
      </c>
      <c r="C1658" s="36" t="s">
        <v>407</v>
      </c>
      <c r="D1658" s="37" t="s">
        <v>473</v>
      </c>
      <c r="E1658" s="38">
        <v>1489</v>
      </c>
      <c r="F1658" s="59">
        <v>41668</v>
      </c>
      <c r="G1658" s="38">
        <v>1489</v>
      </c>
      <c r="H1658" s="40">
        <f t="shared" si="26"/>
        <v>0</v>
      </c>
      <c r="I1658" s="31" t="s">
        <v>15</v>
      </c>
      <c r="J1658" s="54"/>
    </row>
    <row r="1659" spans="1:10" x14ac:dyDescent="0.25">
      <c r="A1659" s="35">
        <v>41662</v>
      </c>
      <c r="B1659" s="36">
        <v>786</v>
      </c>
      <c r="C1659" s="36" t="s">
        <v>407</v>
      </c>
      <c r="D1659" s="37" t="s">
        <v>601</v>
      </c>
      <c r="E1659" s="38">
        <v>9755</v>
      </c>
      <c r="F1659" s="59">
        <v>41668</v>
      </c>
      <c r="G1659" s="38">
        <v>9755</v>
      </c>
      <c r="H1659" s="40">
        <f t="shared" si="26"/>
        <v>0</v>
      </c>
      <c r="I1659" s="31" t="s">
        <v>21</v>
      </c>
      <c r="J1659" s="54"/>
    </row>
    <row r="1660" spans="1:10" x14ac:dyDescent="0.25">
      <c r="A1660" s="35">
        <v>41662</v>
      </c>
      <c r="B1660" s="36">
        <v>787</v>
      </c>
      <c r="C1660" s="36" t="s">
        <v>407</v>
      </c>
      <c r="D1660" s="37" t="s">
        <v>130</v>
      </c>
      <c r="E1660" s="38">
        <v>6568.5</v>
      </c>
      <c r="F1660" s="59">
        <v>41666</v>
      </c>
      <c r="G1660" s="38">
        <v>6568.5</v>
      </c>
      <c r="H1660" s="40">
        <f t="shared" si="26"/>
        <v>0</v>
      </c>
      <c r="I1660" s="31" t="s">
        <v>21</v>
      </c>
      <c r="J1660" s="54"/>
    </row>
    <row r="1661" spans="1:10" x14ac:dyDescent="0.25">
      <c r="A1661" s="35">
        <v>41662</v>
      </c>
      <c r="B1661" s="36">
        <v>788</v>
      </c>
      <c r="C1661" s="36" t="s">
        <v>407</v>
      </c>
      <c r="D1661" s="37" t="s">
        <v>8</v>
      </c>
      <c r="E1661" s="38">
        <v>605</v>
      </c>
      <c r="F1661" s="59">
        <v>41662</v>
      </c>
      <c r="G1661" s="38">
        <v>605</v>
      </c>
      <c r="H1661" s="40">
        <f t="shared" si="26"/>
        <v>0</v>
      </c>
      <c r="I1661" s="31" t="s">
        <v>8</v>
      </c>
      <c r="J1661" s="54"/>
    </row>
    <row r="1662" spans="1:10" x14ac:dyDescent="0.25">
      <c r="A1662" s="35">
        <v>41662</v>
      </c>
      <c r="B1662" s="36">
        <v>789</v>
      </c>
      <c r="C1662" s="36" t="s">
        <v>407</v>
      </c>
      <c r="D1662" s="37" t="s">
        <v>22</v>
      </c>
      <c r="E1662" s="38">
        <v>386</v>
      </c>
      <c r="F1662" s="59">
        <v>23</v>
      </c>
      <c r="G1662" s="38">
        <v>386</v>
      </c>
      <c r="H1662" s="40">
        <f t="shared" si="26"/>
        <v>0</v>
      </c>
      <c r="I1662" s="31"/>
      <c r="J1662" s="54"/>
    </row>
    <row r="1663" spans="1:10" x14ac:dyDescent="0.25">
      <c r="A1663" s="35">
        <v>41662</v>
      </c>
      <c r="B1663" s="36">
        <v>790</v>
      </c>
      <c r="C1663" s="36" t="s">
        <v>407</v>
      </c>
      <c r="D1663" s="37" t="s">
        <v>184</v>
      </c>
      <c r="E1663" s="38">
        <v>3003</v>
      </c>
      <c r="F1663" s="59">
        <v>41662</v>
      </c>
      <c r="G1663" s="38">
        <v>3003</v>
      </c>
      <c r="H1663" s="40">
        <f t="shared" si="26"/>
        <v>0</v>
      </c>
      <c r="I1663" s="31" t="s">
        <v>21</v>
      </c>
      <c r="J1663" s="54"/>
    </row>
    <row r="1664" spans="1:10" x14ac:dyDescent="0.25">
      <c r="A1664" s="35">
        <v>41662</v>
      </c>
      <c r="B1664" s="36">
        <v>791</v>
      </c>
      <c r="C1664" s="36" t="s">
        <v>407</v>
      </c>
      <c r="D1664" s="37" t="s">
        <v>67</v>
      </c>
      <c r="E1664" s="38">
        <v>2419</v>
      </c>
      <c r="F1664" s="59">
        <v>41670</v>
      </c>
      <c r="G1664" s="38">
        <v>2419</v>
      </c>
      <c r="H1664" s="40">
        <f t="shared" si="26"/>
        <v>0</v>
      </c>
      <c r="I1664" s="31" t="s">
        <v>21</v>
      </c>
      <c r="J1664" s="54"/>
    </row>
    <row r="1665" spans="1:10" x14ac:dyDescent="0.25">
      <c r="A1665" s="35">
        <v>41662</v>
      </c>
      <c r="B1665" s="36">
        <v>792</v>
      </c>
      <c r="C1665" s="36" t="s">
        <v>407</v>
      </c>
      <c r="D1665" s="37" t="s">
        <v>8</v>
      </c>
      <c r="E1665" s="38">
        <v>305</v>
      </c>
      <c r="F1665" s="59">
        <v>41662</v>
      </c>
      <c r="G1665" s="38">
        <v>305</v>
      </c>
      <c r="H1665" s="40">
        <f t="shared" si="26"/>
        <v>0</v>
      </c>
      <c r="I1665" s="31" t="s">
        <v>8</v>
      </c>
      <c r="J1665" s="54"/>
    </row>
    <row r="1666" spans="1:10" x14ac:dyDescent="0.25">
      <c r="A1666" s="35">
        <v>41662</v>
      </c>
      <c r="B1666" s="36">
        <v>793</v>
      </c>
      <c r="C1666" s="36" t="s">
        <v>407</v>
      </c>
      <c r="D1666" s="37" t="s">
        <v>602</v>
      </c>
      <c r="E1666" s="38">
        <v>3444</v>
      </c>
      <c r="F1666" s="59">
        <v>41662</v>
      </c>
      <c r="G1666" s="38">
        <v>3444</v>
      </c>
      <c r="H1666" s="40">
        <f t="shared" si="26"/>
        <v>0</v>
      </c>
      <c r="I1666" s="31" t="s">
        <v>12</v>
      </c>
      <c r="J1666" s="54"/>
    </row>
    <row r="1667" spans="1:10" x14ac:dyDescent="0.25">
      <c r="A1667" s="35">
        <v>41662</v>
      </c>
      <c r="B1667" s="36">
        <v>794</v>
      </c>
      <c r="C1667" s="36" t="s">
        <v>407</v>
      </c>
      <c r="D1667" s="37" t="s">
        <v>147</v>
      </c>
      <c r="E1667" s="38">
        <v>3724</v>
      </c>
      <c r="F1667" s="59">
        <v>41667</v>
      </c>
      <c r="G1667" s="38">
        <v>3724</v>
      </c>
      <c r="H1667" s="40">
        <f t="shared" si="26"/>
        <v>0</v>
      </c>
      <c r="I1667" s="31"/>
      <c r="J1667" s="54"/>
    </row>
    <row r="1668" spans="1:10" x14ac:dyDescent="0.25">
      <c r="A1668" s="35">
        <v>41662</v>
      </c>
      <c r="B1668" s="36">
        <v>795</v>
      </c>
      <c r="C1668" s="36" t="s">
        <v>407</v>
      </c>
      <c r="D1668" s="37" t="s">
        <v>160</v>
      </c>
      <c r="E1668" s="38">
        <v>86106</v>
      </c>
      <c r="F1668" s="112" t="s">
        <v>603</v>
      </c>
      <c r="G1668" s="44">
        <v>86106</v>
      </c>
      <c r="H1668" s="40">
        <f t="shared" si="26"/>
        <v>0</v>
      </c>
      <c r="I1668" s="31" t="s">
        <v>162</v>
      </c>
      <c r="J1668" s="54"/>
    </row>
    <row r="1669" spans="1:10" x14ac:dyDescent="0.25">
      <c r="A1669" s="35">
        <v>41662</v>
      </c>
      <c r="B1669" s="36">
        <v>796</v>
      </c>
      <c r="C1669" s="36" t="s">
        <v>407</v>
      </c>
      <c r="D1669" s="37" t="s">
        <v>140</v>
      </c>
      <c r="E1669" s="38">
        <v>4662</v>
      </c>
      <c r="F1669" s="59">
        <v>41662</v>
      </c>
      <c r="G1669" s="38">
        <v>4662</v>
      </c>
      <c r="H1669" s="40">
        <f t="shared" si="26"/>
        <v>0</v>
      </c>
      <c r="I1669" s="31"/>
      <c r="J1669" s="54"/>
    </row>
    <row r="1670" spans="1:10" x14ac:dyDescent="0.25">
      <c r="A1670" s="35">
        <v>41662</v>
      </c>
      <c r="B1670" s="36">
        <v>797</v>
      </c>
      <c r="C1670" s="36" t="s">
        <v>407</v>
      </c>
      <c r="D1670" s="37" t="s">
        <v>20</v>
      </c>
      <c r="E1670" s="38">
        <v>10614</v>
      </c>
      <c r="F1670" s="59">
        <v>41664</v>
      </c>
      <c r="G1670" s="38">
        <v>10614</v>
      </c>
      <c r="H1670" s="40">
        <f t="shared" si="26"/>
        <v>0</v>
      </c>
      <c r="I1670" s="31"/>
      <c r="J1670" s="54"/>
    </row>
    <row r="1671" spans="1:10" x14ac:dyDescent="0.25">
      <c r="A1671" s="35">
        <v>41662</v>
      </c>
      <c r="B1671" s="36">
        <v>798</v>
      </c>
      <c r="C1671" s="36" t="s">
        <v>407</v>
      </c>
      <c r="D1671" s="37" t="s">
        <v>160</v>
      </c>
      <c r="E1671" s="38">
        <v>13816</v>
      </c>
      <c r="F1671" s="112" t="s">
        <v>604</v>
      </c>
      <c r="G1671" s="44">
        <v>13816</v>
      </c>
      <c r="H1671" s="40">
        <f t="shared" si="26"/>
        <v>0</v>
      </c>
      <c r="I1671" s="31" t="s">
        <v>162</v>
      </c>
      <c r="J1671" s="54"/>
    </row>
    <row r="1672" spans="1:10" x14ac:dyDescent="0.25">
      <c r="A1672" s="35">
        <v>41662</v>
      </c>
      <c r="B1672" s="36">
        <v>799</v>
      </c>
      <c r="C1672" s="36" t="s">
        <v>407</v>
      </c>
      <c r="D1672" s="37" t="s">
        <v>8</v>
      </c>
      <c r="E1672" s="38">
        <v>384</v>
      </c>
      <c r="F1672" s="59">
        <v>41662</v>
      </c>
      <c r="G1672" s="38">
        <v>384</v>
      </c>
      <c r="H1672" s="40">
        <f t="shared" si="26"/>
        <v>0</v>
      </c>
      <c r="I1672" s="31" t="s">
        <v>8</v>
      </c>
      <c r="J1672" s="54"/>
    </row>
    <row r="1673" spans="1:10" x14ac:dyDescent="0.25">
      <c r="A1673" s="35">
        <v>41662</v>
      </c>
      <c r="B1673" s="36">
        <v>800</v>
      </c>
      <c r="C1673" s="36" t="s">
        <v>407</v>
      </c>
      <c r="D1673" s="37" t="s">
        <v>605</v>
      </c>
      <c r="E1673" s="38">
        <v>15400</v>
      </c>
      <c r="F1673" s="59">
        <v>41664</v>
      </c>
      <c r="G1673" s="38">
        <v>15400</v>
      </c>
      <c r="H1673" s="40">
        <f t="shared" si="26"/>
        <v>0</v>
      </c>
      <c r="I1673" s="31" t="s">
        <v>162</v>
      </c>
      <c r="J1673" s="54"/>
    </row>
    <row r="1674" spans="1:10" x14ac:dyDescent="0.25">
      <c r="A1674" s="35">
        <v>41662</v>
      </c>
      <c r="B1674" s="36">
        <v>801</v>
      </c>
      <c r="C1674" s="36" t="s">
        <v>407</v>
      </c>
      <c r="D1674" s="37" t="s">
        <v>22</v>
      </c>
      <c r="E1674" s="38">
        <v>15375.5</v>
      </c>
      <c r="F1674" s="39">
        <v>41664</v>
      </c>
      <c r="G1674" s="38">
        <v>15375.5</v>
      </c>
      <c r="H1674" s="40">
        <f t="shared" si="26"/>
        <v>0</v>
      </c>
      <c r="I1674" s="31" t="s">
        <v>45</v>
      </c>
      <c r="J1674" s="54"/>
    </row>
    <row r="1675" spans="1:10" x14ac:dyDescent="0.25">
      <c r="A1675" s="35">
        <v>41662</v>
      </c>
      <c r="B1675" s="36">
        <v>802</v>
      </c>
      <c r="C1675" s="36" t="s">
        <v>407</v>
      </c>
      <c r="D1675" s="37" t="s">
        <v>147</v>
      </c>
      <c r="E1675" s="38">
        <v>31371.5</v>
      </c>
      <c r="F1675" s="39">
        <v>41667</v>
      </c>
      <c r="G1675" s="38">
        <v>31371.5</v>
      </c>
      <c r="H1675" s="40">
        <f t="shared" si="26"/>
        <v>0</v>
      </c>
      <c r="I1675" s="31"/>
      <c r="J1675" s="54"/>
    </row>
    <row r="1676" spans="1:10" x14ac:dyDescent="0.25">
      <c r="A1676" s="35">
        <v>41662</v>
      </c>
      <c r="B1676" s="36">
        <v>803</v>
      </c>
      <c r="C1676" s="36" t="s">
        <v>407</v>
      </c>
      <c r="D1676" s="37" t="s">
        <v>269</v>
      </c>
      <c r="E1676" s="38">
        <v>3664</v>
      </c>
      <c r="F1676" s="59">
        <v>41662</v>
      </c>
      <c r="G1676" s="38">
        <v>3664</v>
      </c>
      <c r="H1676" s="40">
        <f t="shared" si="26"/>
        <v>0</v>
      </c>
      <c r="I1676" s="31"/>
      <c r="J1676" s="54"/>
    </row>
    <row r="1677" spans="1:10" x14ac:dyDescent="0.25">
      <c r="A1677" s="35">
        <v>41662</v>
      </c>
      <c r="B1677" s="36">
        <v>804</v>
      </c>
      <c r="C1677" s="36" t="s">
        <v>407</v>
      </c>
      <c r="D1677" s="37" t="s">
        <v>606</v>
      </c>
      <c r="E1677" s="38">
        <v>5900</v>
      </c>
      <c r="F1677" s="59">
        <v>41662</v>
      </c>
      <c r="G1677" s="38">
        <v>5900</v>
      </c>
      <c r="H1677" s="40">
        <f t="shared" si="26"/>
        <v>0</v>
      </c>
      <c r="I1677" s="31" t="s">
        <v>45</v>
      </c>
      <c r="J1677" s="54"/>
    </row>
    <row r="1678" spans="1:10" x14ac:dyDescent="0.25">
      <c r="A1678" s="35">
        <v>41662</v>
      </c>
      <c r="B1678" s="36">
        <v>805</v>
      </c>
      <c r="C1678" s="36" t="s">
        <v>407</v>
      </c>
      <c r="D1678" s="37" t="s">
        <v>358</v>
      </c>
      <c r="E1678" s="38">
        <v>9669.5</v>
      </c>
      <c r="F1678" s="59">
        <v>41668</v>
      </c>
      <c r="G1678" s="38">
        <v>9669.5</v>
      </c>
      <c r="H1678" s="40">
        <f t="shared" si="26"/>
        <v>0</v>
      </c>
      <c r="I1678" s="31" t="s">
        <v>162</v>
      </c>
      <c r="J1678" s="54"/>
    </row>
    <row r="1679" spans="1:10" x14ac:dyDescent="0.25">
      <c r="A1679" s="35">
        <v>41662</v>
      </c>
      <c r="B1679" s="36">
        <v>806</v>
      </c>
      <c r="C1679" s="36" t="s">
        <v>407</v>
      </c>
      <c r="D1679" s="37" t="s">
        <v>607</v>
      </c>
      <c r="E1679" s="38">
        <v>1377</v>
      </c>
      <c r="F1679" s="59">
        <v>41664</v>
      </c>
      <c r="G1679" s="38">
        <v>1377</v>
      </c>
      <c r="H1679" s="40">
        <f t="shared" si="26"/>
        <v>0</v>
      </c>
      <c r="I1679" s="31" t="s">
        <v>162</v>
      </c>
      <c r="J1679" s="54" t="s">
        <v>608</v>
      </c>
    </row>
    <row r="1680" spans="1:10" x14ac:dyDescent="0.25">
      <c r="A1680" s="35">
        <v>41662</v>
      </c>
      <c r="B1680" s="36">
        <v>807</v>
      </c>
      <c r="C1680" s="36" t="s">
        <v>407</v>
      </c>
      <c r="D1680" s="37" t="s">
        <v>609</v>
      </c>
      <c r="E1680" s="38">
        <v>6424</v>
      </c>
      <c r="F1680" s="59">
        <v>41664</v>
      </c>
      <c r="G1680" s="38">
        <v>6424</v>
      </c>
      <c r="H1680" s="40">
        <f t="shared" si="26"/>
        <v>0</v>
      </c>
      <c r="I1680" s="31" t="s">
        <v>162</v>
      </c>
      <c r="J1680" s="54"/>
    </row>
    <row r="1681" spans="1:10" x14ac:dyDescent="0.25">
      <c r="A1681" s="35">
        <v>41662</v>
      </c>
      <c r="B1681" s="36">
        <v>808</v>
      </c>
      <c r="C1681" s="36" t="s">
        <v>407</v>
      </c>
      <c r="D1681" s="37" t="s">
        <v>169</v>
      </c>
      <c r="E1681" s="38">
        <v>12760</v>
      </c>
      <c r="F1681" s="59">
        <v>41664</v>
      </c>
      <c r="G1681" s="38">
        <v>12760</v>
      </c>
      <c r="H1681" s="40">
        <f t="shared" si="26"/>
        <v>0</v>
      </c>
      <c r="I1681" s="31" t="s">
        <v>162</v>
      </c>
      <c r="J1681" s="54"/>
    </row>
    <row r="1682" spans="1:10" x14ac:dyDescent="0.25">
      <c r="A1682" s="35">
        <v>41662</v>
      </c>
      <c r="B1682" s="36">
        <v>809</v>
      </c>
      <c r="C1682" s="36" t="s">
        <v>407</v>
      </c>
      <c r="D1682" s="37" t="s">
        <v>610</v>
      </c>
      <c r="E1682" s="38">
        <v>8404</v>
      </c>
      <c r="F1682" s="59">
        <v>41662</v>
      </c>
      <c r="G1682" s="38">
        <v>8404</v>
      </c>
      <c r="H1682" s="40">
        <f t="shared" si="26"/>
        <v>0</v>
      </c>
      <c r="I1682" s="31"/>
      <c r="J1682" s="54"/>
    </row>
    <row r="1683" spans="1:10" x14ac:dyDescent="0.25">
      <c r="A1683" s="35">
        <v>41662</v>
      </c>
      <c r="B1683" s="36">
        <v>810</v>
      </c>
      <c r="C1683" s="36" t="s">
        <v>407</v>
      </c>
      <c r="D1683" s="37" t="s">
        <v>272</v>
      </c>
      <c r="E1683" s="38">
        <v>12538.5</v>
      </c>
      <c r="F1683" s="112" t="s">
        <v>611</v>
      </c>
      <c r="G1683" s="44">
        <v>12538.5</v>
      </c>
      <c r="H1683" s="40">
        <f t="shared" si="26"/>
        <v>0</v>
      </c>
      <c r="I1683" s="31" t="s">
        <v>162</v>
      </c>
      <c r="J1683" s="54"/>
    </row>
    <row r="1684" spans="1:10" x14ac:dyDescent="0.25">
      <c r="A1684" s="35">
        <v>41662</v>
      </c>
      <c r="B1684" s="36">
        <v>811</v>
      </c>
      <c r="C1684" s="36" t="s">
        <v>407</v>
      </c>
      <c r="D1684" s="37" t="s">
        <v>370</v>
      </c>
      <c r="E1684" s="38">
        <v>19475</v>
      </c>
      <c r="F1684" s="59">
        <v>41664</v>
      </c>
      <c r="G1684" s="38">
        <v>19475</v>
      </c>
      <c r="H1684" s="40">
        <f t="shared" si="26"/>
        <v>0</v>
      </c>
      <c r="I1684" s="31" t="s">
        <v>162</v>
      </c>
      <c r="J1684" s="54"/>
    </row>
    <row r="1685" spans="1:10" x14ac:dyDescent="0.25">
      <c r="A1685" s="35">
        <v>41662</v>
      </c>
      <c r="B1685" s="36">
        <v>812</v>
      </c>
      <c r="C1685" s="36" t="s">
        <v>407</v>
      </c>
      <c r="D1685" s="37" t="s">
        <v>8</v>
      </c>
      <c r="E1685" s="38">
        <v>680</v>
      </c>
      <c r="F1685" s="59">
        <v>41662</v>
      </c>
      <c r="G1685" s="38">
        <v>680</v>
      </c>
      <c r="H1685" s="40">
        <f t="shared" si="26"/>
        <v>0</v>
      </c>
      <c r="I1685" s="31" t="s">
        <v>8</v>
      </c>
      <c r="J1685" s="54"/>
    </row>
    <row r="1686" spans="1:10" x14ac:dyDescent="0.25">
      <c r="A1686" s="35">
        <v>41662</v>
      </c>
      <c r="B1686" s="36">
        <v>813</v>
      </c>
      <c r="C1686" s="36" t="s">
        <v>407</v>
      </c>
      <c r="D1686" s="56" t="s">
        <v>53</v>
      </c>
      <c r="E1686" s="57">
        <v>0</v>
      </c>
      <c r="F1686" s="59"/>
      <c r="G1686" s="38">
        <v>0</v>
      </c>
      <c r="H1686" s="40">
        <f t="shared" si="26"/>
        <v>0</v>
      </c>
      <c r="I1686" s="31" t="s">
        <v>513</v>
      </c>
      <c r="J1686" s="54"/>
    </row>
    <row r="1687" spans="1:10" x14ac:dyDescent="0.25">
      <c r="A1687" s="47">
        <v>41662</v>
      </c>
      <c r="B1687" s="48">
        <v>814</v>
      </c>
      <c r="C1687" s="48" t="s">
        <v>407</v>
      </c>
      <c r="D1687" s="37" t="s">
        <v>19</v>
      </c>
      <c r="E1687" s="38">
        <v>31983.5</v>
      </c>
      <c r="F1687" s="59"/>
      <c r="G1687" s="81"/>
      <c r="H1687" s="50">
        <f t="shared" si="26"/>
        <v>31983.5</v>
      </c>
      <c r="I1687" s="31" t="s">
        <v>37</v>
      </c>
      <c r="J1687" s="54"/>
    </row>
    <row r="1688" spans="1:10" x14ac:dyDescent="0.25">
      <c r="A1688" s="35">
        <v>41662</v>
      </c>
      <c r="B1688" s="36">
        <v>815</v>
      </c>
      <c r="C1688" s="36" t="s">
        <v>407</v>
      </c>
      <c r="D1688" s="37" t="s">
        <v>89</v>
      </c>
      <c r="E1688" s="38">
        <v>31043</v>
      </c>
      <c r="F1688" s="112" t="s">
        <v>612</v>
      </c>
      <c r="G1688" s="38">
        <v>31043</v>
      </c>
      <c r="H1688" s="40">
        <f t="shared" si="26"/>
        <v>0</v>
      </c>
      <c r="I1688" s="31" t="s">
        <v>37</v>
      </c>
      <c r="J1688" s="54"/>
    </row>
    <row r="1689" spans="1:10" x14ac:dyDescent="0.25">
      <c r="A1689" s="35">
        <v>41662</v>
      </c>
      <c r="B1689" s="36">
        <v>816</v>
      </c>
      <c r="C1689" s="36" t="s">
        <v>407</v>
      </c>
      <c r="D1689" s="37" t="s">
        <v>602</v>
      </c>
      <c r="E1689" s="38">
        <v>2566</v>
      </c>
      <c r="F1689" s="59">
        <v>41662</v>
      </c>
      <c r="G1689" s="38">
        <v>2566</v>
      </c>
      <c r="H1689" s="40">
        <f t="shared" si="26"/>
        <v>0</v>
      </c>
      <c r="I1689" s="31"/>
    </row>
    <row r="1690" spans="1:10" x14ac:dyDescent="0.25">
      <c r="A1690" s="35">
        <v>41662</v>
      </c>
      <c r="B1690" s="36">
        <v>817</v>
      </c>
      <c r="C1690" s="36" t="s">
        <v>407</v>
      </c>
      <c r="D1690" s="37" t="s">
        <v>8</v>
      </c>
      <c r="E1690" s="38">
        <v>1226</v>
      </c>
      <c r="F1690" s="59">
        <v>41662</v>
      </c>
      <c r="G1690" s="38">
        <v>1226</v>
      </c>
      <c r="H1690" s="40">
        <f t="shared" si="26"/>
        <v>0</v>
      </c>
      <c r="I1690" s="31" t="s">
        <v>8</v>
      </c>
    </row>
    <row r="1691" spans="1:10" x14ac:dyDescent="0.25">
      <c r="A1691" s="35">
        <v>41662</v>
      </c>
      <c r="B1691" s="36">
        <v>818</v>
      </c>
      <c r="C1691" s="36" t="s">
        <v>407</v>
      </c>
      <c r="D1691" s="37" t="s">
        <v>14</v>
      </c>
      <c r="E1691" s="38">
        <v>4420</v>
      </c>
      <c r="F1691" s="59">
        <v>41663</v>
      </c>
      <c r="G1691" s="38">
        <v>4420</v>
      </c>
      <c r="H1691" s="40">
        <f t="shared" si="26"/>
        <v>0</v>
      </c>
      <c r="I1691" s="31" t="s">
        <v>37</v>
      </c>
    </row>
    <row r="1692" spans="1:10" x14ac:dyDescent="0.25">
      <c r="A1692" s="35">
        <v>41662</v>
      </c>
      <c r="B1692" s="36">
        <v>819</v>
      </c>
      <c r="C1692" s="36" t="s">
        <v>407</v>
      </c>
      <c r="D1692" s="37" t="s">
        <v>175</v>
      </c>
      <c r="E1692" s="38">
        <v>8177</v>
      </c>
      <c r="F1692" s="112" t="s">
        <v>613</v>
      </c>
      <c r="G1692" s="38">
        <v>8177.2</v>
      </c>
      <c r="H1692" s="40">
        <f t="shared" si="26"/>
        <v>-0.1999999999998181</v>
      </c>
      <c r="I1692" s="31" t="s">
        <v>162</v>
      </c>
    </row>
    <row r="1693" spans="1:10" x14ac:dyDescent="0.25">
      <c r="A1693" s="35">
        <v>41662</v>
      </c>
      <c r="B1693" s="36">
        <v>820</v>
      </c>
      <c r="C1693" s="36" t="s">
        <v>407</v>
      </c>
      <c r="D1693" s="37" t="s">
        <v>599</v>
      </c>
      <c r="E1693" s="38">
        <v>9644</v>
      </c>
      <c r="F1693" s="59">
        <v>41663</v>
      </c>
      <c r="G1693" s="38">
        <v>9644</v>
      </c>
      <c r="H1693" s="40">
        <f t="shared" si="26"/>
        <v>0</v>
      </c>
      <c r="I1693" s="31" t="s">
        <v>37</v>
      </c>
    </row>
    <row r="1694" spans="1:10" x14ac:dyDescent="0.25">
      <c r="A1694" s="35">
        <v>41662</v>
      </c>
      <c r="B1694" s="36">
        <v>821</v>
      </c>
      <c r="C1694" s="36" t="s">
        <v>407</v>
      </c>
      <c r="D1694" s="37" t="s">
        <v>160</v>
      </c>
      <c r="E1694" s="38">
        <v>178</v>
      </c>
      <c r="F1694" s="59">
        <v>41664</v>
      </c>
      <c r="G1694" s="38">
        <v>178</v>
      </c>
      <c r="H1694" s="40">
        <f t="shared" si="26"/>
        <v>0</v>
      </c>
      <c r="I1694" s="31" t="s">
        <v>162</v>
      </c>
      <c r="J1694" s="54"/>
    </row>
    <row r="1695" spans="1:10" x14ac:dyDescent="0.25">
      <c r="A1695" s="35">
        <v>41662</v>
      </c>
      <c r="B1695" s="36">
        <v>822</v>
      </c>
      <c r="C1695" s="36" t="s">
        <v>407</v>
      </c>
      <c r="D1695" s="37" t="s">
        <v>49</v>
      </c>
      <c r="E1695" s="38">
        <v>331</v>
      </c>
      <c r="F1695" s="59">
        <v>41662</v>
      </c>
      <c r="G1695" s="38">
        <v>331</v>
      </c>
      <c r="H1695" s="40">
        <f t="shared" si="26"/>
        <v>0</v>
      </c>
      <c r="I1695" s="31"/>
    </row>
    <row r="1696" spans="1:10" x14ac:dyDescent="0.25">
      <c r="A1696" s="35">
        <v>41663</v>
      </c>
      <c r="B1696" s="36">
        <v>823</v>
      </c>
      <c r="C1696" s="36" t="s">
        <v>407</v>
      </c>
      <c r="D1696" s="37" t="s">
        <v>8</v>
      </c>
      <c r="E1696" s="88">
        <v>913.5</v>
      </c>
      <c r="F1696" s="23">
        <v>41664</v>
      </c>
      <c r="G1696" s="38">
        <v>913.5</v>
      </c>
      <c r="H1696" s="40">
        <f t="shared" si="26"/>
        <v>0</v>
      </c>
      <c r="I1696" s="37" t="s">
        <v>8</v>
      </c>
    </row>
    <row r="1697" spans="1:9" x14ac:dyDescent="0.25">
      <c r="A1697" s="35">
        <v>41663</v>
      </c>
      <c r="B1697" s="36">
        <v>824</v>
      </c>
      <c r="C1697" s="36" t="s">
        <v>407</v>
      </c>
      <c r="D1697" s="37" t="s">
        <v>62</v>
      </c>
      <c r="E1697" s="38">
        <v>34004.5</v>
      </c>
      <c r="F1697" s="114" t="s">
        <v>614</v>
      </c>
      <c r="G1697" s="38">
        <v>34004.5</v>
      </c>
      <c r="H1697" s="40">
        <f t="shared" si="26"/>
        <v>0</v>
      </c>
      <c r="I1697" s="88" t="s">
        <v>30</v>
      </c>
    </row>
    <row r="1698" spans="1:9" x14ac:dyDescent="0.25">
      <c r="A1698" s="35">
        <v>41663</v>
      </c>
      <c r="B1698" s="36">
        <v>825</v>
      </c>
      <c r="C1698" s="36" t="s">
        <v>407</v>
      </c>
      <c r="D1698" s="37" t="s">
        <v>168</v>
      </c>
      <c r="E1698" s="38">
        <v>18196</v>
      </c>
      <c r="F1698" s="23">
        <v>41664</v>
      </c>
      <c r="G1698" s="38">
        <v>18196</v>
      </c>
      <c r="H1698" s="40">
        <f t="shared" si="26"/>
        <v>0</v>
      </c>
      <c r="I1698" s="37" t="s">
        <v>162</v>
      </c>
    </row>
    <row r="1699" spans="1:9" x14ac:dyDescent="0.25">
      <c r="A1699" s="35">
        <v>41663</v>
      </c>
      <c r="B1699" s="36">
        <v>826</v>
      </c>
      <c r="C1699" s="36" t="s">
        <v>407</v>
      </c>
      <c r="D1699" s="37" t="s">
        <v>20</v>
      </c>
      <c r="E1699" s="38">
        <v>2793.5</v>
      </c>
      <c r="F1699" s="29" t="s">
        <v>615</v>
      </c>
      <c r="G1699" s="38">
        <f>850+1300+643.5</f>
        <v>2793.5</v>
      </c>
      <c r="H1699" s="40">
        <f t="shared" si="26"/>
        <v>0</v>
      </c>
    </row>
    <row r="1700" spans="1:9" x14ac:dyDescent="0.25">
      <c r="A1700" s="35">
        <v>41663</v>
      </c>
      <c r="B1700" s="36">
        <v>827</v>
      </c>
      <c r="C1700" s="36" t="s">
        <v>407</v>
      </c>
      <c r="D1700" s="37" t="s">
        <v>144</v>
      </c>
      <c r="E1700" s="38">
        <v>4097</v>
      </c>
      <c r="F1700" s="23">
        <v>41663</v>
      </c>
      <c r="G1700" s="38">
        <v>4097</v>
      </c>
      <c r="H1700" s="40">
        <f t="shared" si="26"/>
        <v>0</v>
      </c>
      <c r="I1700" s="37" t="s">
        <v>12</v>
      </c>
    </row>
    <row r="1701" spans="1:9" x14ac:dyDescent="0.25">
      <c r="A1701" s="35">
        <v>41663</v>
      </c>
      <c r="B1701" s="36">
        <v>828</v>
      </c>
      <c r="C1701" s="36" t="s">
        <v>407</v>
      </c>
      <c r="D1701" s="37" t="s">
        <v>44</v>
      </c>
      <c r="E1701" s="38">
        <v>5700</v>
      </c>
      <c r="F1701" s="30">
        <v>41678</v>
      </c>
      <c r="G1701" s="44">
        <v>5700</v>
      </c>
      <c r="H1701" s="40">
        <f t="shared" si="26"/>
        <v>0</v>
      </c>
      <c r="I1701" s="37" t="s">
        <v>15</v>
      </c>
    </row>
    <row r="1702" spans="1:9" x14ac:dyDescent="0.25">
      <c r="A1702" s="35">
        <v>41663</v>
      </c>
      <c r="B1702" s="36">
        <v>829</v>
      </c>
      <c r="C1702" s="36" t="s">
        <v>407</v>
      </c>
      <c r="D1702" s="37" t="s">
        <v>43</v>
      </c>
      <c r="E1702" s="38">
        <v>1900</v>
      </c>
      <c r="F1702" s="30">
        <v>41678</v>
      </c>
      <c r="G1702" s="44">
        <v>1900</v>
      </c>
      <c r="H1702" s="40">
        <f t="shared" si="26"/>
        <v>0</v>
      </c>
      <c r="I1702" s="37" t="s">
        <v>30</v>
      </c>
    </row>
    <row r="1703" spans="1:9" x14ac:dyDescent="0.25">
      <c r="A1703" s="35">
        <v>41663</v>
      </c>
      <c r="B1703" s="36">
        <v>830</v>
      </c>
      <c r="C1703" s="36" t="s">
        <v>407</v>
      </c>
      <c r="D1703" s="37" t="s">
        <v>42</v>
      </c>
      <c r="E1703" s="38">
        <v>2660</v>
      </c>
      <c r="F1703" s="30">
        <v>41678</v>
      </c>
      <c r="G1703" s="44">
        <v>2660</v>
      </c>
      <c r="H1703" s="40">
        <f t="shared" si="26"/>
        <v>0</v>
      </c>
      <c r="I1703" s="37" t="s">
        <v>30</v>
      </c>
    </row>
    <row r="1704" spans="1:9" x14ac:dyDescent="0.25">
      <c r="A1704" s="35">
        <v>41663</v>
      </c>
      <c r="B1704" s="36">
        <v>831</v>
      </c>
      <c r="C1704" s="36" t="s">
        <v>407</v>
      </c>
      <c r="D1704" s="37" t="s">
        <v>616</v>
      </c>
      <c r="E1704" s="38">
        <v>48608</v>
      </c>
      <c r="F1704" s="23">
        <v>41663</v>
      </c>
      <c r="G1704" s="38">
        <v>48608</v>
      </c>
      <c r="H1704" s="40">
        <f t="shared" si="26"/>
        <v>0</v>
      </c>
      <c r="I1704" s="37" t="s">
        <v>27</v>
      </c>
    </row>
    <row r="1705" spans="1:9" x14ac:dyDescent="0.25">
      <c r="A1705" s="35">
        <v>41663</v>
      </c>
      <c r="B1705" s="36">
        <v>832</v>
      </c>
      <c r="C1705" s="36" t="s">
        <v>407</v>
      </c>
      <c r="D1705" s="37" t="s">
        <v>16</v>
      </c>
      <c r="E1705" s="38">
        <v>216459.81</v>
      </c>
      <c r="F1705" s="30">
        <v>41710</v>
      </c>
      <c r="G1705" s="44">
        <v>216459.81</v>
      </c>
      <c r="H1705" s="40">
        <f t="shared" si="26"/>
        <v>0</v>
      </c>
    </row>
    <row r="1706" spans="1:9" x14ac:dyDescent="0.25">
      <c r="A1706" s="35">
        <v>41663</v>
      </c>
      <c r="B1706" s="36">
        <v>833</v>
      </c>
      <c r="C1706" s="36" t="s">
        <v>407</v>
      </c>
      <c r="D1706" s="37" t="s">
        <v>188</v>
      </c>
      <c r="E1706" s="38">
        <v>22529</v>
      </c>
      <c r="F1706" s="23">
        <v>41667</v>
      </c>
      <c r="G1706" s="38">
        <v>22529</v>
      </c>
      <c r="H1706" s="40">
        <f t="shared" ref="H1706:H1769" si="27">E1706-G1706</f>
        <v>0</v>
      </c>
      <c r="I1706" s="37" t="s">
        <v>21</v>
      </c>
    </row>
    <row r="1707" spans="1:9" x14ac:dyDescent="0.25">
      <c r="A1707" s="35">
        <v>41663</v>
      </c>
      <c r="B1707" s="36">
        <v>834</v>
      </c>
      <c r="C1707" s="36" t="s">
        <v>407</v>
      </c>
      <c r="D1707" s="37" t="s">
        <v>47</v>
      </c>
      <c r="E1707" s="38">
        <v>2859.5</v>
      </c>
      <c r="F1707" s="23">
        <v>41663</v>
      </c>
      <c r="G1707" s="38">
        <v>2859.5</v>
      </c>
      <c r="H1707" s="40">
        <f t="shared" si="27"/>
        <v>0</v>
      </c>
      <c r="I1707" s="37" t="s">
        <v>30</v>
      </c>
    </row>
    <row r="1708" spans="1:9" x14ac:dyDescent="0.25">
      <c r="A1708" s="35">
        <v>41663</v>
      </c>
      <c r="B1708" s="36">
        <v>835</v>
      </c>
      <c r="C1708" s="36" t="s">
        <v>407</v>
      </c>
      <c r="D1708" s="37" t="s">
        <v>108</v>
      </c>
      <c r="E1708" s="38">
        <v>18257</v>
      </c>
      <c r="F1708" s="23">
        <v>41663</v>
      </c>
      <c r="G1708" s="38">
        <v>18257</v>
      </c>
      <c r="H1708" s="40">
        <f t="shared" si="27"/>
        <v>0</v>
      </c>
    </row>
    <row r="1709" spans="1:9" x14ac:dyDescent="0.25">
      <c r="A1709" s="35">
        <v>41663</v>
      </c>
      <c r="B1709" s="36">
        <v>836</v>
      </c>
      <c r="C1709" s="36" t="s">
        <v>407</v>
      </c>
      <c r="D1709" s="37" t="s">
        <v>64</v>
      </c>
      <c r="E1709" s="38">
        <v>17542</v>
      </c>
      <c r="F1709" s="23">
        <v>41663</v>
      </c>
      <c r="G1709" s="38">
        <v>17542</v>
      </c>
      <c r="H1709" s="40">
        <f t="shared" si="27"/>
        <v>0</v>
      </c>
      <c r="I1709" s="37" t="s">
        <v>217</v>
      </c>
    </row>
    <row r="1710" spans="1:9" x14ac:dyDescent="0.25">
      <c r="A1710" s="35">
        <v>41663</v>
      </c>
      <c r="B1710" s="36">
        <v>837</v>
      </c>
      <c r="C1710" s="36" t="s">
        <v>407</v>
      </c>
      <c r="D1710" s="37" t="s">
        <v>13</v>
      </c>
      <c r="E1710" s="38">
        <v>5723</v>
      </c>
      <c r="F1710" s="23">
        <v>41667</v>
      </c>
      <c r="G1710" s="38">
        <v>5723</v>
      </c>
      <c r="H1710" s="40">
        <f t="shared" si="27"/>
        <v>0</v>
      </c>
      <c r="I1710" s="37" t="s">
        <v>21</v>
      </c>
    </row>
    <row r="1711" spans="1:9" x14ac:dyDescent="0.25">
      <c r="A1711" s="35">
        <v>41663</v>
      </c>
      <c r="B1711" s="36">
        <v>838</v>
      </c>
      <c r="C1711" s="36" t="s">
        <v>407</v>
      </c>
      <c r="D1711" s="37" t="s">
        <v>8</v>
      </c>
      <c r="E1711" s="38">
        <v>484</v>
      </c>
      <c r="F1711" s="23">
        <v>41663</v>
      </c>
      <c r="G1711" s="38">
        <v>484</v>
      </c>
      <c r="H1711" s="40">
        <f t="shared" si="27"/>
        <v>0</v>
      </c>
      <c r="I1711" s="37" t="s">
        <v>8</v>
      </c>
    </row>
    <row r="1712" spans="1:9" x14ac:dyDescent="0.25">
      <c r="A1712" s="35">
        <v>41663</v>
      </c>
      <c r="B1712" s="36">
        <v>839</v>
      </c>
      <c r="C1712" s="36" t="s">
        <v>407</v>
      </c>
      <c r="D1712" s="37" t="s">
        <v>130</v>
      </c>
      <c r="E1712" s="38">
        <v>6398</v>
      </c>
      <c r="F1712" s="23">
        <v>41666</v>
      </c>
      <c r="G1712" s="38">
        <v>6398</v>
      </c>
      <c r="H1712" s="40">
        <f t="shared" si="27"/>
        <v>0</v>
      </c>
      <c r="I1712" s="37" t="s">
        <v>21</v>
      </c>
    </row>
    <row r="1713" spans="1:10" x14ac:dyDescent="0.25">
      <c r="A1713" s="35">
        <v>41663</v>
      </c>
      <c r="B1713" s="36">
        <v>840</v>
      </c>
      <c r="C1713" s="36" t="s">
        <v>407</v>
      </c>
      <c r="D1713" s="37" t="s">
        <v>49</v>
      </c>
      <c r="E1713" s="38">
        <v>1847</v>
      </c>
      <c r="F1713" s="30">
        <v>41676</v>
      </c>
      <c r="G1713" s="44">
        <v>1847</v>
      </c>
      <c r="H1713" s="40">
        <f t="shared" si="27"/>
        <v>0</v>
      </c>
    </row>
    <row r="1714" spans="1:10" x14ac:dyDescent="0.25">
      <c r="A1714" s="35">
        <v>41663</v>
      </c>
      <c r="B1714" s="36">
        <v>841</v>
      </c>
      <c r="C1714" s="36" t="s">
        <v>407</v>
      </c>
      <c r="D1714" s="37" t="s">
        <v>488</v>
      </c>
      <c r="E1714" s="38">
        <v>1228</v>
      </c>
      <c r="F1714" s="23">
        <v>41663</v>
      </c>
      <c r="G1714" s="38">
        <v>1228</v>
      </c>
      <c r="H1714" s="40">
        <f t="shared" si="27"/>
        <v>0</v>
      </c>
      <c r="J1714" s="21" t="s">
        <v>617</v>
      </c>
    </row>
    <row r="1715" spans="1:10" x14ac:dyDescent="0.25">
      <c r="A1715" s="35">
        <v>41663</v>
      </c>
      <c r="B1715" s="36">
        <v>842</v>
      </c>
      <c r="C1715" s="36" t="s">
        <v>407</v>
      </c>
      <c r="D1715" s="37" t="s">
        <v>116</v>
      </c>
      <c r="E1715" s="38">
        <v>4666</v>
      </c>
      <c r="F1715" s="23">
        <v>41663</v>
      </c>
      <c r="G1715" s="38">
        <v>4666</v>
      </c>
      <c r="H1715" s="40">
        <f t="shared" si="27"/>
        <v>0</v>
      </c>
    </row>
    <row r="1716" spans="1:10" x14ac:dyDescent="0.25">
      <c r="A1716" s="35">
        <v>41663</v>
      </c>
      <c r="B1716" s="36">
        <v>843</v>
      </c>
      <c r="C1716" s="36" t="s">
        <v>407</v>
      </c>
      <c r="D1716" s="37" t="s">
        <v>29</v>
      </c>
      <c r="E1716" s="38">
        <v>19452</v>
      </c>
      <c r="F1716" s="29" t="s">
        <v>618</v>
      </c>
      <c r="G1716" s="38">
        <f>10000+9452</f>
        <v>19452</v>
      </c>
      <c r="H1716" s="40">
        <f t="shared" si="27"/>
        <v>0</v>
      </c>
      <c r="I1716" s="21" t="s">
        <v>30</v>
      </c>
    </row>
    <row r="1717" spans="1:10" x14ac:dyDescent="0.25">
      <c r="A1717" s="35">
        <v>41663</v>
      </c>
      <c r="B1717" s="36">
        <v>844</v>
      </c>
      <c r="C1717" s="36" t="s">
        <v>407</v>
      </c>
      <c r="D1717" s="37" t="s">
        <v>24</v>
      </c>
      <c r="E1717" s="38">
        <v>836.8</v>
      </c>
      <c r="F1717" s="23">
        <v>41663</v>
      </c>
      <c r="G1717" s="38">
        <v>836.8</v>
      </c>
      <c r="H1717" s="40">
        <f t="shared" si="27"/>
        <v>0</v>
      </c>
    </row>
    <row r="1718" spans="1:10" x14ac:dyDescent="0.25">
      <c r="A1718" s="35">
        <v>41663</v>
      </c>
      <c r="B1718" s="36">
        <v>845</v>
      </c>
      <c r="C1718" s="36" t="s">
        <v>407</v>
      </c>
      <c r="D1718" s="37" t="s">
        <v>57</v>
      </c>
      <c r="E1718" s="38">
        <v>390</v>
      </c>
      <c r="F1718" s="23">
        <v>41663</v>
      </c>
      <c r="G1718" s="38">
        <v>390</v>
      </c>
      <c r="H1718" s="40">
        <f t="shared" si="27"/>
        <v>0</v>
      </c>
      <c r="I1718" s="21" t="s">
        <v>30</v>
      </c>
    </row>
    <row r="1719" spans="1:10" x14ac:dyDescent="0.25">
      <c r="A1719" s="35">
        <v>41663</v>
      </c>
      <c r="B1719" s="36">
        <v>846</v>
      </c>
      <c r="C1719" s="36" t="s">
        <v>407</v>
      </c>
      <c r="D1719" s="37" t="s">
        <v>55</v>
      </c>
      <c r="E1719" s="38">
        <v>12257.5</v>
      </c>
      <c r="F1719" s="29" t="s">
        <v>619</v>
      </c>
      <c r="G1719" s="38">
        <f>10000+2257.5</f>
        <v>12257.5</v>
      </c>
      <c r="H1719" s="40">
        <f t="shared" si="27"/>
        <v>0</v>
      </c>
    </row>
    <row r="1720" spans="1:10" x14ac:dyDescent="0.25">
      <c r="A1720" s="35">
        <v>41663</v>
      </c>
      <c r="B1720" s="36">
        <v>847</v>
      </c>
      <c r="C1720" s="36" t="s">
        <v>407</v>
      </c>
      <c r="D1720" s="37" t="s">
        <v>129</v>
      </c>
      <c r="E1720" s="38">
        <v>884</v>
      </c>
      <c r="F1720" s="23">
        <v>41663</v>
      </c>
      <c r="G1720" s="38">
        <v>884</v>
      </c>
      <c r="H1720" s="40">
        <f t="shared" si="27"/>
        <v>0</v>
      </c>
    </row>
    <row r="1721" spans="1:10" x14ac:dyDescent="0.25">
      <c r="A1721" s="35">
        <v>41663</v>
      </c>
      <c r="B1721" s="36">
        <v>848</v>
      </c>
      <c r="C1721" s="36" t="s">
        <v>407</v>
      </c>
      <c r="D1721" s="37" t="s">
        <v>64</v>
      </c>
      <c r="E1721" s="38">
        <v>2748</v>
      </c>
      <c r="F1721" s="23">
        <v>41663</v>
      </c>
      <c r="G1721" s="38">
        <v>2748</v>
      </c>
      <c r="H1721" s="40">
        <f t="shared" si="27"/>
        <v>0</v>
      </c>
      <c r="I1721" s="21" t="s">
        <v>217</v>
      </c>
    </row>
    <row r="1722" spans="1:10" x14ac:dyDescent="0.25">
      <c r="A1722" s="35">
        <v>41663</v>
      </c>
      <c r="B1722" s="36">
        <v>849</v>
      </c>
      <c r="C1722" s="36" t="s">
        <v>407</v>
      </c>
      <c r="D1722" s="56" t="s">
        <v>53</v>
      </c>
      <c r="E1722" s="57">
        <v>0</v>
      </c>
      <c r="G1722" s="38"/>
      <c r="H1722" s="40">
        <f t="shared" si="27"/>
        <v>0</v>
      </c>
      <c r="I1722" s="21" t="s">
        <v>521</v>
      </c>
      <c r="J1722" s="21" t="s">
        <v>620</v>
      </c>
    </row>
    <row r="1723" spans="1:10" x14ac:dyDescent="0.25">
      <c r="A1723" s="35">
        <v>41663</v>
      </c>
      <c r="B1723" s="36">
        <v>850</v>
      </c>
      <c r="C1723" s="36" t="s">
        <v>407</v>
      </c>
      <c r="D1723" s="37" t="s">
        <v>123</v>
      </c>
      <c r="E1723" s="38">
        <v>3711</v>
      </c>
      <c r="F1723" s="23">
        <v>41663</v>
      </c>
      <c r="G1723" s="38">
        <v>3711</v>
      </c>
      <c r="H1723" s="40">
        <f t="shared" si="27"/>
        <v>0</v>
      </c>
    </row>
    <row r="1724" spans="1:10" x14ac:dyDescent="0.25">
      <c r="A1724" s="35">
        <v>41663</v>
      </c>
      <c r="B1724" s="36">
        <v>851</v>
      </c>
      <c r="C1724" s="36" t="s">
        <v>407</v>
      </c>
      <c r="D1724" s="37" t="s">
        <v>98</v>
      </c>
      <c r="E1724" s="38">
        <v>15447</v>
      </c>
      <c r="F1724" s="23">
        <v>41663</v>
      </c>
      <c r="G1724" s="38">
        <v>15447</v>
      </c>
      <c r="H1724" s="40">
        <f t="shared" si="27"/>
        <v>0</v>
      </c>
      <c r="I1724" s="21" t="s">
        <v>217</v>
      </c>
    </row>
    <row r="1725" spans="1:10" x14ac:dyDescent="0.25">
      <c r="A1725" s="35">
        <v>41663</v>
      </c>
      <c r="B1725" s="36">
        <v>852</v>
      </c>
      <c r="C1725" s="36" t="s">
        <v>407</v>
      </c>
      <c r="D1725" s="37" t="s">
        <v>66</v>
      </c>
      <c r="E1725" s="38">
        <v>1859.5</v>
      </c>
      <c r="F1725" s="23">
        <v>41663</v>
      </c>
      <c r="G1725" s="38">
        <v>1859.5</v>
      </c>
      <c r="H1725" s="40">
        <f t="shared" si="27"/>
        <v>0</v>
      </c>
      <c r="I1725" s="21" t="s">
        <v>15</v>
      </c>
    </row>
    <row r="1726" spans="1:10" x14ac:dyDescent="0.25">
      <c r="A1726" s="35">
        <v>41663</v>
      </c>
      <c r="B1726" s="36">
        <v>853</v>
      </c>
      <c r="C1726" s="36" t="s">
        <v>407</v>
      </c>
      <c r="D1726" s="37" t="s">
        <v>18</v>
      </c>
      <c r="E1726" s="38">
        <v>2657.4</v>
      </c>
      <c r="F1726" s="23">
        <v>41663</v>
      </c>
      <c r="G1726" s="38">
        <v>2657.4</v>
      </c>
      <c r="H1726" s="40">
        <f t="shared" si="27"/>
        <v>0</v>
      </c>
    </row>
    <row r="1727" spans="1:10" x14ac:dyDescent="0.25">
      <c r="A1727" s="35">
        <v>41663</v>
      </c>
      <c r="B1727" s="36">
        <v>854</v>
      </c>
      <c r="C1727" s="36" t="s">
        <v>407</v>
      </c>
      <c r="D1727" s="37" t="s">
        <v>115</v>
      </c>
      <c r="E1727" s="38">
        <v>422.5</v>
      </c>
      <c r="F1727" s="23">
        <v>41663</v>
      </c>
      <c r="G1727" s="38">
        <v>422.5</v>
      </c>
      <c r="H1727" s="40">
        <f t="shared" si="27"/>
        <v>0</v>
      </c>
    </row>
    <row r="1728" spans="1:10" x14ac:dyDescent="0.25">
      <c r="A1728" s="35">
        <v>41663</v>
      </c>
      <c r="B1728" s="36">
        <v>855</v>
      </c>
      <c r="C1728" s="36" t="s">
        <v>407</v>
      </c>
      <c r="D1728" s="37" t="s">
        <v>58</v>
      </c>
      <c r="E1728" s="38">
        <v>1836</v>
      </c>
      <c r="F1728" s="23">
        <v>41663</v>
      </c>
      <c r="G1728" s="38">
        <v>1836</v>
      </c>
      <c r="H1728" s="40">
        <f t="shared" si="27"/>
        <v>0</v>
      </c>
      <c r="I1728" s="21" t="s">
        <v>30</v>
      </c>
    </row>
    <row r="1729" spans="1:10" x14ac:dyDescent="0.25">
      <c r="A1729" s="35">
        <v>41663</v>
      </c>
      <c r="B1729" s="36">
        <v>856</v>
      </c>
      <c r="C1729" s="36" t="s">
        <v>407</v>
      </c>
      <c r="D1729" s="37" t="s">
        <v>48</v>
      </c>
      <c r="E1729" s="38">
        <v>878</v>
      </c>
      <c r="F1729" s="23">
        <v>41663</v>
      </c>
      <c r="G1729" s="38">
        <v>878</v>
      </c>
      <c r="H1729" s="40">
        <f t="shared" si="27"/>
        <v>0</v>
      </c>
      <c r="I1729" s="21" t="s">
        <v>15</v>
      </c>
      <c r="J1729" s="21" t="s">
        <v>621</v>
      </c>
    </row>
    <row r="1730" spans="1:10" x14ac:dyDescent="0.25">
      <c r="A1730" s="35">
        <v>41663</v>
      </c>
      <c r="B1730" s="36">
        <v>857</v>
      </c>
      <c r="C1730" s="36" t="s">
        <v>407</v>
      </c>
      <c r="D1730" s="37" t="s">
        <v>62</v>
      </c>
      <c r="E1730" s="38">
        <v>12236.8</v>
      </c>
      <c r="F1730" s="23">
        <v>41663</v>
      </c>
      <c r="G1730" s="38">
        <v>12236.8</v>
      </c>
      <c r="H1730" s="40">
        <f t="shared" si="27"/>
        <v>0</v>
      </c>
      <c r="I1730" s="21" t="s">
        <v>217</v>
      </c>
    </row>
    <row r="1731" spans="1:10" x14ac:dyDescent="0.25">
      <c r="A1731" s="35">
        <v>41663</v>
      </c>
      <c r="B1731" s="36">
        <v>858</v>
      </c>
      <c r="C1731" s="36" t="s">
        <v>407</v>
      </c>
      <c r="D1731" s="37" t="s">
        <v>338</v>
      </c>
      <c r="E1731" s="38">
        <v>446</v>
      </c>
      <c r="F1731" s="23">
        <v>41664</v>
      </c>
      <c r="G1731" s="38">
        <v>446</v>
      </c>
      <c r="H1731" s="40">
        <f t="shared" si="27"/>
        <v>0</v>
      </c>
      <c r="I1731" s="21" t="s">
        <v>30</v>
      </c>
    </row>
    <row r="1732" spans="1:10" x14ac:dyDescent="0.25">
      <c r="A1732" s="35">
        <v>41663</v>
      </c>
      <c r="B1732" s="36">
        <v>859</v>
      </c>
      <c r="C1732" s="36" t="s">
        <v>407</v>
      </c>
      <c r="D1732" s="37" t="s">
        <v>51</v>
      </c>
      <c r="E1732" s="38">
        <v>2182</v>
      </c>
      <c r="F1732" s="23">
        <v>41666</v>
      </c>
      <c r="G1732" s="38">
        <v>2182</v>
      </c>
      <c r="H1732" s="40">
        <f t="shared" si="27"/>
        <v>0</v>
      </c>
      <c r="I1732" s="21" t="s">
        <v>15</v>
      </c>
    </row>
    <row r="1733" spans="1:10" x14ac:dyDescent="0.25">
      <c r="A1733" s="35">
        <v>41663</v>
      </c>
      <c r="B1733" s="36">
        <v>860</v>
      </c>
      <c r="C1733" s="36" t="s">
        <v>407</v>
      </c>
      <c r="D1733" s="37" t="s">
        <v>66</v>
      </c>
      <c r="E1733" s="38">
        <v>308</v>
      </c>
      <c r="F1733" s="23">
        <v>41663</v>
      </c>
      <c r="G1733" s="38">
        <v>308</v>
      </c>
      <c r="H1733" s="40">
        <f t="shared" si="27"/>
        <v>0</v>
      </c>
      <c r="I1733" s="21" t="s">
        <v>30</v>
      </c>
    </row>
    <row r="1734" spans="1:10" x14ac:dyDescent="0.25">
      <c r="A1734" s="35">
        <v>41663</v>
      </c>
      <c r="B1734" s="36">
        <v>861</v>
      </c>
      <c r="C1734" s="36" t="s">
        <v>407</v>
      </c>
      <c r="D1734" s="37" t="s">
        <v>183</v>
      </c>
      <c r="E1734" s="38">
        <v>5372</v>
      </c>
      <c r="F1734" s="23">
        <v>41663</v>
      </c>
      <c r="G1734" s="38">
        <v>5372</v>
      </c>
      <c r="H1734" s="40">
        <f t="shared" si="27"/>
        <v>0</v>
      </c>
      <c r="I1734" s="21" t="s">
        <v>30</v>
      </c>
    </row>
    <row r="1735" spans="1:10" x14ac:dyDescent="0.25">
      <c r="A1735" s="35">
        <v>41663</v>
      </c>
      <c r="B1735" s="36">
        <v>862</v>
      </c>
      <c r="C1735" s="36" t="s">
        <v>407</v>
      </c>
      <c r="D1735" s="37" t="s">
        <v>149</v>
      </c>
      <c r="E1735" s="38">
        <v>7210</v>
      </c>
      <c r="F1735" s="23">
        <v>41663</v>
      </c>
      <c r="G1735" s="38">
        <v>7210</v>
      </c>
      <c r="H1735" s="40">
        <f t="shared" si="27"/>
        <v>0</v>
      </c>
    </row>
    <row r="1736" spans="1:10" x14ac:dyDescent="0.25">
      <c r="A1736" s="35">
        <v>41663</v>
      </c>
      <c r="B1736" s="36">
        <v>863</v>
      </c>
      <c r="C1736" s="36" t="s">
        <v>407</v>
      </c>
      <c r="D1736" s="37" t="s">
        <v>12</v>
      </c>
      <c r="E1736" s="38">
        <v>215</v>
      </c>
      <c r="F1736" s="23">
        <v>41663</v>
      </c>
      <c r="G1736" s="38">
        <v>215</v>
      </c>
      <c r="H1736" s="40">
        <f t="shared" si="27"/>
        <v>0</v>
      </c>
    </row>
    <row r="1737" spans="1:10" x14ac:dyDescent="0.25">
      <c r="A1737" s="35">
        <v>41663</v>
      </c>
      <c r="B1737" s="36">
        <v>864</v>
      </c>
      <c r="C1737" s="36" t="s">
        <v>407</v>
      </c>
      <c r="D1737" s="56" t="s">
        <v>53</v>
      </c>
      <c r="E1737" s="57">
        <v>0</v>
      </c>
      <c r="G1737" s="38">
        <v>0</v>
      </c>
      <c r="H1737" s="40">
        <f t="shared" si="27"/>
        <v>0</v>
      </c>
      <c r="I1737" s="21" t="s">
        <v>521</v>
      </c>
    </row>
    <row r="1738" spans="1:10" x14ac:dyDescent="0.25">
      <c r="A1738" s="35">
        <v>41663</v>
      </c>
      <c r="B1738" s="36">
        <v>865</v>
      </c>
      <c r="C1738" s="36" t="s">
        <v>407</v>
      </c>
      <c r="D1738" s="37" t="s">
        <v>8</v>
      </c>
      <c r="E1738" s="38">
        <v>878</v>
      </c>
      <c r="F1738" s="23">
        <v>41663</v>
      </c>
      <c r="G1738" s="38">
        <v>878</v>
      </c>
      <c r="H1738" s="40">
        <f t="shared" si="27"/>
        <v>0</v>
      </c>
      <c r="I1738" s="21" t="s">
        <v>8</v>
      </c>
    </row>
    <row r="1739" spans="1:10" x14ac:dyDescent="0.25">
      <c r="A1739" s="35">
        <v>41663</v>
      </c>
      <c r="B1739" s="36">
        <v>866</v>
      </c>
      <c r="C1739" s="36" t="s">
        <v>407</v>
      </c>
      <c r="D1739" s="37" t="s">
        <v>8</v>
      </c>
      <c r="E1739" s="38">
        <v>2748</v>
      </c>
      <c r="F1739" s="23">
        <v>41663</v>
      </c>
      <c r="G1739" s="38">
        <v>2748</v>
      </c>
      <c r="H1739" s="40">
        <f t="shared" si="27"/>
        <v>0</v>
      </c>
      <c r="I1739" s="21" t="s">
        <v>8</v>
      </c>
    </row>
    <row r="1740" spans="1:10" x14ac:dyDescent="0.25">
      <c r="A1740" s="35">
        <v>41663</v>
      </c>
      <c r="B1740" s="36">
        <v>867</v>
      </c>
      <c r="C1740" s="36" t="s">
        <v>407</v>
      </c>
      <c r="D1740" s="37" t="s">
        <v>473</v>
      </c>
      <c r="E1740" s="38">
        <v>2999</v>
      </c>
      <c r="F1740" s="23">
        <v>41668</v>
      </c>
      <c r="G1740" s="38">
        <v>2999</v>
      </c>
      <c r="H1740" s="40">
        <f t="shared" si="27"/>
        <v>0</v>
      </c>
      <c r="I1740" s="21" t="s">
        <v>15</v>
      </c>
    </row>
    <row r="1741" spans="1:10" x14ac:dyDescent="0.25">
      <c r="A1741" s="35">
        <v>41663</v>
      </c>
      <c r="B1741" s="36">
        <v>868</v>
      </c>
      <c r="C1741" s="36" t="s">
        <v>407</v>
      </c>
      <c r="D1741" s="37" t="s">
        <v>136</v>
      </c>
      <c r="E1741" s="38">
        <v>2561</v>
      </c>
      <c r="F1741" s="23">
        <v>41663</v>
      </c>
      <c r="G1741" s="38">
        <v>2561</v>
      </c>
      <c r="H1741" s="40">
        <f t="shared" si="27"/>
        <v>0</v>
      </c>
    </row>
    <row r="1742" spans="1:10" x14ac:dyDescent="0.25">
      <c r="A1742" s="35">
        <v>41663</v>
      </c>
      <c r="B1742" s="36">
        <v>869</v>
      </c>
      <c r="C1742" s="36" t="s">
        <v>407</v>
      </c>
      <c r="D1742" s="37" t="s">
        <v>8</v>
      </c>
      <c r="E1742" s="38">
        <v>165.5</v>
      </c>
      <c r="F1742" s="23">
        <v>41663</v>
      </c>
      <c r="G1742" s="38">
        <v>165.5</v>
      </c>
      <c r="H1742" s="40">
        <f t="shared" si="27"/>
        <v>0</v>
      </c>
    </row>
    <row r="1743" spans="1:10" x14ac:dyDescent="0.25">
      <c r="A1743" s="35">
        <v>41663</v>
      </c>
      <c r="B1743" s="36">
        <v>870</v>
      </c>
      <c r="C1743" s="36" t="s">
        <v>407</v>
      </c>
      <c r="D1743" s="37" t="s">
        <v>34</v>
      </c>
      <c r="E1743" s="38">
        <v>3389</v>
      </c>
      <c r="F1743" s="23">
        <v>41664</v>
      </c>
      <c r="G1743" s="38">
        <v>3389</v>
      </c>
      <c r="H1743" s="40">
        <f t="shared" si="27"/>
        <v>0</v>
      </c>
      <c r="I1743" s="21" t="s">
        <v>30</v>
      </c>
    </row>
    <row r="1744" spans="1:10" x14ac:dyDescent="0.25">
      <c r="A1744" s="35">
        <v>41663</v>
      </c>
      <c r="B1744" s="36">
        <v>871</v>
      </c>
      <c r="C1744" s="36" t="s">
        <v>407</v>
      </c>
      <c r="D1744" s="37" t="s">
        <v>22</v>
      </c>
      <c r="E1744" s="38">
        <v>9234</v>
      </c>
      <c r="F1744" s="23">
        <v>41666</v>
      </c>
      <c r="G1744" s="38">
        <v>9234</v>
      </c>
      <c r="H1744" s="40">
        <f t="shared" si="27"/>
        <v>0</v>
      </c>
      <c r="J1744" s="21" t="s">
        <v>622</v>
      </c>
    </row>
    <row r="1745" spans="1:9" x14ac:dyDescent="0.25">
      <c r="A1745" s="35">
        <v>41663</v>
      </c>
      <c r="B1745" s="36">
        <v>872</v>
      </c>
      <c r="C1745" s="36" t="s">
        <v>407</v>
      </c>
      <c r="D1745" s="37" t="s">
        <v>8</v>
      </c>
      <c r="E1745" s="38">
        <v>1384</v>
      </c>
      <c r="F1745" s="23">
        <v>41663</v>
      </c>
      <c r="G1745" s="38">
        <v>1384</v>
      </c>
      <c r="H1745" s="40">
        <f t="shared" si="27"/>
        <v>0</v>
      </c>
      <c r="I1745" s="21" t="s">
        <v>8</v>
      </c>
    </row>
    <row r="1746" spans="1:9" x14ac:dyDescent="0.25">
      <c r="A1746" s="35">
        <v>41663</v>
      </c>
      <c r="B1746" s="36">
        <v>873</v>
      </c>
      <c r="C1746" s="36" t="s">
        <v>407</v>
      </c>
      <c r="D1746" s="37" t="s">
        <v>35</v>
      </c>
      <c r="E1746" s="38">
        <v>1300</v>
      </c>
      <c r="F1746" s="23">
        <v>41663</v>
      </c>
      <c r="G1746" s="38">
        <v>1300</v>
      </c>
      <c r="H1746" s="40">
        <f t="shared" si="27"/>
        <v>0</v>
      </c>
      <c r="I1746" s="21" t="s">
        <v>30</v>
      </c>
    </row>
    <row r="1747" spans="1:9" x14ac:dyDescent="0.25">
      <c r="A1747" s="35">
        <v>41663</v>
      </c>
      <c r="B1747" s="36">
        <v>874</v>
      </c>
      <c r="C1747" s="36" t="s">
        <v>407</v>
      </c>
      <c r="D1747" s="37" t="s">
        <v>250</v>
      </c>
      <c r="E1747" s="38">
        <v>10965.5</v>
      </c>
      <c r="F1747" s="23">
        <v>41663</v>
      </c>
      <c r="G1747" s="38">
        <v>10965.5</v>
      </c>
      <c r="H1747" s="40">
        <f t="shared" si="27"/>
        <v>0</v>
      </c>
      <c r="I1747" s="21" t="s">
        <v>30</v>
      </c>
    </row>
    <row r="1748" spans="1:9" x14ac:dyDescent="0.25">
      <c r="A1748" s="35">
        <v>41663</v>
      </c>
      <c r="B1748" s="36">
        <v>875</v>
      </c>
      <c r="C1748" s="36" t="s">
        <v>407</v>
      </c>
      <c r="D1748" s="37" t="s">
        <v>468</v>
      </c>
      <c r="E1748" s="38">
        <v>7779.5</v>
      </c>
      <c r="F1748" s="23">
        <v>41664</v>
      </c>
      <c r="G1748" s="38">
        <v>7779.5</v>
      </c>
      <c r="H1748" s="40">
        <f t="shared" si="27"/>
        <v>0</v>
      </c>
      <c r="I1748" s="21" t="s">
        <v>65</v>
      </c>
    </row>
    <row r="1749" spans="1:9" x14ac:dyDescent="0.25">
      <c r="A1749" s="35">
        <v>41663</v>
      </c>
      <c r="B1749" s="36">
        <v>876</v>
      </c>
      <c r="C1749" s="36" t="s">
        <v>407</v>
      </c>
      <c r="D1749" s="37" t="s">
        <v>233</v>
      </c>
      <c r="E1749" s="38">
        <v>1178.5</v>
      </c>
      <c r="F1749" s="23">
        <v>41664</v>
      </c>
      <c r="G1749" s="38">
        <v>1178.5</v>
      </c>
      <c r="H1749" s="40">
        <f t="shared" si="27"/>
        <v>0</v>
      </c>
      <c r="I1749" s="21" t="s">
        <v>65</v>
      </c>
    </row>
    <row r="1750" spans="1:9" x14ac:dyDescent="0.25">
      <c r="A1750" s="35">
        <v>41663</v>
      </c>
      <c r="B1750" s="36">
        <v>877</v>
      </c>
      <c r="C1750" s="36" t="s">
        <v>407</v>
      </c>
      <c r="D1750" s="37" t="s">
        <v>8</v>
      </c>
      <c r="E1750" s="38">
        <v>6545</v>
      </c>
      <c r="F1750" s="23">
        <v>41663</v>
      </c>
      <c r="G1750" s="38">
        <v>6545</v>
      </c>
      <c r="H1750" s="40">
        <f t="shared" si="27"/>
        <v>0</v>
      </c>
      <c r="I1750" s="21" t="s">
        <v>8</v>
      </c>
    </row>
    <row r="1751" spans="1:9" x14ac:dyDescent="0.25">
      <c r="A1751" s="35">
        <v>41663</v>
      </c>
      <c r="B1751" s="36">
        <v>878</v>
      </c>
      <c r="C1751" s="36" t="s">
        <v>407</v>
      </c>
      <c r="D1751" s="37" t="s">
        <v>499</v>
      </c>
      <c r="E1751" s="38">
        <v>705</v>
      </c>
      <c r="F1751" s="23">
        <v>41664</v>
      </c>
      <c r="G1751" s="38">
        <v>705</v>
      </c>
      <c r="H1751" s="40">
        <f t="shared" si="27"/>
        <v>0</v>
      </c>
      <c r="I1751" s="21" t="s">
        <v>65</v>
      </c>
    </row>
    <row r="1752" spans="1:9" x14ac:dyDescent="0.25">
      <c r="A1752" s="35">
        <v>41663</v>
      </c>
      <c r="B1752" s="36">
        <v>879</v>
      </c>
      <c r="C1752" s="36" t="s">
        <v>407</v>
      </c>
      <c r="D1752" s="56" t="s">
        <v>53</v>
      </c>
      <c r="E1752" s="57">
        <v>0</v>
      </c>
      <c r="G1752" s="38">
        <v>0</v>
      </c>
      <c r="H1752" s="40">
        <f t="shared" si="27"/>
        <v>0</v>
      </c>
      <c r="I1752" s="21" t="s">
        <v>521</v>
      </c>
    </row>
    <row r="1753" spans="1:9" x14ac:dyDescent="0.25">
      <c r="A1753" s="35">
        <v>41663</v>
      </c>
      <c r="B1753" s="36">
        <v>880</v>
      </c>
      <c r="C1753" s="36" t="s">
        <v>407</v>
      </c>
      <c r="D1753" s="37" t="s">
        <v>8</v>
      </c>
      <c r="E1753" s="38">
        <v>282</v>
      </c>
      <c r="F1753" s="23">
        <v>41663</v>
      </c>
      <c r="G1753" s="38">
        <v>282</v>
      </c>
      <c r="H1753" s="40">
        <f t="shared" si="27"/>
        <v>0</v>
      </c>
      <c r="I1753" s="21" t="s">
        <v>8</v>
      </c>
    </row>
    <row r="1754" spans="1:9" x14ac:dyDescent="0.25">
      <c r="A1754" s="35">
        <v>41663</v>
      </c>
      <c r="B1754" s="36">
        <v>881</v>
      </c>
      <c r="C1754" s="36" t="s">
        <v>407</v>
      </c>
      <c r="D1754" s="37" t="s">
        <v>235</v>
      </c>
      <c r="E1754" s="38">
        <v>3742</v>
      </c>
      <c r="F1754" s="95" t="s">
        <v>623</v>
      </c>
      <c r="G1754" s="44">
        <f>2000+1742</f>
        <v>3742</v>
      </c>
      <c r="H1754" s="40">
        <f t="shared" si="27"/>
        <v>0</v>
      </c>
      <c r="I1754" s="21" t="s">
        <v>65</v>
      </c>
    </row>
    <row r="1755" spans="1:9" x14ac:dyDescent="0.25">
      <c r="A1755" s="35">
        <v>41663</v>
      </c>
      <c r="B1755" s="36">
        <v>882</v>
      </c>
      <c r="C1755" s="36" t="s">
        <v>407</v>
      </c>
      <c r="D1755" s="37" t="s">
        <v>386</v>
      </c>
      <c r="E1755" s="38">
        <v>1222</v>
      </c>
      <c r="F1755" s="23">
        <v>41664</v>
      </c>
      <c r="G1755" s="38">
        <v>1222</v>
      </c>
      <c r="H1755" s="40">
        <f t="shared" si="27"/>
        <v>0</v>
      </c>
      <c r="I1755" s="21" t="s">
        <v>65</v>
      </c>
    </row>
    <row r="1756" spans="1:9" x14ac:dyDescent="0.25">
      <c r="A1756" s="35">
        <v>41663</v>
      </c>
      <c r="B1756" s="36">
        <v>883</v>
      </c>
      <c r="C1756" s="36" t="s">
        <v>407</v>
      </c>
      <c r="D1756" s="37" t="s">
        <v>78</v>
      </c>
      <c r="E1756" s="38">
        <v>1952</v>
      </c>
      <c r="F1756" s="23">
        <v>41664</v>
      </c>
      <c r="G1756" s="38">
        <v>1952</v>
      </c>
      <c r="H1756" s="40">
        <f t="shared" si="27"/>
        <v>0</v>
      </c>
      <c r="I1756" s="21" t="s">
        <v>65</v>
      </c>
    </row>
    <row r="1757" spans="1:9" x14ac:dyDescent="0.25">
      <c r="A1757" s="35">
        <v>41663</v>
      </c>
      <c r="B1757" s="36">
        <v>884</v>
      </c>
      <c r="C1757" s="36" t="s">
        <v>407</v>
      </c>
      <c r="D1757" s="37" t="s">
        <v>80</v>
      </c>
      <c r="E1757" s="38">
        <v>1548</v>
      </c>
      <c r="F1757" s="23">
        <v>41664</v>
      </c>
      <c r="G1757" s="38">
        <v>1548</v>
      </c>
      <c r="H1757" s="40">
        <f t="shared" si="27"/>
        <v>0</v>
      </c>
      <c r="I1757" s="21" t="s">
        <v>65</v>
      </c>
    </row>
    <row r="1758" spans="1:9" x14ac:dyDescent="0.25">
      <c r="A1758" s="35">
        <v>41663</v>
      </c>
      <c r="B1758" s="36">
        <v>885</v>
      </c>
      <c r="C1758" s="36" t="s">
        <v>407</v>
      </c>
      <c r="D1758" s="37" t="s">
        <v>624</v>
      </c>
      <c r="E1758" s="38">
        <v>1980</v>
      </c>
      <c r="F1758" s="23">
        <v>41664</v>
      </c>
      <c r="G1758" s="38">
        <v>1980</v>
      </c>
      <c r="H1758" s="40">
        <f t="shared" si="27"/>
        <v>0</v>
      </c>
      <c r="I1758" s="21" t="s">
        <v>65</v>
      </c>
    </row>
    <row r="1759" spans="1:9" x14ac:dyDescent="0.25">
      <c r="A1759" s="35">
        <v>41663</v>
      </c>
      <c r="B1759" s="36">
        <v>886</v>
      </c>
      <c r="C1759" s="36" t="s">
        <v>407</v>
      </c>
      <c r="D1759" s="37" t="s">
        <v>28</v>
      </c>
      <c r="E1759" s="38">
        <v>6486</v>
      </c>
      <c r="F1759" s="23">
        <v>41663</v>
      </c>
      <c r="G1759" s="38">
        <v>6486</v>
      </c>
      <c r="H1759" s="40">
        <f t="shared" si="27"/>
        <v>0</v>
      </c>
    </row>
    <row r="1760" spans="1:9" x14ac:dyDescent="0.25">
      <c r="A1760" s="35">
        <v>41663</v>
      </c>
      <c r="B1760" s="36">
        <v>887</v>
      </c>
      <c r="C1760" s="36" t="s">
        <v>407</v>
      </c>
      <c r="D1760" s="37" t="s">
        <v>413</v>
      </c>
      <c r="E1760" s="38">
        <v>318</v>
      </c>
      <c r="F1760" s="23">
        <v>41664</v>
      </c>
      <c r="G1760" s="38">
        <v>318</v>
      </c>
      <c r="H1760" s="40">
        <f t="shared" si="27"/>
        <v>0</v>
      </c>
      <c r="I1760" s="21" t="s">
        <v>65</v>
      </c>
    </row>
    <row r="1761" spans="1:10" x14ac:dyDescent="0.25">
      <c r="A1761" s="35">
        <v>41663</v>
      </c>
      <c r="B1761" s="36">
        <v>888</v>
      </c>
      <c r="C1761" s="36" t="s">
        <v>407</v>
      </c>
      <c r="D1761" s="37" t="s">
        <v>300</v>
      </c>
      <c r="E1761" s="38">
        <v>2961</v>
      </c>
      <c r="F1761" s="23">
        <v>41664</v>
      </c>
      <c r="G1761" s="38">
        <v>2961</v>
      </c>
      <c r="H1761" s="40">
        <f t="shared" si="27"/>
        <v>0</v>
      </c>
      <c r="I1761" s="21" t="s">
        <v>65</v>
      </c>
    </row>
    <row r="1762" spans="1:10" x14ac:dyDescent="0.25">
      <c r="A1762" s="35">
        <v>41663</v>
      </c>
      <c r="B1762" s="36">
        <v>889</v>
      </c>
      <c r="C1762" s="36" t="s">
        <v>407</v>
      </c>
      <c r="D1762" s="37" t="s">
        <v>509</v>
      </c>
      <c r="E1762" s="38">
        <v>19045.5</v>
      </c>
      <c r="F1762" s="23">
        <v>41663</v>
      </c>
      <c r="G1762" s="38">
        <v>19045.5</v>
      </c>
      <c r="H1762" s="40">
        <f t="shared" si="27"/>
        <v>0</v>
      </c>
    </row>
    <row r="1763" spans="1:10" x14ac:dyDescent="0.25">
      <c r="A1763" s="35">
        <v>41663</v>
      </c>
      <c r="B1763" s="36">
        <v>890</v>
      </c>
      <c r="C1763" s="36" t="s">
        <v>407</v>
      </c>
      <c r="D1763" s="37" t="s">
        <v>74</v>
      </c>
      <c r="E1763" s="38">
        <v>4237</v>
      </c>
      <c r="F1763" s="23">
        <v>41663</v>
      </c>
      <c r="G1763" s="38">
        <v>4237</v>
      </c>
      <c r="H1763" s="40">
        <f t="shared" si="27"/>
        <v>0</v>
      </c>
    </row>
    <row r="1764" spans="1:10" x14ac:dyDescent="0.25">
      <c r="A1764" s="35">
        <v>41663</v>
      </c>
      <c r="B1764" s="36">
        <v>891</v>
      </c>
      <c r="C1764" s="36" t="s">
        <v>407</v>
      </c>
      <c r="D1764" s="37" t="s">
        <v>366</v>
      </c>
      <c r="E1764" s="38">
        <v>5522</v>
      </c>
      <c r="F1764" s="23">
        <v>41663</v>
      </c>
      <c r="G1764" s="38">
        <v>5522</v>
      </c>
      <c r="H1764" s="40">
        <f t="shared" si="27"/>
        <v>0</v>
      </c>
      <c r="I1764" s="21" t="s">
        <v>27</v>
      </c>
    </row>
    <row r="1765" spans="1:10" x14ac:dyDescent="0.25">
      <c r="A1765" s="35">
        <v>41663</v>
      </c>
      <c r="B1765" s="36">
        <v>892</v>
      </c>
      <c r="C1765" s="36" t="s">
        <v>407</v>
      </c>
      <c r="D1765" s="37" t="s">
        <v>8</v>
      </c>
      <c r="E1765" s="38">
        <v>4551</v>
      </c>
      <c r="F1765" s="23">
        <v>41663</v>
      </c>
      <c r="G1765" s="38">
        <v>4551</v>
      </c>
      <c r="H1765" s="40">
        <f t="shared" si="27"/>
        <v>0</v>
      </c>
    </row>
    <row r="1766" spans="1:10" x14ac:dyDescent="0.25">
      <c r="A1766" s="35">
        <v>41663</v>
      </c>
      <c r="B1766" s="36">
        <v>893</v>
      </c>
      <c r="C1766" s="36" t="s">
        <v>407</v>
      </c>
      <c r="D1766" s="37" t="s">
        <v>147</v>
      </c>
      <c r="E1766" s="38">
        <v>4164</v>
      </c>
      <c r="F1766" s="115" t="s">
        <v>625</v>
      </c>
      <c r="G1766" s="38">
        <v>4164</v>
      </c>
      <c r="H1766" s="40">
        <f t="shared" si="27"/>
        <v>0</v>
      </c>
    </row>
    <row r="1767" spans="1:10" x14ac:dyDescent="0.25">
      <c r="A1767" s="35">
        <v>41663</v>
      </c>
      <c r="B1767" s="36">
        <v>894</v>
      </c>
      <c r="C1767" s="36" t="s">
        <v>407</v>
      </c>
      <c r="D1767" s="37" t="s">
        <v>8</v>
      </c>
      <c r="E1767" s="38">
        <v>417</v>
      </c>
      <c r="F1767" s="23">
        <v>41663</v>
      </c>
      <c r="G1767" s="38">
        <v>417</v>
      </c>
      <c r="H1767" s="40">
        <f t="shared" si="27"/>
        <v>0</v>
      </c>
      <c r="I1767" s="21" t="s">
        <v>8</v>
      </c>
    </row>
    <row r="1768" spans="1:10" x14ac:dyDescent="0.25">
      <c r="A1768" s="35">
        <v>41663</v>
      </c>
      <c r="B1768" s="36">
        <v>895</v>
      </c>
      <c r="C1768" s="36" t="s">
        <v>407</v>
      </c>
      <c r="D1768" s="37" t="s">
        <v>8</v>
      </c>
      <c r="E1768" s="38">
        <v>207</v>
      </c>
      <c r="F1768" s="23">
        <v>41663</v>
      </c>
      <c r="G1768" s="38">
        <v>207</v>
      </c>
      <c r="H1768" s="40">
        <f t="shared" si="27"/>
        <v>0</v>
      </c>
      <c r="I1768" s="21" t="s">
        <v>8</v>
      </c>
    </row>
    <row r="1769" spans="1:10" x14ac:dyDescent="0.25">
      <c r="A1769" s="35">
        <v>41663</v>
      </c>
      <c r="B1769" s="36">
        <v>896</v>
      </c>
      <c r="C1769" s="36" t="s">
        <v>407</v>
      </c>
      <c r="D1769" s="37" t="s">
        <v>503</v>
      </c>
      <c r="E1769" s="38">
        <v>2839</v>
      </c>
      <c r="F1769" s="23">
        <v>41664</v>
      </c>
      <c r="G1769" s="38">
        <v>2839</v>
      </c>
      <c r="H1769" s="40">
        <f t="shared" si="27"/>
        <v>0</v>
      </c>
    </row>
    <row r="1770" spans="1:10" x14ac:dyDescent="0.25">
      <c r="A1770" s="35">
        <v>41663</v>
      </c>
      <c r="B1770" s="36">
        <v>897</v>
      </c>
      <c r="C1770" s="36" t="s">
        <v>407</v>
      </c>
      <c r="D1770" s="37" t="s">
        <v>36</v>
      </c>
      <c r="E1770" s="38">
        <v>13840</v>
      </c>
      <c r="F1770" s="23">
        <v>41663</v>
      </c>
      <c r="G1770" s="38">
        <v>13840</v>
      </c>
      <c r="H1770" s="40">
        <f t="shared" ref="H1770:H1833" si="28">E1770-G1770</f>
        <v>0</v>
      </c>
    </row>
    <row r="1771" spans="1:10" x14ac:dyDescent="0.25">
      <c r="A1771" s="35">
        <v>41663</v>
      </c>
      <c r="B1771" s="36">
        <v>898</v>
      </c>
      <c r="C1771" s="36" t="s">
        <v>407</v>
      </c>
      <c r="D1771" s="37" t="s">
        <v>25</v>
      </c>
      <c r="E1771" s="38">
        <v>31689</v>
      </c>
      <c r="F1771" s="95" t="s">
        <v>626</v>
      </c>
      <c r="G1771" s="44">
        <v>31689</v>
      </c>
      <c r="H1771" s="40">
        <f t="shared" si="28"/>
        <v>0</v>
      </c>
      <c r="I1771" s="21" t="s">
        <v>21</v>
      </c>
    </row>
    <row r="1772" spans="1:10" x14ac:dyDescent="0.25">
      <c r="A1772" s="35">
        <v>41663</v>
      </c>
      <c r="B1772" s="36">
        <v>899</v>
      </c>
      <c r="C1772" s="36" t="s">
        <v>407</v>
      </c>
      <c r="D1772" s="37" t="s">
        <v>627</v>
      </c>
      <c r="E1772" s="38">
        <v>15837</v>
      </c>
      <c r="F1772" s="23">
        <v>41664</v>
      </c>
      <c r="G1772" s="38">
        <v>15837</v>
      </c>
      <c r="H1772" s="40">
        <f t="shared" si="28"/>
        <v>0</v>
      </c>
      <c r="I1772" s="21" t="s">
        <v>37</v>
      </c>
    </row>
    <row r="1773" spans="1:10" x14ac:dyDescent="0.25">
      <c r="A1773" s="35">
        <v>41663</v>
      </c>
      <c r="B1773" s="36">
        <v>900</v>
      </c>
      <c r="C1773" s="36" t="s">
        <v>407</v>
      </c>
      <c r="D1773" s="37" t="s">
        <v>137</v>
      </c>
      <c r="E1773" s="38">
        <v>2752</v>
      </c>
      <c r="F1773" s="23">
        <v>41663</v>
      </c>
      <c r="G1773" s="38">
        <v>2752</v>
      </c>
      <c r="H1773" s="40">
        <f t="shared" si="28"/>
        <v>0</v>
      </c>
    </row>
    <row r="1774" spans="1:10" x14ac:dyDescent="0.25">
      <c r="A1774" s="35">
        <v>41663</v>
      </c>
      <c r="B1774" s="36">
        <v>901</v>
      </c>
      <c r="C1774" s="36" t="s">
        <v>407</v>
      </c>
      <c r="D1774" s="37" t="s">
        <v>74</v>
      </c>
      <c r="E1774" s="38">
        <v>2516</v>
      </c>
      <c r="F1774" s="23">
        <v>41663</v>
      </c>
      <c r="G1774" s="38">
        <v>2516</v>
      </c>
      <c r="H1774" s="40">
        <f t="shared" si="28"/>
        <v>0</v>
      </c>
    </row>
    <row r="1775" spans="1:10" x14ac:dyDescent="0.25">
      <c r="A1775" s="35">
        <v>41663</v>
      </c>
      <c r="B1775" s="36">
        <v>902</v>
      </c>
      <c r="C1775" s="36" t="s">
        <v>407</v>
      </c>
      <c r="D1775" s="37" t="s">
        <v>85</v>
      </c>
      <c r="E1775" s="38">
        <v>30136</v>
      </c>
      <c r="F1775" s="23">
        <v>41664</v>
      </c>
      <c r="G1775" s="38">
        <v>30136</v>
      </c>
      <c r="H1775" s="40">
        <f t="shared" si="28"/>
        <v>0</v>
      </c>
      <c r="I1775" s="21" t="s">
        <v>27</v>
      </c>
      <c r="J1775" s="21" t="s">
        <v>628</v>
      </c>
    </row>
    <row r="1776" spans="1:10" x14ac:dyDescent="0.25">
      <c r="A1776" s="35">
        <v>41663</v>
      </c>
      <c r="B1776" s="36">
        <v>903</v>
      </c>
      <c r="C1776" s="36" t="s">
        <v>407</v>
      </c>
      <c r="D1776" s="37" t="s">
        <v>92</v>
      </c>
      <c r="E1776" s="38">
        <v>11644.5</v>
      </c>
      <c r="F1776" s="23">
        <v>41664</v>
      </c>
      <c r="G1776" s="38">
        <v>11644.5</v>
      </c>
      <c r="H1776" s="40">
        <f t="shared" si="28"/>
        <v>0</v>
      </c>
      <c r="I1776" s="21" t="s">
        <v>27</v>
      </c>
    </row>
    <row r="1777" spans="1:13" x14ac:dyDescent="0.25">
      <c r="A1777" s="35">
        <v>41663</v>
      </c>
      <c r="B1777" s="36">
        <v>904</v>
      </c>
      <c r="C1777" s="36" t="s">
        <v>407</v>
      </c>
      <c r="D1777" s="37" t="s">
        <v>93</v>
      </c>
      <c r="E1777" s="38">
        <v>7457.1</v>
      </c>
      <c r="F1777" s="23">
        <v>41664</v>
      </c>
      <c r="G1777" s="38">
        <v>7457.1</v>
      </c>
      <c r="H1777" s="40">
        <f t="shared" si="28"/>
        <v>0</v>
      </c>
      <c r="I1777" s="21" t="s">
        <v>27</v>
      </c>
    </row>
    <row r="1778" spans="1:13" x14ac:dyDescent="0.25">
      <c r="A1778" s="35">
        <v>41663</v>
      </c>
      <c r="B1778" s="36">
        <v>905</v>
      </c>
      <c r="C1778" s="36" t="s">
        <v>407</v>
      </c>
      <c r="D1778" s="37" t="s">
        <v>383</v>
      </c>
      <c r="E1778" s="38">
        <v>316</v>
      </c>
      <c r="F1778" s="23">
        <v>41663</v>
      </c>
      <c r="G1778" s="38">
        <v>316</v>
      </c>
      <c r="H1778" s="40">
        <f t="shared" si="28"/>
        <v>0</v>
      </c>
    </row>
    <row r="1779" spans="1:13" x14ac:dyDescent="0.25">
      <c r="A1779" s="35">
        <v>41664</v>
      </c>
      <c r="B1779" s="36">
        <v>906</v>
      </c>
      <c r="C1779" s="36" t="s">
        <v>407</v>
      </c>
      <c r="D1779" s="37" t="s">
        <v>310</v>
      </c>
      <c r="E1779" s="88">
        <v>42186.5</v>
      </c>
      <c r="F1779" s="102" t="s">
        <v>629</v>
      </c>
      <c r="G1779" s="44">
        <v>42186.5</v>
      </c>
      <c r="H1779" s="40">
        <f t="shared" si="28"/>
        <v>0</v>
      </c>
      <c r="I1779" s="88" t="s">
        <v>27</v>
      </c>
    </row>
    <row r="1780" spans="1:13" x14ac:dyDescent="0.25">
      <c r="A1780" s="35">
        <v>41664</v>
      </c>
      <c r="B1780" s="36">
        <v>907</v>
      </c>
      <c r="C1780" s="36" t="s">
        <v>407</v>
      </c>
      <c r="D1780" s="37" t="s">
        <v>244</v>
      </c>
      <c r="E1780" s="38">
        <v>16091.5</v>
      </c>
      <c r="F1780" s="102" t="s">
        <v>630</v>
      </c>
      <c r="G1780" s="44">
        <v>16091.5</v>
      </c>
      <c r="H1780" s="40">
        <f t="shared" si="28"/>
        <v>0</v>
      </c>
      <c r="I1780" s="88" t="s">
        <v>27</v>
      </c>
    </row>
    <row r="1781" spans="1:13" x14ac:dyDescent="0.25">
      <c r="A1781" s="35">
        <v>41664</v>
      </c>
      <c r="B1781" s="36">
        <v>908</v>
      </c>
      <c r="C1781" s="36" t="s">
        <v>407</v>
      </c>
      <c r="D1781" s="37" t="s">
        <v>101</v>
      </c>
      <c r="E1781" s="38">
        <v>41849.5</v>
      </c>
      <c r="F1781" s="30" t="s">
        <v>631</v>
      </c>
      <c r="G1781" s="38">
        <v>41849.5</v>
      </c>
      <c r="H1781" s="40">
        <f t="shared" si="28"/>
        <v>0</v>
      </c>
      <c r="I1781" s="21" t="s">
        <v>27</v>
      </c>
    </row>
    <row r="1782" spans="1:13" x14ac:dyDescent="0.25">
      <c r="A1782" s="35">
        <v>41664</v>
      </c>
      <c r="B1782" s="36">
        <v>909</v>
      </c>
      <c r="C1782" s="36" t="s">
        <v>407</v>
      </c>
      <c r="D1782" s="37" t="s">
        <v>632</v>
      </c>
      <c r="E1782" s="38">
        <v>1719.5</v>
      </c>
      <c r="F1782" s="23">
        <v>41664</v>
      </c>
      <c r="G1782" s="38">
        <v>1719.5</v>
      </c>
      <c r="H1782" s="40">
        <f t="shared" si="28"/>
        <v>0</v>
      </c>
    </row>
    <row r="1783" spans="1:13" x14ac:dyDescent="0.25">
      <c r="A1783" s="35">
        <v>41664</v>
      </c>
      <c r="B1783" s="36">
        <v>910</v>
      </c>
      <c r="C1783" s="36" t="s">
        <v>407</v>
      </c>
      <c r="D1783" s="37" t="s">
        <v>334</v>
      </c>
      <c r="E1783" s="38">
        <v>2825.6</v>
      </c>
      <c r="F1783" s="89" t="s">
        <v>633</v>
      </c>
      <c r="G1783" s="38">
        <v>2365.1999999999998</v>
      </c>
      <c r="H1783" s="116">
        <f t="shared" si="28"/>
        <v>460.40000000000009</v>
      </c>
      <c r="I1783" s="117" t="s">
        <v>27</v>
      </c>
      <c r="J1783" s="118" t="s">
        <v>634</v>
      </c>
      <c r="K1783" s="117"/>
      <c r="L1783" s="117"/>
      <c r="M1783" s="117"/>
    </row>
    <row r="1784" spans="1:13" x14ac:dyDescent="0.25">
      <c r="A1784" s="35">
        <v>41664</v>
      </c>
      <c r="B1784" s="36">
        <v>911</v>
      </c>
      <c r="C1784" s="36" t="s">
        <v>407</v>
      </c>
      <c r="D1784" s="37" t="s">
        <v>632</v>
      </c>
      <c r="E1784" s="38">
        <v>85.5</v>
      </c>
      <c r="F1784" s="23">
        <v>41664</v>
      </c>
      <c r="G1784" s="38">
        <v>85.5</v>
      </c>
      <c r="H1784" s="40">
        <f t="shared" si="28"/>
        <v>0</v>
      </c>
    </row>
    <row r="1785" spans="1:13" x14ac:dyDescent="0.25">
      <c r="A1785" s="35">
        <v>41664</v>
      </c>
      <c r="B1785" s="36">
        <v>912</v>
      </c>
      <c r="C1785" s="36" t="s">
        <v>407</v>
      </c>
      <c r="D1785" s="37" t="s">
        <v>20</v>
      </c>
      <c r="E1785" s="38">
        <v>11315.85</v>
      </c>
      <c r="F1785" s="23">
        <v>41664</v>
      </c>
      <c r="G1785" s="38">
        <v>11315.85</v>
      </c>
      <c r="H1785" s="40">
        <f t="shared" si="28"/>
        <v>0</v>
      </c>
      <c r="I1785" s="21" t="s">
        <v>8</v>
      </c>
    </row>
    <row r="1786" spans="1:13" x14ac:dyDescent="0.25">
      <c r="A1786" s="35">
        <v>41664</v>
      </c>
      <c r="B1786" s="36">
        <v>913</v>
      </c>
      <c r="C1786" s="36" t="s">
        <v>407</v>
      </c>
      <c r="D1786" s="37" t="s">
        <v>14</v>
      </c>
      <c r="E1786" s="38">
        <v>1425.5</v>
      </c>
      <c r="F1786" s="23">
        <v>41664</v>
      </c>
      <c r="G1786" s="38">
        <v>1425.5</v>
      </c>
      <c r="H1786" s="40">
        <f t="shared" si="28"/>
        <v>0</v>
      </c>
    </row>
    <row r="1787" spans="1:13" x14ac:dyDescent="0.25">
      <c r="A1787" s="35">
        <v>41664</v>
      </c>
      <c r="B1787" s="36">
        <v>914</v>
      </c>
      <c r="C1787" s="36" t="s">
        <v>407</v>
      </c>
      <c r="D1787" s="37" t="s">
        <v>8</v>
      </c>
      <c r="E1787" s="38">
        <v>1210</v>
      </c>
      <c r="F1787" s="23">
        <v>41664</v>
      </c>
      <c r="G1787" s="38">
        <v>1210</v>
      </c>
      <c r="H1787" s="40">
        <f t="shared" si="28"/>
        <v>0</v>
      </c>
      <c r="I1787" s="21" t="s">
        <v>8</v>
      </c>
    </row>
    <row r="1788" spans="1:13" x14ac:dyDescent="0.25">
      <c r="A1788" s="35">
        <v>41664</v>
      </c>
      <c r="B1788" s="36">
        <v>915</v>
      </c>
      <c r="C1788" s="36" t="s">
        <v>407</v>
      </c>
      <c r="D1788" s="37" t="s">
        <v>17</v>
      </c>
      <c r="E1788" s="38">
        <v>230</v>
      </c>
      <c r="F1788" s="23">
        <v>41664</v>
      </c>
      <c r="G1788" s="38">
        <v>230</v>
      </c>
      <c r="H1788" s="40">
        <f t="shared" si="28"/>
        <v>0</v>
      </c>
      <c r="I1788" s="21" t="s">
        <v>21</v>
      </c>
    </row>
    <row r="1789" spans="1:13" x14ac:dyDescent="0.25">
      <c r="A1789" s="35">
        <v>41664</v>
      </c>
      <c r="B1789" s="36">
        <v>916</v>
      </c>
      <c r="C1789" s="36" t="s">
        <v>407</v>
      </c>
      <c r="D1789" s="37" t="s">
        <v>16</v>
      </c>
      <c r="E1789" s="38">
        <v>12362</v>
      </c>
      <c r="F1789" s="30">
        <v>41710</v>
      </c>
      <c r="G1789" s="44">
        <v>12362</v>
      </c>
      <c r="H1789" s="40">
        <f t="shared" si="28"/>
        <v>0</v>
      </c>
      <c r="I1789" s="21" t="s">
        <v>30</v>
      </c>
    </row>
    <row r="1790" spans="1:13" x14ac:dyDescent="0.25">
      <c r="A1790" s="35">
        <v>41664</v>
      </c>
      <c r="B1790" s="36">
        <v>917</v>
      </c>
      <c r="C1790" s="36" t="s">
        <v>407</v>
      </c>
      <c r="D1790" s="37" t="s">
        <v>346</v>
      </c>
      <c r="E1790" s="38">
        <v>2136</v>
      </c>
      <c r="F1790" s="23">
        <v>41664</v>
      </c>
      <c r="G1790" s="38">
        <v>2136</v>
      </c>
      <c r="H1790" s="40">
        <f t="shared" si="28"/>
        <v>0</v>
      </c>
      <c r="I1790" s="21" t="s">
        <v>27</v>
      </c>
    </row>
    <row r="1791" spans="1:13" x14ac:dyDescent="0.25">
      <c r="A1791" s="35">
        <v>41664</v>
      </c>
      <c r="B1791" s="36">
        <v>918</v>
      </c>
      <c r="C1791" s="36" t="s">
        <v>407</v>
      </c>
      <c r="D1791" s="37" t="s">
        <v>88</v>
      </c>
      <c r="E1791" s="38">
        <v>3288</v>
      </c>
      <c r="F1791" s="23">
        <v>41664</v>
      </c>
      <c r="G1791" s="38">
        <v>3288</v>
      </c>
      <c r="H1791" s="40">
        <f t="shared" si="28"/>
        <v>0</v>
      </c>
      <c r="I1791" s="21" t="s">
        <v>27</v>
      </c>
    </row>
    <row r="1792" spans="1:13" x14ac:dyDescent="0.25">
      <c r="A1792" s="35">
        <v>41664</v>
      </c>
      <c r="B1792" s="36">
        <v>919</v>
      </c>
      <c r="C1792" s="36" t="s">
        <v>407</v>
      </c>
      <c r="D1792" s="37" t="s">
        <v>635</v>
      </c>
      <c r="E1792" s="38">
        <v>11311.5</v>
      </c>
      <c r="F1792" s="23">
        <v>41664</v>
      </c>
      <c r="G1792" s="38">
        <v>11311.5</v>
      </c>
      <c r="H1792" s="40">
        <f t="shared" si="28"/>
        <v>0</v>
      </c>
      <c r="I1792" s="21" t="s">
        <v>27</v>
      </c>
    </row>
    <row r="1793" spans="1:9" x14ac:dyDescent="0.25">
      <c r="A1793" s="35">
        <v>41664</v>
      </c>
      <c r="B1793" s="36">
        <v>920</v>
      </c>
      <c r="C1793" s="36" t="s">
        <v>407</v>
      </c>
      <c r="D1793" s="37" t="s">
        <v>8</v>
      </c>
      <c r="E1793" s="38">
        <v>45.6</v>
      </c>
      <c r="F1793" s="23">
        <v>41664</v>
      </c>
      <c r="G1793" s="38">
        <v>45.6</v>
      </c>
      <c r="H1793" s="40">
        <f t="shared" si="28"/>
        <v>0</v>
      </c>
      <c r="I1793" s="21" t="s">
        <v>8</v>
      </c>
    </row>
    <row r="1794" spans="1:9" x14ac:dyDescent="0.25">
      <c r="A1794" s="35">
        <v>41664</v>
      </c>
      <c r="B1794" s="36">
        <v>921</v>
      </c>
      <c r="C1794" s="36" t="s">
        <v>407</v>
      </c>
      <c r="D1794" s="37" t="s">
        <v>245</v>
      </c>
      <c r="E1794" s="38">
        <v>19724.400000000001</v>
      </c>
      <c r="F1794" s="23">
        <v>41664</v>
      </c>
      <c r="G1794" s="38">
        <v>19724.400000000001</v>
      </c>
      <c r="H1794" s="40">
        <f t="shared" si="28"/>
        <v>0</v>
      </c>
      <c r="I1794" s="21" t="s">
        <v>27</v>
      </c>
    </row>
    <row r="1795" spans="1:9" x14ac:dyDescent="0.25">
      <c r="A1795" s="35">
        <v>41664</v>
      </c>
      <c r="B1795" s="36">
        <v>922</v>
      </c>
      <c r="C1795" s="36" t="s">
        <v>407</v>
      </c>
      <c r="D1795" s="37" t="s">
        <v>635</v>
      </c>
      <c r="E1795" s="38">
        <v>343</v>
      </c>
      <c r="F1795" s="23">
        <v>41664</v>
      </c>
      <c r="G1795" s="38">
        <v>343</v>
      </c>
      <c r="H1795" s="40">
        <f t="shared" si="28"/>
        <v>0</v>
      </c>
      <c r="I1795" s="21" t="s">
        <v>27</v>
      </c>
    </row>
    <row r="1796" spans="1:9" x14ac:dyDescent="0.25">
      <c r="A1796" s="35">
        <v>41664</v>
      </c>
      <c r="B1796" s="36">
        <v>923</v>
      </c>
      <c r="C1796" s="36" t="s">
        <v>407</v>
      </c>
      <c r="D1796" s="37" t="s">
        <v>149</v>
      </c>
      <c r="E1796" s="38">
        <v>3996.5</v>
      </c>
      <c r="F1796" s="23">
        <v>41664</v>
      </c>
      <c r="G1796" s="38">
        <v>3996.5</v>
      </c>
      <c r="H1796" s="40">
        <f t="shared" si="28"/>
        <v>0</v>
      </c>
      <c r="I1796" s="21" t="s">
        <v>27</v>
      </c>
    </row>
    <row r="1797" spans="1:9" x14ac:dyDescent="0.25">
      <c r="A1797" s="35">
        <v>41664</v>
      </c>
      <c r="B1797" s="36">
        <v>924</v>
      </c>
      <c r="C1797" s="36" t="s">
        <v>407</v>
      </c>
      <c r="D1797" s="37" t="s">
        <v>147</v>
      </c>
      <c r="E1797" s="38">
        <v>8656.2000000000007</v>
      </c>
      <c r="F1797" s="119" t="s">
        <v>636</v>
      </c>
      <c r="G1797" s="38">
        <v>8656.2000000000007</v>
      </c>
      <c r="H1797" s="40">
        <f t="shared" si="28"/>
        <v>0</v>
      </c>
    </row>
    <row r="1798" spans="1:9" x14ac:dyDescent="0.25">
      <c r="A1798" s="35">
        <v>41664</v>
      </c>
      <c r="B1798" s="36">
        <v>925</v>
      </c>
      <c r="C1798" s="36" t="s">
        <v>407</v>
      </c>
      <c r="D1798" s="37" t="s">
        <v>525</v>
      </c>
      <c r="E1798" s="38">
        <v>9</v>
      </c>
      <c r="F1798" s="23">
        <v>41664</v>
      </c>
      <c r="G1798" s="38">
        <v>9</v>
      </c>
      <c r="H1798" s="40">
        <f t="shared" si="28"/>
        <v>0</v>
      </c>
      <c r="I1798" s="21" t="s">
        <v>8</v>
      </c>
    </row>
    <row r="1799" spans="1:9" x14ac:dyDescent="0.25">
      <c r="A1799" s="35">
        <v>41664</v>
      </c>
      <c r="B1799" s="36">
        <v>926</v>
      </c>
      <c r="C1799" s="36" t="s">
        <v>407</v>
      </c>
      <c r="D1799" s="37" t="s">
        <v>28</v>
      </c>
      <c r="E1799" s="38">
        <v>11436.5</v>
      </c>
      <c r="F1799" s="23">
        <v>41664</v>
      </c>
      <c r="G1799" s="38">
        <v>11436.5</v>
      </c>
      <c r="H1799" s="40">
        <f t="shared" si="28"/>
        <v>0</v>
      </c>
    </row>
    <row r="1800" spans="1:9" x14ac:dyDescent="0.25">
      <c r="A1800" s="35">
        <v>41664</v>
      </c>
      <c r="B1800" s="36">
        <v>927</v>
      </c>
      <c r="C1800" s="36" t="s">
        <v>407</v>
      </c>
      <c r="D1800" s="37" t="s">
        <v>144</v>
      </c>
      <c r="E1800" s="38">
        <v>4286.5</v>
      </c>
      <c r="F1800" s="23">
        <v>41664</v>
      </c>
      <c r="G1800" s="38">
        <v>4286.5</v>
      </c>
      <c r="H1800" s="40">
        <f t="shared" si="28"/>
        <v>0</v>
      </c>
      <c r="I1800" s="21" t="s">
        <v>12</v>
      </c>
    </row>
    <row r="1801" spans="1:9" x14ac:dyDescent="0.25">
      <c r="A1801" s="35">
        <v>41664</v>
      </c>
      <c r="B1801" s="36">
        <v>928</v>
      </c>
      <c r="C1801" s="36" t="s">
        <v>407</v>
      </c>
      <c r="D1801" s="37" t="s">
        <v>13</v>
      </c>
      <c r="E1801" s="38">
        <v>12380.5</v>
      </c>
      <c r="F1801" s="95" t="s">
        <v>637</v>
      </c>
      <c r="G1801" s="44">
        <f>6380.5+6000</f>
        <v>12380.5</v>
      </c>
      <c r="H1801" s="40">
        <f t="shared" si="28"/>
        <v>0</v>
      </c>
      <c r="I1801" s="21" t="s">
        <v>21</v>
      </c>
    </row>
    <row r="1802" spans="1:9" x14ac:dyDescent="0.25">
      <c r="A1802" s="35">
        <v>41664</v>
      </c>
      <c r="B1802" s="36">
        <v>929</v>
      </c>
      <c r="C1802" s="36" t="s">
        <v>407</v>
      </c>
      <c r="D1802" s="37" t="s">
        <v>47</v>
      </c>
      <c r="E1802" s="38">
        <v>4354</v>
      </c>
      <c r="F1802" s="23">
        <v>41666</v>
      </c>
      <c r="G1802" s="38">
        <v>4354</v>
      </c>
      <c r="H1802" s="40">
        <f t="shared" si="28"/>
        <v>0</v>
      </c>
      <c r="I1802" s="21" t="s">
        <v>30</v>
      </c>
    </row>
    <row r="1803" spans="1:9" x14ac:dyDescent="0.25">
      <c r="A1803" s="35">
        <v>41664</v>
      </c>
      <c r="B1803" s="36">
        <v>930</v>
      </c>
      <c r="C1803" s="36" t="s">
        <v>407</v>
      </c>
      <c r="D1803" s="37" t="s">
        <v>35</v>
      </c>
      <c r="E1803" s="38">
        <v>26433</v>
      </c>
      <c r="F1803" s="30">
        <v>41674</v>
      </c>
      <c r="G1803" s="44">
        <v>26433</v>
      </c>
      <c r="H1803" s="40">
        <f t="shared" si="28"/>
        <v>0</v>
      </c>
      <c r="I1803" s="21" t="s">
        <v>30</v>
      </c>
    </row>
    <row r="1804" spans="1:9" x14ac:dyDescent="0.25">
      <c r="A1804" s="35">
        <v>41664</v>
      </c>
      <c r="B1804" s="36">
        <v>931</v>
      </c>
      <c r="C1804" s="36" t="s">
        <v>407</v>
      </c>
      <c r="D1804" s="37" t="s">
        <v>8</v>
      </c>
      <c r="E1804" s="38">
        <v>2219</v>
      </c>
      <c r="F1804" s="23">
        <v>41664</v>
      </c>
      <c r="G1804" s="38">
        <v>2219</v>
      </c>
      <c r="H1804" s="40">
        <f t="shared" si="28"/>
        <v>0</v>
      </c>
      <c r="I1804" s="21" t="s">
        <v>30</v>
      </c>
    </row>
    <row r="1805" spans="1:9" x14ac:dyDescent="0.25">
      <c r="A1805" s="35">
        <v>41664</v>
      </c>
      <c r="B1805" s="36">
        <v>932</v>
      </c>
      <c r="C1805" s="36" t="s">
        <v>407</v>
      </c>
      <c r="D1805" s="37" t="s">
        <v>124</v>
      </c>
      <c r="E1805" s="38">
        <v>8732.5</v>
      </c>
      <c r="F1805" s="23">
        <v>41664</v>
      </c>
      <c r="G1805" s="38">
        <v>8732.5</v>
      </c>
      <c r="H1805" s="40">
        <f t="shared" si="28"/>
        <v>0</v>
      </c>
      <c r="I1805" s="21" t="s">
        <v>30</v>
      </c>
    </row>
    <row r="1806" spans="1:9" x14ac:dyDescent="0.25">
      <c r="A1806" s="35">
        <v>41664</v>
      </c>
      <c r="B1806" s="36">
        <v>933</v>
      </c>
      <c r="C1806" s="36" t="s">
        <v>407</v>
      </c>
      <c r="D1806" s="37" t="s">
        <v>16</v>
      </c>
      <c r="E1806" s="38">
        <v>107378.46</v>
      </c>
      <c r="F1806" s="30">
        <v>41710</v>
      </c>
      <c r="G1806" s="44">
        <v>107378.46</v>
      </c>
      <c r="H1806" s="40">
        <f t="shared" si="28"/>
        <v>0</v>
      </c>
      <c r="I1806" s="21" t="s">
        <v>37</v>
      </c>
    </row>
    <row r="1807" spans="1:9" x14ac:dyDescent="0.25">
      <c r="A1807" s="35">
        <v>41664</v>
      </c>
      <c r="B1807" s="36">
        <v>934</v>
      </c>
      <c r="C1807" s="36" t="s">
        <v>407</v>
      </c>
      <c r="D1807" s="37" t="s">
        <v>83</v>
      </c>
      <c r="E1807" s="38">
        <v>7525</v>
      </c>
      <c r="F1807" s="23">
        <v>41664</v>
      </c>
      <c r="G1807" s="38">
        <v>7525</v>
      </c>
      <c r="H1807" s="40">
        <f t="shared" si="28"/>
        <v>0</v>
      </c>
    </row>
    <row r="1808" spans="1:9" x14ac:dyDescent="0.25">
      <c r="A1808" s="35">
        <v>41664</v>
      </c>
      <c r="B1808" s="36">
        <v>935</v>
      </c>
      <c r="C1808" s="36" t="s">
        <v>407</v>
      </c>
      <c r="D1808" s="37" t="s">
        <v>638</v>
      </c>
      <c r="E1808" s="38">
        <v>1327</v>
      </c>
      <c r="F1808" s="23">
        <v>41664</v>
      </c>
      <c r="G1808" s="38">
        <v>1327</v>
      </c>
      <c r="H1808" s="40">
        <f t="shared" si="28"/>
        <v>0</v>
      </c>
    </row>
    <row r="1809" spans="1:10" x14ac:dyDescent="0.25">
      <c r="A1809" s="35">
        <v>41664</v>
      </c>
      <c r="B1809" s="36">
        <v>936</v>
      </c>
      <c r="C1809" s="36" t="s">
        <v>407</v>
      </c>
      <c r="D1809" s="37" t="s">
        <v>638</v>
      </c>
      <c r="E1809" s="38">
        <v>1019.5</v>
      </c>
      <c r="F1809" s="23">
        <v>41664</v>
      </c>
      <c r="G1809" s="38">
        <v>1019.5</v>
      </c>
      <c r="H1809" s="40">
        <f t="shared" si="28"/>
        <v>0</v>
      </c>
    </row>
    <row r="1810" spans="1:10" x14ac:dyDescent="0.25">
      <c r="A1810" s="35">
        <v>41664</v>
      </c>
      <c r="B1810" s="36">
        <v>937</v>
      </c>
      <c r="C1810" s="36" t="s">
        <v>407</v>
      </c>
      <c r="D1810" s="37" t="s">
        <v>639</v>
      </c>
      <c r="E1810" s="38">
        <v>2073</v>
      </c>
      <c r="F1810" s="23">
        <v>41664</v>
      </c>
      <c r="G1810" s="38">
        <v>2073</v>
      </c>
      <c r="H1810" s="40">
        <f t="shared" si="28"/>
        <v>0</v>
      </c>
    </row>
    <row r="1811" spans="1:10" x14ac:dyDescent="0.25">
      <c r="A1811" s="35">
        <v>41664</v>
      </c>
      <c r="B1811" s="36">
        <v>938</v>
      </c>
      <c r="C1811" s="36" t="s">
        <v>407</v>
      </c>
      <c r="D1811" s="37" t="s">
        <v>82</v>
      </c>
      <c r="E1811" s="38">
        <v>4537</v>
      </c>
      <c r="F1811" s="23">
        <v>41666</v>
      </c>
      <c r="G1811" s="38">
        <v>4537</v>
      </c>
      <c r="H1811" s="40">
        <f t="shared" si="28"/>
        <v>0</v>
      </c>
      <c r="I1811" s="21" t="s">
        <v>21</v>
      </c>
    </row>
    <row r="1812" spans="1:10" x14ac:dyDescent="0.25">
      <c r="A1812" s="35">
        <v>41664</v>
      </c>
      <c r="B1812" s="36">
        <v>939</v>
      </c>
      <c r="C1812" s="36" t="s">
        <v>407</v>
      </c>
      <c r="D1812" s="37" t="s">
        <v>29</v>
      </c>
      <c r="E1812" s="38">
        <v>20225</v>
      </c>
      <c r="F1812" s="29" t="s">
        <v>640</v>
      </c>
      <c r="G1812" s="38">
        <f>2225+8000+10000</f>
        <v>20225</v>
      </c>
      <c r="H1812" s="40">
        <f t="shared" si="28"/>
        <v>0</v>
      </c>
      <c r="I1812" s="21" t="s">
        <v>30</v>
      </c>
    </row>
    <row r="1813" spans="1:10" x14ac:dyDescent="0.25">
      <c r="A1813" s="35">
        <v>41664</v>
      </c>
      <c r="B1813" s="36">
        <v>940</v>
      </c>
      <c r="C1813" s="36" t="s">
        <v>407</v>
      </c>
      <c r="D1813" s="37" t="s">
        <v>111</v>
      </c>
      <c r="E1813" s="38">
        <v>20372</v>
      </c>
      <c r="F1813" s="30">
        <v>41674</v>
      </c>
      <c r="G1813" s="44">
        <v>20372</v>
      </c>
      <c r="H1813" s="40">
        <f t="shared" si="28"/>
        <v>0</v>
      </c>
      <c r="I1813" s="21" t="s">
        <v>21</v>
      </c>
    </row>
    <row r="1814" spans="1:10" x14ac:dyDescent="0.25">
      <c r="A1814" s="35">
        <v>41664</v>
      </c>
      <c r="B1814" s="36">
        <v>941</v>
      </c>
      <c r="C1814" s="36" t="s">
        <v>407</v>
      </c>
      <c r="D1814" s="37" t="s">
        <v>28</v>
      </c>
      <c r="E1814" s="38">
        <v>701</v>
      </c>
      <c r="F1814" s="23">
        <v>41664</v>
      </c>
      <c r="G1814" s="38">
        <v>701</v>
      </c>
      <c r="H1814" s="40">
        <f t="shared" si="28"/>
        <v>0</v>
      </c>
    </row>
    <row r="1815" spans="1:10" x14ac:dyDescent="0.25">
      <c r="A1815" s="35">
        <v>41664</v>
      </c>
      <c r="B1815" s="36">
        <v>942</v>
      </c>
      <c r="C1815" s="36" t="s">
        <v>407</v>
      </c>
      <c r="D1815" s="37" t="s">
        <v>33</v>
      </c>
      <c r="E1815" s="38">
        <v>2623</v>
      </c>
      <c r="F1815" s="23">
        <v>41664</v>
      </c>
      <c r="G1815" s="38">
        <v>2623</v>
      </c>
      <c r="H1815" s="40">
        <f t="shared" si="28"/>
        <v>0</v>
      </c>
    </row>
    <row r="1816" spans="1:10" x14ac:dyDescent="0.25">
      <c r="A1816" s="35">
        <v>41664</v>
      </c>
      <c r="B1816" s="36">
        <v>943</v>
      </c>
      <c r="C1816" s="36" t="s">
        <v>407</v>
      </c>
      <c r="D1816" s="37" t="s">
        <v>36</v>
      </c>
      <c r="E1816" s="38">
        <v>7306</v>
      </c>
      <c r="F1816" s="23">
        <v>41664</v>
      </c>
      <c r="G1816" s="38">
        <v>7306</v>
      </c>
      <c r="H1816" s="40">
        <f t="shared" si="28"/>
        <v>0</v>
      </c>
      <c r="I1816" s="21" t="s">
        <v>217</v>
      </c>
    </row>
    <row r="1817" spans="1:10" x14ac:dyDescent="0.25">
      <c r="A1817" s="35">
        <v>41664</v>
      </c>
      <c r="B1817" s="36">
        <v>944</v>
      </c>
      <c r="C1817" s="36" t="s">
        <v>407</v>
      </c>
      <c r="D1817" s="37" t="s">
        <v>34</v>
      </c>
      <c r="E1817" s="38">
        <v>3636</v>
      </c>
      <c r="F1817" s="23">
        <v>41664</v>
      </c>
      <c r="G1817" s="38">
        <v>3636</v>
      </c>
      <c r="H1817" s="40">
        <f t="shared" si="28"/>
        <v>0</v>
      </c>
      <c r="I1817" s="21" t="s">
        <v>30</v>
      </c>
    </row>
    <row r="1818" spans="1:10" x14ac:dyDescent="0.25">
      <c r="A1818" s="35">
        <v>41664</v>
      </c>
      <c r="B1818" s="36">
        <v>945</v>
      </c>
      <c r="C1818" s="36" t="s">
        <v>407</v>
      </c>
      <c r="D1818" s="37" t="s">
        <v>130</v>
      </c>
      <c r="E1818" s="38">
        <v>10145</v>
      </c>
      <c r="F1818" s="23">
        <v>41666</v>
      </c>
      <c r="G1818" s="38">
        <v>10145</v>
      </c>
      <c r="H1818" s="40">
        <f t="shared" si="28"/>
        <v>0</v>
      </c>
      <c r="I1818" s="21" t="s">
        <v>21</v>
      </c>
    </row>
    <row r="1819" spans="1:10" x14ac:dyDescent="0.25">
      <c r="A1819" s="35">
        <v>41664</v>
      </c>
      <c r="B1819" s="36">
        <v>946</v>
      </c>
      <c r="C1819" s="36" t="s">
        <v>407</v>
      </c>
      <c r="D1819" s="37" t="s">
        <v>54</v>
      </c>
      <c r="E1819" s="38">
        <v>4125.5</v>
      </c>
      <c r="F1819" s="23">
        <v>41664</v>
      </c>
      <c r="G1819" s="38">
        <v>4125.5</v>
      </c>
      <c r="H1819" s="40">
        <f t="shared" si="28"/>
        <v>0</v>
      </c>
      <c r="I1819" s="21" t="s">
        <v>30</v>
      </c>
      <c r="J1819" s="31"/>
    </row>
    <row r="1820" spans="1:10" x14ac:dyDescent="0.25">
      <c r="A1820" s="35">
        <v>41664</v>
      </c>
      <c r="B1820" s="36">
        <v>947</v>
      </c>
      <c r="C1820" s="36" t="s">
        <v>407</v>
      </c>
      <c r="D1820" s="37" t="s">
        <v>57</v>
      </c>
      <c r="E1820" s="38">
        <v>1755</v>
      </c>
      <c r="F1820" s="23">
        <v>41664</v>
      </c>
      <c r="G1820" s="38">
        <v>1755</v>
      </c>
      <c r="H1820" s="40">
        <f t="shared" si="28"/>
        <v>0</v>
      </c>
      <c r="I1820" s="21" t="s">
        <v>45</v>
      </c>
    </row>
    <row r="1821" spans="1:10" x14ac:dyDescent="0.25">
      <c r="A1821" s="35">
        <v>41664</v>
      </c>
      <c r="B1821" s="36">
        <v>948</v>
      </c>
      <c r="C1821" s="36" t="s">
        <v>407</v>
      </c>
      <c r="D1821" s="37" t="s">
        <v>237</v>
      </c>
      <c r="E1821" s="38">
        <v>7866</v>
      </c>
      <c r="F1821" s="23">
        <v>41664</v>
      </c>
      <c r="G1821" s="38">
        <v>7866</v>
      </c>
      <c r="H1821" s="40">
        <f t="shared" si="28"/>
        <v>0</v>
      </c>
      <c r="I1821" s="21" t="s">
        <v>21</v>
      </c>
    </row>
    <row r="1822" spans="1:10" x14ac:dyDescent="0.25">
      <c r="A1822" s="35">
        <v>41664</v>
      </c>
      <c r="B1822" s="36">
        <v>949</v>
      </c>
      <c r="C1822" s="36" t="s">
        <v>407</v>
      </c>
      <c r="D1822" s="37" t="s">
        <v>17</v>
      </c>
      <c r="E1822" s="38">
        <v>4530</v>
      </c>
      <c r="F1822" s="23">
        <v>41668</v>
      </c>
      <c r="G1822" s="38">
        <v>4530</v>
      </c>
      <c r="H1822" s="40">
        <f t="shared" si="28"/>
        <v>0</v>
      </c>
      <c r="I1822" s="21" t="s">
        <v>21</v>
      </c>
      <c r="J1822" s="21" t="s">
        <v>641</v>
      </c>
    </row>
    <row r="1823" spans="1:10" x14ac:dyDescent="0.25">
      <c r="A1823" s="35">
        <v>41664</v>
      </c>
      <c r="B1823" s="36">
        <v>950</v>
      </c>
      <c r="C1823" s="36" t="s">
        <v>407</v>
      </c>
      <c r="D1823" s="37" t="s">
        <v>66</v>
      </c>
      <c r="E1823" s="38">
        <v>447</v>
      </c>
      <c r="F1823" s="23">
        <v>41664</v>
      </c>
      <c r="G1823" s="38">
        <v>447</v>
      </c>
      <c r="H1823" s="40">
        <f t="shared" si="28"/>
        <v>0</v>
      </c>
      <c r="I1823" s="21" t="s">
        <v>45</v>
      </c>
    </row>
    <row r="1824" spans="1:10" x14ac:dyDescent="0.25">
      <c r="A1824" s="35">
        <v>41664</v>
      </c>
      <c r="B1824" s="36">
        <v>951</v>
      </c>
      <c r="C1824" s="36" t="s">
        <v>407</v>
      </c>
      <c r="D1824" s="37" t="s">
        <v>55</v>
      </c>
      <c r="E1824" s="38">
        <v>17369</v>
      </c>
      <c r="F1824" s="23">
        <v>41664</v>
      </c>
      <c r="G1824" s="38">
        <v>17369</v>
      </c>
      <c r="H1824" s="40">
        <f t="shared" si="28"/>
        <v>0</v>
      </c>
    </row>
    <row r="1825" spans="1:10" x14ac:dyDescent="0.25">
      <c r="A1825" s="35">
        <v>41664</v>
      </c>
      <c r="B1825" s="36">
        <v>952</v>
      </c>
      <c r="C1825" s="36" t="s">
        <v>407</v>
      </c>
      <c r="D1825" s="37" t="s">
        <v>502</v>
      </c>
      <c r="E1825" s="38">
        <v>4249</v>
      </c>
      <c r="F1825" s="23">
        <v>41664</v>
      </c>
      <c r="G1825" s="38">
        <v>4249</v>
      </c>
      <c r="H1825" s="40">
        <f t="shared" si="28"/>
        <v>0</v>
      </c>
      <c r="I1825" s="21" t="s">
        <v>8</v>
      </c>
    </row>
    <row r="1826" spans="1:10" x14ac:dyDescent="0.25">
      <c r="A1826" s="35">
        <v>41664</v>
      </c>
      <c r="B1826" s="36">
        <v>953</v>
      </c>
      <c r="C1826" s="36" t="s">
        <v>407</v>
      </c>
      <c r="D1826" s="37" t="s">
        <v>33</v>
      </c>
      <c r="E1826" s="38">
        <v>4149</v>
      </c>
      <c r="F1826" s="23">
        <v>41664</v>
      </c>
      <c r="G1826" s="38">
        <v>4149</v>
      </c>
      <c r="H1826" s="40">
        <f t="shared" si="28"/>
        <v>0</v>
      </c>
      <c r="I1826" s="21" t="s">
        <v>217</v>
      </c>
    </row>
    <row r="1827" spans="1:10" x14ac:dyDescent="0.25">
      <c r="A1827" s="35">
        <v>41664</v>
      </c>
      <c r="B1827" s="36">
        <v>954</v>
      </c>
      <c r="C1827" s="36" t="s">
        <v>407</v>
      </c>
      <c r="D1827" s="37" t="s">
        <v>8</v>
      </c>
      <c r="E1827" s="38">
        <v>1431</v>
      </c>
      <c r="F1827" s="23">
        <v>41664</v>
      </c>
      <c r="G1827" s="38">
        <v>1431</v>
      </c>
      <c r="H1827" s="40">
        <f t="shared" si="28"/>
        <v>0</v>
      </c>
      <c r="I1827" s="21" t="s">
        <v>8</v>
      </c>
    </row>
    <row r="1828" spans="1:10" x14ac:dyDescent="0.25">
      <c r="A1828" s="35">
        <v>41664</v>
      </c>
      <c r="B1828" s="36">
        <v>955</v>
      </c>
      <c r="C1828" s="36" t="s">
        <v>407</v>
      </c>
      <c r="D1828" s="37" t="s">
        <v>44</v>
      </c>
      <c r="E1828" s="38">
        <v>5700</v>
      </c>
      <c r="F1828" s="30">
        <v>41678</v>
      </c>
      <c r="G1828" s="44">
        <v>5700</v>
      </c>
      <c r="H1828" s="40">
        <f t="shared" si="28"/>
        <v>0</v>
      </c>
      <c r="I1828" s="21" t="s">
        <v>45</v>
      </c>
    </row>
    <row r="1829" spans="1:10" x14ac:dyDescent="0.25">
      <c r="A1829" s="35">
        <v>41664</v>
      </c>
      <c r="B1829" s="36">
        <v>956</v>
      </c>
      <c r="C1829" s="36" t="s">
        <v>407</v>
      </c>
      <c r="D1829" s="37" t="s">
        <v>42</v>
      </c>
      <c r="E1829" s="38">
        <v>2280</v>
      </c>
      <c r="F1829" s="30">
        <v>41678</v>
      </c>
      <c r="G1829" s="44">
        <v>2280</v>
      </c>
      <c r="H1829" s="40">
        <f t="shared" si="28"/>
        <v>0</v>
      </c>
      <c r="I1829" s="21" t="s">
        <v>45</v>
      </c>
    </row>
    <row r="1830" spans="1:10" x14ac:dyDescent="0.25">
      <c r="A1830" s="35">
        <v>41664</v>
      </c>
      <c r="B1830" s="36">
        <v>957</v>
      </c>
      <c r="C1830" s="36" t="s">
        <v>407</v>
      </c>
      <c r="D1830" s="37" t="s">
        <v>43</v>
      </c>
      <c r="E1830" s="38">
        <v>1520</v>
      </c>
      <c r="F1830" s="30">
        <v>41678</v>
      </c>
      <c r="G1830" s="44">
        <v>1520</v>
      </c>
      <c r="H1830" s="40">
        <f t="shared" si="28"/>
        <v>0</v>
      </c>
      <c r="I1830" s="21" t="s">
        <v>45</v>
      </c>
    </row>
    <row r="1831" spans="1:10" x14ac:dyDescent="0.25">
      <c r="A1831" s="35">
        <v>41664</v>
      </c>
      <c r="B1831" s="36">
        <v>958</v>
      </c>
      <c r="C1831" s="36" t="s">
        <v>407</v>
      </c>
      <c r="D1831" s="37" t="s">
        <v>136</v>
      </c>
      <c r="E1831" s="38">
        <v>56</v>
      </c>
      <c r="F1831" s="23">
        <v>41664</v>
      </c>
      <c r="G1831" s="38">
        <v>56</v>
      </c>
      <c r="H1831" s="40">
        <f t="shared" si="28"/>
        <v>0</v>
      </c>
    </row>
    <row r="1832" spans="1:10" x14ac:dyDescent="0.25">
      <c r="A1832" s="35">
        <v>41664</v>
      </c>
      <c r="B1832" s="36">
        <v>959</v>
      </c>
      <c r="C1832" s="36" t="s">
        <v>407</v>
      </c>
      <c r="D1832" s="37" t="s">
        <v>497</v>
      </c>
      <c r="E1832" s="38">
        <v>2259</v>
      </c>
      <c r="F1832" s="120">
        <v>41674</v>
      </c>
      <c r="G1832" s="44">
        <v>2259</v>
      </c>
      <c r="H1832" s="40">
        <f t="shared" si="28"/>
        <v>0</v>
      </c>
      <c r="I1832" s="21" t="s">
        <v>15</v>
      </c>
      <c r="J1832" s="21" t="s">
        <v>642</v>
      </c>
    </row>
    <row r="1833" spans="1:10" x14ac:dyDescent="0.25">
      <c r="A1833" s="35">
        <v>41664</v>
      </c>
      <c r="B1833" s="36">
        <v>960</v>
      </c>
      <c r="C1833" s="36" t="s">
        <v>407</v>
      </c>
      <c r="D1833" s="37" t="s">
        <v>571</v>
      </c>
      <c r="E1833" s="38">
        <v>3384</v>
      </c>
      <c r="F1833" s="23">
        <v>41664</v>
      </c>
      <c r="G1833" s="38">
        <v>3384</v>
      </c>
      <c r="H1833" s="40">
        <f t="shared" si="28"/>
        <v>0</v>
      </c>
      <c r="I1833" s="21" t="s">
        <v>15</v>
      </c>
    </row>
    <row r="1834" spans="1:10" x14ac:dyDescent="0.25">
      <c r="A1834" s="35">
        <v>41664</v>
      </c>
      <c r="B1834" s="36">
        <v>961</v>
      </c>
      <c r="C1834" s="36" t="s">
        <v>407</v>
      </c>
      <c r="D1834" s="37" t="s">
        <v>8</v>
      </c>
      <c r="E1834" s="38">
        <v>500</v>
      </c>
      <c r="F1834" s="23">
        <v>41664</v>
      </c>
      <c r="G1834" s="38">
        <v>500</v>
      </c>
      <c r="H1834" s="40">
        <f t="shared" ref="H1834:H1897" si="29">E1834-G1834</f>
        <v>0</v>
      </c>
      <c r="I1834" s="21" t="s">
        <v>8</v>
      </c>
    </row>
    <row r="1835" spans="1:10" x14ac:dyDescent="0.25">
      <c r="A1835" s="35">
        <v>41664</v>
      </c>
      <c r="B1835" s="36">
        <v>962</v>
      </c>
      <c r="C1835" s="36" t="s">
        <v>407</v>
      </c>
      <c r="D1835" s="37" t="s">
        <v>123</v>
      </c>
      <c r="E1835" s="38">
        <v>5377</v>
      </c>
      <c r="F1835" s="29" t="s">
        <v>643</v>
      </c>
      <c r="G1835" s="38">
        <f>2900+2477</f>
        <v>5377</v>
      </c>
      <c r="H1835" s="40">
        <f t="shared" si="29"/>
        <v>0</v>
      </c>
      <c r="I1835" s="21" t="s">
        <v>8</v>
      </c>
    </row>
    <row r="1836" spans="1:10" x14ac:dyDescent="0.25">
      <c r="A1836" s="35">
        <v>41664</v>
      </c>
      <c r="B1836" s="36">
        <v>963</v>
      </c>
      <c r="C1836" s="36" t="s">
        <v>407</v>
      </c>
      <c r="D1836" s="37" t="s">
        <v>494</v>
      </c>
      <c r="E1836" s="38">
        <v>204</v>
      </c>
      <c r="F1836" s="23">
        <v>41664</v>
      </c>
      <c r="G1836" s="38">
        <v>204</v>
      </c>
      <c r="H1836" s="40">
        <f t="shared" si="29"/>
        <v>0</v>
      </c>
    </row>
    <row r="1837" spans="1:10" x14ac:dyDescent="0.25">
      <c r="A1837" s="35">
        <v>41664</v>
      </c>
      <c r="B1837" s="36">
        <v>964</v>
      </c>
      <c r="C1837" s="36" t="s">
        <v>407</v>
      </c>
      <c r="D1837" s="37" t="s">
        <v>110</v>
      </c>
      <c r="E1837" s="38">
        <v>18667</v>
      </c>
      <c r="F1837" s="95" t="s">
        <v>644</v>
      </c>
      <c r="G1837" s="44">
        <f>17339+1328</f>
        <v>18667</v>
      </c>
      <c r="H1837" s="40">
        <f t="shared" si="29"/>
        <v>0</v>
      </c>
      <c r="I1837" s="21" t="s">
        <v>15</v>
      </c>
    </row>
    <row r="1838" spans="1:10" x14ac:dyDescent="0.25">
      <c r="A1838" s="35">
        <v>41664</v>
      </c>
      <c r="B1838" s="36">
        <v>965</v>
      </c>
      <c r="C1838" s="36" t="s">
        <v>407</v>
      </c>
      <c r="D1838" s="37" t="s">
        <v>366</v>
      </c>
      <c r="E1838" s="38">
        <v>5328</v>
      </c>
      <c r="F1838" s="23">
        <v>41664</v>
      </c>
      <c r="G1838" s="38">
        <v>5328</v>
      </c>
      <c r="H1838" s="40">
        <f t="shared" si="29"/>
        <v>0</v>
      </c>
      <c r="I1838" s="21" t="s">
        <v>15</v>
      </c>
    </row>
    <row r="1839" spans="1:10" x14ac:dyDescent="0.25">
      <c r="A1839" s="35">
        <v>41664</v>
      </c>
      <c r="B1839" s="36">
        <v>966</v>
      </c>
      <c r="C1839" s="36" t="s">
        <v>407</v>
      </c>
      <c r="D1839" s="37" t="s">
        <v>8</v>
      </c>
      <c r="E1839" s="38">
        <v>374</v>
      </c>
      <c r="F1839" s="23">
        <v>41664</v>
      </c>
      <c r="G1839" s="38">
        <v>374</v>
      </c>
      <c r="H1839" s="40">
        <f t="shared" si="29"/>
        <v>0</v>
      </c>
      <c r="I1839" s="21" t="s">
        <v>8</v>
      </c>
    </row>
    <row r="1840" spans="1:10" x14ac:dyDescent="0.25">
      <c r="A1840" s="35">
        <v>41664</v>
      </c>
      <c r="B1840" s="36">
        <v>967</v>
      </c>
      <c r="C1840" s="36" t="s">
        <v>407</v>
      </c>
      <c r="D1840" s="37" t="s">
        <v>392</v>
      </c>
      <c r="E1840" s="38">
        <v>3702.5</v>
      </c>
      <c r="F1840" s="23">
        <v>41664</v>
      </c>
      <c r="G1840" s="38">
        <v>3702.5</v>
      </c>
      <c r="H1840" s="40">
        <f t="shared" si="29"/>
        <v>0</v>
      </c>
    </row>
    <row r="1841" spans="1:10" x14ac:dyDescent="0.25">
      <c r="A1841" s="35">
        <v>41664</v>
      </c>
      <c r="B1841" s="36">
        <v>968</v>
      </c>
      <c r="C1841" s="36" t="s">
        <v>407</v>
      </c>
      <c r="D1841" s="56" t="s">
        <v>53</v>
      </c>
      <c r="E1841" s="57">
        <v>0</v>
      </c>
      <c r="G1841" s="38"/>
      <c r="H1841" s="40">
        <f t="shared" si="29"/>
        <v>0</v>
      </c>
      <c r="I1841" s="21" t="s">
        <v>521</v>
      </c>
    </row>
    <row r="1842" spans="1:10" x14ac:dyDescent="0.25">
      <c r="A1842" s="35">
        <v>41664</v>
      </c>
      <c r="B1842" s="36">
        <v>969</v>
      </c>
      <c r="C1842" s="36" t="s">
        <v>407</v>
      </c>
      <c r="D1842" s="37" t="s">
        <v>8</v>
      </c>
      <c r="E1842" s="38">
        <v>1448</v>
      </c>
      <c r="F1842" s="30" t="s">
        <v>645</v>
      </c>
      <c r="G1842" s="38">
        <v>1448</v>
      </c>
      <c r="H1842" s="40">
        <f t="shared" si="29"/>
        <v>0</v>
      </c>
      <c r="I1842" s="21" t="s">
        <v>8</v>
      </c>
      <c r="J1842" s="21" t="s">
        <v>271</v>
      </c>
    </row>
    <row r="1843" spans="1:10" x14ac:dyDescent="0.25">
      <c r="A1843" s="35">
        <v>41664</v>
      </c>
      <c r="B1843" s="36">
        <v>970</v>
      </c>
      <c r="C1843" s="36" t="s">
        <v>407</v>
      </c>
      <c r="D1843" s="37" t="s">
        <v>74</v>
      </c>
      <c r="E1843" s="38">
        <v>6307</v>
      </c>
      <c r="F1843" s="23">
        <v>41664</v>
      </c>
      <c r="G1843" s="38">
        <v>6307</v>
      </c>
      <c r="H1843" s="40">
        <f t="shared" si="29"/>
        <v>0</v>
      </c>
      <c r="I1843" s="21" t="s">
        <v>8</v>
      </c>
    </row>
    <row r="1844" spans="1:10" x14ac:dyDescent="0.25">
      <c r="A1844" s="35">
        <v>41664</v>
      </c>
      <c r="B1844" s="36">
        <v>971</v>
      </c>
      <c r="C1844" s="36" t="s">
        <v>407</v>
      </c>
      <c r="D1844" s="37" t="s">
        <v>133</v>
      </c>
      <c r="E1844" s="38">
        <v>21060.5</v>
      </c>
      <c r="F1844" s="23">
        <v>41664</v>
      </c>
      <c r="G1844" s="38">
        <v>21060.5</v>
      </c>
      <c r="H1844" s="40">
        <f t="shared" si="29"/>
        <v>0</v>
      </c>
      <c r="I1844" s="21" t="s">
        <v>8</v>
      </c>
    </row>
    <row r="1845" spans="1:10" x14ac:dyDescent="0.25">
      <c r="A1845" s="35">
        <v>41664</v>
      </c>
      <c r="B1845" s="36">
        <v>972</v>
      </c>
      <c r="C1845" s="36" t="s">
        <v>407</v>
      </c>
      <c r="D1845" s="37" t="s">
        <v>413</v>
      </c>
      <c r="E1845" s="38">
        <v>1254</v>
      </c>
      <c r="F1845" s="23">
        <v>41664</v>
      </c>
      <c r="G1845" s="38">
        <v>1254</v>
      </c>
      <c r="H1845" s="40">
        <f t="shared" si="29"/>
        <v>0</v>
      </c>
      <c r="I1845" s="21" t="s">
        <v>65</v>
      </c>
    </row>
    <row r="1846" spans="1:10" x14ac:dyDescent="0.25">
      <c r="A1846" s="35">
        <v>41664</v>
      </c>
      <c r="B1846" s="36">
        <v>973</v>
      </c>
      <c r="C1846" s="36" t="s">
        <v>407</v>
      </c>
      <c r="D1846" s="37" t="s">
        <v>80</v>
      </c>
      <c r="E1846" s="38">
        <v>1658</v>
      </c>
      <c r="F1846" s="23">
        <v>41664</v>
      </c>
      <c r="G1846" s="38">
        <v>1658</v>
      </c>
      <c r="H1846" s="40">
        <f t="shared" si="29"/>
        <v>0</v>
      </c>
      <c r="I1846" s="21" t="s">
        <v>65</v>
      </c>
    </row>
    <row r="1847" spans="1:10" x14ac:dyDescent="0.25">
      <c r="A1847" s="35">
        <v>41664</v>
      </c>
      <c r="B1847" s="36">
        <v>974</v>
      </c>
      <c r="C1847" s="36" t="s">
        <v>407</v>
      </c>
      <c r="D1847" s="37" t="s">
        <v>78</v>
      </c>
      <c r="E1847" s="38">
        <v>3936</v>
      </c>
      <c r="F1847" s="23">
        <v>41664</v>
      </c>
      <c r="G1847" s="38">
        <v>3936</v>
      </c>
      <c r="H1847" s="40">
        <f t="shared" si="29"/>
        <v>0</v>
      </c>
      <c r="I1847" s="21" t="s">
        <v>65</v>
      </c>
    </row>
    <row r="1848" spans="1:10" x14ac:dyDescent="0.25">
      <c r="A1848" s="35">
        <v>41664</v>
      </c>
      <c r="B1848" s="36">
        <v>975</v>
      </c>
      <c r="C1848" s="36" t="s">
        <v>407</v>
      </c>
      <c r="D1848" s="37" t="s">
        <v>349</v>
      </c>
      <c r="E1848" s="38">
        <v>5394.4</v>
      </c>
      <c r="F1848" s="23">
        <v>41664</v>
      </c>
      <c r="G1848" s="38">
        <v>5394.4</v>
      </c>
      <c r="H1848" s="40">
        <f t="shared" si="29"/>
        <v>0</v>
      </c>
      <c r="I1848" s="21" t="s">
        <v>65</v>
      </c>
      <c r="J1848" s="21" t="s">
        <v>646</v>
      </c>
    </row>
    <row r="1849" spans="1:10" x14ac:dyDescent="0.25">
      <c r="A1849" s="35">
        <v>41664</v>
      </c>
      <c r="B1849" s="36">
        <v>976</v>
      </c>
      <c r="C1849" s="36" t="s">
        <v>407</v>
      </c>
      <c r="D1849" s="37" t="s">
        <v>33</v>
      </c>
      <c r="E1849" s="38">
        <v>1486.8</v>
      </c>
      <c r="F1849" s="23">
        <v>41664</v>
      </c>
      <c r="G1849" s="38">
        <v>1486.8</v>
      </c>
      <c r="H1849" s="40">
        <f t="shared" si="29"/>
        <v>0</v>
      </c>
      <c r="I1849" s="21" t="s">
        <v>65</v>
      </c>
    </row>
    <row r="1850" spans="1:10" x14ac:dyDescent="0.25">
      <c r="A1850" s="35">
        <v>41664</v>
      </c>
      <c r="B1850" s="36">
        <v>977</v>
      </c>
      <c r="C1850" s="36" t="s">
        <v>407</v>
      </c>
      <c r="D1850" s="37" t="s">
        <v>193</v>
      </c>
      <c r="E1850" s="38">
        <v>1393</v>
      </c>
      <c r="F1850" s="23">
        <v>41664</v>
      </c>
      <c r="G1850" s="38">
        <v>1393</v>
      </c>
      <c r="H1850" s="40">
        <f t="shared" si="29"/>
        <v>0</v>
      </c>
      <c r="I1850" s="21" t="s">
        <v>65</v>
      </c>
    </row>
    <row r="1851" spans="1:10" x14ac:dyDescent="0.25">
      <c r="A1851" s="35">
        <v>41664</v>
      </c>
      <c r="B1851" s="36">
        <v>978</v>
      </c>
      <c r="C1851" s="36" t="s">
        <v>407</v>
      </c>
      <c r="D1851" s="37" t="s">
        <v>348</v>
      </c>
      <c r="E1851" s="38">
        <v>6888</v>
      </c>
      <c r="F1851" s="89" t="s">
        <v>647</v>
      </c>
      <c r="G1851" s="38">
        <v>6888</v>
      </c>
      <c r="H1851" s="40">
        <f t="shared" si="29"/>
        <v>0</v>
      </c>
      <c r="I1851" s="21" t="s">
        <v>65</v>
      </c>
    </row>
    <row r="1852" spans="1:10" x14ac:dyDescent="0.25">
      <c r="A1852" s="35">
        <v>41664</v>
      </c>
      <c r="B1852" s="36">
        <v>979</v>
      </c>
      <c r="C1852" s="36" t="s">
        <v>407</v>
      </c>
      <c r="D1852" s="37" t="s">
        <v>468</v>
      </c>
      <c r="E1852" s="38">
        <v>11066.5</v>
      </c>
      <c r="F1852" s="120">
        <v>41674</v>
      </c>
      <c r="G1852" s="44">
        <v>11066.5</v>
      </c>
      <c r="H1852" s="40">
        <f t="shared" si="29"/>
        <v>0</v>
      </c>
      <c r="I1852" s="21" t="s">
        <v>65</v>
      </c>
    </row>
    <row r="1853" spans="1:10" x14ac:dyDescent="0.25">
      <c r="A1853" s="35">
        <v>41664</v>
      </c>
      <c r="B1853" s="36">
        <v>980</v>
      </c>
      <c r="C1853" s="36" t="s">
        <v>407</v>
      </c>
      <c r="D1853" s="37" t="s">
        <v>136</v>
      </c>
      <c r="E1853" s="38">
        <v>3196.5</v>
      </c>
      <c r="F1853" s="23">
        <v>41664</v>
      </c>
      <c r="G1853" s="38">
        <v>3196.5</v>
      </c>
      <c r="H1853" s="40">
        <f t="shared" si="29"/>
        <v>0</v>
      </c>
    </row>
    <row r="1854" spans="1:10" x14ac:dyDescent="0.25">
      <c r="A1854" s="35">
        <v>41664</v>
      </c>
      <c r="B1854" s="36">
        <v>981</v>
      </c>
      <c r="C1854" s="36" t="s">
        <v>407</v>
      </c>
      <c r="D1854" s="37" t="s">
        <v>98</v>
      </c>
      <c r="E1854" s="38">
        <v>13467.2</v>
      </c>
      <c r="F1854" s="23">
        <v>41664</v>
      </c>
      <c r="G1854" s="38">
        <v>13467.2</v>
      </c>
      <c r="H1854" s="40">
        <f t="shared" si="29"/>
        <v>0</v>
      </c>
      <c r="I1854" s="21" t="s">
        <v>37</v>
      </c>
    </row>
    <row r="1855" spans="1:10" x14ac:dyDescent="0.25">
      <c r="A1855" s="35">
        <v>41664</v>
      </c>
      <c r="B1855" s="36">
        <v>982</v>
      </c>
      <c r="C1855" s="36" t="s">
        <v>407</v>
      </c>
      <c r="D1855" s="37" t="s">
        <v>64</v>
      </c>
      <c r="E1855" s="38">
        <v>9813.5</v>
      </c>
      <c r="F1855" s="23">
        <v>41664</v>
      </c>
      <c r="G1855" s="38">
        <v>9813.5</v>
      </c>
      <c r="H1855" s="40">
        <f t="shared" si="29"/>
        <v>0</v>
      </c>
      <c r="I1855" s="21" t="s">
        <v>37</v>
      </c>
    </row>
    <row r="1856" spans="1:10" x14ac:dyDescent="0.25">
      <c r="A1856" s="35">
        <v>41664</v>
      </c>
      <c r="B1856" s="36">
        <v>983</v>
      </c>
      <c r="C1856" s="36" t="s">
        <v>407</v>
      </c>
      <c r="D1856" s="37" t="s">
        <v>648</v>
      </c>
      <c r="E1856" s="38">
        <v>1299.5</v>
      </c>
      <c r="F1856" s="23">
        <v>41664</v>
      </c>
      <c r="G1856" s="38">
        <v>1299.5</v>
      </c>
      <c r="H1856" s="40">
        <f t="shared" si="29"/>
        <v>0</v>
      </c>
      <c r="I1856" s="21" t="s">
        <v>37</v>
      </c>
    </row>
    <row r="1857" spans="1:10" x14ac:dyDescent="0.25">
      <c r="A1857" s="35">
        <v>41664</v>
      </c>
      <c r="B1857" s="36">
        <v>984</v>
      </c>
      <c r="C1857" s="36" t="s">
        <v>407</v>
      </c>
      <c r="D1857" s="56" t="s">
        <v>53</v>
      </c>
      <c r="E1857" s="57">
        <v>0</v>
      </c>
      <c r="G1857" s="38"/>
      <c r="H1857" s="40">
        <f t="shared" si="29"/>
        <v>0</v>
      </c>
      <c r="I1857" s="21" t="s">
        <v>302</v>
      </c>
    </row>
    <row r="1858" spans="1:10" x14ac:dyDescent="0.25">
      <c r="A1858" s="35">
        <v>41664</v>
      </c>
      <c r="B1858" s="36">
        <v>985</v>
      </c>
      <c r="C1858" s="36" t="s">
        <v>407</v>
      </c>
      <c r="D1858" s="37" t="s">
        <v>106</v>
      </c>
      <c r="E1858" s="38">
        <v>19598.5</v>
      </c>
      <c r="F1858" s="30">
        <v>41690</v>
      </c>
      <c r="G1858" s="44">
        <v>19598.5</v>
      </c>
      <c r="H1858" s="40">
        <f t="shared" si="29"/>
        <v>0</v>
      </c>
      <c r="I1858" s="21" t="s">
        <v>37</v>
      </c>
    </row>
    <row r="1859" spans="1:10" x14ac:dyDescent="0.25">
      <c r="A1859" s="35">
        <v>41664</v>
      </c>
      <c r="B1859" s="36">
        <v>986</v>
      </c>
      <c r="C1859" s="36" t="s">
        <v>407</v>
      </c>
      <c r="D1859" s="37" t="s">
        <v>99</v>
      </c>
      <c r="E1859" s="38">
        <v>364</v>
      </c>
      <c r="F1859" s="23">
        <v>41664</v>
      </c>
      <c r="G1859" s="38">
        <v>364</v>
      </c>
      <c r="H1859" s="40">
        <f t="shared" si="29"/>
        <v>0</v>
      </c>
    </row>
    <row r="1860" spans="1:10" x14ac:dyDescent="0.25">
      <c r="A1860" s="35">
        <v>41664</v>
      </c>
      <c r="B1860" s="36">
        <v>987</v>
      </c>
      <c r="C1860" s="36" t="s">
        <v>407</v>
      </c>
      <c r="D1860" s="37" t="s">
        <v>20</v>
      </c>
      <c r="E1860" s="38">
        <v>10805</v>
      </c>
      <c r="F1860" s="23">
        <v>41666</v>
      </c>
      <c r="G1860" s="38">
        <v>10805</v>
      </c>
      <c r="H1860" s="40">
        <f t="shared" si="29"/>
        <v>0</v>
      </c>
    </row>
    <row r="1861" spans="1:10" x14ac:dyDescent="0.25">
      <c r="A1861" s="35">
        <v>41664</v>
      </c>
      <c r="B1861" s="36">
        <v>988</v>
      </c>
      <c r="C1861" s="36" t="s">
        <v>407</v>
      </c>
      <c r="D1861" s="37" t="s">
        <v>494</v>
      </c>
      <c r="E1861" s="38">
        <v>2581</v>
      </c>
      <c r="F1861" s="23">
        <v>41664</v>
      </c>
      <c r="G1861" s="38">
        <v>2581</v>
      </c>
      <c r="H1861" s="40">
        <f t="shared" si="29"/>
        <v>0</v>
      </c>
      <c r="I1861" s="21" t="s">
        <v>45</v>
      </c>
    </row>
    <row r="1862" spans="1:10" x14ac:dyDescent="0.25">
      <c r="A1862" s="35">
        <v>41664</v>
      </c>
      <c r="B1862" s="36">
        <v>989</v>
      </c>
      <c r="C1862" s="36" t="s">
        <v>407</v>
      </c>
      <c r="D1862" s="37" t="s">
        <v>106</v>
      </c>
      <c r="E1862" s="38">
        <v>340100</v>
      </c>
      <c r="F1862" s="120">
        <v>41682</v>
      </c>
      <c r="G1862" s="44">
        <v>340100</v>
      </c>
      <c r="H1862" s="40">
        <f t="shared" si="29"/>
        <v>0</v>
      </c>
      <c r="I1862" s="21" t="s">
        <v>37</v>
      </c>
    </row>
    <row r="1863" spans="1:10" x14ac:dyDescent="0.25">
      <c r="A1863" s="35">
        <v>41664</v>
      </c>
      <c r="B1863" s="36">
        <v>990</v>
      </c>
      <c r="C1863" s="36" t="s">
        <v>407</v>
      </c>
      <c r="D1863" s="37" t="s">
        <v>106</v>
      </c>
      <c r="E1863" s="38">
        <v>181104</v>
      </c>
      <c r="F1863" s="120">
        <v>41674</v>
      </c>
      <c r="G1863" s="44">
        <v>181104</v>
      </c>
      <c r="H1863" s="40">
        <f t="shared" si="29"/>
        <v>0</v>
      </c>
      <c r="I1863" s="21" t="s">
        <v>37</v>
      </c>
    </row>
    <row r="1864" spans="1:10" x14ac:dyDescent="0.25">
      <c r="A1864" s="35">
        <v>41664</v>
      </c>
      <c r="B1864" s="36">
        <v>991</v>
      </c>
      <c r="C1864" s="36" t="s">
        <v>407</v>
      </c>
      <c r="D1864" s="37" t="s">
        <v>106</v>
      </c>
      <c r="E1864" s="38">
        <v>143031</v>
      </c>
      <c r="F1864" s="120">
        <v>41674</v>
      </c>
      <c r="G1864" s="44">
        <v>143031</v>
      </c>
      <c r="H1864" s="40">
        <f t="shared" si="29"/>
        <v>0</v>
      </c>
      <c r="I1864" s="21" t="s">
        <v>37</v>
      </c>
      <c r="J1864" s="54"/>
    </row>
    <row r="1865" spans="1:10" x14ac:dyDescent="0.25">
      <c r="A1865" s="35">
        <v>41664</v>
      </c>
      <c r="B1865" s="36">
        <v>992</v>
      </c>
      <c r="C1865" s="36" t="s">
        <v>407</v>
      </c>
      <c r="D1865" s="37" t="s">
        <v>106</v>
      </c>
      <c r="E1865" s="38">
        <v>302388</v>
      </c>
      <c r="F1865" s="120">
        <v>41674</v>
      </c>
      <c r="G1865" s="44">
        <v>302388</v>
      </c>
      <c r="H1865" s="40">
        <f t="shared" si="29"/>
        <v>0</v>
      </c>
      <c r="I1865" s="21" t="s">
        <v>37</v>
      </c>
    </row>
    <row r="1866" spans="1:10" x14ac:dyDescent="0.25">
      <c r="A1866" s="35">
        <v>41664</v>
      </c>
      <c r="B1866" s="36">
        <v>993</v>
      </c>
      <c r="C1866" s="36" t="s">
        <v>407</v>
      </c>
      <c r="D1866" s="37" t="s">
        <v>106</v>
      </c>
      <c r="E1866" s="38">
        <v>228304</v>
      </c>
      <c r="F1866" s="120">
        <v>41674</v>
      </c>
      <c r="G1866" s="44">
        <v>228304</v>
      </c>
      <c r="H1866" s="40">
        <f t="shared" si="29"/>
        <v>0</v>
      </c>
      <c r="I1866" s="21" t="s">
        <v>37</v>
      </c>
    </row>
    <row r="1867" spans="1:10" x14ac:dyDescent="0.25">
      <c r="A1867" s="35">
        <v>41664</v>
      </c>
      <c r="B1867" s="36">
        <v>994</v>
      </c>
      <c r="C1867" s="36" t="s">
        <v>407</v>
      </c>
      <c r="D1867" s="37" t="s">
        <v>106</v>
      </c>
      <c r="E1867" s="38">
        <v>172186</v>
      </c>
      <c r="F1867" s="120">
        <v>41674</v>
      </c>
      <c r="G1867" s="44">
        <v>172186</v>
      </c>
      <c r="H1867" s="40">
        <f t="shared" si="29"/>
        <v>0</v>
      </c>
      <c r="I1867" s="21" t="s">
        <v>37</v>
      </c>
    </row>
    <row r="1868" spans="1:10" x14ac:dyDescent="0.25">
      <c r="A1868" s="35">
        <v>41664</v>
      </c>
      <c r="B1868" s="36">
        <v>995</v>
      </c>
      <c r="C1868" s="36" t="s">
        <v>407</v>
      </c>
      <c r="D1868" s="37" t="s">
        <v>62</v>
      </c>
      <c r="E1868" s="38">
        <v>20112</v>
      </c>
      <c r="F1868" s="23">
        <v>41667</v>
      </c>
      <c r="G1868" s="38">
        <v>20112</v>
      </c>
      <c r="H1868" s="40">
        <f t="shared" si="29"/>
        <v>0</v>
      </c>
      <c r="I1868" s="21" t="s">
        <v>37</v>
      </c>
    </row>
    <row r="1869" spans="1:10" x14ac:dyDescent="0.25">
      <c r="A1869" s="35">
        <v>41664</v>
      </c>
      <c r="B1869" s="36">
        <v>996</v>
      </c>
      <c r="C1869" s="36" t="s">
        <v>407</v>
      </c>
      <c r="D1869" s="37" t="s">
        <v>17</v>
      </c>
      <c r="E1869" s="38">
        <v>5533</v>
      </c>
      <c r="F1869" s="23">
        <v>41668</v>
      </c>
      <c r="G1869" s="38">
        <v>5533</v>
      </c>
      <c r="H1869" s="40">
        <f t="shared" si="29"/>
        <v>0</v>
      </c>
      <c r="I1869" s="21" t="s">
        <v>45</v>
      </c>
    </row>
    <row r="1870" spans="1:10" x14ac:dyDescent="0.25">
      <c r="A1870" s="35">
        <v>41664</v>
      </c>
      <c r="B1870" s="36">
        <v>997</v>
      </c>
      <c r="C1870" s="36" t="s">
        <v>407</v>
      </c>
      <c r="D1870" s="37" t="s">
        <v>524</v>
      </c>
      <c r="E1870" s="38">
        <v>13550</v>
      </c>
      <c r="F1870" s="120">
        <v>41671</v>
      </c>
      <c r="G1870" s="44">
        <v>13550</v>
      </c>
      <c r="H1870" s="40">
        <f t="shared" si="29"/>
        <v>0</v>
      </c>
    </row>
    <row r="1871" spans="1:10" x14ac:dyDescent="0.25">
      <c r="A1871" s="47">
        <v>41664</v>
      </c>
      <c r="B1871" s="48">
        <v>998</v>
      </c>
      <c r="C1871" s="48" t="s">
        <v>407</v>
      </c>
      <c r="D1871" s="37" t="s">
        <v>19</v>
      </c>
      <c r="E1871" s="38">
        <v>537507.4</v>
      </c>
      <c r="F1871" s="100"/>
      <c r="G1871" s="49"/>
      <c r="H1871" s="50">
        <f t="shared" si="29"/>
        <v>537507.4</v>
      </c>
    </row>
    <row r="1872" spans="1:10" x14ac:dyDescent="0.25">
      <c r="A1872" s="35">
        <v>41664</v>
      </c>
      <c r="B1872" s="36">
        <v>999</v>
      </c>
      <c r="C1872" s="36" t="s">
        <v>407</v>
      </c>
      <c r="D1872" s="37" t="s">
        <v>649</v>
      </c>
      <c r="E1872" s="38">
        <v>327</v>
      </c>
      <c r="F1872" s="23">
        <v>41664</v>
      </c>
      <c r="G1872" s="38">
        <v>327</v>
      </c>
      <c r="H1872" s="40">
        <f t="shared" si="29"/>
        <v>0</v>
      </c>
    </row>
    <row r="1873" spans="1:10" x14ac:dyDescent="0.25">
      <c r="A1873" s="35">
        <v>41664</v>
      </c>
      <c r="B1873" s="36">
        <v>1000</v>
      </c>
      <c r="C1873" s="36" t="s">
        <v>407</v>
      </c>
      <c r="D1873" s="37" t="s">
        <v>650</v>
      </c>
      <c r="E1873" s="38">
        <v>516</v>
      </c>
      <c r="F1873" s="23">
        <v>41664</v>
      </c>
      <c r="G1873" s="38">
        <v>516</v>
      </c>
      <c r="H1873" s="40">
        <f t="shared" si="29"/>
        <v>0</v>
      </c>
      <c r="J1873" s="31"/>
    </row>
    <row r="1874" spans="1:10" x14ac:dyDescent="0.25">
      <c r="A1874" s="35">
        <v>41665</v>
      </c>
      <c r="B1874" s="36">
        <v>1</v>
      </c>
      <c r="C1874" s="36" t="s">
        <v>651</v>
      </c>
      <c r="D1874" s="37" t="s">
        <v>106</v>
      </c>
      <c r="E1874" s="86">
        <v>13972.5</v>
      </c>
      <c r="F1874" s="120">
        <v>41674</v>
      </c>
      <c r="G1874" s="44">
        <v>13972.5</v>
      </c>
      <c r="H1874" s="40">
        <f t="shared" si="29"/>
        <v>0</v>
      </c>
      <c r="I1874" s="21" t="s">
        <v>21</v>
      </c>
    </row>
    <row r="1875" spans="1:10" x14ac:dyDescent="0.25">
      <c r="A1875" s="35">
        <v>41665</v>
      </c>
      <c r="B1875" s="36">
        <v>2</v>
      </c>
      <c r="C1875" s="36" t="s">
        <v>651</v>
      </c>
      <c r="D1875" s="37" t="s">
        <v>8</v>
      </c>
      <c r="E1875" s="38">
        <v>1236</v>
      </c>
      <c r="F1875" s="23">
        <v>41665</v>
      </c>
      <c r="G1875" s="38">
        <v>1236</v>
      </c>
      <c r="H1875" s="40">
        <f t="shared" si="29"/>
        <v>0</v>
      </c>
      <c r="I1875" s="88" t="s">
        <v>8</v>
      </c>
    </row>
    <row r="1876" spans="1:10" x14ac:dyDescent="0.25">
      <c r="A1876" s="35">
        <v>41665</v>
      </c>
      <c r="B1876" s="36">
        <v>3</v>
      </c>
      <c r="C1876" s="36" t="s">
        <v>651</v>
      </c>
      <c r="D1876" s="37" t="s">
        <v>652</v>
      </c>
      <c r="E1876" s="38">
        <v>8416</v>
      </c>
      <c r="F1876" s="23">
        <v>41665</v>
      </c>
      <c r="G1876" s="38">
        <v>8416</v>
      </c>
      <c r="H1876" s="40">
        <f t="shared" si="29"/>
        <v>0</v>
      </c>
    </row>
    <row r="1877" spans="1:10" x14ac:dyDescent="0.25">
      <c r="A1877" s="35">
        <v>41665</v>
      </c>
      <c r="B1877" s="36">
        <v>4</v>
      </c>
      <c r="C1877" s="36" t="s">
        <v>651</v>
      </c>
      <c r="D1877" s="37" t="s">
        <v>63</v>
      </c>
      <c r="E1877" s="38">
        <v>1675</v>
      </c>
      <c r="F1877" s="23">
        <v>41666</v>
      </c>
      <c r="G1877" s="38">
        <v>1675</v>
      </c>
      <c r="H1877" s="40">
        <f t="shared" si="29"/>
        <v>0</v>
      </c>
      <c r="I1877" s="21" t="s">
        <v>21</v>
      </c>
    </row>
    <row r="1878" spans="1:10" x14ac:dyDescent="0.25">
      <c r="A1878" s="35">
        <v>41665</v>
      </c>
      <c r="B1878" s="36">
        <v>5</v>
      </c>
      <c r="C1878" s="36" t="s">
        <v>651</v>
      </c>
      <c r="D1878" s="37" t="s">
        <v>20</v>
      </c>
      <c r="E1878" s="38">
        <v>27</v>
      </c>
      <c r="F1878" s="23">
        <v>41665</v>
      </c>
      <c r="G1878" s="38">
        <v>27</v>
      </c>
      <c r="H1878" s="40">
        <f t="shared" si="29"/>
        <v>0</v>
      </c>
    </row>
    <row r="1879" spans="1:10" x14ac:dyDescent="0.25">
      <c r="A1879" s="35">
        <v>41665</v>
      </c>
      <c r="B1879" s="36">
        <v>6</v>
      </c>
      <c r="C1879" s="36" t="s">
        <v>651</v>
      </c>
      <c r="D1879" s="37" t="s">
        <v>18</v>
      </c>
      <c r="E1879" s="38">
        <v>2714.5</v>
      </c>
      <c r="F1879" s="23">
        <v>41665</v>
      </c>
      <c r="G1879" s="38">
        <v>2714.5</v>
      </c>
      <c r="H1879" s="40">
        <f t="shared" si="29"/>
        <v>0</v>
      </c>
    </row>
    <row r="1880" spans="1:10" x14ac:dyDescent="0.25">
      <c r="A1880" s="35">
        <v>41665</v>
      </c>
      <c r="B1880" s="36">
        <v>7</v>
      </c>
      <c r="C1880" s="36" t="s">
        <v>651</v>
      </c>
      <c r="D1880" s="37" t="s">
        <v>8</v>
      </c>
      <c r="E1880" s="38">
        <v>386.5</v>
      </c>
      <c r="F1880" s="23">
        <v>41665</v>
      </c>
      <c r="G1880" s="38">
        <v>386.5</v>
      </c>
      <c r="H1880" s="40">
        <f t="shared" si="29"/>
        <v>0</v>
      </c>
      <c r="I1880" s="21" t="s">
        <v>8</v>
      </c>
    </row>
    <row r="1881" spans="1:10" x14ac:dyDescent="0.25">
      <c r="A1881" s="35">
        <v>41665</v>
      </c>
      <c r="B1881" s="36">
        <v>8</v>
      </c>
      <c r="C1881" s="36" t="s">
        <v>651</v>
      </c>
      <c r="D1881" s="37" t="s">
        <v>44</v>
      </c>
      <c r="E1881" s="38">
        <v>6460</v>
      </c>
      <c r="F1881" s="120">
        <v>41678</v>
      </c>
      <c r="G1881" s="44">
        <v>6460</v>
      </c>
      <c r="H1881" s="121">
        <f t="shared" si="29"/>
        <v>0</v>
      </c>
      <c r="I1881" s="21" t="s">
        <v>65</v>
      </c>
    </row>
    <row r="1882" spans="1:10" x14ac:dyDescent="0.25">
      <c r="A1882" s="35">
        <v>41665</v>
      </c>
      <c r="B1882" s="36">
        <v>9</v>
      </c>
      <c r="C1882" s="36" t="s">
        <v>651</v>
      </c>
      <c r="D1882" s="37" t="s">
        <v>42</v>
      </c>
      <c r="E1882" s="38">
        <v>1140</v>
      </c>
      <c r="F1882" s="120">
        <v>41678</v>
      </c>
      <c r="G1882" s="44">
        <v>1140</v>
      </c>
      <c r="H1882" s="121">
        <f t="shared" si="29"/>
        <v>0</v>
      </c>
      <c r="I1882" s="21" t="s">
        <v>65</v>
      </c>
    </row>
    <row r="1883" spans="1:10" x14ac:dyDescent="0.25">
      <c r="A1883" s="35">
        <v>41665</v>
      </c>
      <c r="B1883" s="36">
        <v>10</v>
      </c>
      <c r="C1883" s="36" t="s">
        <v>651</v>
      </c>
      <c r="D1883" s="37" t="s">
        <v>43</v>
      </c>
      <c r="E1883" s="38">
        <v>1520</v>
      </c>
      <c r="F1883" s="120">
        <v>41678</v>
      </c>
      <c r="G1883" s="44">
        <v>1520</v>
      </c>
      <c r="H1883" s="121">
        <f t="shared" si="29"/>
        <v>0</v>
      </c>
      <c r="I1883" s="21" t="s">
        <v>65</v>
      </c>
    </row>
    <row r="1884" spans="1:10" x14ac:dyDescent="0.25">
      <c r="A1884" s="35">
        <v>41665</v>
      </c>
      <c r="B1884" s="36">
        <v>11</v>
      </c>
      <c r="C1884" s="36" t="s">
        <v>651</v>
      </c>
      <c r="D1884" s="37" t="s">
        <v>106</v>
      </c>
      <c r="E1884" s="38">
        <v>2300</v>
      </c>
      <c r="F1884" s="120">
        <v>41674</v>
      </c>
      <c r="G1884" s="44">
        <v>2300</v>
      </c>
      <c r="H1884" s="121">
        <f t="shared" si="29"/>
        <v>0</v>
      </c>
      <c r="I1884" s="21" t="s">
        <v>12</v>
      </c>
    </row>
    <row r="1885" spans="1:10" x14ac:dyDescent="0.25">
      <c r="A1885" s="35">
        <v>41665</v>
      </c>
      <c r="B1885" s="36">
        <v>12</v>
      </c>
      <c r="C1885" s="36" t="s">
        <v>651</v>
      </c>
      <c r="D1885" s="37" t="s">
        <v>68</v>
      </c>
      <c r="E1885" s="38">
        <v>3917</v>
      </c>
      <c r="F1885" s="23">
        <v>41666</v>
      </c>
      <c r="G1885" s="38">
        <v>3917</v>
      </c>
      <c r="H1885" s="40">
        <f t="shared" si="29"/>
        <v>0</v>
      </c>
      <c r="I1885" s="21" t="s">
        <v>37</v>
      </c>
    </row>
    <row r="1886" spans="1:10" x14ac:dyDescent="0.25">
      <c r="A1886" s="35">
        <v>41665</v>
      </c>
      <c r="B1886" s="36">
        <v>13</v>
      </c>
      <c r="C1886" s="36" t="s">
        <v>651</v>
      </c>
      <c r="D1886" s="37" t="s">
        <v>130</v>
      </c>
      <c r="E1886" s="38">
        <v>10651.6</v>
      </c>
      <c r="F1886" s="23">
        <v>41666</v>
      </c>
      <c r="G1886" s="38">
        <v>10651.6</v>
      </c>
      <c r="H1886" s="40">
        <f t="shared" si="29"/>
        <v>0</v>
      </c>
      <c r="I1886" s="21" t="s">
        <v>21</v>
      </c>
    </row>
    <row r="1887" spans="1:10" x14ac:dyDescent="0.25">
      <c r="A1887" s="35">
        <v>41665</v>
      </c>
      <c r="B1887" s="36">
        <v>14</v>
      </c>
      <c r="C1887" s="36" t="s">
        <v>651</v>
      </c>
      <c r="D1887" s="37" t="s">
        <v>83</v>
      </c>
      <c r="E1887" s="38">
        <v>4852.3999999999996</v>
      </c>
      <c r="F1887" s="23">
        <v>41666</v>
      </c>
      <c r="G1887" s="38">
        <v>4852.3999999999996</v>
      </c>
      <c r="H1887" s="40">
        <f t="shared" si="29"/>
        <v>0</v>
      </c>
      <c r="I1887" s="21" t="s">
        <v>21</v>
      </c>
    </row>
    <row r="1888" spans="1:10" x14ac:dyDescent="0.25">
      <c r="A1888" s="35">
        <v>41665</v>
      </c>
      <c r="B1888" s="36">
        <v>15</v>
      </c>
      <c r="C1888" s="36" t="s">
        <v>651</v>
      </c>
      <c r="D1888" s="37" t="s">
        <v>468</v>
      </c>
      <c r="E1888" s="38">
        <v>8345</v>
      </c>
      <c r="F1888" s="120">
        <v>41674</v>
      </c>
      <c r="G1888" s="44">
        <v>8345</v>
      </c>
      <c r="H1888" s="121">
        <f t="shared" si="29"/>
        <v>0</v>
      </c>
      <c r="I1888" s="21" t="s">
        <v>37</v>
      </c>
    </row>
    <row r="1889" spans="1:9" x14ac:dyDescent="0.25">
      <c r="A1889" s="35">
        <v>41665</v>
      </c>
      <c r="B1889" s="36">
        <v>16</v>
      </c>
      <c r="C1889" s="36" t="s">
        <v>651</v>
      </c>
      <c r="D1889" s="37" t="s">
        <v>20</v>
      </c>
      <c r="E1889" s="38">
        <v>5406.5</v>
      </c>
      <c r="F1889" s="29" t="s">
        <v>653</v>
      </c>
      <c r="G1889" s="38">
        <f>4256+1150.5</f>
        <v>5406.5</v>
      </c>
      <c r="H1889" s="40">
        <f t="shared" si="29"/>
        <v>0</v>
      </c>
    </row>
    <row r="1890" spans="1:9" x14ac:dyDescent="0.25">
      <c r="A1890" s="35">
        <v>41665</v>
      </c>
      <c r="B1890" s="36">
        <v>17</v>
      </c>
      <c r="C1890" s="36" t="s">
        <v>651</v>
      </c>
      <c r="D1890" s="37" t="s">
        <v>130</v>
      </c>
      <c r="E1890" s="38">
        <v>205</v>
      </c>
      <c r="F1890" s="23">
        <v>41666</v>
      </c>
      <c r="G1890" s="38">
        <v>205</v>
      </c>
      <c r="H1890" s="40">
        <f t="shared" si="29"/>
        <v>0</v>
      </c>
      <c r="I1890" s="21" t="s">
        <v>21</v>
      </c>
    </row>
    <row r="1891" spans="1:9" x14ac:dyDescent="0.25">
      <c r="A1891" s="35">
        <v>41665</v>
      </c>
      <c r="B1891" s="36">
        <v>18</v>
      </c>
      <c r="C1891" s="36" t="s">
        <v>651</v>
      </c>
      <c r="D1891" s="37" t="s">
        <v>75</v>
      </c>
      <c r="E1891" s="38">
        <v>1362.1</v>
      </c>
      <c r="F1891" s="23">
        <v>41665</v>
      </c>
      <c r="G1891" s="38">
        <v>1362.1</v>
      </c>
      <c r="H1891" s="40">
        <f t="shared" si="29"/>
        <v>0</v>
      </c>
    </row>
    <row r="1892" spans="1:9" x14ac:dyDescent="0.25">
      <c r="A1892" s="35">
        <v>41665</v>
      </c>
      <c r="B1892" s="36">
        <v>19</v>
      </c>
      <c r="C1892" s="36" t="s">
        <v>651</v>
      </c>
      <c r="D1892" s="37" t="s">
        <v>380</v>
      </c>
      <c r="E1892" s="38">
        <v>1746.5</v>
      </c>
      <c r="F1892" s="23">
        <v>41668</v>
      </c>
      <c r="G1892" s="38">
        <v>1746.5</v>
      </c>
      <c r="H1892" s="40">
        <f t="shared" si="29"/>
        <v>0</v>
      </c>
      <c r="I1892" s="21" t="s">
        <v>21</v>
      </c>
    </row>
    <row r="1893" spans="1:9" x14ac:dyDescent="0.25">
      <c r="A1893" s="35">
        <v>41665</v>
      </c>
      <c r="B1893" s="36">
        <v>20</v>
      </c>
      <c r="C1893" s="36" t="s">
        <v>651</v>
      </c>
      <c r="D1893" s="37" t="s">
        <v>8</v>
      </c>
      <c r="E1893" s="38">
        <v>485</v>
      </c>
      <c r="F1893" s="23">
        <v>41665</v>
      </c>
      <c r="G1893" s="38">
        <v>485</v>
      </c>
      <c r="H1893" s="40">
        <f t="shared" si="29"/>
        <v>0</v>
      </c>
      <c r="I1893" s="21" t="s">
        <v>8</v>
      </c>
    </row>
    <row r="1894" spans="1:9" x14ac:dyDescent="0.25">
      <c r="A1894" s="35">
        <v>41665</v>
      </c>
      <c r="B1894" s="36">
        <v>21</v>
      </c>
      <c r="C1894" s="36" t="s">
        <v>651</v>
      </c>
      <c r="D1894" s="37" t="s">
        <v>8</v>
      </c>
      <c r="E1894" s="38">
        <v>3361.5</v>
      </c>
      <c r="F1894" s="23">
        <v>41665</v>
      </c>
      <c r="G1894" s="38">
        <v>3361.5</v>
      </c>
      <c r="H1894" s="40">
        <f t="shared" si="29"/>
        <v>0</v>
      </c>
      <c r="I1894" s="21" t="s">
        <v>8</v>
      </c>
    </row>
    <row r="1895" spans="1:9" x14ac:dyDescent="0.25">
      <c r="A1895" s="35">
        <v>41665</v>
      </c>
      <c r="B1895" s="36">
        <v>22</v>
      </c>
      <c r="C1895" s="36" t="s">
        <v>651</v>
      </c>
      <c r="D1895" s="37" t="s">
        <v>188</v>
      </c>
      <c r="E1895" s="38">
        <v>5559.5</v>
      </c>
      <c r="F1895" s="23">
        <v>41667</v>
      </c>
      <c r="G1895" s="38">
        <v>5559.5</v>
      </c>
      <c r="H1895" s="40">
        <f t="shared" si="29"/>
        <v>0</v>
      </c>
    </row>
    <row r="1896" spans="1:9" x14ac:dyDescent="0.25">
      <c r="A1896" s="35">
        <v>41665</v>
      </c>
      <c r="B1896" s="36">
        <v>23</v>
      </c>
      <c r="C1896" s="36" t="s">
        <v>651</v>
      </c>
      <c r="D1896" s="37" t="s">
        <v>55</v>
      </c>
      <c r="E1896" s="38">
        <v>14770</v>
      </c>
      <c r="F1896" s="23">
        <v>41665</v>
      </c>
      <c r="G1896" s="38">
        <v>14770</v>
      </c>
      <c r="H1896" s="40">
        <f t="shared" si="29"/>
        <v>0</v>
      </c>
      <c r="I1896" s="21" t="s">
        <v>8</v>
      </c>
    </row>
    <row r="1897" spans="1:9" x14ac:dyDescent="0.25">
      <c r="A1897" s="35">
        <v>41665</v>
      </c>
      <c r="B1897" s="36">
        <v>24</v>
      </c>
      <c r="C1897" s="36" t="s">
        <v>651</v>
      </c>
      <c r="D1897" s="37" t="s">
        <v>654</v>
      </c>
      <c r="E1897" s="38">
        <v>1080</v>
      </c>
      <c r="F1897" s="23">
        <v>41665</v>
      </c>
      <c r="G1897" s="38">
        <v>1080</v>
      </c>
      <c r="H1897" s="40">
        <f t="shared" si="29"/>
        <v>0</v>
      </c>
    </row>
    <row r="1898" spans="1:9" x14ac:dyDescent="0.25">
      <c r="A1898" s="35">
        <v>41665</v>
      </c>
      <c r="B1898" s="36">
        <v>25</v>
      </c>
      <c r="C1898" s="36" t="s">
        <v>651</v>
      </c>
      <c r="D1898" s="37" t="s">
        <v>22</v>
      </c>
      <c r="E1898" s="38">
        <v>1440</v>
      </c>
      <c r="F1898" s="23">
        <v>41665</v>
      </c>
      <c r="G1898" s="38">
        <v>1440</v>
      </c>
      <c r="H1898" s="40">
        <f t="shared" ref="H1898:H1961" si="30">E1898-G1898</f>
        <v>0</v>
      </c>
    </row>
    <row r="1899" spans="1:9" x14ac:dyDescent="0.25">
      <c r="A1899" s="35">
        <v>41665</v>
      </c>
      <c r="B1899" s="36">
        <v>26</v>
      </c>
      <c r="C1899" s="36" t="s">
        <v>651</v>
      </c>
      <c r="D1899" s="37" t="s">
        <v>34</v>
      </c>
      <c r="E1899" s="38">
        <v>2320</v>
      </c>
      <c r="F1899" s="23">
        <v>41667</v>
      </c>
      <c r="G1899" s="38">
        <v>2320</v>
      </c>
      <c r="H1899" s="40">
        <f t="shared" si="30"/>
        <v>0</v>
      </c>
      <c r="I1899" s="21" t="s">
        <v>12</v>
      </c>
    </row>
    <row r="1900" spans="1:9" x14ac:dyDescent="0.25">
      <c r="A1900" s="35">
        <v>41665</v>
      </c>
      <c r="B1900" s="36">
        <v>27</v>
      </c>
      <c r="C1900" s="36" t="s">
        <v>651</v>
      </c>
      <c r="D1900" s="37" t="s">
        <v>123</v>
      </c>
      <c r="E1900" s="38">
        <v>2164.5</v>
      </c>
      <c r="F1900" s="23">
        <v>41665</v>
      </c>
      <c r="G1900" s="38">
        <v>2164.5</v>
      </c>
      <c r="H1900" s="40">
        <f t="shared" si="30"/>
        <v>0</v>
      </c>
    </row>
    <row r="1901" spans="1:9" x14ac:dyDescent="0.25">
      <c r="A1901" s="35">
        <v>41665</v>
      </c>
      <c r="B1901" s="36">
        <v>28</v>
      </c>
      <c r="C1901" s="36" t="s">
        <v>651</v>
      </c>
      <c r="D1901" s="37" t="s">
        <v>338</v>
      </c>
      <c r="E1901" s="38">
        <v>590</v>
      </c>
      <c r="F1901" s="23">
        <v>41667</v>
      </c>
      <c r="G1901" s="38">
        <v>590</v>
      </c>
      <c r="H1901" s="40">
        <f t="shared" si="30"/>
        <v>0</v>
      </c>
      <c r="I1901" s="21" t="s">
        <v>12</v>
      </c>
    </row>
    <row r="1902" spans="1:9" x14ac:dyDescent="0.25">
      <c r="A1902" s="35">
        <v>41665</v>
      </c>
      <c r="B1902" s="36">
        <v>29</v>
      </c>
      <c r="C1902" s="36" t="s">
        <v>651</v>
      </c>
      <c r="D1902" s="37" t="s">
        <v>29</v>
      </c>
      <c r="E1902" s="38">
        <v>15401</v>
      </c>
      <c r="F1902" s="23">
        <v>41667</v>
      </c>
      <c r="G1902" s="38">
        <v>15401</v>
      </c>
      <c r="H1902" s="40">
        <f t="shared" si="30"/>
        <v>0</v>
      </c>
      <c r="I1902" s="21" t="s">
        <v>12</v>
      </c>
    </row>
    <row r="1903" spans="1:9" x14ac:dyDescent="0.25">
      <c r="A1903" s="35">
        <v>41665</v>
      </c>
      <c r="B1903" s="36">
        <v>30</v>
      </c>
      <c r="C1903" s="36" t="s">
        <v>651</v>
      </c>
      <c r="D1903" s="37" t="s">
        <v>55</v>
      </c>
      <c r="E1903" s="38">
        <v>2055.4</v>
      </c>
      <c r="F1903" s="23">
        <v>41665</v>
      </c>
      <c r="G1903" s="38">
        <v>2055.4</v>
      </c>
      <c r="H1903" s="40">
        <f t="shared" si="30"/>
        <v>0</v>
      </c>
    </row>
    <row r="1904" spans="1:9" x14ac:dyDescent="0.25">
      <c r="A1904" s="35">
        <v>41665</v>
      </c>
      <c r="B1904" s="36">
        <v>31</v>
      </c>
      <c r="C1904" s="36" t="s">
        <v>651</v>
      </c>
      <c r="D1904" s="37" t="s">
        <v>494</v>
      </c>
      <c r="E1904" s="38">
        <v>1730.6</v>
      </c>
      <c r="F1904" s="23">
        <v>41665</v>
      </c>
      <c r="G1904" s="38">
        <v>1730.6</v>
      </c>
      <c r="H1904" s="40">
        <f t="shared" si="30"/>
        <v>0</v>
      </c>
    </row>
    <row r="1905" spans="1:9" x14ac:dyDescent="0.25">
      <c r="A1905" s="35">
        <v>41665</v>
      </c>
      <c r="B1905" s="36">
        <v>32</v>
      </c>
      <c r="C1905" s="36" t="s">
        <v>651</v>
      </c>
      <c r="D1905" s="37" t="s">
        <v>29</v>
      </c>
      <c r="E1905" s="38">
        <v>798</v>
      </c>
      <c r="F1905" s="23">
        <v>41667</v>
      </c>
      <c r="G1905" s="38">
        <v>798</v>
      </c>
      <c r="H1905" s="40">
        <f t="shared" si="30"/>
        <v>0</v>
      </c>
      <c r="I1905" s="21" t="s">
        <v>12</v>
      </c>
    </row>
    <row r="1906" spans="1:9" x14ac:dyDescent="0.25">
      <c r="A1906" s="35">
        <v>41665</v>
      </c>
      <c r="B1906" s="36">
        <v>33</v>
      </c>
      <c r="C1906" s="36" t="s">
        <v>651</v>
      </c>
      <c r="D1906" s="37" t="s">
        <v>58</v>
      </c>
      <c r="E1906" s="38">
        <v>1150</v>
      </c>
      <c r="F1906" s="23">
        <v>41667</v>
      </c>
      <c r="G1906" s="38">
        <v>1150</v>
      </c>
      <c r="H1906" s="40">
        <f t="shared" si="30"/>
        <v>0</v>
      </c>
      <c r="I1906" s="21" t="s">
        <v>12</v>
      </c>
    </row>
    <row r="1907" spans="1:9" x14ac:dyDescent="0.25">
      <c r="A1907" s="35">
        <v>41665</v>
      </c>
      <c r="B1907" s="36">
        <v>34</v>
      </c>
      <c r="C1907" s="36" t="s">
        <v>651</v>
      </c>
      <c r="D1907" s="37" t="s">
        <v>655</v>
      </c>
      <c r="E1907" s="38">
        <v>2388.65</v>
      </c>
      <c r="F1907" s="23">
        <v>41667</v>
      </c>
      <c r="G1907" s="38">
        <v>2388.65</v>
      </c>
      <c r="H1907" s="40">
        <f t="shared" si="30"/>
        <v>0</v>
      </c>
      <c r="I1907" s="21" t="s">
        <v>12</v>
      </c>
    </row>
    <row r="1908" spans="1:9" x14ac:dyDescent="0.25">
      <c r="A1908" s="35">
        <v>41665</v>
      </c>
      <c r="B1908" s="36">
        <v>35</v>
      </c>
      <c r="C1908" s="36" t="s">
        <v>651</v>
      </c>
      <c r="D1908" s="37" t="s">
        <v>8</v>
      </c>
      <c r="E1908" s="38">
        <v>6059</v>
      </c>
      <c r="F1908" s="23">
        <v>41665</v>
      </c>
      <c r="G1908" s="38">
        <v>6059</v>
      </c>
      <c r="H1908" s="40">
        <f t="shared" si="30"/>
        <v>0</v>
      </c>
      <c r="I1908" s="21" t="s">
        <v>8</v>
      </c>
    </row>
    <row r="1909" spans="1:9" x14ac:dyDescent="0.25">
      <c r="A1909" s="35">
        <v>41665</v>
      </c>
      <c r="B1909" s="36">
        <v>36</v>
      </c>
      <c r="C1909" s="36" t="s">
        <v>651</v>
      </c>
      <c r="D1909" s="37" t="s">
        <v>349</v>
      </c>
      <c r="E1909" s="38">
        <v>29864</v>
      </c>
      <c r="F1909" s="23">
        <v>41665</v>
      </c>
      <c r="G1909" s="38">
        <v>29864</v>
      </c>
      <c r="H1909" s="40">
        <f t="shared" si="30"/>
        <v>0</v>
      </c>
    </row>
    <row r="1910" spans="1:9" x14ac:dyDescent="0.25">
      <c r="A1910" s="35">
        <v>41665</v>
      </c>
      <c r="B1910" s="36">
        <v>37</v>
      </c>
      <c r="C1910" s="36" t="s">
        <v>651</v>
      </c>
      <c r="D1910" s="37" t="s">
        <v>16</v>
      </c>
      <c r="E1910" s="38">
        <v>1353.6</v>
      </c>
      <c r="F1910" s="39">
        <v>41666</v>
      </c>
      <c r="G1910" s="38">
        <v>1353.6</v>
      </c>
      <c r="H1910" s="40">
        <f t="shared" si="30"/>
        <v>0</v>
      </c>
      <c r="I1910" s="21" t="s">
        <v>21</v>
      </c>
    </row>
    <row r="1911" spans="1:9" x14ac:dyDescent="0.25">
      <c r="A1911" s="35">
        <v>41665</v>
      </c>
      <c r="B1911" s="36">
        <v>38</v>
      </c>
      <c r="C1911" s="36" t="s">
        <v>651</v>
      </c>
      <c r="D1911" s="37" t="s">
        <v>59</v>
      </c>
      <c r="E1911" s="38">
        <v>8813.7000000000007</v>
      </c>
      <c r="F1911" s="102" t="s">
        <v>656</v>
      </c>
      <c r="G1911" s="38">
        <v>8813.7000000000007</v>
      </c>
      <c r="H1911" s="40">
        <f t="shared" si="30"/>
        <v>0</v>
      </c>
      <c r="I1911" s="21" t="s">
        <v>21</v>
      </c>
    </row>
    <row r="1912" spans="1:9" x14ac:dyDescent="0.25">
      <c r="A1912" s="35">
        <v>41665</v>
      </c>
      <c r="B1912" s="36">
        <v>39</v>
      </c>
      <c r="C1912" s="36" t="s">
        <v>651</v>
      </c>
      <c r="D1912" s="37" t="s">
        <v>50</v>
      </c>
      <c r="E1912" s="38">
        <v>8449</v>
      </c>
      <c r="F1912" s="23">
        <v>41667</v>
      </c>
      <c r="G1912" s="38">
        <v>8449</v>
      </c>
      <c r="H1912" s="40">
        <f t="shared" si="30"/>
        <v>0</v>
      </c>
      <c r="I1912" s="21" t="s">
        <v>21</v>
      </c>
    </row>
    <row r="1913" spans="1:9" x14ac:dyDescent="0.25">
      <c r="A1913" s="35">
        <v>41665</v>
      </c>
      <c r="B1913" s="36">
        <v>40</v>
      </c>
      <c r="C1913" s="36" t="s">
        <v>651</v>
      </c>
      <c r="D1913" s="37" t="s">
        <v>147</v>
      </c>
      <c r="E1913" s="38">
        <v>8727.6</v>
      </c>
      <c r="F1913" s="87">
        <v>41667</v>
      </c>
      <c r="G1913" s="38">
        <v>8727.6</v>
      </c>
      <c r="H1913" s="40">
        <f t="shared" si="30"/>
        <v>0</v>
      </c>
      <c r="I1913" s="21" t="s">
        <v>65</v>
      </c>
    </row>
    <row r="1914" spans="1:9" x14ac:dyDescent="0.25">
      <c r="A1914" s="35">
        <v>41665</v>
      </c>
      <c r="B1914" s="36">
        <v>41</v>
      </c>
      <c r="C1914" s="36" t="s">
        <v>651</v>
      </c>
      <c r="D1914" s="37" t="s">
        <v>198</v>
      </c>
      <c r="E1914" s="38">
        <v>17157</v>
      </c>
      <c r="F1914" s="29" t="s">
        <v>657</v>
      </c>
      <c r="G1914" s="38">
        <f>16557+600</f>
        <v>17157</v>
      </c>
      <c r="H1914" s="40">
        <f t="shared" si="30"/>
        <v>0</v>
      </c>
      <c r="I1914" s="21" t="s">
        <v>65</v>
      </c>
    </row>
    <row r="1915" spans="1:9" x14ac:dyDescent="0.25">
      <c r="A1915" s="35">
        <v>41665</v>
      </c>
      <c r="B1915" s="36">
        <v>42</v>
      </c>
      <c r="C1915" s="36" t="s">
        <v>651</v>
      </c>
      <c r="D1915" s="37" t="s">
        <v>367</v>
      </c>
      <c r="E1915" s="38">
        <v>1029.5</v>
      </c>
      <c r="F1915" s="23">
        <v>41665</v>
      </c>
      <c r="G1915" s="38">
        <v>1029.5</v>
      </c>
      <c r="H1915" s="40">
        <f t="shared" si="30"/>
        <v>0</v>
      </c>
    </row>
    <row r="1916" spans="1:9" x14ac:dyDescent="0.25">
      <c r="A1916" s="35">
        <v>41665</v>
      </c>
      <c r="B1916" s="36">
        <v>43</v>
      </c>
      <c r="C1916" s="36" t="s">
        <v>651</v>
      </c>
      <c r="D1916" s="37" t="s">
        <v>49</v>
      </c>
      <c r="E1916" s="38">
        <v>2910</v>
      </c>
      <c r="F1916" s="23">
        <v>41665</v>
      </c>
      <c r="G1916" s="38">
        <v>2910</v>
      </c>
      <c r="H1916" s="40">
        <f t="shared" si="30"/>
        <v>0</v>
      </c>
    </row>
    <row r="1917" spans="1:9" x14ac:dyDescent="0.25">
      <c r="A1917" s="35">
        <v>41665</v>
      </c>
      <c r="B1917" s="36">
        <v>44</v>
      </c>
      <c r="C1917" s="36" t="s">
        <v>651</v>
      </c>
      <c r="D1917" s="37" t="s">
        <v>652</v>
      </c>
      <c r="E1917" s="38">
        <v>4963.5</v>
      </c>
      <c r="F1917" s="30">
        <v>41675</v>
      </c>
      <c r="G1917" s="44">
        <v>4963.5</v>
      </c>
      <c r="H1917" s="40">
        <f t="shared" si="30"/>
        <v>0</v>
      </c>
    </row>
    <row r="1918" spans="1:9" x14ac:dyDescent="0.25">
      <c r="A1918" s="35">
        <v>41665</v>
      </c>
      <c r="B1918" s="36">
        <v>45</v>
      </c>
      <c r="C1918" s="36" t="s">
        <v>651</v>
      </c>
      <c r="D1918" s="37" t="s">
        <v>534</v>
      </c>
      <c r="E1918" s="38">
        <v>256</v>
      </c>
      <c r="F1918" s="23">
        <v>41665</v>
      </c>
      <c r="G1918" s="38">
        <v>256</v>
      </c>
      <c r="H1918" s="40">
        <f t="shared" si="30"/>
        <v>0</v>
      </c>
    </row>
    <row r="1919" spans="1:9" x14ac:dyDescent="0.25">
      <c r="A1919" s="35">
        <v>41665</v>
      </c>
      <c r="B1919" s="36">
        <v>46</v>
      </c>
      <c r="C1919" s="36" t="s">
        <v>651</v>
      </c>
      <c r="D1919" s="37" t="s">
        <v>8</v>
      </c>
      <c r="E1919" s="38">
        <v>3061</v>
      </c>
      <c r="F1919" s="23">
        <v>41665</v>
      </c>
      <c r="G1919" s="38">
        <v>3061</v>
      </c>
      <c r="H1919" s="40">
        <f t="shared" si="30"/>
        <v>0</v>
      </c>
      <c r="I1919" s="21" t="s">
        <v>8</v>
      </c>
    </row>
    <row r="1920" spans="1:9" x14ac:dyDescent="0.25">
      <c r="A1920" s="35">
        <v>41666</v>
      </c>
      <c r="B1920" s="36">
        <v>47</v>
      </c>
      <c r="C1920" s="36" t="s">
        <v>651</v>
      </c>
      <c r="D1920" s="37" t="s">
        <v>658</v>
      </c>
      <c r="E1920" s="88">
        <v>320</v>
      </c>
      <c r="F1920" s="23">
        <v>41666</v>
      </c>
      <c r="G1920" s="38">
        <v>320</v>
      </c>
      <c r="H1920" s="40">
        <f t="shared" si="30"/>
        <v>0</v>
      </c>
    </row>
    <row r="1921" spans="1:9" x14ac:dyDescent="0.25">
      <c r="A1921" s="35">
        <v>41666</v>
      </c>
      <c r="B1921" s="36">
        <v>48</v>
      </c>
      <c r="C1921" s="36" t="s">
        <v>651</v>
      </c>
      <c r="D1921" s="37" t="s">
        <v>147</v>
      </c>
      <c r="E1921" s="38">
        <v>20558</v>
      </c>
      <c r="F1921" s="87">
        <v>41667</v>
      </c>
      <c r="G1921" s="38">
        <v>20558</v>
      </c>
      <c r="H1921" s="40">
        <f t="shared" si="30"/>
        <v>0</v>
      </c>
      <c r="I1921" s="88"/>
    </row>
    <row r="1922" spans="1:9" x14ac:dyDescent="0.25">
      <c r="A1922" s="35">
        <v>41666</v>
      </c>
      <c r="B1922" s="36">
        <v>49</v>
      </c>
      <c r="C1922" s="36" t="s">
        <v>651</v>
      </c>
      <c r="D1922" s="37" t="s">
        <v>14</v>
      </c>
      <c r="E1922" s="38">
        <v>2218</v>
      </c>
      <c r="F1922" s="23">
        <v>41666</v>
      </c>
      <c r="G1922" s="38">
        <v>2218</v>
      </c>
      <c r="H1922" s="40">
        <f t="shared" si="30"/>
        <v>0</v>
      </c>
    </row>
    <row r="1923" spans="1:9" x14ac:dyDescent="0.25">
      <c r="A1923" s="35">
        <v>41666</v>
      </c>
      <c r="B1923" s="36">
        <v>50</v>
      </c>
      <c r="C1923" s="36" t="s">
        <v>651</v>
      </c>
      <c r="D1923" s="37" t="s">
        <v>659</v>
      </c>
      <c r="E1923" s="38">
        <v>7752</v>
      </c>
      <c r="F1923" s="23">
        <v>41666</v>
      </c>
      <c r="G1923" s="38">
        <v>7752</v>
      </c>
      <c r="H1923" s="40">
        <f t="shared" si="30"/>
        <v>0</v>
      </c>
      <c r="I1923" s="21" t="s">
        <v>65</v>
      </c>
    </row>
    <row r="1924" spans="1:9" x14ac:dyDescent="0.25">
      <c r="A1924" s="35">
        <v>41666</v>
      </c>
      <c r="B1924" s="36">
        <v>51</v>
      </c>
      <c r="C1924" s="36" t="s">
        <v>651</v>
      </c>
      <c r="D1924" s="37" t="s">
        <v>76</v>
      </c>
      <c r="E1924" s="38">
        <v>710</v>
      </c>
      <c r="F1924" s="23">
        <v>41666</v>
      </c>
      <c r="G1924" s="38">
        <v>710</v>
      </c>
      <c r="H1924" s="40">
        <f t="shared" si="30"/>
        <v>0</v>
      </c>
    </row>
    <row r="1925" spans="1:9" x14ac:dyDescent="0.25">
      <c r="A1925" s="35">
        <v>41666</v>
      </c>
      <c r="B1925" s="36">
        <v>52</v>
      </c>
      <c r="C1925" s="36" t="s">
        <v>651</v>
      </c>
      <c r="D1925" s="37" t="s">
        <v>8</v>
      </c>
      <c r="E1925" s="38">
        <v>545</v>
      </c>
      <c r="F1925" s="23">
        <v>41666</v>
      </c>
      <c r="G1925" s="38">
        <v>545</v>
      </c>
      <c r="H1925" s="40">
        <f t="shared" si="30"/>
        <v>0</v>
      </c>
      <c r="I1925" s="21" t="s">
        <v>8</v>
      </c>
    </row>
    <row r="1926" spans="1:9" x14ac:dyDescent="0.25">
      <c r="A1926" s="35">
        <v>41666</v>
      </c>
      <c r="B1926" s="36">
        <v>53</v>
      </c>
      <c r="C1926" s="36" t="s">
        <v>651</v>
      </c>
      <c r="D1926" s="37" t="s">
        <v>29</v>
      </c>
      <c r="E1926" s="38">
        <v>12258</v>
      </c>
      <c r="F1926" s="23">
        <v>41669</v>
      </c>
      <c r="G1926" s="38">
        <v>12258</v>
      </c>
      <c r="H1926" s="40">
        <f t="shared" si="30"/>
        <v>0</v>
      </c>
      <c r="I1926" s="21" t="s">
        <v>30</v>
      </c>
    </row>
    <row r="1927" spans="1:9" x14ac:dyDescent="0.25">
      <c r="A1927" s="35">
        <v>41666</v>
      </c>
      <c r="B1927" s="36">
        <v>54</v>
      </c>
      <c r="C1927" s="36" t="s">
        <v>651</v>
      </c>
      <c r="D1927" s="37" t="s">
        <v>34</v>
      </c>
      <c r="E1927" s="38">
        <v>1152</v>
      </c>
      <c r="F1927" s="23">
        <v>41666</v>
      </c>
      <c r="G1927" s="38">
        <v>1152</v>
      </c>
      <c r="H1927" s="40">
        <f t="shared" si="30"/>
        <v>0</v>
      </c>
      <c r="I1927" s="21" t="s">
        <v>30</v>
      </c>
    </row>
    <row r="1928" spans="1:9" x14ac:dyDescent="0.25">
      <c r="A1928" s="35">
        <v>41666</v>
      </c>
      <c r="B1928" s="36">
        <v>55</v>
      </c>
      <c r="C1928" s="36" t="s">
        <v>651</v>
      </c>
      <c r="D1928" s="37" t="s">
        <v>34</v>
      </c>
      <c r="E1928" s="38">
        <v>2212</v>
      </c>
      <c r="F1928" s="23">
        <v>41667</v>
      </c>
      <c r="G1928" s="38">
        <v>2212</v>
      </c>
      <c r="H1928" s="40">
        <f t="shared" si="30"/>
        <v>0</v>
      </c>
      <c r="I1928" s="21" t="s">
        <v>30</v>
      </c>
    </row>
    <row r="1929" spans="1:9" x14ac:dyDescent="0.25">
      <c r="A1929" s="35">
        <v>41666</v>
      </c>
      <c r="B1929" s="36">
        <v>56</v>
      </c>
      <c r="C1929" s="36" t="s">
        <v>651</v>
      </c>
      <c r="D1929" s="37" t="s">
        <v>660</v>
      </c>
      <c r="E1929" s="38">
        <v>1650</v>
      </c>
      <c r="F1929" s="23">
        <v>41666</v>
      </c>
      <c r="G1929" s="38">
        <v>1650</v>
      </c>
      <c r="H1929" s="40">
        <f t="shared" si="30"/>
        <v>0</v>
      </c>
      <c r="I1929" s="21" t="s">
        <v>30</v>
      </c>
    </row>
    <row r="1930" spans="1:9" x14ac:dyDescent="0.25">
      <c r="A1930" s="35">
        <v>41666</v>
      </c>
      <c r="B1930" s="36">
        <v>57</v>
      </c>
      <c r="C1930" s="36" t="s">
        <v>651</v>
      </c>
      <c r="D1930" s="37" t="s">
        <v>124</v>
      </c>
      <c r="E1930" s="38">
        <v>5419</v>
      </c>
      <c r="F1930" s="23">
        <v>41666</v>
      </c>
      <c r="G1930" s="38">
        <v>5419</v>
      </c>
      <c r="H1930" s="40">
        <f t="shared" si="30"/>
        <v>0</v>
      </c>
      <c r="I1930" s="21" t="s">
        <v>30</v>
      </c>
    </row>
    <row r="1931" spans="1:9" x14ac:dyDescent="0.25">
      <c r="A1931" s="35">
        <v>41666</v>
      </c>
      <c r="B1931" s="36">
        <v>58</v>
      </c>
      <c r="C1931" s="36" t="s">
        <v>651</v>
      </c>
      <c r="D1931" s="37" t="s">
        <v>576</v>
      </c>
      <c r="E1931" s="38">
        <v>3202</v>
      </c>
      <c r="F1931" s="23">
        <v>41666</v>
      </c>
      <c r="G1931" s="38">
        <v>3202</v>
      </c>
      <c r="H1931" s="40">
        <f t="shared" si="30"/>
        <v>0</v>
      </c>
    </row>
    <row r="1932" spans="1:9" x14ac:dyDescent="0.25">
      <c r="A1932" s="35">
        <v>41666</v>
      </c>
      <c r="B1932" s="36">
        <v>59</v>
      </c>
      <c r="C1932" s="36" t="s">
        <v>651</v>
      </c>
      <c r="D1932" s="37" t="s">
        <v>35</v>
      </c>
      <c r="E1932" s="38">
        <v>1010</v>
      </c>
      <c r="F1932" s="23">
        <v>41666</v>
      </c>
      <c r="G1932" s="38">
        <v>1010</v>
      </c>
      <c r="H1932" s="40">
        <f t="shared" si="30"/>
        <v>0</v>
      </c>
      <c r="I1932" s="21" t="s">
        <v>30</v>
      </c>
    </row>
    <row r="1933" spans="1:9" x14ac:dyDescent="0.25">
      <c r="A1933" s="35">
        <v>41666</v>
      </c>
      <c r="B1933" s="36">
        <v>60</v>
      </c>
      <c r="C1933" s="36" t="s">
        <v>651</v>
      </c>
      <c r="D1933" s="37" t="s">
        <v>33</v>
      </c>
      <c r="E1933" s="38">
        <v>5159.5</v>
      </c>
      <c r="F1933" s="23">
        <v>41666</v>
      </c>
      <c r="G1933" s="38">
        <v>5159.5</v>
      </c>
      <c r="H1933" s="40">
        <f t="shared" si="30"/>
        <v>0</v>
      </c>
    </row>
    <row r="1934" spans="1:9" x14ac:dyDescent="0.25">
      <c r="A1934" s="35">
        <v>41666</v>
      </c>
      <c r="B1934" s="36">
        <v>61</v>
      </c>
      <c r="C1934" s="36" t="s">
        <v>651</v>
      </c>
      <c r="D1934" s="37" t="s">
        <v>47</v>
      </c>
      <c r="E1934" s="38">
        <v>3625</v>
      </c>
      <c r="F1934" s="23">
        <v>41667</v>
      </c>
      <c r="G1934" s="38">
        <v>3625</v>
      </c>
      <c r="H1934" s="40">
        <f t="shared" si="30"/>
        <v>0</v>
      </c>
      <c r="I1934" s="21" t="s">
        <v>30</v>
      </c>
    </row>
    <row r="1935" spans="1:9" x14ac:dyDescent="0.25">
      <c r="A1935" s="35">
        <v>41666</v>
      </c>
      <c r="B1935" s="36">
        <v>62</v>
      </c>
      <c r="C1935" s="36" t="s">
        <v>651</v>
      </c>
      <c r="D1935" s="37" t="s">
        <v>20</v>
      </c>
      <c r="E1935" s="38">
        <v>1231</v>
      </c>
      <c r="F1935" s="23">
        <v>41668</v>
      </c>
      <c r="G1935" s="38">
        <v>1231</v>
      </c>
      <c r="H1935" s="40">
        <f t="shared" si="30"/>
        <v>0</v>
      </c>
      <c r="I1935" s="21" t="s">
        <v>8</v>
      </c>
    </row>
    <row r="1936" spans="1:9" x14ac:dyDescent="0.25">
      <c r="A1936" s="35">
        <v>41666</v>
      </c>
      <c r="B1936" s="36">
        <v>63</v>
      </c>
      <c r="C1936" s="36" t="s">
        <v>651</v>
      </c>
      <c r="D1936" s="37" t="s">
        <v>110</v>
      </c>
      <c r="E1936" s="38">
        <v>18179</v>
      </c>
      <c r="F1936" s="23">
        <v>41690</v>
      </c>
      <c r="G1936" s="38">
        <v>18179</v>
      </c>
      <c r="H1936" s="40">
        <f t="shared" si="30"/>
        <v>0</v>
      </c>
      <c r="I1936" s="21" t="s">
        <v>30</v>
      </c>
    </row>
    <row r="1937" spans="1:10" x14ac:dyDescent="0.25">
      <c r="A1937" s="35">
        <v>41666</v>
      </c>
      <c r="B1937" s="36">
        <v>64</v>
      </c>
      <c r="C1937" s="36" t="s">
        <v>651</v>
      </c>
      <c r="D1937" s="37" t="s">
        <v>18</v>
      </c>
      <c r="E1937" s="38">
        <v>3225.5</v>
      </c>
      <c r="F1937" s="23">
        <v>41666</v>
      </c>
      <c r="G1937" s="38">
        <v>3225.5</v>
      </c>
      <c r="H1937" s="40">
        <f t="shared" si="30"/>
        <v>0</v>
      </c>
    </row>
    <row r="1938" spans="1:10" x14ac:dyDescent="0.25">
      <c r="A1938" s="35">
        <v>41666</v>
      </c>
      <c r="B1938" s="36">
        <v>65</v>
      </c>
      <c r="C1938" s="36" t="s">
        <v>651</v>
      </c>
      <c r="D1938" s="37" t="s">
        <v>661</v>
      </c>
      <c r="E1938" s="38">
        <v>340</v>
      </c>
      <c r="F1938" s="23">
        <v>41666</v>
      </c>
      <c r="G1938" s="38">
        <v>340</v>
      </c>
      <c r="H1938" s="40">
        <f t="shared" si="30"/>
        <v>0</v>
      </c>
    </row>
    <row r="1939" spans="1:10" x14ac:dyDescent="0.25">
      <c r="A1939" s="35">
        <v>41666</v>
      </c>
      <c r="B1939" s="36">
        <v>66</v>
      </c>
      <c r="C1939" s="36" t="s">
        <v>651</v>
      </c>
      <c r="D1939" s="37" t="s">
        <v>215</v>
      </c>
      <c r="E1939" s="38">
        <v>3182.5</v>
      </c>
      <c r="F1939" s="39">
        <v>41666</v>
      </c>
      <c r="G1939" s="38">
        <v>3182.5</v>
      </c>
      <c r="H1939" s="40">
        <f t="shared" si="30"/>
        <v>0</v>
      </c>
    </row>
    <row r="1940" spans="1:10" x14ac:dyDescent="0.25">
      <c r="A1940" s="35">
        <v>41666</v>
      </c>
      <c r="B1940" s="36">
        <v>67</v>
      </c>
      <c r="C1940" s="36" t="s">
        <v>651</v>
      </c>
      <c r="D1940" s="37" t="s">
        <v>54</v>
      </c>
      <c r="E1940" s="38">
        <v>3021</v>
      </c>
      <c r="F1940" s="23">
        <v>41666</v>
      </c>
      <c r="G1940" s="38">
        <v>3021</v>
      </c>
      <c r="H1940" s="40">
        <f t="shared" si="30"/>
        <v>0</v>
      </c>
      <c r="I1940" s="21" t="s">
        <v>30</v>
      </c>
    </row>
    <row r="1941" spans="1:10" x14ac:dyDescent="0.25">
      <c r="A1941" s="35">
        <v>41666</v>
      </c>
      <c r="B1941" s="36">
        <v>68</v>
      </c>
      <c r="C1941" s="36" t="s">
        <v>651</v>
      </c>
      <c r="D1941" s="37" t="s">
        <v>96</v>
      </c>
      <c r="E1941" s="38">
        <v>31514</v>
      </c>
      <c r="F1941" s="30">
        <v>41674</v>
      </c>
      <c r="G1941" s="44">
        <v>31514</v>
      </c>
      <c r="H1941" s="40">
        <f t="shared" si="30"/>
        <v>0</v>
      </c>
      <c r="I1941" s="21" t="s">
        <v>37</v>
      </c>
    </row>
    <row r="1942" spans="1:10" x14ac:dyDescent="0.25">
      <c r="A1942" s="35">
        <v>41666</v>
      </c>
      <c r="B1942" s="36">
        <v>69</v>
      </c>
      <c r="C1942" s="36" t="s">
        <v>651</v>
      </c>
      <c r="D1942" s="37" t="s">
        <v>42</v>
      </c>
      <c r="E1942" s="38">
        <v>1520</v>
      </c>
      <c r="F1942" s="30">
        <v>41687</v>
      </c>
      <c r="G1942" s="44">
        <v>1520</v>
      </c>
      <c r="H1942" s="40">
        <f t="shared" si="30"/>
        <v>0</v>
      </c>
      <c r="I1942" s="21" t="s">
        <v>30</v>
      </c>
    </row>
    <row r="1943" spans="1:10" x14ac:dyDescent="0.25">
      <c r="A1943" s="35">
        <v>41666</v>
      </c>
      <c r="B1943" s="36">
        <v>70</v>
      </c>
      <c r="C1943" s="36" t="s">
        <v>651</v>
      </c>
      <c r="D1943" s="37" t="s">
        <v>43</v>
      </c>
      <c r="E1943" s="38">
        <v>1140</v>
      </c>
      <c r="F1943" s="30">
        <v>41687</v>
      </c>
      <c r="G1943" s="44">
        <v>1140</v>
      </c>
      <c r="H1943" s="40">
        <f t="shared" si="30"/>
        <v>0</v>
      </c>
      <c r="I1943" s="21" t="s">
        <v>30</v>
      </c>
    </row>
    <row r="1944" spans="1:10" x14ac:dyDescent="0.25">
      <c r="A1944" s="35">
        <v>41666</v>
      </c>
      <c r="B1944" s="36">
        <v>71</v>
      </c>
      <c r="C1944" s="36" t="s">
        <v>651</v>
      </c>
      <c r="D1944" s="37" t="s">
        <v>57</v>
      </c>
      <c r="E1944" s="38">
        <v>975</v>
      </c>
      <c r="F1944" s="23">
        <v>41666</v>
      </c>
      <c r="G1944" s="38">
        <v>975</v>
      </c>
      <c r="H1944" s="40">
        <f t="shared" si="30"/>
        <v>0</v>
      </c>
      <c r="I1944" s="21" t="s">
        <v>30</v>
      </c>
    </row>
    <row r="1945" spans="1:10" x14ac:dyDescent="0.25">
      <c r="A1945" s="35">
        <v>41666</v>
      </c>
      <c r="B1945" s="36">
        <v>72</v>
      </c>
      <c r="C1945" s="36" t="s">
        <v>651</v>
      </c>
      <c r="D1945" s="37" t="s">
        <v>260</v>
      </c>
      <c r="E1945" s="38">
        <v>1404</v>
      </c>
      <c r="F1945" s="23">
        <v>41666</v>
      </c>
      <c r="G1945" s="38">
        <v>1404</v>
      </c>
      <c r="H1945" s="40">
        <f t="shared" si="30"/>
        <v>0</v>
      </c>
      <c r="I1945" s="21" t="s">
        <v>30</v>
      </c>
    </row>
    <row r="1946" spans="1:10" x14ac:dyDescent="0.25">
      <c r="A1946" s="35">
        <v>41666</v>
      </c>
      <c r="B1946" s="36">
        <v>73</v>
      </c>
      <c r="C1946" s="36" t="s">
        <v>651</v>
      </c>
      <c r="D1946" s="37" t="s">
        <v>55</v>
      </c>
      <c r="E1946" s="38">
        <v>15246</v>
      </c>
      <c r="F1946" s="23">
        <v>41666</v>
      </c>
      <c r="G1946" s="38">
        <v>15246</v>
      </c>
      <c r="H1946" s="40">
        <f t="shared" si="30"/>
        <v>0</v>
      </c>
      <c r="I1946" s="21" t="s">
        <v>8</v>
      </c>
    </row>
    <row r="1947" spans="1:10" x14ac:dyDescent="0.25">
      <c r="A1947" s="35">
        <v>41666</v>
      </c>
      <c r="B1947" s="36">
        <v>74</v>
      </c>
      <c r="C1947" s="36" t="s">
        <v>651</v>
      </c>
      <c r="D1947" s="37" t="s">
        <v>36</v>
      </c>
      <c r="E1947" s="38">
        <v>32246</v>
      </c>
      <c r="F1947" s="95" t="s">
        <v>662</v>
      </c>
      <c r="G1947" s="44">
        <f>15000+17246</f>
        <v>32246</v>
      </c>
      <c r="H1947" s="40">
        <f t="shared" si="30"/>
        <v>0</v>
      </c>
      <c r="I1947" s="21" t="s">
        <v>65</v>
      </c>
      <c r="J1947" s="21" t="s">
        <v>663</v>
      </c>
    </row>
    <row r="1948" spans="1:10" x14ac:dyDescent="0.25">
      <c r="A1948" s="35">
        <v>41666</v>
      </c>
      <c r="B1948" s="36">
        <v>75</v>
      </c>
      <c r="C1948" s="36" t="s">
        <v>651</v>
      </c>
      <c r="D1948" s="37" t="s">
        <v>92</v>
      </c>
      <c r="E1948" s="38">
        <v>9109.5</v>
      </c>
      <c r="F1948" s="23">
        <v>41667</v>
      </c>
      <c r="G1948" s="38">
        <v>9109.5</v>
      </c>
      <c r="H1948" s="40">
        <f t="shared" si="30"/>
        <v>0</v>
      </c>
      <c r="I1948" s="21" t="s">
        <v>27</v>
      </c>
    </row>
    <row r="1949" spans="1:10" x14ac:dyDescent="0.25">
      <c r="A1949" s="35">
        <v>41666</v>
      </c>
      <c r="B1949" s="36">
        <v>76</v>
      </c>
      <c r="C1949" s="36" t="s">
        <v>651</v>
      </c>
      <c r="D1949" s="37" t="s">
        <v>64</v>
      </c>
      <c r="E1949" s="38">
        <v>12227</v>
      </c>
      <c r="F1949" s="23">
        <v>41666</v>
      </c>
      <c r="G1949" s="38">
        <v>12227</v>
      </c>
      <c r="H1949" s="40">
        <f t="shared" si="30"/>
        <v>0</v>
      </c>
      <c r="I1949" s="21" t="s">
        <v>37</v>
      </c>
    </row>
    <row r="1950" spans="1:10" x14ac:dyDescent="0.25">
      <c r="A1950" s="35">
        <v>41666</v>
      </c>
      <c r="B1950" s="36">
        <v>77</v>
      </c>
      <c r="C1950" s="36" t="s">
        <v>651</v>
      </c>
      <c r="D1950" s="37" t="s">
        <v>518</v>
      </c>
      <c r="E1950" s="38">
        <v>742</v>
      </c>
      <c r="F1950" s="23">
        <v>41666</v>
      </c>
      <c r="G1950" s="38">
        <v>742</v>
      </c>
      <c r="H1950" s="40">
        <f t="shared" si="30"/>
        <v>0</v>
      </c>
    </row>
    <row r="1951" spans="1:10" x14ac:dyDescent="0.25">
      <c r="A1951" s="35">
        <v>41666</v>
      </c>
      <c r="B1951" s="36">
        <v>78</v>
      </c>
      <c r="C1951" s="36" t="s">
        <v>651</v>
      </c>
      <c r="D1951" s="37" t="s">
        <v>245</v>
      </c>
      <c r="E1951" s="38">
        <v>23671</v>
      </c>
      <c r="F1951" s="23">
        <v>41667</v>
      </c>
      <c r="G1951" s="38">
        <v>23671</v>
      </c>
      <c r="H1951" s="40">
        <f t="shared" si="30"/>
        <v>0</v>
      </c>
      <c r="I1951" s="21" t="s">
        <v>27</v>
      </c>
    </row>
    <row r="1952" spans="1:10" x14ac:dyDescent="0.25">
      <c r="A1952" s="35">
        <v>41666</v>
      </c>
      <c r="B1952" s="36">
        <v>79</v>
      </c>
      <c r="C1952" s="36" t="s">
        <v>651</v>
      </c>
      <c r="D1952" s="37" t="s">
        <v>66</v>
      </c>
      <c r="E1952" s="38">
        <v>1306</v>
      </c>
      <c r="F1952" s="23">
        <v>41666</v>
      </c>
      <c r="G1952" s="38">
        <v>1306</v>
      </c>
      <c r="H1952" s="40">
        <f t="shared" si="30"/>
        <v>0</v>
      </c>
      <c r="I1952" s="21" t="s">
        <v>65</v>
      </c>
    </row>
    <row r="1953" spans="1:10" x14ac:dyDescent="0.25">
      <c r="A1953" s="35">
        <v>41666</v>
      </c>
      <c r="B1953" s="36">
        <v>80</v>
      </c>
      <c r="C1953" s="36" t="s">
        <v>651</v>
      </c>
      <c r="D1953" s="37" t="s">
        <v>123</v>
      </c>
      <c r="E1953" s="38">
        <v>995</v>
      </c>
      <c r="F1953" s="23">
        <v>41666</v>
      </c>
      <c r="G1953" s="38">
        <v>995</v>
      </c>
      <c r="H1953" s="40">
        <f t="shared" si="30"/>
        <v>0</v>
      </c>
      <c r="I1953" s="21" t="s">
        <v>8</v>
      </c>
    </row>
    <row r="1954" spans="1:10" x14ac:dyDescent="0.25">
      <c r="A1954" s="35">
        <v>41666</v>
      </c>
      <c r="B1954" s="36">
        <v>81</v>
      </c>
      <c r="C1954" s="36" t="s">
        <v>651</v>
      </c>
      <c r="D1954" s="37" t="s">
        <v>149</v>
      </c>
      <c r="E1954" s="38">
        <v>6000</v>
      </c>
      <c r="F1954" s="23">
        <v>41666</v>
      </c>
      <c r="G1954" s="38">
        <v>6000</v>
      </c>
      <c r="H1954" s="40">
        <f t="shared" si="30"/>
        <v>0</v>
      </c>
      <c r="J1954" s="31"/>
    </row>
    <row r="1955" spans="1:10" x14ac:dyDescent="0.25">
      <c r="A1955" s="35">
        <v>41666</v>
      </c>
      <c r="B1955" s="36">
        <v>82</v>
      </c>
      <c r="C1955" s="36" t="s">
        <v>651</v>
      </c>
      <c r="D1955" s="37" t="s">
        <v>664</v>
      </c>
      <c r="E1955" s="38">
        <v>113</v>
      </c>
      <c r="F1955" s="30">
        <v>41691</v>
      </c>
      <c r="G1955" s="44">
        <v>113</v>
      </c>
      <c r="H1955" s="40">
        <f t="shared" si="30"/>
        <v>0</v>
      </c>
    </row>
    <row r="1956" spans="1:10" x14ac:dyDescent="0.25">
      <c r="A1956" s="35">
        <v>41666</v>
      </c>
      <c r="B1956" s="36">
        <v>83</v>
      </c>
      <c r="C1956" s="36" t="s">
        <v>651</v>
      </c>
      <c r="D1956" s="37" t="s">
        <v>27</v>
      </c>
      <c r="E1956" s="38">
        <v>21399</v>
      </c>
      <c r="F1956" s="89" t="s">
        <v>665</v>
      </c>
      <c r="G1956" s="38">
        <v>21399</v>
      </c>
      <c r="H1956" s="40">
        <f t="shared" si="30"/>
        <v>0</v>
      </c>
    </row>
    <row r="1957" spans="1:10" x14ac:dyDescent="0.25">
      <c r="A1957" s="35">
        <v>41666</v>
      </c>
      <c r="B1957" s="36">
        <v>84</v>
      </c>
      <c r="C1957" s="36" t="s">
        <v>651</v>
      </c>
      <c r="D1957" s="37" t="s">
        <v>366</v>
      </c>
      <c r="E1957" s="38">
        <v>3708</v>
      </c>
      <c r="F1957" s="23">
        <v>41666</v>
      </c>
      <c r="G1957" s="38">
        <v>3708</v>
      </c>
      <c r="H1957" s="40">
        <f t="shared" si="30"/>
        <v>0</v>
      </c>
      <c r="I1957" s="21" t="s">
        <v>21</v>
      </c>
    </row>
    <row r="1958" spans="1:10" x14ac:dyDescent="0.25">
      <c r="A1958" s="35">
        <v>41666</v>
      </c>
      <c r="B1958" s="36">
        <v>85</v>
      </c>
      <c r="C1958" s="36" t="s">
        <v>651</v>
      </c>
      <c r="D1958" s="37" t="s">
        <v>650</v>
      </c>
      <c r="E1958" s="38">
        <v>389</v>
      </c>
      <c r="F1958" s="23">
        <v>41666</v>
      </c>
      <c r="G1958" s="38">
        <v>389</v>
      </c>
      <c r="H1958" s="40">
        <f t="shared" si="30"/>
        <v>0</v>
      </c>
    </row>
    <row r="1959" spans="1:10" x14ac:dyDescent="0.25">
      <c r="A1959" s="35">
        <v>41666</v>
      </c>
      <c r="B1959" s="36">
        <v>86</v>
      </c>
      <c r="C1959" s="36" t="s">
        <v>651</v>
      </c>
      <c r="D1959" s="37" t="s">
        <v>149</v>
      </c>
      <c r="E1959" s="38">
        <v>12694</v>
      </c>
      <c r="F1959" s="23">
        <v>41667</v>
      </c>
      <c r="G1959" s="38">
        <v>12694</v>
      </c>
      <c r="H1959" s="40">
        <f t="shared" si="30"/>
        <v>0</v>
      </c>
      <c r="I1959" s="21" t="s">
        <v>27</v>
      </c>
    </row>
    <row r="1960" spans="1:10" x14ac:dyDescent="0.25">
      <c r="A1960" s="35">
        <v>41666</v>
      </c>
      <c r="B1960" s="36">
        <v>87</v>
      </c>
      <c r="C1960" s="36" t="s">
        <v>651</v>
      </c>
      <c r="D1960" s="37" t="s">
        <v>79</v>
      </c>
      <c r="E1960" s="38">
        <v>18229.5</v>
      </c>
      <c r="F1960" s="30">
        <v>41680</v>
      </c>
      <c r="G1960" s="44">
        <v>18229.5</v>
      </c>
      <c r="H1960" s="40">
        <f t="shared" si="30"/>
        <v>0</v>
      </c>
      <c r="I1960" s="21" t="s">
        <v>21</v>
      </c>
    </row>
    <row r="1961" spans="1:10" x14ac:dyDescent="0.25">
      <c r="A1961" s="35">
        <v>41666</v>
      </c>
      <c r="B1961" s="36">
        <v>88</v>
      </c>
      <c r="C1961" s="36" t="s">
        <v>651</v>
      </c>
      <c r="D1961" s="37" t="s">
        <v>186</v>
      </c>
      <c r="E1961" s="38">
        <v>8218.7999999999993</v>
      </c>
      <c r="F1961" s="23">
        <v>41666</v>
      </c>
      <c r="G1961" s="38">
        <v>8218.8009999999995</v>
      </c>
      <c r="H1961" s="40">
        <f t="shared" si="30"/>
        <v>-1.0000000002037268E-3</v>
      </c>
      <c r="I1961" s="21" t="s">
        <v>21</v>
      </c>
    </row>
    <row r="1962" spans="1:10" x14ac:dyDescent="0.25">
      <c r="A1962" s="35">
        <v>41666</v>
      </c>
      <c r="B1962" s="36">
        <v>89</v>
      </c>
      <c r="C1962" s="36" t="s">
        <v>651</v>
      </c>
      <c r="D1962" s="37" t="s">
        <v>17</v>
      </c>
      <c r="E1962" s="38">
        <v>4470.5</v>
      </c>
      <c r="F1962" s="23">
        <v>41668</v>
      </c>
      <c r="G1962" s="38">
        <v>4470.5</v>
      </c>
      <c r="H1962" s="40">
        <f t="shared" ref="H1962:H2025" si="31">E1962-G1962</f>
        <v>0</v>
      </c>
      <c r="I1962" s="21" t="s">
        <v>21</v>
      </c>
    </row>
    <row r="1963" spans="1:10" x14ac:dyDescent="0.25">
      <c r="A1963" s="35">
        <v>41666</v>
      </c>
      <c r="B1963" s="36">
        <v>90</v>
      </c>
      <c r="C1963" s="36" t="s">
        <v>651</v>
      </c>
      <c r="D1963" s="37" t="s">
        <v>44</v>
      </c>
      <c r="E1963" s="38">
        <v>3420</v>
      </c>
      <c r="F1963" s="42">
        <v>41687</v>
      </c>
      <c r="G1963" s="44">
        <v>3420</v>
      </c>
      <c r="H1963" s="40">
        <f t="shared" si="31"/>
        <v>0</v>
      </c>
      <c r="I1963" s="21" t="s">
        <v>15</v>
      </c>
    </row>
    <row r="1964" spans="1:10" x14ac:dyDescent="0.25">
      <c r="A1964" s="35">
        <v>41666</v>
      </c>
      <c r="B1964" s="36">
        <v>91</v>
      </c>
      <c r="C1964" s="36" t="s">
        <v>651</v>
      </c>
      <c r="D1964" s="37" t="s">
        <v>85</v>
      </c>
      <c r="E1964" s="38">
        <v>7645.5</v>
      </c>
      <c r="F1964" s="23">
        <v>41667</v>
      </c>
      <c r="G1964" s="38">
        <v>7645.5</v>
      </c>
      <c r="H1964" s="40">
        <f t="shared" si="31"/>
        <v>0</v>
      </c>
      <c r="I1964" s="21" t="s">
        <v>27</v>
      </c>
    </row>
    <row r="1965" spans="1:10" x14ac:dyDescent="0.25">
      <c r="A1965" s="35">
        <v>41666</v>
      </c>
      <c r="B1965" s="36">
        <v>92</v>
      </c>
      <c r="C1965" s="36" t="s">
        <v>651</v>
      </c>
      <c r="D1965" s="37" t="s">
        <v>130</v>
      </c>
      <c r="E1965" s="38">
        <v>8806</v>
      </c>
      <c r="F1965" s="23">
        <v>41670</v>
      </c>
      <c r="G1965" s="38">
        <v>8806</v>
      </c>
      <c r="H1965" s="40">
        <f t="shared" si="31"/>
        <v>0</v>
      </c>
      <c r="I1965" s="21" t="s">
        <v>21</v>
      </c>
    </row>
    <row r="1966" spans="1:10" x14ac:dyDescent="0.25">
      <c r="A1966" s="35">
        <v>41666</v>
      </c>
      <c r="B1966" s="36">
        <v>93</v>
      </c>
      <c r="C1966" s="36" t="s">
        <v>651</v>
      </c>
      <c r="D1966" s="37" t="s">
        <v>545</v>
      </c>
      <c r="E1966" s="38">
        <v>16845</v>
      </c>
      <c r="F1966" s="23">
        <v>41667</v>
      </c>
      <c r="G1966" s="38">
        <v>16845</v>
      </c>
      <c r="H1966" s="40">
        <f t="shared" si="31"/>
        <v>0</v>
      </c>
    </row>
    <row r="1967" spans="1:10" x14ac:dyDescent="0.25">
      <c r="A1967" s="35">
        <v>41666</v>
      </c>
      <c r="B1967" s="36">
        <v>94</v>
      </c>
      <c r="C1967" s="36" t="s">
        <v>651</v>
      </c>
      <c r="D1967" s="37" t="s">
        <v>83</v>
      </c>
      <c r="E1967" s="38">
        <v>2918</v>
      </c>
      <c r="F1967" s="23">
        <v>41666</v>
      </c>
      <c r="G1967" s="38">
        <v>2918</v>
      </c>
      <c r="H1967" s="40">
        <f t="shared" si="31"/>
        <v>0</v>
      </c>
      <c r="I1967" s="21" t="s">
        <v>21</v>
      </c>
    </row>
    <row r="1968" spans="1:10" x14ac:dyDescent="0.25">
      <c r="A1968" s="35">
        <v>41666</v>
      </c>
      <c r="B1968" s="36">
        <v>95</v>
      </c>
      <c r="C1968" s="36" t="s">
        <v>651</v>
      </c>
      <c r="D1968" s="37" t="s">
        <v>51</v>
      </c>
      <c r="E1968" s="38">
        <v>1971.5</v>
      </c>
      <c r="F1968" s="23">
        <v>41666</v>
      </c>
      <c r="G1968" s="38">
        <v>1971.5</v>
      </c>
      <c r="H1968" s="40">
        <f t="shared" si="31"/>
        <v>0</v>
      </c>
      <c r="I1968" s="21" t="s">
        <v>15</v>
      </c>
    </row>
    <row r="1969" spans="1:9" x14ac:dyDescent="0.25">
      <c r="A1969" s="35">
        <v>41666</v>
      </c>
      <c r="B1969" s="36">
        <v>96</v>
      </c>
      <c r="C1969" s="36" t="s">
        <v>651</v>
      </c>
      <c r="D1969" s="37" t="s">
        <v>237</v>
      </c>
      <c r="E1969" s="38">
        <v>9430.5</v>
      </c>
      <c r="F1969" s="23">
        <v>41666</v>
      </c>
      <c r="G1969" s="38">
        <v>9430.5</v>
      </c>
      <c r="H1969" s="40">
        <f t="shared" si="31"/>
        <v>0</v>
      </c>
      <c r="I1969" s="21" t="s">
        <v>21</v>
      </c>
    </row>
    <row r="1970" spans="1:9" x14ac:dyDescent="0.25">
      <c r="A1970" s="35">
        <v>41666</v>
      </c>
      <c r="B1970" s="36">
        <v>97</v>
      </c>
      <c r="C1970" s="36" t="s">
        <v>651</v>
      </c>
      <c r="D1970" s="37" t="s">
        <v>28</v>
      </c>
      <c r="E1970" s="38">
        <v>11154</v>
      </c>
      <c r="F1970" s="23">
        <v>41666</v>
      </c>
      <c r="G1970" s="38">
        <v>11154</v>
      </c>
      <c r="H1970" s="40">
        <f t="shared" si="31"/>
        <v>0</v>
      </c>
    </row>
    <row r="1971" spans="1:9" x14ac:dyDescent="0.25">
      <c r="A1971" s="35">
        <v>41666</v>
      </c>
      <c r="B1971" s="36">
        <v>98</v>
      </c>
      <c r="C1971" s="36" t="s">
        <v>651</v>
      </c>
      <c r="D1971" s="37" t="s">
        <v>99</v>
      </c>
      <c r="E1971" s="38">
        <v>953</v>
      </c>
      <c r="F1971" s="23">
        <v>41667</v>
      </c>
      <c r="G1971" s="38">
        <v>953</v>
      </c>
      <c r="H1971" s="40">
        <f t="shared" si="31"/>
        <v>0</v>
      </c>
      <c r="I1971" s="21" t="s">
        <v>27</v>
      </c>
    </row>
    <row r="1972" spans="1:9" x14ac:dyDescent="0.25">
      <c r="A1972" s="35">
        <v>41666</v>
      </c>
      <c r="B1972" s="36">
        <v>99</v>
      </c>
      <c r="C1972" s="36" t="s">
        <v>651</v>
      </c>
      <c r="D1972" s="37" t="s">
        <v>76</v>
      </c>
      <c r="E1972" s="38">
        <v>5555</v>
      </c>
      <c r="F1972" s="23">
        <v>41666</v>
      </c>
      <c r="G1972" s="38">
        <v>5555</v>
      </c>
      <c r="H1972" s="40">
        <f t="shared" si="31"/>
        <v>0</v>
      </c>
      <c r="I1972" s="21" t="s">
        <v>15</v>
      </c>
    </row>
    <row r="1973" spans="1:9" x14ac:dyDescent="0.25">
      <c r="A1973" s="35">
        <v>41666</v>
      </c>
      <c r="B1973" s="36">
        <v>100</v>
      </c>
      <c r="C1973" s="36" t="s">
        <v>651</v>
      </c>
      <c r="D1973" s="37" t="s">
        <v>48</v>
      </c>
      <c r="E1973" s="38">
        <v>755.6</v>
      </c>
      <c r="F1973" s="23">
        <v>41666</v>
      </c>
      <c r="G1973" s="38">
        <v>755.6</v>
      </c>
      <c r="H1973" s="40">
        <f t="shared" si="31"/>
        <v>0</v>
      </c>
      <c r="I1973" s="21" t="s">
        <v>15</v>
      </c>
    </row>
    <row r="1974" spans="1:9" x14ac:dyDescent="0.25">
      <c r="A1974" s="35">
        <v>41666</v>
      </c>
      <c r="B1974" s="36">
        <v>101</v>
      </c>
      <c r="C1974" s="36" t="s">
        <v>651</v>
      </c>
      <c r="D1974" s="37" t="s">
        <v>188</v>
      </c>
      <c r="E1974" s="38">
        <v>5794</v>
      </c>
      <c r="F1974" s="23">
        <v>41667</v>
      </c>
      <c r="G1974" s="38">
        <v>5794</v>
      </c>
      <c r="H1974" s="40">
        <f t="shared" si="31"/>
        <v>0</v>
      </c>
    </row>
    <row r="1975" spans="1:9" x14ac:dyDescent="0.25">
      <c r="A1975" s="35">
        <v>41666</v>
      </c>
      <c r="B1975" s="36">
        <v>102</v>
      </c>
      <c r="C1975" s="36" t="s">
        <v>651</v>
      </c>
      <c r="D1975" s="37" t="s">
        <v>133</v>
      </c>
      <c r="E1975" s="38">
        <v>33780</v>
      </c>
      <c r="F1975" s="23">
        <v>41666</v>
      </c>
      <c r="G1975" s="38">
        <v>33780</v>
      </c>
      <c r="H1975" s="40">
        <f t="shared" si="31"/>
        <v>0</v>
      </c>
    </row>
    <row r="1976" spans="1:9" x14ac:dyDescent="0.25">
      <c r="A1976" s="35">
        <v>41666</v>
      </c>
      <c r="B1976" s="36">
        <v>103</v>
      </c>
      <c r="C1976" s="36" t="s">
        <v>651</v>
      </c>
      <c r="D1976" s="37" t="s">
        <v>85</v>
      </c>
      <c r="E1976" s="38">
        <v>8873.5</v>
      </c>
      <c r="F1976" s="23">
        <v>41667</v>
      </c>
      <c r="G1976" s="38">
        <v>8873.5</v>
      </c>
      <c r="H1976" s="40">
        <f t="shared" si="31"/>
        <v>0</v>
      </c>
      <c r="I1976" s="21" t="s">
        <v>27</v>
      </c>
    </row>
    <row r="1977" spans="1:9" x14ac:dyDescent="0.25">
      <c r="A1977" s="35">
        <v>41666</v>
      </c>
      <c r="B1977" s="36">
        <v>104</v>
      </c>
      <c r="C1977" s="36" t="s">
        <v>651</v>
      </c>
      <c r="D1977" s="37" t="s">
        <v>74</v>
      </c>
      <c r="E1977" s="38">
        <v>8770.5</v>
      </c>
      <c r="F1977" s="23">
        <v>41666</v>
      </c>
      <c r="G1977" s="38">
        <v>8770.5</v>
      </c>
      <c r="H1977" s="40">
        <f t="shared" si="31"/>
        <v>0</v>
      </c>
    </row>
    <row r="1978" spans="1:9" x14ac:dyDescent="0.25">
      <c r="A1978" s="35">
        <v>41666</v>
      </c>
      <c r="B1978" s="36">
        <v>105</v>
      </c>
      <c r="C1978" s="36" t="s">
        <v>651</v>
      </c>
      <c r="D1978" s="37" t="s">
        <v>473</v>
      </c>
      <c r="E1978" s="38">
        <v>1080</v>
      </c>
      <c r="F1978" s="23">
        <v>41666</v>
      </c>
      <c r="G1978" s="38">
        <v>1080</v>
      </c>
      <c r="H1978" s="40">
        <f t="shared" si="31"/>
        <v>0</v>
      </c>
    </row>
    <row r="1979" spans="1:9" x14ac:dyDescent="0.25">
      <c r="A1979" s="35">
        <v>41666</v>
      </c>
      <c r="B1979" s="36">
        <v>106</v>
      </c>
      <c r="C1979" s="36" t="s">
        <v>651</v>
      </c>
      <c r="D1979" s="37" t="s">
        <v>88</v>
      </c>
      <c r="E1979" s="38">
        <v>2064</v>
      </c>
      <c r="F1979" s="23">
        <v>41667</v>
      </c>
      <c r="G1979" s="38">
        <v>2064</v>
      </c>
      <c r="H1979" s="40">
        <f t="shared" si="31"/>
        <v>0</v>
      </c>
      <c r="I1979" s="21" t="s">
        <v>27</v>
      </c>
    </row>
    <row r="1980" spans="1:9" x14ac:dyDescent="0.25">
      <c r="A1980" s="35">
        <v>41666</v>
      </c>
      <c r="B1980" s="36">
        <v>107</v>
      </c>
      <c r="C1980" s="36" t="s">
        <v>651</v>
      </c>
      <c r="D1980" s="37" t="s">
        <v>88</v>
      </c>
      <c r="E1980" s="38">
        <v>3988</v>
      </c>
      <c r="F1980" s="23">
        <v>41667</v>
      </c>
      <c r="G1980" s="38">
        <v>3988</v>
      </c>
      <c r="H1980" s="40">
        <f t="shared" si="31"/>
        <v>0</v>
      </c>
      <c r="I1980" s="21" t="s">
        <v>27</v>
      </c>
    </row>
    <row r="1981" spans="1:9" x14ac:dyDescent="0.25">
      <c r="A1981" s="35">
        <v>41666</v>
      </c>
      <c r="B1981" s="36">
        <v>108</v>
      </c>
      <c r="C1981" s="36" t="s">
        <v>651</v>
      </c>
      <c r="D1981" s="37" t="s">
        <v>346</v>
      </c>
      <c r="E1981" s="38">
        <v>2566</v>
      </c>
      <c r="F1981" s="23">
        <v>41667</v>
      </c>
      <c r="G1981" s="38">
        <v>2566</v>
      </c>
      <c r="H1981" s="40">
        <f t="shared" si="31"/>
        <v>0</v>
      </c>
      <c r="I1981" s="21" t="s">
        <v>27</v>
      </c>
    </row>
    <row r="1982" spans="1:9" x14ac:dyDescent="0.25">
      <c r="A1982" s="35">
        <v>41666</v>
      </c>
      <c r="B1982" s="36">
        <v>109</v>
      </c>
      <c r="C1982" s="36" t="s">
        <v>651</v>
      </c>
      <c r="D1982" s="37" t="s">
        <v>101</v>
      </c>
      <c r="E1982" s="38">
        <v>29826</v>
      </c>
      <c r="F1982" s="30" t="s">
        <v>666</v>
      </c>
      <c r="G1982" s="44">
        <v>29826</v>
      </c>
      <c r="H1982" s="40">
        <f t="shared" si="31"/>
        <v>0</v>
      </c>
      <c r="I1982" s="21" t="s">
        <v>27</v>
      </c>
    </row>
    <row r="1983" spans="1:9" x14ac:dyDescent="0.25">
      <c r="A1983" s="35">
        <v>41666</v>
      </c>
      <c r="B1983" s="36">
        <v>110</v>
      </c>
      <c r="C1983" s="36" t="s">
        <v>651</v>
      </c>
      <c r="D1983" s="37" t="s">
        <v>667</v>
      </c>
      <c r="E1983" s="38">
        <v>16436</v>
      </c>
      <c r="F1983" s="23">
        <v>41667</v>
      </c>
      <c r="G1983" s="38">
        <v>16436</v>
      </c>
      <c r="H1983" s="40">
        <f t="shared" si="31"/>
        <v>0</v>
      </c>
    </row>
    <row r="1984" spans="1:9" x14ac:dyDescent="0.25">
      <c r="A1984" s="35">
        <v>41666</v>
      </c>
      <c r="B1984" s="36">
        <v>111</v>
      </c>
      <c r="C1984" s="36" t="s">
        <v>651</v>
      </c>
      <c r="D1984" s="37" t="s">
        <v>8</v>
      </c>
      <c r="E1984" s="38">
        <v>844</v>
      </c>
      <c r="F1984" s="23">
        <v>41666</v>
      </c>
      <c r="G1984" s="38">
        <v>844</v>
      </c>
      <c r="H1984" s="40">
        <f t="shared" si="31"/>
        <v>0</v>
      </c>
      <c r="I1984" s="21" t="s">
        <v>8</v>
      </c>
    </row>
    <row r="1985" spans="1:10" x14ac:dyDescent="0.25">
      <c r="A1985" s="35">
        <v>41666</v>
      </c>
      <c r="B1985" s="36">
        <v>112</v>
      </c>
      <c r="C1985" s="36" t="s">
        <v>651</v>
      </c>
      <c r="D1985" s="37" t="s">
        <v>668</v>
      </c>
      <c r="E1985" s="38">
        <v>4395</v>
      </c>
      <c r="F1985" s="23">
        <v>41666</v>
      </c>
      <c r="G1985" s="38">
        <v>4395</v>
      </c>
      <c r="H1985" s="40">
        <f t="shared" si="31"/>
        <v>0</v>
      </c>
    </row>
    <row r="1986" spans="1:10" x14ac:dyDescent="0.25">
      <c r="A1986" s="35">
        <v>41666</v>
      </c>
      <c r="B1986" s="36">
        <v>113</v>
      </c>
      <c r="C1986" s="36" t="s">
        <v>651</v>
      </c>
      <c r="D1986" s="21" t="s">
        <v>668</v>
      </c>
      <c r="E1986" s="38">
        <v>460</v>
      </c>
      <c r="F1986" s="23">
        <v>41666</v>
      </c>
      <c r="G1986" s="38">
        <v>460</v>
      </c>
      <c r="H1986" s="40">
        <f t="shared" si="31"/>
        <v>0</v>
      </c>
      <c r="J1986" s="21" t="s">
        <v>669</v>
      </c>
    </row>
    <row r="1987" spans="1:10" x14ac:dyDescent="0.25">
      <c r="A1987" s="35">
        <v>41666</v>
      </c>
      <c r="B1987" s="36">
        <v>114</v>
      </c>
      <c r="C1987" s="36" t="s">
        <v>651</v>
      </c>
      <c r="D1987" s="37" t="s">
        <v>91</v>
      </c>
      <c r="E1987" s="38">
        <v>7507.5</v>
      </c>
      <c r="F1987" s="23">
        <v>41668</v>
      </c>
      <c r="G1987" s="38">
        <v>7507.5</v>
      </c>
      <c r="H1987" s="40">
        <f t="shared" si="31"/>
        <v>0</v>
      </c>
      <c r="I1987" s="21" t="s">
        <v>27</v>
      </c>
    </row>
    <row r="1988" spans="1:10" x14ac:dyDescent="0.25">
      <c r="A1988" s="35">
        <v>41666</v>
      </c>
      <c r="B1988" s="36">
        <v>115</v>
      </c>
      <c r="C1988" s="36" t="s">
        <v>651</v>
      </c>
      <c r="D1988" s="37" t="s">
        <v>93</v>
      </c>
      <c r="E1988" s="38">
        <v>7457</v>
      </c>
      <c r="F1988" s="23">
        <v>41667</v>
      </c>
      <c r="G1988" s="38">
        <v>7457</v>
      </c>
      <c r="H1988" s="40">
        <f t="shared" si="31"/>
        <v>0</v>
      </c>
      <c r="I1988" s="21" t="s">
        <v>27</v>
      </c>
    </row>
    <row r="1989" spans="1:10" x14ac:dyDescent="0.25">
      <c r="A1989" s="35">
        <v>41666</v>
      </c>
      <c r="B1989" s="36">
        <v>116</v>
      </c>
      <c r="C1989" s="36" t="s">
        <v>651</v>
      </c>
      <c r="D1989" s="37" t="s">
        <v>550</v>
      </c>
      <c r="E1989" s="38">
        <v>30388</v>
      </c>
      <c r="F1989" s="23">
        <v>41667</v>
      </c>
      <c r="G1989" s="38">
        <v>30388</v>
      </c>
      <c r="H1989" s="40">
        <f t="shared" si="31"/>
        <v>0</v>
      </c>
      <c r="I1989" s="21" t="s">
        <v>37</v>
      </c>
    </row>
    <row r="1990" spans="1:10" x14ac:dyDescent="0.25">
      <c r="A1990" s="35">
        <v>41666</v>
      </c>
      <c r="B1990" s="36">
        <v>117</v>
      </c>
      <c r="C1990" s="36" t="s">
        <v>651</v>
      </c>
      <c r="D1990" s="37" t="s">
        <v>479</v>
      </c>
      <c r="E1990" s="38">
        <v>4112</v>
      </c>
      <c r="F1990" s="23">
        <v>41667</v>
      </c>
      <c r="G1990" s="38">
        <v>4112</v>
      </c>
      <c r="H1990" s="40">
        <f t="shared" si="31"/>
        <v>0</v>
      </c>
      <c r="I1990" s="21" t="s">
        <v>27</v>
      </c>
    </row>
    <row r="1991" spans="1:10" x14ac:dyDescent="0.25">
      <c r="A1991" s="35">
        <v>41666</v>
      </c>
      <c r="B1991" s="36">
        <v>118</v>
      </c>
      <c r="C1991" s="36" t="s">
        <v>651</v>
      </c>
      <c r="D1991" s="37" t="s">
        <v>233</v>
      </c>
      <c r="E1991" s="38">
        <v>1429.6</v>
      </c>
      <c r="F1991" s="23">
        <v>41667</v>
      </c>
      <c r="G1991" s="38">
        <v>1429.6</v>
      </c>
      <c r="H1991" s="40">
        <f t="shared" si="31"/>
        <v>0</v>
      </c>
      <c r="I1991" s="21" t="s">
        <v>65</v>
      </c>
    </row>
    <row r="1992" spans="1:10" x14ac:dyDescent="0.25">
      <c r="A1992" s="35">
        <v>41666</v>
      </c>
      <c r="B1992" s="36">
        <v>119</v>
      </c>
      <c r="C1992" s="36" t="s">
        <v>651</v>
      </c>
      <c r="D1992" s="37" t="s">
        <v>136</v>
      </c>
      <c r="E1992" s="38">
        <v>1311</v>
      </c>
      <c r="F1992" s="23">
        <v>41666</v>
      </c>
      <c r="G1992" s="38">
        <v>1311</v>
      </c>
      <c r="H1992" s="40">
        <f t="shared" si="31"/>
        <v>0</v>
      </c>
    </row>
    <row r="1993" spans="1:10" x14ac:dyDescent="0.25">
      <c r="A1993" s="35">
        <v>41666</v>
      </c>
      <c r="B1993" s="36">
        <v>120</v>
      </c>
      <c r="C1993" s="36" t="s">
        <v>651</v>
      </c>
      <c r="D1993" s="37" t="s">
        <v>78</v>
      </c>
      <c r="E1993" s="38">
        <v>1940</v>
      </c>
      <c r="F1993" s="23">
        <v>41667</v>
      </c>
      <c r="G1993" s="38">
        <v>1940</v>
      </c>
      <c r="H1993" s="40">
        <f t="shared" si="31"/>
        <v>0</v>
      </c>
      <c r="I1993" s="21" t="s">
        <v>65</v>
      </c>
    </row>
    <row r="1994" spans="1:10" x14ac:dyDescent="0.25">
      <c r="A1994" s="35">
        <v>41666</v>
      </c>
      <c r="B1994" s="36">
        <v>121</v>
      </c>
      <c r="C1994" s="36" t="s">
        <v>651</v>
      </c>
      <c r="D1994" s="37" t="s">
        <v>561</v>
      </c>
      <c r="E1994" s="38">
        <v>11545</v>
      </c>
      <c r="F1994" s="23">
        <v>41667</v>
      </c>
      <c r="G1994" s="38">
        <v>11545</v>
      </c>
      <c r="H1994" s="40">
        <f t="shared" si="31"/>
        <v>0</v>
      </c>
      <c r="I1994" s="21" t="s">
        <v>65</v>
      </c>
    </row>
    <row r="1995" spans="1:10" x14ac:dyDescent="0.25">
      <c r="A1995" s="35">
        <v>41666</v>
      </c>
      <c r="B1995" s="36">
        <v>122</v>
      </c>
      <c r="C1995" s="36" t="s">
        <v>651</v>
      </c>
      <c r="D1995" s="37" t="s">
        <v>304</v>
      </c>
      <c r="E1995" s="38">
        <v>11138.5</v>
      </c>
      <c r="F1995" s="89" t="s">
        <v>670</v>
      </c>
      <c r="G1995" s="38">
        <v>11138.5</v>
      </c>
      <c r="H1995" s="40">
        <f t="shared" si="31"/>
        <v>0</v>
      </c>
      <c r="I1995" s="21" t="s">
        <v>65</v>
      </c>
    </row>
    <row r="1996" spans="1:10" x14ac:dyDescent="0.25">
      <c r="A1996" s="35">
        <v>41666</v>
      </c>
      <c r="B1996" s="36">
        <v>123</v>
      </c>
      <c r="C1996" s="36" t="s">
        <v>651</v>
      </c>
      <c r="D1996" s="37" t="s">
        <v>479</v>
      </c>
      <c r="E1996" s="38">
        <v>10128</v>
      </c>
      <c r="F1996" s="23">
        <v>41666</v>
      </c>
      <c r="G1996" s="38">
        <v>10128</v>
      </c>
      <c r="H1996" s="40">
        <f t="shared" si="31"/>
        <v>0</v>
      </c>
    </row>
    <row r="1997" spans="1:10" x14ac:dyDescent="0.25">
      <c r="A1997" s="35">
        <v>41667</v>
      </c>
      <c r="B1997" s="36">
        <v>124</v>
      </c>
      <c r="C1997" s="36" t="s">
        <v>651</v>
      </c>
      <c r="D1997" s="37" t="s">
        <v>145</v>
      </c>
      <c r="E1997" s="88">
        <v>2700.5</v>
      </c>
      <c r="F1997" s="23">
        <v>41667</v>
      </c>
      <c r="G1997" s="38">
        <v>2700.5</v>
      </c>
      <c r="H1997" s="40">
        <f t="shared" si="31"/>
        <v>0</v>
      </c>
      <c r="I1997" s="21" t="s">
        <v>65</v>
      </c>
    </row>
    <row r="1998" spans="1:10" x14ac:dyDescent="0.25">
      <c r="A1998" s="35">
        <v>41667</v>
      </c>
      <c r="B1998" s="36">
        <v>125</v>
      </c>
      <c r="C1998" s="36" t="s">
        <v>651</v>
      </c>
      <c r="D1998" s="37" t="s">
        <v>80</v>
      </c>
      <c r="E1998" s="38">
        <v>1690</v>
      </c>
      <c r="F1998" s="23">
        <v>41667</v>
      </c>
      <c r="G1998" s="38">
        <v>1690</v>
      </c>
      <c r="H1998" s="40">
        <f t="shared" si="31"/>
        <v>0</v>
      </c>
      <c r="I1998" s="88" t="s">
        <v>65</v>
      </c>
      <c r="J1998" s="21" t="s">
        <v>671</v>
      </c>
    </row>
    <row r="1999" spans="1:10" x14ac:dyDescent="0.25">
      <c r="A1999" s="35">
        <v>41667</v>
      </c>
      <c r="B1999" s="36">
        <v>126</v>
      </c>
      <c r="C1999" s="36" t="s">
        <v>651</v>
      </c>
      <c r="D1999" s="37" t="s">
        <v>16</v>
      </c>
      <c r="E1999" s="38">
        <v>25468.5</v>
      </c>
      <c r="F1999" s="120">
        <v>41710</v>
      </c>
      <c r="G1999" s="44">
        <v>25468.5</v>
      </c>
      <c r="H1999" s="40">
        <f t="shared" si="31"/>
        <v>0</v>
      </c>
      <c r="I1999" s="21" t="s">
        <v>65</v>
      </c>
    </row>
    <row r="2000" spans="1:10" x14ac:dyDescent="0.25">
      <c r="A2000" s="35">
        <v>41667</v>
      </c>
      <c r="B2000" s="36">
        <v>127</v>
      </c>
      <c r="C2000" s="36" t="s">
        <v>651</v>
      </c>
      <c r="D2000" s="37" t="s">
        <v>33</v>
      </c>
      <c r="E2000" s="38">
        <v>4305</v>
      </c>
      <c r="F2000" s="23">
        <v>41667</v>
      </c>
      <c r="G2000" s="38">
        <v>4305</v>
      </c>
      <c r="H2000" s="40">
        <f t="shared" si="31"/>
        <v>0</v>
      </c>
      <c r="I2000" s="21" t="s">
        <v>65</v>
      </c>
    </row>
    <row r="2001" spans="1:10" x14ac:dyDescent="0.25">
      <c r="A2001" s="35">
        <v>41667</v>
      </c>
      <c r="B2001" s="36">
        <v>128</v>
      </c>
      <c r="C2001" s="36" t="s">
        <v>651</v>
      </c>
      <c r="D2001" s="37" t="s">
        <v>200</v>
      </c>
      <c r="E2001" s="38">
        <v>13850</v>
      </c>
      <c r="F2001" s="30" t="s">
        <v>672</v>
      </c>
      <c r="G2001" s="44">
        <v>13850</v>
      </c>
      <c r="H2001" s="40">
        <f t="shared" si="31"/>
        <v>0</v>
      </c>
      <c r="J2001" s="21" t="s">
        <v>673</v>
      </c>
    </row>
    <row r="2002" spans="1:10" x14ac:dyDescent="0.25">
      <c r="A2002" s="35">
        <v>41667</v>
      </c>
      <c r="B2002" s="36">
        <v>129</v>
      </c>
      <c r="C2002" s="36" t="s">
        <v>651</v>
      </c>
      <c r="D2002" s="37" t="s">
        <v>98</v>
      </c>
      <c r="E2002" s="38">
        <v>10195.4</v>
      </c>
      <c r="F2002" s="23">
        <v>41667</v>
      </c>
      <c r="G2002" s="38">
        <v>10195.4</v>
      </c>
      <c r="H2002" s="40">
        <f t="shared" si="31"/>
        <v>0</v>
      </c>
      <c r="I2002" s="21" t="s">
        <v>21</v>
      </c>
    </row>
    <row r="2003" spans="1:10" x14ac:dyDescent="0.25">
      <c r="A2003" s="35">
        <v>41667</v>
      </c>
      <c r="B2003" s="36">
        <v>130</v>
      </c>
      <c r="C2003" s="36" t="s">
        <v>651</v>
      </c>
      <c r="D2003" s="37" t="s">
        <v>68</v>
      </c>
      <c r="E2003" s="38">
        <v>5705.5</v>
      </c>
      <c r="F2003" s="23">
        <v>41667</v>
      </c>
      <c r="G2003" s="38">
        <v>5705.5</v>
      </c>
      <c r="H2003" s="40">
        <f t="shared" si="31"/>
        <v>0</v>
      </c>
      <c r="I2003" s="21" t="s">
        <v>21</v>
      </c>
    </row>
    <row r="2004" spans="1:10" x14ac:dyDescent="0.25">
      <c r="A2004" s="35">
        <v>41667</v>
      </c>
      <c r="B2004" s="36">
        <v>131</v>
      </c>
      <c r="C2004" s="36" t="s">
        <v>651</v>
      </c>
      <c r="D2004" s="37" t="s">
        <v>39</v>
      </c>
      <c r="E2004" s="38">
        <v>2300</v>
      </c>
      <c r="F2004" s="30" t="s">
        <v>674</v>
      </c>
      <c r="G2004" s="44">
        <v>2300</v>
      </c>
      <c r="H2004" s="40">
        <f t="shared" si="31"/>
        <v>0</v>
      </c>
    </row>
    <row r="2005" spans="1:10" x14ac:dyDescent="0.25">
      <c r="A2005" s="35">
        <v>41667</v>
      </c>
      <c r="B2005" s="36">
        <v>132</v>
      </c>
      <c r="C2005" s="36" t="s">
        <v>651</v>
      </c>
      <c r="D2005" s="37" t="s">
        <v>160</v>
      </c>
      <c r="E2005" s="38">
        <v>66311</v>
      </c>
      <c r="F2005" s="102" t="s">
        <v>675</v>
      </c>
      <c r="G2005" s="44">
        <v>66311</v>
      </c>
      <c r="H2005" s="40">
        <f t="shared" si="31"/>
        <v>0</v>
      </c>
      <c r="I2005" s="21" t="s">
        <v>162</v>
      </c>
    </row>
    <row r="2006" spans="1:10" x14ac:dyDescent="0.25">
      <c r="A2006" s="35">
        <v>41667</v>
      </c>
      <c r="B2006" s="36">
        <v>133</v>
      </c>
      <c r="C2006" s="36" t="s">
        <v>651</v>
      </c>
      <c r="D2006" s="37" t="s">
        <v>74</v>
      </c>
      <c r="E2006" s="38">
        <v>1051</v>
      </c>
      <c r="F2006" s="23">
        <v>41667</v>
      </c>
      <c r="G2006" s="38">
        <v>1051</v>
      </c>
      <c r="H2006" s="40">
        <f t="shared" si="31"/>
        <v>0</v>
      </c>
    </row>
    <row r="2007" spans="1:10" x14ac:dyDescent="0.25">
      <c r="A2007" s="35">
        <v>41667</v>
      </c>
      <c r="B2007" s="36">
        <v>134</v>
      </c>
      <c r="C2007" s="36" t="s">
        <v>651</v>
      </c>
      <c r="D2007" s="56" t="s">
        <v>53</v>
      </c>
      <c r="E2007" s="57">
        <v>0</v>
      </c>
      <c r="G2007" s="38"/>
      <c r="H2007" s="40">
        <f t="shared" si="31"/>
        <v>0</v>
      </c>
      <c r="I2007" s="21" t="s">
        <v>302</v>
      </c>
    </row>
    <row r="2008" spans="1:10" x14ac:dyDescent="0.25">
      <c r="A2008" s="35">
        <v>41667</v>
      </c>
      <c r="B2008" s="36">
        <v>135</v>
      </c>
      <c r="C2008" s="36" t="s">
        <v>651</v>
      </c>
      <c r="D2008" s="37" t="s">
        <v>676</v>
      </c>
      <c r="E2008" s="38">
        <v>871.5</v>
      </c>
      <c r="F2008" s="23">
        <v>41667</v>
      </c>
      <c r="G2008" s="38">
        <v>871.5</v>
      </c>
      <c r="H2008" s="40">
        <f t="shared" si="31"/>
        <v>0</v>
      </c>
      <c r="I2008" s="21" t="s">
        <v>30</v>
      </c>
    </row>
    <row r="2009" spans="1:10" x14ac:dyDescent="0.25">
      <c r="A2009" s="35">
        <v>41667</v>
      </c>
      <c r="B2009" s="36">
        <v>136</v>
      </c>
      <c r="C2009" s="36" t="s">
        <v>651</v>
      </c>
      <c r="D2009" s="37" t="s">
        <v>160</v>
      </c>
      <c r="E2009" s="38">
        <v>63319</v>
      </c>
      <c r="F2009" s="91" t="s">
        <v>677</v>
      </c>
      <c r="G2009" s="44">
        <v>63319</v>
      </c>
      <c r="H2009" s="40">
        <f t="shared" si="31"/>
        <v>0</v>
      </c>
      <c r="I2009" s="21" t="s">
        <v>162</v>
      </c>
    </row>
    <row r="2010" spans="1:10" x14ac:dyDescent="0.25">
      <c r="A2010" s="35">
        <v>41667</v>
      </c>
      <c r="B2010" s="36">
        <v>137</v>
      </c>
      <c r="C2010" s="36" t="s">
        <v>651</v>
      </c>
      <c r="D2010" s="37" t="s">
        <v>175</v>
      </c>
      <c r="E2010" s="38">
        <v>52916.33</v>
      </c>
      <c r="F2010" s="122" t="s">
        <v>678</v>
      </c>
      <c r="G2010" s="38">
        <v>52916.33</v>
      </c>
      <c r="H2010" s="40">
        <f t="shared" si="31"/>
        <v>0</v>
      </c>
      <c r="I2010" s="21" t="s">
        <v>162</v>
      </c>
    </row>
    <row r="2011" spans="1:10" x14ac:dyDescent="0.25">
      <c r="A2011" s="35">
        <v>41667</v>
      </c>
      <c r="B2011" s="36">
        <v>138</v>
      </c>
      <c r="C2011" s="36" t="s">
        <v>651</v>
      </c>
      <c r="D2011" s="37" t="s">
        <v>358</v>
      </c>
      <c r="E2011" s="38">
        <v>3150</v>
      </c>
      <c r="F2011" s="30">
        <v>41675</v>
      </c>
      <c r="G2011" s="44">
        <v>3150</v>
      </c>
      <c r="H2011" s="40">
        <f t="shared" si="31"/>
        <v>0</v>
      </c>
      <c r="I2011" s="21" t="s">
        <v>162</v>
      </c>
    </row>
    <row r="2012" spans="1:10" x14ac:dyDescent="0.25">
      <c r="A2012" s="35">
        <v>41667</v>
      </c>
      <c r="B2012" s="36">
        <v>139</v>
      </c>
      <c r="C2012" s="36" t="s">
        <v>651</v>
      </c>
      <c r="D2012" s="37" t="s">
        <v>169</v>
      </c>
      <c r="E2012" s="38">
        <v>10564.5</v>
      </c>
      <c r="F2012" s="23">
        <v>41668</v>
      </c>
      <c r="G2012" s="38">
        <v>10564.5</v>
      </c>
      <c r="H2012" s="40">
        <f t="shared" si="31"/>
        <v>0</v>
      </c>
      <c r="I2012" s="21" t="s">
        <v>679</v>
      </c>
    </row>
    <row r="2013" spans="1:10" x14ac:dyDescent="0.25">
      <c r="A2013" s="35">
        <v>41667</v>
      </c>
      <c r="B2013" s="36">
        <v>140</v>
      </c>
      <c r="C2013" s="36" t="s">
        <v>651</v>
      </c>
      <c r="D2013" s="37" t="s">
        <v>168</v>
      </c>
      <c r="E2013" s="38">
        <v>18779</v>
      </c>
      <c r="F2013" s="23">
        <v>41668</v>
      </c>
      <c r="G2013" s="38">
        <v>18779</v>
      </c>
      <c r="H2013" s="40">
        <f t="shared" si="31"/>
        <v>0</v>
      </c>
      <c r="I2013" s="21" t="s">
        <v>162</v>
      </c>
    </row>
    <row r="2014" spans="1:10" x14ac:dyDescent="0.25">
      <c r="A2014" s="35">
        <v>41667</v>
      </c>
      <c r="B2014" s="36">
        <v>141</v>
      </c>
      <c r="C2014" s="36" t="s">
        <v>651</v>
      </c>
      <c r="D2014" s="37" t="s">
        <v>163</v>
      </c>
      <c r="E2014" s="38">
        <v>12582</v>
      </c>
      <c r="F2014" s="23">
        <v>41668</v>
      </c>
      <c r="G2014" s="38">
        <v>12582</v>
      </c>
      <c r="H2014" s="40">
        <f t="shared" si="31"/>
        <v>0</v>
      </c>
      <c r="I2014" s="21" t="s">
        <v>162</v>
      </c>
    </row>
    <row r="2015" spans="1:10" x14ac:dyDescent="0.25">
      <c r="A2015" s="35">
        <v>41667</v>
      </c>
      <c r="B2015" s="36">
        <v>142</v>
      </c>
      <c r="C2015" s="36" t="s">
        <v>651</v>
      </c>
      <c r="D2015" s="37" t="s">
        <v>546</v>
      </c>
      <c r="E2015" s="38">
        <v>4743</v>
      </c>
      <c r="F2015" s="23">
        <v>41668</v>
      </c>
      <c r="G2015" s="38">
        <v>4743</v>
      </c>
      <c r="H2015" s="40">
        <f t="shared" si="31"/>
        <v>0</v>
      </c>
      <c r="I2015" s="21" t="s">
        <v>162</v>
      </c>
    </row>
    <row r="2016" spans="1:10" x14ac:dyDescent="0.25">
      <c r="A2016" s="35">
        <v>41667</v>
      </c>
      <c r="B2016" s="36">
        <v>143</v>
      </c>
      <c r="C2016" s="36" t="s">
        <v>651</v>
      </c>
      <c r="D2016" s="37" t="s">
        <v>272</v>
      </c>
      <c r="E2016" s="38">
        <v>7316</v>
      </c>
      <c r="F2016" s="102" t="s">
        <v>680</v>
      </c>
      <c r="G2016" s="44">
        <v>7316</v>
      </c>
      <c r="H2016" s="40">
        <f t="shared" si="31"/>
        <v>0</v>
      </c>
      <c r="I2016" s="21" t="s">
        <v>162</v>
      </c>
    </row>
    <row r="2017" spans="1:9" x14ac:dyDescent="0.25">
      <c r="A2017" s="35">
        <v>41667</v>
      </c>
      <c r="B2017" s="36">
        <v>144</v>
      </c>
      <c r="C2017" s="36" t="s">
        <v>651</v>
      </c>
      <c r="D2017" s="37" t="s">
        <v>172</v>
      </c>
      <c r="E2017" s="38">
        <v>7598</v>
      </c>
      <c r="F2017" s="23">
        <v>41668</v>
      </c>
      <c r="G2017" s="38">
        <v>7598</v>
      </c>
      <c r="H2017" s="40">
        <f t="shared" si="31"/>
        <v>0</v>
      </c>
    </row>
    <row r="2018" spans="1:9" x14ac:dyDescent="0.25">
      <c r="A2018" s="35">
        <v>41667</v>
      </c>
      <c r="B2018" s="36">
        <v>145</v>
      </c>
      <c r="C2018" s="36" t="s">
        <v>651</v>
      </c>
      <c r="D2018" s="37" t="s">
        <v>166</v>
      </c>
      <c r="E2018" s="38">
        <v>17718</v>
      </c>
      <c r="F2018" s="23">
        <v>41668</v>
      </c>
      <c r="G2018" s="38">
        <v>17718</v>
      </c>
      <c r="H2018" s="40">
        <f t="shared" si="31"/>
        <v>0</v>
      </c>
      <c r="I2018" s="21" t="s">
        <v>162</v>
      </c>
    </row>
    <row r="2019" spans="1:9" x14ac:dyDescent="0.25">
      <c r="A2019" s="35">
        <v>41667</v>
      </c>
      <c r="B2019" s="36">
        <v>146</v>
      </c>
      <c r="C2019" s="36" t="s">
        <v>651</v>
      </c>
      <c r="D2019" s="37" t="s">
        <v>269</v>
      </c>
      <c r="E2019" s="38">
        <v>12604</v>
      </c>
      <c r="F2019" s="23">
        <v>41668</v>
      </c>
      <c r="G2019" s="38">
        <v>12604</v>
      </c>
      <c r="H2019" s="40">
        <f t="shared" si="31"/>
        <v>0</v>
      </c>
      <c r="I2019" s="21" t="s">
        <v>162</v>
      </c>
    </row>
    <row r="2020" spans="1:9" x14ac:dyDescent="0.25">
      <c r="A2020" s="35">
        <v>41667</v>
      </c>
      <c r="B2020" s="36">
        <v>147</v>
      </c>
      <c r="C2020" s="36" t="s">
        <v>651</v>
      </c>
      <c r="D2020" s="37" t="s">
        <v>370</v>
      </c>
      <c r="E2020" s="38">
        <v>44319</v>
      </c>
      <c r="F2020" s="23">
        <v>41668</v>
      </c>
      <c r="G2020" s="38">
        <v>44319</v>
      </c>
      <c r="H2020" s="40">
        <f t="shared" si="31"/>
        <v>0</v>
      </c>
      <c r="I2020" s="21" t="s">
        <v>162</v>
      </c>
    </row>
    <row r="2021" spans="1:9" x14ac:dyDescent="0.25">
      <c r="A2021" s="35">
        <v>41667</v>
      </c>
      <c r="B2021" s="36">
        <v>148</v>
      </c>
      <c r="C2021" s="36" t="s">
        <v>651</v>
      </c>
      <c r="D2021" s="37" t="s">
        <v>8</v>
      </c>
      <c r="E2021" s="38">
        <v>150</v>
      </c>
      <c r="F2021" s="23">
        <v>41667</v>
      </c>
      <c r="G2021" s="38">
        <v>150</v>
      </c>
      <c r="H2021" s="40">
        <f t="shared" si="31"/>
        <v>0</v>
      </c>
      <c r="I2021" s="21" t="s">
        <v>8</v>
      </c>
    </row>
    <row r="2022" spans="1:9" x14ac:dyDescent="0.25">
      <c r="A2022" s="35">
        <v>41667</v>
      </c>
      <c r="B2022" s="36">
        <v>149</v>
      </c>
      <c r="C2022" s="36" t="s">
        <v>651</v>
      </c>
      <c r="D2022" s="37" t="s">
        <v>20</v>
      </c>
      <c r="E2022" s="38">
        <v>4683</v>
      </c>
      <c r="F2022" s="29" t="s">
        <v>681</v>
      </c>
      <c r="G2022" s="38">
        <f>3070+1613</f>
        <v>4683</v>
      </c>
      <c r="H2022" s="40">
        <f t="shared" si="31"/>
        <v>0</v>
      </c>
      <c r="I2022" s="21" t="s">
        <v>8</v>
      </c>
    </row>
    <row r="2023" spans="1:9" x14ac:dyDescent="0.25">
      <c r="A2023" s="35">
        <v>41667</v>
      </c>
      <c r="B2023" s="36">
        <v>150</v>
      </c>
      <c r="C2023" s="36" t="s">
        <v>651</v>
      </c>
      <c r="D2023" s="37" t="s">
        <v>144</v>
      </c>
      <c r="E2023" s="38">
        <v>3481</v>
      </c>
      <c r="F2023" s="23">
        <v>41667</v>
      </c>
      <c r="G2023" s="38">
        <v>3481</v>
      </c>
      <c r="H2023" s="40">
        <f t="shared" si="31"/>
        <v>0</v>
      </c>
      <c r="I2023" s="21" t="s">
        <v>12</v>
      </c>
    </row>
    <row r="2024" spans="1:9" x14ac:dyDescent="0.25">
      <c r="A2024" s="35">
        <v>41667</v>
      </c>
      <c r="B2024" s="36">
        <v>151</v>
      </c>
      <c r="C2024" s="36" t="s">
        <v>651</v>
      </c>
      <c r="D2024" s="37" t="s">
        <v>13</v>
      </c>
      <c r="E2024" s="38">
        <v>1702</v>
      </c>
      <c r="F2024" s="30">
        <v>41674</v>
      </c>
      <c r="G2024" s="44">
        <v>1702</v>
      </c>
      <c r="H2024" s="40">
        <f t="shared" si="31"/>
        <v>0</v>
      </c>
    </row>
    <row r="2025" spans="1:9" x14ac:dyDescent="0.25">
      <c r="A2025" s="35">
        <v>41667</v>
      </c>
      <c r="B2025" s="36">
        <v>152</v>
      </c>
      <c r="C2025" s="36" t="s">
        <v>651</v>
      </c>
      <c r="D2025" s="37" t="s">
        <v>123</v>
      </c>
      <c r="E2025" s="38">
        <v>6226</v>
      </c>
      <c r="F2025" s="29" t="s">
        <v>682</v>
      </c>
      <c r="G2025" s="38">
        <f>3726+2500</f>
        <v>6226</v>
      </c>
      <c r="H2025" s="40">
        <f t="shared" si="31"/>
        <v>0</v>
      </c>
      <c r="I2025" s="32" t="s">
        <v>8</v>
      </c>
    </row>
    <row r="2026" spans="1:9" x14ac:dyDescent="0.25">
      <c r="A2026" s="35">
        <v>41667</v>
      </c>
      <c r="B2026" s="36">
        <v>153</v>
      </c>
      <c r="C2026" s="36" t="s">
        <v>651</v>
      </c>
      <c r="D2026" s="37" t="s">
        <v>29</v>
      </c>
      <c r="E2026" s="38">
        <v>13269</v>
      </c>
      <c r="F2026" s="23">
        <v>41670</v>
      </c>
      <c r="G2026" s="38">
        <v>13269</v>
      </c>
      <c r="H2026" s="40">
        <f t="shared" ref="H2026:H2089" si="32">E2026-G2026</f>
        <v>0</v>
      </c>
      <c r="I2026" s="21" t="s">
        <v>30</v>
      </c>
    </row>
    <row r="2027" spans="1:9" x14ac:dyDescent="0.25">
      <c r="A2027" s="35">
        <v>41667</v>
      </c>
      <c r="B2027" s="36">
        <v>154</v>
      </c>
      <c r="C2027" s="36" t="s">
        <v>651</v>
      </c>
      <c r="D2027" s="37" t="s">
        <v>683</v>
      </c>
      <c r="E2027" s="38">
        <v>22847</v>
      </c>
      <c r="F2027" s="23">
        <v>41667</v>
      </c>
      <c r="G2027" s="38">
        <v>22847</v>
      </c>
      <c r="H2027" s="40">
        <f t="shared" si="32"/>
        <v>0</v>
      </c>
      <c r="I2027" s="21" t="s">
        <v>217</v>
      </c>
    </row>
    <row r="2028" spans="1:9" x14ac:dyDescent="0.25">
      <c r="A2028" s="35">
        <v>41667</v>
      </c>
      <c r="B2028" s="36">
        <v>155</v>
      </c>
      <c r="C2028" s="36" t="s">
        <v>651</v>
      </c>
      <c r="D2028" s="37" t="s">
        <v>257</v>
      </c>
      <c r="E2028" s="38">
        <v>13504</v>
      </c>
      <c r="F2028" s="23">
        <v>41667</v>
      </c>
      <c r="G2028" s="38">
        <v>13504</v>
      </c>
      <c r="H2028" s="40">
        <f t="shared" si="32"/>
        <v>0</v>
      </c>
      <c r="I2028" s="21" t="s">
        <v>217</v>
      </c>
    </row>
    <row r="2029" spans="1:9" x14ac:dyDescent="0.25">
      <c r="A2029" s="35">
        <v>41667</v>
      </c>
      <c r="B2029" s="36">
        <v>156</v>
      </c>
      <c r="C2029" s="36" t="s">
        <v>651</v>
      </c>
      <c r="D2029" s="37" t="s">
        <v>22</v>
      </c>
      <c r="E2029" s="38">
        <v>1370</v>
      </c>
      <c r="F2029" s="23">
        <v>41667</v>
      </c>
      <c r="G2029" s="38">
        <v>1370</v>
      </c>
      <c r="H2029" s="40">
        <f t="shared" si="32"/>
        <v>0</v>
      </c>
    </row>
    <row r="2030" spans="1:9" x14ac:dyDescent="0.25">
      <c r="A2030" s="35">
        <v>41667</v>
      </c>
      <c r="B2030" s="36">
        <v>157</v>
      </c>
      <c r="C2030" s="36" t="s">
        <v>651</v>
      </c>
      <c r="D2030" s="37" t="s">
        <v>33</v>
      </c>
      <c r="E2030" s="38">
        <v>7196</v>
      </c>
      <c r="F2030" s="23">
        <v>41667</v>
      </c>
      <c r="G2030" s="38">
        <v>7196</v>
      </c>
      <c r="H2030" s="40">
        <f t="shared" si="32"/>
        <v>0</v>
      </c>
    </row>
    <row r="2031" spans="1:9" x14ac:dyDescent="0.25">
      <c r="A2031" s="35">
        <v>41667</v>
      </c>
      <c r="B2031" s="36">
        <v>158</v>
      </c>
      <c r="C2031" s="36" t="s">
        <v>651</v>
      </c>
      <c r="D2031" s="37" t="s">
        <v>34</v>
      </c>
      <c r="E2031" s="38">
        <v>2178</v>
      </c>
      <c r="F2031" s="23">
        <v>41669</v>
      </c>
      <c r="G2031" s="38">
        <v>2178</v>
      </c>
      <c r="H2031" s="40">
        <f t="shared" si="32"/>
        <v>0</v>
      </c>
    </row>
    <row r="2032" spans="1:9" x14ac:dyDescent="0.25">
      <c r="A2032" s="35">
        <v>41667</v>
      </c>
      <c r="B2032" s="36">
        <v>159</v>
      </c>
      <c r="C2032" s="36" t="s">
        <v>651</v>
      </c>
      <c r="D2032" s="37" t="s">
        <v>47</v>
      </c>
      <c r="E2032" s="38">
        <v>2872</v>
      </c>
      <c r="F2032" s="23">
        <v>41667</v>
      </c>
      <c r="G2032" s="38">
        <v>2872</v>
      </c>
      <c r="H2032" s="40">
        <f t="shared" si="32"/>
        <v>0</v>
      </c>
      <c r="I2032" s="21" t="s">
        <v>30</v>
      </c>
    </row>
    <row r="2033" spans="1:10" x14ac:dyDescent="0.25">
      <c r="A2033" s="35">
        <v>41667</v>
      </c>
      <c r="B2033" s="36">
        <v>160</v>
      </c>
      <c r="C2033" s="36" t="s">
        <v>651</v>
      </c>
      <c r="D2033" s="37" t="s">
        <v>163</v>
      </c>
      <c r="E2033" s="38">
        <v>3124</v>
      </c>
      <c r="F2033" s="23">
        <v>41667</v>
      </c>
      <c r="G2033" s="38">
        <v>3124</v>
      </c>
      <c r="H2033" s="40">
        <f t="shared" si="32"/>
        <v>0</v>
      </c>
    </row>
    <row r="2034" spans="1:10" x14ac:dyDescent="0.25">
      <c r="A2034" s="35">
        <v>41667</v>
      </c>
      <c r="B2034" s="36">
        <v>161</v>
      </c>
      <c r="C2034" s="36" t="s">
        <v>651</v>
      </c>
      <c r="D2034" s="37" t="s">
        <v>684</v>
      </c>
      <c r="E2034" s="38">
        <v>250</v>
      </c>
      <c r="F2034" s="23">
        <v>41667</v>
      </c>
      <c r="G2034" s="38">
        <v>250</v>
      </c>
      <c r="H2034" s="40">
        <f t="shared" si="32"/>
        <v>0</v>
      </c>
    </row>
    <row r="2035" spans="1:10" x14ac:dyDescent="0.25">
      <c r="A2035" s="35">
        <v>41667</v>
      </c>
      <c r="B2035" s="36">
        <v>162</v>
      </c>
      <c r="C2035" s="36" t="s">
        <v>651</v>
      </c>
      <c r="D2035" s="56" t="s">
        <v>685</v>
      </c>
      <c r="E2035" s="57">
        <v>0</v>
      </c>
      <c r="F2035" s="123" t="s">
        <v>686</v>
      </c>
      <c r="G2035" s="124"/>
      <c r="H2035" s="40">
        <f t="shared" si="32"/>
        <v>0</v>
      </c>
    </row>
    <row r="2036" spans="1:10" x14ac:dyDescent="0.25">
      <c r="A2036" s="35">
        <v>41667</v>
      </c>
      <c r="B2036" s="36">
        <v>163</v>
      </c>
      <c r="C2036" s="36" t="s">
        <v>651</v>
      </c>
      <c r="D2036" s="37" t="s">
        <v>687</v>
      </c>
      <c r="E2036" s="38">
        <v>298</v>
      </c>
      <c r="F2036" s="23">
        <v>41667</v>
      </c>
      <c r="G2036" s="38">
        <v>298</v>
      </c>
      <c r="H2036" s="40">
        <f t="shared" si="32"/>
        <v>0</v>
      </c>
    </row>
    <row r="2037" spans="1:10" x14ac:dyDescent="0.25">
      <c r="A2037" s="35">
        <v>41667</v>
      </c>
      <c r="B2037" s="36">
        <v>164</v>
      </c>
      <c r="C2037" s="36" t="s">
        <v>651</v>
      </c>
      <c r="D2037" s="37" t="s">
        <v>74</v>
      </c>
      <c r="E2037" s="38">
        <v>1116</v>
      </c>
      <c r="F2037" s="23">
        <v>41667</v>
      </c>
      <c r="G2037" s="38">
        <v>1116</v>
      </c>
      <c r="H2037" s="40">
        <f t="shared" si="32"/>
        <v>0</v>
      </c>
    </row>
    <row r="2038" spans="1:10" x14ac:dyDescent="0.25">
      <c r="A2038" s="35">
        <v>41667</v>
      </c>
      <c r="B2038" s="36">
        <v>165</v>
      </c>
      <c r="C2038" s="36" t="s">
        <v>651</v>
      </c>
      <c r="D2038" s="37" t="s">
        <v>66</v>
      </c>
      <c r="E2038" s="38">
        <v>1016</v>
      </c>
      <c r="F2038" s="23">
        <v>41667</v>
      </c>
      <c r="G2038" s="38">
        <v>1016</v>
      </c>
      <c r="H2038" s="40">
        <f t="shared" si="32"/>
        <v>0</v>
      </c>
      <c r="I2038" s="21" t="s">
        <v>217</v>
      </c>
    </row>
    <row r="2039" spans="1:10" x14ac:dyDescent="0.25">
      <c r="A2039" s="35">
        <v>41667</v>
      </c>
      <c r="B2039" s="36">
        <v>166</v>
      </c>
      <c r="C2039" s="36" t="s">
        <v>651</v>
      </c>
      <c r="D2039" s="37" t="s">
        <v>35</v>
      </c>
      <c r="E2039" s="38">
        <v>1449</v>
      </c>
      <c r="F2039" s="23">
        <v>41668</v>
      </c>
      <c r="G2039" s="38">
        <v>1449</v>
      </c>
      <c r="H2039" s="40">
        <f t="shared" si="32"/>
        <v>0</v>
      </c>
      <c r="I2039" s="21" t="s">
        <v>30</v>
      </c>
    </row>
    <row r="2040" spans="1:10" x14ac:dyDescent="0.25">
      <c r="A2040" s="35">
        <v>41667</v>
      </c>
      <c r="B2040" s="36">
        <v>167</v>
      </c>
      <c r="C2040" s="36" t="s">
        <v>651</v>
      </c>
      <c r="D2040" s="37" t="s">
        <v>260</v>
      </c>
      <c r="E2040" s="38">
        <v>1404</v>
      </c>
      <c r="F2040" s="23">
        <v>41667</v>
      </c>
      <c r="G2040" s="38">
        <v>1404</v>
      </c>
      <c r="H2040" s="40">
        <f t="shared" si="32"/>
        <v>0</v>
      </c>
      <c r="I2040" s="21" t="s">
        <v>217</v>
      </c>
      <c r="J2040" s="31"/>
    </row>
    <row r="2041" spans="1:10" x14ac:dyDescent="0.25">
      <c r="A2041" s="35">
        <v>41667</v>
      </c>
      <c r="B2041" s="36">
        <v>168</v>
      </c>
      <c r="C2041" s="36" t="s">
        <v>651</v>
      </c>
      <c r="D2041" s="37" t="s">
        <v>54</v>
      </c>
      <c r="E2041" s="38">
        <v>7505</v>
      </c>
      <c r="F2041" s="23">
        <v>41667</v>
      </c>
      <c r="G2041" s="38">
        <v>7505</v>
      </c>
      <c r="H2041" s="40">
        <f t="shared" si="32"/>
        <v>0</v>
      </c>
      <c r="I2041" s="21" t="s">
        <v>217</v>
      </c>
    </row>
    <row r="2042" spans="1:10" x14ac:dyDescent="0.25">
      <c r="A2042" s="35">
        <v>41667</v>
      </c>
      <c r="B2042" s="36">
        <v>169</v>
      </c>
      <c r="C2042" s="36" t="s">
        <v>651</v>
      </c>
      <c r="D2042" s="37" t="s">
        <v>8</v>
      </c>
      <c r="E2042" s="38">
        <v>3500</v>
      </c>
      <c r="F2042" s="23">
        <v>41667</v>
      </c>
      <c r="G2042" s="38">
        <v>3500</v>
      </c>
      <c r="H2042" s="40">
        <f t="shared" si="32"/>
        <v>0</v>
      </c>
      <c r="I2042" s="21" t="s">
        <v>8</v>
      </c>
    </row>
    <row r="2043" spans="1:10" x14ac:dyDescent="0.25">
      <c r="A2043" s="35">
        <v>41667</v>
      </c>
      <c r="B2043" s="36">
        <v>170</v>
      </c>
      <c r="C2043" s="36" t="s">
        <v>651</v>
      </c>
      <c r="D2043" s="37" t="s">
        <v>8</v>
      </c>
      <c r="E2043" s="38">
        <v>1182</v>
      </c>
      <c r="F2043" s="23">
        <v>41667</v>
      </c>
      <c r="G2043" s="38">
        <v>1182</v>
      </c>
      <c r="H2043" s="40">
        <f t="shared" si="32"/>
        <v>0</v>
      </c>
      <c r="I2043" s="21" t="s">
        <v>8</v>
      </c>
    </row>
    <row r="2044" spans="1:10" x14ac:dyDescent="0.25">
      <c r="A2044" s="35">
        <v>41667</v>
      </c>
      <c r="B2044" s="36">
        <v>171</v>
      </c>
      <c r="C2044" s="36" t="s">
        <v>651</v>
      </c>
      <c r="D2044" s="37" t="s">
        <v>55</v>
      </c>
      <c r="E2044" s="38">
        <v>10817</v>
      </c>
      <c r="F2044" s="23">
        <v>41667</v>
      </c>
      <c r="G2044" s="38">
        <v>10817</v>
      </c>
      <c r="H2044" s="40">
        <f t="shared" si="32"/>
        <v>0</v>
      </c>
      <c r="I2044" s="21" t="s">
        <v>8</v>
      </c>
    </row>
    <row r="2045" spans="1:10" x14ac:dyDescent="0.25">
      <c r="A2045" s="35">
        <v>41667</v>
      </c>
      <c r="B2045" s="36">
        <v>172</v>
      </c>
      <c r="C2045" s="36" t="s">
        <v>651</v>
      </c>
      <c r="D2045" s="37" t="s">
        <v>42</v>
      </c>
      <c r="E2045" s="38">
        <v>1140</v>
      </c>
      <c r="F2045" s="30">
        <v>41687</v>
      </c>
      <c r="G2045" s="44">
        <v>1140</v>
      </c>
      <c r="H2045" s="40">
        <f t="shared" si="32"/>
        <v>0</v>
      </c>
      <c r="I2045" s="21" t="s">
        <v>30</v>
      </c>
    </row>
    <row r="2046" spans="1:10" x14ac:dyDescent="0.25">
      <c r="A2046" s="35">
        <v>41667</v>
      </c>
      <c r="B2046" s="36">
        <v>173</v>
      </c>
      <c r="C2046" s="36" t="s">
        <v>651</v>
      </c>
      <c r="D2046" s="37" t="s">
        <v>43</v>
      </c>
      <c r="E2046" s="38">
        <v>1140</v>
      </c>
      <c r="F2046" s="30">
        <v>41687</v>
      </c>
      <c r="G2046" s="44">
        <v>1140</v>
      </c>
      <c r="H2046" s="40">
        <f t="shared" si="32"/>
        <v>0</v>
      </c>
      <c r="I2046" s="21" t="s">
        <v>30</v>
      </c>
    </row>
    <row r="2047" spans="1:10" x14ac:dyDescent="0.25">
      <c r="A2047" s="35">
        <v>41667</v>
      </c>
      <c r="B2047" s="36">
        <v>174</v>
      </c>
      <c r="C2047" s="36" t="s">
        <v>651</v>
      </c>
      <c r="D2047" s="37" t="s">
        <v>62</v>
      </c>
      <c r="E2047" s="38">
        <v>8731.2000000000007</v>
      </c>
      <c r="F2047" s="23">
        <v>41667</v>
      </c>
      <c r="G2047" s="38">
        <v>8731.2000000000007</v>
      </c>
      <c r="H2047" s="40">
        <f t="shared" si="32"/>
        <v>0</v>
      </c>
    </row>
    <row r="2048" spans="1:10" x14ac:dyDescent="0.25">
      <c r="A2048" s="35">
        <v>41667</v>
      </c>
      <c r="B2048" s="36">
        <v>175</v>
      </c>
      <c r="C2048" s="36" t="s">
        <v>651</v>
      </c>
      <c r="D2048" s="37" t="s">
        <v>16</v>
      </c>
      <c r="E2048" s="38">
        <v>67723</v>
      </c>
      <c r="F2048" s="30">
        <v>41710</v>
      </c>
      <c r="G2048" s="44">
        <v>67723</v>
      </c>
      <c r="H2048" s="40">
        <f t="shared" si="32"/>
        <v>0</v>
      </c>
      <c r="I2048" s="21" t="s">
        <v>65</v>
      </c>
    </row>
    <row r="2049" spans="1:10" x14ac:dyDescent="0.25">
      <c r="A2049" s="35">
        <v>41667</v>
      </c>
      <c r="B2049" s="36">
        <v>176</v>
      </c>
      <c r="C2049" s="36" t="s">
        <v>651</v>
      </c>
      <c r="D2049" s="37" t="s">
        <v>44</v>
      </c>
      <c r="E2049" s="38">
        <v>3420</v>
      </c>
      <c r="F2049" s="42">
        <v>41687</v>
      </c>
      <c r="G2049" s="44">
        <v>3420</v>
      </c>
      <c r="H2049" s="40">
        <f t="shared" si="32"/>
        <v>0</v>
      </c>
      <c r="I2049" s="21" t="s">
        <v>45</v>
      </c>
    </row>
    <row r="2050" spans="1:10" x14ac:dyDescent="0.25">
      <c r="A2050" s="35">
        <v>41667</v>
      </c>
      <c r="B2050" s="36">
        <v>177</v>
      </c>
      <c r="C2050" s="36" t="s">
        <v>651</v>
      </c>
      <c r="D2050" s="37" t="s">
        <v>366</v>
      </c>
      <c r="E2050" s="38">
        <v>3729.5</v>
      </c>
      <c r="F2050" s="23">
        <v>41668</v>
      </c>
      <c r="G2050" s="38">
        <v>3729.5</v>
      </c>
      <c r="H2050" s="40">
        <f t="shared" si="32"/>
        <v>0</v>
      </c>
      <c r="I2050" s="21" t="s">
        <v>21</v>
      </c>
    </row>
    <row r="2051" spans="1:10" x14ac:dyDescent="0.25">
      <c r="A2051" s="35">
        <v>41667</v>
      </c>
      <c r="B2051" s="36">
        <v>178</v>
      </c>
      <c r="C2051" s="36" t="s">
        <v>651</v>
      </c>
      <c r="D2051" s="37" t="s">
        <v>130</v>
      </c>
      <c r="E2051" s="38">
        <v>6131</v>
      </c>
      <c r="F2051" s="23">
        <v>41670</v>
      </c>
      <c r="G2051" s="38">
        <v>6131</v>
      </c>
      <c r="H2051" s="40">
        <f t="shared" si="32"/>
        <v>0</v>
      </c>
      <c r="I2051" s="21" t="s">
        <v>21</v>
      </c>
    </row>
    <row r="2052" spans="1:10" x14ac:dyDescent="0.25">
      <c r="A2052" s="35">
        <v>41667</v>
      </c>
      <c r="B2052" s="36">
        <v>179</v>
      </c>
      <c r="C2052" s="36" t="s">
        <v>651</v>
      </c>
      <c r="D2052" s="37" t="s">
        <v>188</v>
      </c>
      <c r="E2052" s="38">
        <v>7765</v>
      </c>
      <c r="F2052" s="30">
        <v>41682</v>
      </c>
      <c r="G2052" s="44">
        <v>7765</v>
      </c>
      <c r="H2052" s="40">
        <f t="shared" si="32"/>
        <v>0</v>
      </c>
    </row>
    <row r="2053" spans="1:10" x14ac:dyDescent="0.25">
      <c r="A2053" s="35">
        <v>41667</v>
      </c>
      <c r="B2053" s="36">
        <v>180</v>
      </c>
      <c r="C2053" s="36" t="s">
        <v>651</v>
      </c>
      <c r="D2053" s="37" t="s">
        <v>78</v>
      </c>
      <c r="E2053" s="38">
        <v>2076</v>
      </c>
      <c r="F2053" s="23">
        <v>41668</v>
      </c>
      <c r="G2053" s="38">
        <v>2076</v>
      </c>
      <c r="H2053" s="40">
        <f t="shared" si="32"/>
        <v>0</v>
      </c>
      <c r="I2053" s="21" t="s">
        <v>21</v>
      </c>
    </row>
    <row r="2054" spans="1:10" x14ac:dyDescent="0.25">
      <c r="A2054" s="35">
        <v>41667</v>
      </c>
      <c r="B2054" s="36">
        <v>181</v>
      </c>
      <c r="C2054" s="36" t="s">
        <v>651</v>
      </c>
      <c r="D2054" s="37" t="s">
        <v>518</v>
      </c>
      <c r="E2054" s="38">
        <v>285</v>
      </c>
      <c r="F2054" s="23">
        <v>41667</v>
      </c>
      <c r="G2054" s="38">
        <v>285</v>
      </c>
      <c r="H2054" s="40">
        <f t="shared" si="32"/>
        <v>0</v>
      </c>
    </row>
    <row r="2055" spans="1:10" x14ac:dyDescent="0.25">
      <c r="A2055" s="35">
        <v>41667</v>
      </c>
      <c r="B2055" s="36">
        <v>182</v>
      </c>
      <c r="C2055" s="36" t="s">
        <v>651</v>
      </c>
      <c r="D2055" s="37" t="s">
        <v>80</v>
      </c>
      <c r="E2055" s="38">
        <v>1235</v>
      </c>
      <c r="F2055" s="23">
        <v>41668</v>
      </c>
      <c r="G2055" s="38">
        <v>1235</v>
      </c>
      <c r="H2055" s="40">
        <f t="shared" si="32"/>
        <v>0</v>
      </c>
      <c r="I2055" s="21" t="s">
        <v>21</v>
      </c>
    </row>
    <row r="2056" spans="1:10" x14ac:dyDescent="0.25">
      <c r="A2056" s="35">
        <v>41667</v>
      </c>
      <c r="B2056" s="36">
        <v>183</v>
      </c>
      <c r="C2056" s="36" t="s">
        <v>651</v>
      </c>
      <c r="D2056" s="37" t="s">
        <v>348</v>
      </c>
      <c r="E2056" s="38">
        <v>815</v>
      </c>
      <c r="F2056" s="23">
        <v>41668</v>
      </c>
      <c r="G2056" s="38">
        <v>815</v>
      </c>
      <c r="H2056" s="40">
        <f t="shared" si="32"/>
        <v>0</v>
      </c>
      <c r="I2056" s="21" t="s">
        <v>21</v>
      </c>
    </row>
    <row r="2057" spans="1:10" x14ac:dyDescent="0.25">
      <c r="A2057" s="35">
        <v>41667</v>
      </c>
      <c r="B2057" s="36">
        <v>184</v>
      </c>
      <c r="C2057" s="36" t="s">
        <v>651</v>
      </c>
      <c r="D2057" s="37" t="s">
        <v>688</v>
      </c>
      <c r="E2057" s="38">
        <v>769</v>
      </c>
      <c r="F2057" s="23">
        <v>41668</v>
      </c>
      <c r="G2057" s="38">
        <v>769</v>
      </c>
      <c r="H2057" s="40">
        <f t="shared" si="32"/>
        <v>0</v>
      </c>
      <c r="I2057" s="21" t="s">
        <v>21</v>
      </c>
    </row>
    <row r="2058" spans="1:10" x14ac:dyDescent="0.25">
      <c r="A2058" s="35">
        <v>41667</v>
      </c>
      <c r="B2058" s="36">
        <v>185</v>
      </c>
      <c r="C2058" s="36" t="s">
        <v>651</v>
      </c>
      <c r="D2058" s="37" t="s">
        <v>689</v>
      </c>
      <c r="E2058" s="38">
        <v>2514</v>
      </c>
      <c r="F2058" s="23">
        <v>41668</v>
      </c>
      <c r="G2058" s="38">
        <v>2514</v>
      </c>
      <c r="H2058" s="40">
        <f t="shared" si="32"/>
        <v>0</v>
      </c>
      <c r="I2058" s="21" t="s">
        <v>21</v>
      </c>
    </row>
    <row r="2059" spans="1:10" x14ac:dyDescent="0.25">
      <c r="A2059" s="35">
        <v>41667</v>
      </c>
      <c r="B2059" s="36">
        <v>186</v>
      </c>
      <c r="C2059" s="36" t="s">
        <v>651</v>
      </c>
      <c r="D2059" s="37" t="s">
        <v>304</v>
      </c>
      <c r="E2059" s="38">
        <v>17792</v>
      </c>
      <c r="F2059" s="23">
        <v>41668</v>
      </c>
      <c r="G2059" s="38">
        <v>17792</v>
      </c>
      <c r="H2059" s="40">
        <f t="shared" si="32"/>
        <v>0</v>
      </c>
      <c r="I2059" s="21" t="s">
        <v>21</v>
      </c>
    </row>
    <row r="2060" spans="1:10" x14ac:dyDescent="0.25">
      <c r="A2060" s="35">
        <v>41667</v>
      </c>
      <c r="B2060" s="36">
        <v>187</v>
      </c>
      <c r="C2060" s="36" t="s">
        <v>651</v>
      </c>
      <c r="D2060" s="37" t="s">
        <v>8</v>
      </c>
      <c r="E2060" s="38">
        <v>342.5</v>
      </c>
      <c r="F2060" s="23">
        <v>41667</v>
      </c>
      <c r="G2060" s="38">
        <v>342.5</v>
      </c>
      <c r="H2060" s="40">
        <f t="shared" si="32"/>
        <v>0</v>
      </c>
      <c r="I2060" s="21" t="s">
        <v>8</v>
      </c>
    </row>
    <row r="2061" spans="1:10" x14ac:dyDescent="0.25">
      <c r="A2061" s="35">
        <v>41667</v>
      </c>
      <c r="B2061" s="36">
        <v>188</v>
      </c>
      <c r="C2061" s="36" t="s">
        <v>651</v>
      </c>
      <c r="D2061" s="37" t="s">
        <v>571</v>
      </c>
      <c r="E2061" s="38">
        <v>212</v>
      </c>
      <c r="F2061" s="23">
        <v>41668</v>
      </c>
      <c r="G2061" s="38">
        <v>212</v>
      </c>
      <c r="H2061" s="40">
        <f t="shared" si="32"/>
        <v>0</v>
      </c>
      <c r="I2061" s="21" t="s">
        <v>21</v>
      </c>
    </row>
    <row r="2062" spans="1:10" x14ac:dyDescent="0.25">
      <c r="A2062" s="35">
        <v>41667</v>
      </c>
      <c r="B2062" s="36">
        <v>189</v>
      </c>
      <c r="C2062" s="36" t="s">
        <v>651</v>
      </c>
      <c r="D2062" s="37" t="s">
        <v>58</v>
      </c>
      <c r="E2062" s="38">
        <v>1728</v>
      </c>
      <c r="F2062" s="23">
        <v>41668</v>
      </c>
      <c r="G2062" s="38">
        <v>1728</v>
      </c>
      <c r="H2062" s="40">
        <f t="shared" si="32"/>
        <v>0</v>
      </c>
      <c r="I2062" s="21" t="s">
        <v>45</v>
      </c>
    </row>
    <row r="2063" spans="1:10" x14ac:dyDescent="0.25">
      <c r="A2063" s="35">
        <v>41667</v>
      </c>
      <c r="B2063" s="36">
        <v>190</v>
      </c>
      <c r="C2063" s="36" t="s">
        <v>651</v>
      </c>
      <c r="D2063" s="37" t="s">
        <v>145</v>
      </c>
      <c r="E2063" s="38">
        <v>875.35</v>
      </c>
      <c r="F2063" s="23">
        <v>41668</v>
      </c>
      <c r="G2063" s="38">
        <v>875.35</v>
      </c>
      <c r="H2063" s="40">
        <f t="shared" si="32"/>
        <v>0</v>
      </c>
      <c r="I2063" s="21" t="s">
        <v>21</v>
      </c>
    </row>
    <row r="2064" spans="1:10" x14ac:dyDescent="0.25">
      <c r="A2064" s="35">
        <v>41667</v>
      </c>
      <c r="B2064" s="36">
        <v>191</v>
      </c>
      <c r="C2064" s="36" t="s">
        <v>651</v>
      </c>
      <c r="D2064" s="37" t="s">
        <v>599</v>
      </c>
      <c r="E2064" s="38">
        <v>316</v>
      </c>
      <c r="F2064" s="23">
        <v>41668</v>
      </c>
      <c r="G2064" s="38">
        <v>316</v>
      </c>
      <c r="H2064" s="40">
        <f t="shared" si="32"/>
        <v>0</v>
      </c>
      <c r="I2064" s="21" t="s">
        <v>21</v>
      </c>
      <c r="J2064" s="21" t="s">
        <v>271</v>
      </c>
    </row>
    <row r="2065" spans="1:11" x14ac:dyDescent="0.25">
      <c r="A2065" s="35">
        <v>41667</v>
      </c>
      <c r="B2065" s="36">
        <v>192</v>
      </c>
      <c r="C2065" s="36" t="s">
        <v>651</v>
      </c>
      <c r="D2065" s="37" t="s">
        <v>17</v>
      </c>
      <c r="E2065" s="38">
        <v>565.5</v>
      </c>
      <c r="F2065" s="30">
        <v>41675</v>
      </c>
      <c r="G2065" s="44">
        <v>565.5</v>
      </c>
      <c r="H2065" s="40">
        <f t="shared" si="32"/>
        <v>0</v>
      </c>
      <c r="I2065" s="21" t="s">
        <v>65</v>
      </c>
      <c r="J2065" s="21" t="s">
        <v>690</v>
      </c>
    </row>
    <row r="2066" spans="1:11" x14ac:dyDescent="0.25">
      <c r="A2066" s="35">
        <v>41667</v>
      </c>
      <c r="B2066" s="36">
        <v>193</v>
      </c>
      <c r="C2066" s="36" t="s">
        <v>651</v>
      </c>
      <c r="D2066" s="37" t="s">
        <v>691</v>
      </c>
      <c r="E2066" s="38">
        <v>6622</v>
      </c>
      <c r="F2066" s="23">
        <v>41668</v>
      </c>
      <c r="G2066" s="38">
        <v>6622</v>
      </c>
      <c r="H2066" s="40">
        <f t="shared" si="32"/>
        <v>0</v>
      </c>
      <c r="I2066" s="21" t="s">
        <v>21</v>
      </c>
    </row>
    <row r="2067" spans="1:11" x14ac:dyDescent="0.25">
      <c r="A2067" s="35">
        <v>41667</v>
      </c>
      <c r="B2067" s="36">
        <v>194</v>
      </c>
      <c r="C2067" s="36" t="s">
        <v>651</v>
      </c>
      <c r="D2067" s="37" t="s">
        <v>684</v>
      </c>
      <c r="E2067" s="38">
        <v>400</v>
      </c>
      <c r="F2067" s="23">
        <v>41667</v>
      </c>
      <c r="G2067" s="38">
        <v>400</v>
      </c>
      <c r="H2067" s="40">
        <f t="shared" si="32"/>
        <v>0</v>
      </c>
    </row>
    <row r="2068" spans="1:11" x14ac:dyDescent="0.25">
      <c r="A2068" s="35">
        <v>41667</v>
      </c>
      <c r="B2068" s="36">
        <v>195</v>
      </c>
      <c r="C2068" s="36" t="s">
        <v>651</v>
      </c>
      <c r="D2068" s="37" t="s">
        <v>133</v>
      </c>
      <c r="E2068" s="38">
        <v>19280</v>
      </c>
      <c r="F2068" s="23">
        <v>41667</v>
      </c>
      <c r="G2068" s="38">
        <v>19280</v>
      </c>
      <c r="H2068" s="40">
        <f t="shared" si="32"/>
        <v>0</v>
      </c>
    </row>
    <row r="2069" spans="1:11" x14ac:dyDescent="0.25">
      <c r="A2069" s="35">
        <v>41667</v>
      </c>
      <c r="B2069" s="36">
        <v>196</v>
      </c>
      <c r="C2069" s="36" t="s">
        <v>651</v>
      </c>
      <c r="D2069" s="37" t="s">
        <v>49</v>
      </c>
      <c r="E2069" s="38">
        <v>2843</v>
      </c>
      <c r="F2069" s="23">
        <v>41667</v>
      </c>
      <c r="G2069" s="38">
        <v>2843</v>
      </c>
      <c r="H2069" s="40">
        <f t="shared" si="32"/>
        <v>0</v>
      </c>
    </row>
    <row r="2070" spans="1:11" x14ac:dyDescent="0.25">
      <c r="A2070" s="35">
        <v>41667</v>
      </c>
      <c r="B2070" s="36">
        <v>197</v>
      </c>
      <c r="C2070" s="36" t="s">
        <v>651</v>
      </c>
      <c r="D2070" s="37" t="s">
        <v>250</v>
      </c>
      <c r="E2070" s="38">
        <v>18003.599999999999</v>
      </c>
      <c r="F2070" s="125">
        <v>41725</v>
      </c>
      <c r="G2070" s="77">
        <v>18003.599999999999</v>
      </c>
      <c r="H2070" s="40">
        <f t="shared" si="32"/>
        <v>0</v>
      </c>
      <c r="I2070" s="21" t="s">
        <v>37</v>
      </c>
    </row>
    <row r="2071" spans="1:11" x14ac:dyDescent="0.25">
      <c r="A2071" s="35">
        <v>41667</v>
      </c>
      <c r="B2071" s="36">
        <v>198</v>
      </c>
      <c r="C2071" s="36" t="s">
        <v>651</v>
      </c>
      <c r="D2071" s="37" t="s">
        <v>8</v>
      </c>
      <c r="E2071" s="38">
        <v>319</v>
      </c>
      <c r="F2071" s="23">
        <v>41667</v>
      </c>
      <c r="G2071" s="38">
        <v>319</v>
      </c>
      <c r="H2071" s="40">
        <f t="shared" si="32"/>
        <v>0</v>
      </c>
      <c r="I2071" s="21" t="s">
        <v>8</v>
      </c>
    </row>
    <row r="2072" spans="1:11" x14ac:dyDescent="0.25">
      <c r="A2072" s="35">
        <v>41668</v>
      </c>
      <c r="B2072" s="36">
        <v>199</v>
      </c>
      <c r="C2072" s="36" t="s">
        <v>651</v>
      </c>
      <c r="D2072" s="37" t="s">
        <v>478</v>
      </c>
      <c r="E2072" s="86">
        <v>19014.25</v>
      </c>
      <c r="F2072" s="89" t="s">
        <v>692</v>
      </c>
      <c r="G2072" s="38">
        <v>19014.25</v>
      </c>
      <c r="H2072" s="40">
        <f t="shared" si="32"/>
        <v>0</v>
      </c>
      <c r="I2072" s="21" t="s">
        <v>37</v>
      </c>
    </row>
    <row r="2073" spans="1:11" x14ac:dyDescent="0.25">
      <c r="A2073" s="35">
        <v>41668</v>
      </c>
      <c r="B2073" s="36">
        <v>200</v>
      </c>
      <c r="C2073" s="36" t="s">
        <v>651</v>
      </c>
      <c r="D2073" s="37" t="s">
        <v>479</v>
      </c>
      <c r="E2073" s="38">
        <v>33236</v>
      </c>
      <c r="F2073" s="126" t="s">
        <v>693</v>
      </c>
      <c r="G2073" s="83">
        <v>29716</v>
      </c>
      <c r="H2073" s="84">
        <f t="shared" si="32"/>
        <v>3520</v>
      </c>
      <c r="I2073" s="88" t="s">
        <v>37</v>
      </c>
      <c r="J2073" s="127" t="s">
        <v>694</v>
      </c>
      <c r="K2073" s="127"/>
    </row>
    <row r="2074" spans="1:11" x14ac:dyDescent="0.25">
      <c r="A2074" s="35">
        <v>41668</v>
      </c>
      <c r="B2074" s="36">
        <v>201</v>
      </c>
      <c r="C2074" s="36" t="s">
        <v>651</v>
      </c>
      <c r="D2074" s="37" t="s">
        <v>16</v>
      </c>
      <c r="E2074" s="38">
        <v>1899</v>
      </c>
      <c r="F2074" s="23">
        <v>41668</v>
      </c>
      <c r="G2074" s="38">
        <v>1899</v>
      </c>
      <c r="H2074" s="40">
        <f t="shared" si="32"/>
        <v>0</v>
      </c>
      <c r="I2074" s="21" t="s">
        <v>30</v>
      </c>
    </row>
    <row r="2075" spans="1:11" x14ac:dyDescent="0.25">
      <c r="A2075" s="35">
        <v>41668</v>
      </c>
      <c r="B2075" s="36">
        <v>202</v>
      </c>
      <c r="C2075" s="36" t="s">
        <v>651</v>
      </c>
      <c r="D2075" s="37" t="s">
        <v>330</v>
      </c>
      <c r="E2075" s="38">
        <v>5779.8</v>
      </c>
      <c r="F2075" s="23">
        <v>41668</v>
      </c>
      <c r="G2075" s="38">
        <v>5779.8</v>
      </c>
      <c r="H2075" s="40">
        <f t="shared" si="32"/>
        <v>0</v>
      </c>
      <c r="I2075" s="21" t="s">
        <v>30</v>
      </c>
    </row>
    <row r="2076" spans="1:11" x14ac:dyDescent="0.25">
      <c r="A2076" s="35">
        <v>41668</v>
      </c>
      <c r="B2076" s="36">
        <v>203</v>
      </c>
      <c r="C2076" s="36" t="s">
        <v>651</v>
      </c>
      <c r="D2076" s="37" t="s">
        <v>70</v>
      </c>
      <c r="E2076" s="38">
        <v>17709.599999999999</v>
      </c>
      <c r="F2076" s="30">
        <v>41671</v>
      </c>
      <c r="G2076" s="44">
        <v>17709.599999999999</v>
      </c>
      <c r="H2076" s="40">
        <f t="shared" si="32"/>
        <v>0</v>
      </c>
    </row>
    <row r="2077" spans="1:11" x14ac:dyDescent="0.25">
      <c r="A2077" s="35">
        <v>41668</v>
      </c>
      <c r="B2077" s="36">
        <v>204</v>
      </c>
      <c r="C2077" s="36" t="s">
        <v>651</v>
      </c>
      <c r="D2077" s="37" t="s">
        <v>27</v>
      </c>
      <c r="E2077" s="38">
        <v>7351.5</v>
      </c>
      <c r="F2077" s="23">
        <v>41668</v>
      </c>
      <c r="G2077" s="38">
        <v>7351.5</v>
      </c>
      <c r="H2077" s="40">
        <f t="shared" si="32"/>
        <v>0</v>
      </c>
      <c r="I2077" s="21" t="s">
        <v>27</v>
      </c>
    </row>
    <row r="2078" spans="1:11" x14ac:dyDescent="0.25">
      <c r="A2078" s="35">
        <v>41668</v>
      </c>
      <c r="B2078" s="36">
        <v>205</v>
      </c>
      <c r="C2078" s="36" t="s">
        <v>651</v>
      </c>
      <c r="D2078" s="37" t="s">
        <v>244</v>
      </c>
      <c r="E2078" s="38">
        <v>16096.5</v>
      </c>
      <c r="F2078" s="30" t="s">
        <v>695</v>
      </c>
      <c r="G2078" s="44">
        <v>16096.5</v>
      </c>
      <c r="H2078" s="40">
        <f t="shared" si="32"/>
        <v>0</v>
      </c>
      <c r="I2078" s="21" t="s">
        <v>27</v>
      </c>
    </row>
    <row r="2079" spans="1:11" x14ac:dyDescent="0.25">
      <c r="A2079" s="35">
        <v>41668</v>
      </c>
      <c r="B2079" s="36">
        <v>206</v>
      </c>
      <c r="C2079" s="36" t="s">
        <v>651</v>
      </c>
      <c r="D2079" s="37" t="s">
        <v>92</v>
      </c>
      <c r="E2079" s="38">
        <v>2127.5</v>
      </c>
      <c r="F2079" s="23">
        <v>41668</v>
      </c>
      <c r="G2079" s="38">
        <v>2127.5</v>
      </c>
      <c r="H2079" s="40">
        <f t="shared" si="32"/>
        <v>0</v>
      </c>
      <c r="I2079" s="21" t="s">
        <v>27</v>
      </c>
      <c r="J2079" s="31"/>
    </row>
    <row r="2080" spans="1:11" x14ac:dyDescent="0.25">
      <c r="A2080" s="35">
        <v>41668</v>
      </c>
      <c r="B2080" s="36">
        <v>207</v>
      </c>
      <c r="C2080" s="36" t="s">
        <v>651</v>
      </c>
      <c r="D2080" s="37" t="s">
        <v>346</v>
      </c>
      <c r="E2080" s="38">
        <v>3048</v>
      </c>
      <c r="F2080" s="23">
        <v>41668</v>
      </c>
      <c r="G2080" s="38">
        <v>3048</v>
      </c>
      <c r="H2080" s="40">
        <f t="shared" si="32"/>
        <v>0</v>
      </c>
      <c r="I2080" s="21" t="s">
        <v>27</v>
      </c>
    </row>
    <row r="2081" spans="1:9" x14ac:dyDescent="0.25">
      <c r="A2081" s="35">
        <v>41668</v>
      </c>
      <c r="B2081" s="36">
        <v>208</v>
      </c>
      <c r="C2081" s="36" t="s">
        <v>651</v>
      </c>
      <c r="D2081" s="37" t="s">
        <v>240</v>
      </c>
      <c r="E2081" s="38">
        <v>42089</v>
      </c>
      <c r="F2081" s="30" t="s">
        <v>696</v>
      </c>
      <c r="G2081" s="38">
        <v>42089</v>
      </c>
      <c r="H2081" s="40">
        <f t="shared" si="32"/>
        <v>0</v>
      </c>
      <c r="I2081" s="21" t="s">
        <v>27</v>
      </c>
    </row>
    <row r="2082" spans="1:9" x14ac:dyDescent="0.25">
      <c r="A2082" s="35">
        <v>41668</v>
      </c>
      <c r="B2082" s="36">
        <v>209</v>
      </c>
      <c r="C2082" s="36" t="s">
        <v>651</v>
      </c>
      <c r="D2082" s="37" t="s">
        <v>100</v>
      </c>
      <c r="E2082" s="38">
        <v>19883.5</v>
      </c>
      <c r="F2082" s="23">
        <v>41668</v>
      </c>
      <c r="G2082" s="38">
        <v>19883.5</v>
      </c>
      <c r="H2082" s="40">
        <f t="shared" si="32"/>
        <v>0</v>
      </c>
      <c r="I2082" s="21" t="s">
        <v>27</v>
      </c>
    </row>
    <row r="2083" spans="1:9" x14ac:dyDescent="0.25">
      <c r="A2083" s="35">
        <v>41668</v>
      </c>
      <c r="B2083" s="36">
        <v>210</v>
      </c>
      <c r="C2083" s="36" t="s">
        <v>651</v>
      </c>
      <c r="D2083" s="37" t="s">
        <v>697</v>
      </c>
      <c r="E2083" s="38">
        <v>2525.6</v>
      </c>
      <c r="F2083" s="23">
        <v>41668</v>
      </c>
      <c r="G2083" s="38">
        <v>2525.6</v>
      </c>
      <c r="H2083" s="40">
        <f t="shared" si="32"/>
        <v>0</v>
      </c>
      <c r="I2083" s="21" t="s">
        <v>27</v>
      </c>
    </row>
    <row r="2084" spans="1:9" x14ac:dyDescent="0.25">
      <c r="A2084" s="35">
        <v>41668</v>
      </c>
      <c r="B2084" s="36">
        <v>211</v>
      </c>
      <c r="C2084" s="36" t="s">
        <v>651</v>
      </c>
      <c r="D2084" s="37" t="s">
        <v>8</v>
      </c>
      <c r="E2084" s="38">
        <v>376</v>
      </c>
      <c r="F2084" s="23">
        <v>41668</v>
      </c>
      <c r="G2084" s="38">
        <v>376</v>
      </c>
      <c r="H2084" s="40">
        <f t="shared" si="32"/>
        <v>0</v>
      </c>
      <c r="I2084" s="21" t="s">
        <v>8</v>
      </c>
    </row>
    <row r="2085" spans="1:9" x14ac:dyDescent="0.25">
      <c r="A2085" s="35">
        <v>41668</v>
      </c>
      <c r="B2085" s="36">
        <v>212</v>
      </c>
      <c r="C2085" s="36" t="s">
        <v>651</v>
      </c>
      <c r="D2085" s="37" t="s">
        <v>602</v>
      </c>
      <c r="E2085" s="38">
        <v>8299.5</v>
      </c>
      <c r="F2085" s="29" t="s">
        <v>698</v>
      </c>
      <c r="G2085" s="38">
        <v>8299.5</v>
      </c>
      <c r="H2085" s="40">
        <f t="shared" si="32"/>
        <v>0</v>
      </c>
    </row>
    <row r="2086" spans="1:9" x14ac:dyDescent="0.25">
      <c r="A2086" s="35">
        <v>41668</v>
      </c>
      <c r="B2086" s="36">
        <v>213</v>
      </c>
      <c r="C2086" s="36" t="s">
        <v>651</v>
      </c>
      <c r="D2086" s="37" t="s">
        <v>137</v>
      </c>
      <c r="E2086" s="38">
        <v>868.35</v>
      </c>
      <c r="F2086" s="23">
        <v>41668</v>
      </c>
      <c r="G2086" s="38">
        <v>868.35</v>
      </c>
      <c r="H2086" s="40">
        <f t="shared" si="32"/>
        <v>0</v>
      </c>
    </row>
    <row r="2087" spans="1:9" x14ac:dyDescent="0.25">
      <c r="A2087" s="35">
        <v>41668</v>
      </c>
      <c r="B2087" s="36">
        <v>214</v>
      </c>
      <c r="C2087" s="36" t="s">
        <v>651</v>
      </c>
      <c r="D2087" s="37" t="s">
        <v>44</v>
      </c>
      <c r="E2087" s="38">
        <v>3420</v>
      </c>
      <c r="F2087" s="30">
        <v>41687</v>
      </c>
      <c r="G2087" s="44">
        <v>3420</v>
      </c>
      <c r="H2087" s="40">
        <f t="shared" si="32"/>
        <v>0</v>
      </c>
      <c r="I2087" s="21" t="s">
        <v>45</v>
      </c>
    </row>
    <row r="2088" spans="1:9" x14ac:dyDescent="0.25">
      <c r="A2088" s="35">
        <v>41668</v>
      </c>
      <c r="B2088" s="36">
        <v>215</v>
      </c>
      <c r="C2088" s="36" t="s">
        <v>651</v>
      </c>
      <c r="D2088" s="37" t="s">
        <v>43</v>
      </c>
      <c r="E2088" s="38">
        <v>1520</v>
      </c>
      <c r="F2088" s="30">
        <v>41687</v>
      </c>
      <c r="G2088" s="44">
        <v>1520</v>
      </c>
      <c r="H2088" s="40">
        <f t="shared" si="32"/>
        <v>0</v>
      </c>
      <c r="I2088" s="21" t="s">
        <v>30</v>
      </c>
    </row>
    <row r="2089" spans="1:9" x14ac:dyDescent="0.25">
      <c r="A2089" s="35">
        <v>41668</v>
      </c>
      <c r="B2089" s="36">
        <v>216</v>
      </c>
      <c r="C2089" s="36" t="s">
        <v>651</v>
      </c>
      <c r="D2089" s="37" t="s">
        <v>42</v>
      </c>
      <c r="E2089" s="38">
        <v>1520</v>
      </c>
      <c r="F2089" s="30">
        <v>41687</v>
      </c>
      <c r="G2089" s="44">
        <v>1520</v>
      </c>
      <c r="H2089" s="40">
        <f t="shared" si="32"/>
        <v>0</v>
      </c>
      <c r="I2089" s="21" t="s">
        <v>30</v>
      </c>
    </row>
    <row r="2090" spans="1:9" x14ac:dyDescent="0.25">
      <c r="A2090" s="35">
        <v>41668</v>
      </c>
      <c r="B2090" s="36">
        <v>217</v>
      </c>
      <c r="C2090" s="36" t="s">
        <v>651</v>
      </c>
      <c r="D2090" s="37" t="s">
        <v>13</v>
      </c>
      <c r="E2090" s="38">
        <v>2778</v>
      </c>
      <c r="F2090" s="23">
        <v>41669</v>
      </c>
      <c r="G2090" s="38">
        <v>2778</v>
      </c>
      <c r="H2090" s="40">
        <f t="shared" ref="H2090:H2153" si="33">E2090-G2090</f>
        <v>0</v>
      </c>
      <c r="I2090" s="21" t="s">
        <v>30</v>
      </c>
    </row>
    <row r="2091" spans="1:9" x14ac:dyDescent="0.25">
      <c r="A2091" s="35">
        <v>41668</v>
      </c>
      <c r="B2091" s="36">
        <v>218</v>
      </c>
      <c r="C2091" s="36" t="s">
        <v>651</v>
      </c>
      <c r="D2091" s="37" t="s">
        <v>144</v>
      </c>
      <c r="E2091" s="38">
        <v>2470</v>
      </c>
      <c r="F2091" s="23">
        <v>41668</v>
      </c>
      <c r="G2091" s="38">
        <v>2470</v>
      </c>
      <c r="H2091" s="40">
        <f t="shared" si="33"/>
        <v>0</v>
      </c>
      <c r="I2091" s="21" t="s">
        <v>12</v>
      </c>
    </row>
    <row r="2092" spans="1:9" x14ac:dyDescent="0.25">
      <c r="A2092" s="47">
        <v>41668</v>
      </c>
      <c r="B2092" s="48">
        <v>219</v>
      </c>
      <c r="C2092" s="48" t="s">
        <v>651</v>
      </c>
      <c r="D2092" s="37" t="s">
        <v>20</v>
      </c>
      <c r="E2092" s="38">
        <v>6707</v>
      </c>
      <c r="F2092" s="128" t="s">
        <v>699</v>
      </c>
      <c r="G2092" s="38">
        <f>5900+807</f>
        <v>6707</v>
      </c>
      <c r="H2092" s="40">
        <f t="shared" si="33"/>
        <v>0</v>
      </c>
    </row>
    <row r="2093" spans="1:9" x14ac:dyDescent="0.25">
      <c r="A2093" s="35">
        <v>41668</v>
      </c>
      <c r="B2093" s="36">
        <v>220</v>
      </c>
      <c r="C2093" s="36" t="s">
        <v>651</v>
      </c>
      <c r="D2093" s="37" t="s">
        <v>28</v>
      </c>
      <c r="E2093" s="38">
        <v>1449</v>
      </c>
      <c r="F2093" s="23">
        <v>41668</v>
      </c>
      <c r="G2093" s="38">
        <v>1449</v>
      </c>
      <c r="H2093" s="40">
        <f t="shared" si="33"/>
        <v>0</v>
      </c>
    </row>
    <row r="2094" spans="1:9" x14ac:dyDescent="0.25">
      <c r="A2094" s="35">
        <v>41668</v>
      </c>
      <c r="B2094" s="36">
        <v>221</v>
      </c>
      <c r="C2094" s="36" t="s">
        <v>651</v>
      </c>
      <c r="D2094" s="37" t="s">
        <v>338</v>
      </c>
      <c r="E2094" s="38">
        <v>412</v>
      </c>
      <c r="F2094" s="23">
        <v>41668</v>
      </c>
      <c r="G2094" s="38">
        <v>412</v>
      </c>
      <c r="H2094" s="40">
        <f t="shared" si="33"/>
        <v>0</v>
      </c>
      <c r="I2094" s="21" t="s">
        <v>30</v>
      </c>
    </row>
    <row r="2095" spans="1:9" x14ac:dyDescent="0.25">
      <c r="A2095" s="35">
        <v>41668</v>
      </c>
      <c r="B2095" s="36">
        <v>222</v>
      </c>
      <c r="C2095" s="36" t="s">
        <v>651</v>
      </c>
      <c r="D2095" s="37" t="s">
        <v>47</v>
      </c>
      <c r="E2095" s="38">
        <v>3244</v>
      </c>
      <c r="F2095" s="23">
        <v>41669</v>
      </c>
      <c r="G2095" s="38">
        <v>3244</v>
      </c>
      <c r="H2095" s="40">
        <f t="shared" si="33"/>
        <v>0</v>
      </c>
      <c r="I2095" s="21" t="s">
        <v>30</v>
      </c>
    </row>
    <row r="2096" spans="1:9" x14ac:dyDescent="0.25">
      <c r="A2096" s="35">
        <v>41668</v>
      </c>
      <c r="B2096" s="36">
        <v>223</v>
      </c>
      <c r="C2096" s="36" t="s">
        <v>651</v>
      </c>
      <c r="D2096" s="37" t="s">
        <v>29</v>
      </c>
      <c r="E2096" s="38">
        <v>5942</v>
      </c>
      <c r="F2096" s="23">
        <v>41668</v>
      </c>
      <c r="G2096" s="38">
        <v>5942</v>
      </c>
      <c r="H2096" s="40">
        <f t="shared" si="33"/>
        <v>0</v>
      </c>
      <c r="I2096" s="21" t="s">
        <v>30</v>
      </c>
    </row>
    <row r="2097" spans="1:10" x14ac:dyDescent="0.25">
      <c r="A2097" s="35">
        <v>41668</v>
      </c>
      <c r="B2097" s="36">
        <v>224</v>
      </c>
      <c r="C2097" s="36" t="s">
        <v>651</v>
      </c>
      <c r="D2097" s="37" t="s">
        <v>116</v>
      </c>
      <c r="E2097" s="38">
        <v>5174.5</v>
      </c>
      <c r="F2097" s="23">
        <v>41668</v>
      </c>
      <c r="G2097" s="38">
        <v>5174.5</v>
      </c>
      <c r="H2097" s="40">
        <f t="shared" si="33"/>
        <v>0</v>
      </c>
    </row>
    <row r="2098" spans="1:10" x14ac:dyDescent="0.25">
      <c r="A2098" s="35">
        <v>41668</v>
      </c>
      <c r="B2098" s="36">
        <v>225</v>
      </c>
      <c r="C2098" s="36" t="s">
        <v>651</v>
      </c>
      <c r="D2098" s="37" t="s">
        <v>18</v>
      </c>
      <c r="E2098" s="38">
        <v>3108</v>
      </c>
      <c r="F2098" s="23">
        <v>41668</v>
      </c>
      <c r="G2098" s="38">
        <v>3108</v>
      </c>
      <c r="H2098" s="40">
        <f t="shared" si="33"/>
        <v>0</v>
      </c>
    </row>
    <row r="2099" spans="1:10" x14ac:dyDescent="0.25">
      <c r="A2099" s="35">
        <v>41668</v>
      </c>
      <c r="B2099" s="36">
        <v>226</v>
      </c>
      <c r="C2099" s="36" t="s">
        <v>651</v>
      </c>
      <c r="D2099" s="37" t="s">
        <v>124</v>
      </c>
      <c r="E2099" s="38">
        <v>7098</v>
      </c>
      <c r="F2099" s="23">
        <v>41668</v>
      </c>
      <c r="G2099" s="38">
        <v>7098</v>
      </c>
      <c r="H2099" s="40">
        <f t="shared" si="33"/>
        <v>0</v>
      </c>
      <c r="I2099" s="21" t="s">
        <v>30</v>
      </c>
    </row>
    <row r="2100" spans="1:10" x14ac:dyDescent="0.25">
      <c r="A2100" s="35">
        <v>41668</v>
      </c>
      <c r="B2100" s="36">
        <v>227</v>
      </c>
      <c r="C2100" s="36" t="s">
        <v>651</v>
      </c>
      <c r="D2100" s="37" t="s">
        <v>8</v>
      </c>
      <c r="E2100" s="38">
        <v>575</v>
      </c>
      <c r="F2100" s="23">
        <v>41668</v>
      </c>
      <c r="G2100" s="38">
        <v>575</v>
      </c>
      <c r="H2100" s="40">
        <f t="shared" si="33"/>
        <v>0</v>
      </c>
      <c r="I2100" s="21" t="s">
        <v>8</v>
      </c>
    </row>
    <row r="2101" spans="1:10" x14ac:dyDescent="0.25">
      <c r="A2101" s="35">
        <v>41668</v>
      </c>
      <c r="B2101" s="36">
        <v>228</v>
      </c>
      <c r="C2101" s="36" t="s">
        <v>651</v>
      </c>
      <c r="D2101" s="21" t="s">
        <v>54</v>
      </c>
      <c r="E2101" s="38">
        <v>21380</v>
      </c>
      <c r="F2101" s="23">
        <v>41668</v>
      </c>
      <c r="G2101" s="38">
        <v>21380</v>
      </c>
      <c r="H2101" s="40">
        <f t="shared" si="33"/>
        <v>0</v>
      </c>
      <c r="I2101" s="21" t="s">
        <v>30</v>
      </c>
    </row>
    <row r="2102" spans="1:10" x14ac:dyDescent="0.25">
      <c r="A2102" s="35">
        <v>41668</v>
      </c>
      <c r="B2102" s="36">
        <v>229</v>
      </c>
      <c r="C2102" s="36" t="s">
        <v>651</v>
      </c>
      <c r="D2102" s="37" t="s">
        <v>136</v>
      </c>
      <c r="E2102" s="38">
        <v>1061</v>
      </c>
      <c r="F2102" s="23">
        <v>41668</v>
      </c>
      <c r="G2102" s="38">
        <v>1061</v>
      </c>
      <c r="H2102" s="40">
        <f t="shared" si="33"/>
        <v>0</v>
      </c>
    </row>
    <row r="2103" spans="1:10" x14ac:dyDescent="0.25">
      <c r="A2103" s="35">
        <v>41668</v>
      </c>
      <c r="B2103" s="36">
        <v>230</v>
      </c>
      <c r="C2103" s="36" t="s">
        <v>651</v>
      </c>
      <c r="D2103" s="37" t="s">
        <v>123</v>
      </c>
      <c r="E2103" s="38">
        <v>3531</v>
      </c>
      <c r="F2103" s="29" t="s">
        <v>700</v>
      </c>
      <c r="G2103" s="38">
        <f>3000+531</f>
        <v>3531</v>
      </c>
      <c r="H2103" s="40">
        <f t="shared" si="33"/>
        <v>0</v>
      </c>
    </row>
    <row r="2104" spans="1:10" x14ac:dyDescent="0.25">
      <c r="A2104" s="35">
        <v>41668</v>
      </c>
      <c r="B2104" s="36">
        <v>231</v>
      </c>
      <c r="C2104" s="36" t="s">
        <v>651</v>
      </c>
      <c r="D2104" s="37" t="s">
        <v>33</v>
      </c>
      <c r="E2104" s="38">
        <v>4732</v>
      </c>
      <c r="F2104" s="23">
        <v>41668</v>
      </c>
      <c r="G2104" s="38">
        <v>4732</v>
      </c>
      <c r="H2104" s="40">
        <f t="shared" si="33"/>
        <v>0</v>
      </c>
      <c r="I2104" s="21" t="s">
        <v>65</v>
      </c>
    </row>
    <row r="2105" spans="1:10" x14ac:dyDescent="0.25">
      <c r="A2105" s="35">
        <v>41668</v>
      </c>
      <c r="B2105" s="36">
        <v>232</v>
      </c>
      <c r="C2105" s="36" t="s">
        <v>651</v>
      </c>
      <c r="D2105" s="37" t="s">
        <v>55</v>
      </c>
      <c r="E2105" s="38">
        <v>13000</v>
      </c>
      <c r="F2105" s="23">
        <v>41668</v>
      </c>
      <c r="G2105" s="38">
        <v>13000</v>
      </c>
      <c r="H2105" s="40">
        <f t="shared" si="33"/>
        <v>0</v>
      </c>
    </row>
    <row r="2106" spans="1:10" x14ac:dyDescent="0.25">
      <c r="A2106" s="35">
        <v>41668</v>
      </c>
      <c r="B2106" s="36">
        <v>233</v>
      </c>
      <c r="C2106" s="36" t="s">
        <v>651</v>
      </c>
      <c r="D2106" s="37" t="s">
        <v>8</v>
      </c>
      <c r="E2106" s="38">
        <v>1198</v>
      </c>
      <c r="F2106" s="23">
        <v>41668</v>
      </c>
      <c r="G2106" s="38">
        <v>1198</v>
      </c>
      <c r="H2106" s="40">
        <f t="shared" si="33"/>
        <v>0</v>
      </c>
      <c r="I2106" s="21" t="s">
        <v>8</v>
      </c>
    </row>
    <row r="2107" spans="1:10" x14ac:dyDescent="0.25">
      <c r="A2107" s="35">
        <v>41668</v>
      </c>
      <c r="B2107" s="36">
        <v>234</v>
      </c>
      <c r="C2107" s="36" t="s">
        <v>651</v>
      </c>
      <c r="D2107" s="37" t="s">
        <v>62</v>
      </c>
      <c r="E2107" s="38">
        <v>25479</v>
      </c>
      <c r="F2107" s="23">
        <v>41668</v>
      </c>
      <c r="G2107" s="38">
        <v>25479</v>
      </c>
      <c r="H2107" s="40">
        <f t="shared" si="33"/>
        <v>0</v>
      </c>
    </row>
    <row r="2108" spans="1:10" x14ac:dyDescent="0.25">
      <c r="A2108" s="35">
        <v>41668</v>
      </c>
      <c r="B2108" s="36">
        <v>235</v>
      </c>
      <c r="C2108" s="36" t="s">
        <v>651</v>
      </c>
      <c r="D2108" s="37" t="s">
        <v>106</v>
      </c>
      <c r="E2108" s="38">
        <v>8340</v>
      </c>
      <c r="F2108" s="30">
        <v>41674</v>
      </c>
      <c r="G2108" s="44">
        <v>8340</v>
      </c>
      <c r="H2108" s="40">
        <f t="shared" si="33"/>
        <v>0</v>
      </c>
    </row>
    <row r="2109" spans="1:10" x14ac:dyDescent="0.25">
      <c r="A2109" s="35">
        <v>41668</v>
      </c>
      <c r="B2109" s="36">
        <v>236</v>
      </c>
      <c r="C2109" s="36" t="s">
        <v>651</v>
      </c>
      <c r="D2109" s="37" t="s">
        <v>250</v>
      </c>
      <c r="E2109" s="38">
        <v>8003</v>
      </c>
      <c r="F2109" s="23">
        <v>41668</v>
      </c>
      <c r="G2109" s="38">
        <v>8003</v>
      </c>
      <c r="H2109" s="40">
        <f t="shared" si="33"/>
        <v>0</v>
      </c>
      <c r="I2109" s="21" t="s">
        <v>30</v>
      </c>
      <c r="J2109" s="21" t="s">
        <v>701</v>
      </c>
    </row>
    <row r="2110" spans="1:10" x14ac:dyDescent="0.25">
      <c r="A2110" s="35">
        <v>41668</v>
      </c>
      <c r="B2110" s="36">
        <v>237</v>
      </c>
      <c r="C2110" s="36" t="s">
        <v>651</v>
      </c>
      <c r="D2110" s="37" t="s">
        <v>497</v>
      </c>
      <c r="E2110" s="38">
        <v>580</v>
      </c>
      <c r="F2110" s="30">
        <v>41674</v>
      </c>
      <c r="G2110" s="44">
        <v>580</v>
      </c>
      <c r="H2110" s="40">
        <f t="shared" si="33"/>
        <v>0</v>
      </c>
      <c r="I2110" s="21" t="s">
        <v>30</v>
      </c>
    </row>
    <row r="2111" spans="1:10" x14ac:dyDescent="0.25">
      <c r="A2111" s="35">
        <v>41668</v>
      </c>
      <c r="B2111" s="36">
        <v>238</v>
      </c>
      <c r="C2111" s="36" t="s">
        <v>651</v>
      </c>
      <c r="D2111" s="37" t="s">
        <v>130</v>
      </c>
      <c r="E2111" s="38">
        <v>4838</v>
      </c>
      <c r="F2111" s="23">
        <v>41670</v>
      </c>
      <c r="G2111" s="38">
        <v>4838</v>
      </c>
      <c r="H2111" s="40">
        <f t="shared" si="33"/>
        <v>0</v>
      </c>
      <c r="I2111" s="21" t="s">
        <v>21</v>
      </c>
    </row>
    <row r="2112" spans="1:10" x14ac:dyDescent="0.25">
      <c r="A2112" s="35">
        <v>41668</v>
      </c>
      <c r="B2112" s="36">
        <v>239</v>
      </c>
      <c r="C2112" s="36" t="s">
        <v>651</v>
      </c>
      <c r="D2112" s="37" t="s">
        <v>571</v>
      </c>
      <c r="E2112" s="38">
        <v>2763</v>
      </c>
      <c r="F2112" s="30">
        <v>41674</v>
      </c>
      <c r="G2112" s="44">
        <v>2763</v>
      </c>
      <c r="H2112" s="40">
        <f t="shared" si="33"/>
        <v>0</v>
      </c>
      <c r="I2112" s="21" t="s">
        <v>30</v>
      </c>
    </row>
    <row r="2113" spans="1:10" x14ac:dyDescent="0.25">
      <c r="A2113" s="35">
        <v>41668</v>
      </c>
      <c r="B2113" s="36">
        <v>240</v>
      </c>
      <c r="C2113" s="36" t="s">
        <v>651</v>
      </c>
      <c r="D2113" s="37" t="s">
        <v>83</v>
      </c>
      <c r="E2113" s="38">
        <v>3123</v>
      </c>
      <c r="F2113" s="23">
        <v>41668</v>
      </c>
      <c r="G2113" s="38">
        <v>3123</v>
      </c>
      <c r="H2113" s="40">
        <f t="shared" si="33"/>
        <v>0</v>
      </c>
      <c r="I2113" s="21" t="s">
        <v>21</v>
      </c>
    </row>
    <row r="2114" spans="1:10" x14ac:dyDescent="0.25">
      <c r="A2114" s="35">
        <v>41668</v>
      </c>
      <c r="B2114" s="36">
        <v>241</v>
      </c>
      <c r="C2114" s="36" t="s">
        <v>651</v>
      </c>
      <c r="D2114" s="37" t="s">
        <v>17</v>
      </c>
      <c r="E2114" s="38">
        <v>19051</v>
      </c>
      <c r="F2114" s="23">
        <v>41668</v>
      </c>
      <c r="G2114" s="38">
        <v>19051</v>
      </c>
      <c r="H2114" s="40">
        <f t="shared" si="33"/>
        <v>0</v>
      </c>
      <c r="I2114" s="21" t="s">
        <v>21</v>
      </c>
    </row>
    <row r="2115" spans="1:10" x14ac:dyDescent="0.25">
      <c r="A2115" s="35">
        <v>41668</v>
      </c>
      <c r="B2115" s="36">
        <v>242</v>
      </c>
      <c r="C2115" s="36" t="s">
        <v>651</v>
      </c>
      <c r="D2115" s="37" t="s">
        <v>366</v>
      </c>
      <c r="E2115" s="38">
        <v>3686</v>
      </c>
      <c r="F2115" s="23">
        <v>41668</v>
      </c>
      <c r="G2115" s="38">
        <v>3686</v>
      </c>
      <c r="H2115" s="40">
        <f t="shared" si="33"/>
        <v>0</v>
      </c>
      <c r="I2115" s="21" t="s">
        <v>21</v>
      </c>
      <c r="J2115" s="21" t="s">
        <v>702</v>
      </c>
    </row>
    <row r="2116" spans="1:10" x14ac:dyDescent="0.25">
      <c r="A2116" s="35">
        <v>41668</v>
      </c>
      <c r="B2116" s="36">
        <v>243</v>
      </c>
      <c r="C2116" s="36" t="s">
        <v>651</v>
      </c>
      <c r="D2116" s="37" t="s">
        <v>386</v>
      </c>
      <c r="E2116" s="38">
        <v>1384</v>
      </c>
      <c r="F2116" s="23">
        <v>41668</v>
      </c>
      <c r="G2116" s="38">
        <v>1384</v>
      </c>
      <c r="H2116" s="40">
        <f t="shared" si="33"/>
        <v>0</v>
      </c>
      <c r="I2116" s="21" t="s">
        <v>15</v>
      </c>
    </row>
    <row r="2117" spans="1:10" x14ac:dyDescent="0.25">
      <c r="A2117" s="35">
        <v>41668</v>
      </c>
      <c r="B2117" s="36">
        <v>244</v>
      </c>
      <c r="C2117" s="36" t="s">
        <v>651</v>
      </c>
      <c r="D2117" s="37" t="s">
        <v>60</v>
      </c>
      <c r="E2117" s="38">
        <v>5470</v>
      </c>
      <c r="F2117" s="102" t="s">
        <v>703</v>
      </c>
      <c r="G2117" s="44">
        <v>5470</v>
      </c>
      <c r="H2117" s="40">
        <f t="shared" si="33"/>
        <v>0</v>
      </c>
    </row>
    <row r="2118" spans="1:10" x14ac:dyDescent="0.25">
      <c r="A2118" s="35">
        <v>41668</v>
      </c>
      <c r="B2118" s="36">
        <v>245</v>
      </c>
      <c r="C2118" s="36" t="s">
        <v>651</v>
      </c>
      <c r="D2118" s="37" t="s">
        <v>22</v>
      </c>
      <c r="E2118" s="38">
        <v>6653</v>
      </c>
      <c r="F2118" s="30">
        <v>41673</v>
      </c>
      <c r="G2118" s="44">
        <v>6653</v>
      </c>
      <c r="H2118" s="40">
        <f t="shared" si="33"/>
        <v>0</v>
      </c>
      <c r="I2118" s="21" t="s">
        <v>162</v>
      </c>
    </row>
    <row r="2119" spans="1:10" x14ac:dyDescent="0.25">
      <c r="A2119" s="35">
        <v>41668</v>
      </c>
      <c r="B2119" s="36">
        <v>246</v>
      </c>
      <c r="C2119" s="36" t="s">
        <v>651</v>
      </c>
      <c r="D2119" s="37" t="s">
        <v>704</v>
      </c>
      <c r="E2119" s="38">
        <v>1264</v>
      </c>
      <c r="F2119" s="23">
        <v>41668</v>
      </c>
      <c r="G2119" s="38">
        <v>1264</v>
      </c>
      <c r="H2119" s="40">
        <f t="shared" si="33"/>
        <v>0</v>
      </c>
      <c r="I2119" s="21" t="s">
        <v>162</v>
      </c>
      <c r="J2119" s="21" t="s">
        <v>705</v>
      </c>
    </row>
    <row r="2120" spans="1:10" x14ac:dyDescent="0.25">
      <c r="A2120" s="35">
        <v>41668</v>
      </c>
      <c r="B2120" s="36">
        <v>247</v>
      </c>
      <c r="C2120" s="36" t="s">
        <v>651</v>
      </c>
      <c r="D2120" s="37" t="s">
        <v>64</v>
      </c>
      <c r="E2120" s="38">
        <v>15385</v>
      </c>
      <c r="F2120" s="23">
        <v>41668</v>
      </c>
      <c r="G2120" s="38">
        <v>15385</v>
      </c>
      <c r="H2120" s="40">
        <f t="shared" si="33"/>
        <v>0</v>
      </c>
      <c r="I2120" s="21" t="s">
        <v>65</v>
      </c>
    </row>
    <row r="2121" spans="1:10" x14ac:dyDescent="0.25">
      <c r="A2121" s="35">
        <v>41668</v>
      </c>
      <c r="B2121" s="36">
        <v>248</v>
      </c>
      <c r="C2121" s="36" t="s">
        <v>651</v>
      </c>
      <c r="D2121" s="37" t="s">
        <v>332</v>
      </c>
      <c r="E2121" s="38">
        <v>1544</v>
      </c>
      <c r="F2121" s="23">
        <v>41668</v>
      </c>
      <c r="G2121" s="38">
        <v>1544</v>
      </c>
      <c r="H2121" s="40">
        <f t="shared" si="33"/>
        <v>0</v>
      </c>
      <c r="I2121" s="21" t="s">
        <v>162</v>
      </c>
    </row>
    <row r="2122" spans="1:10" x14ac:dyDescent="0.25">
      <c r="A2122" s="35">
        <v>41668</v>
      </c>
      <c r="B2122" s="36">
        <v>249</v>
      </c>
      <c r="C2122" s="36" t="s">
        <v>651</v>
      </c>
      <c r="D2122" s="37" t="s">
        <v>12</v>
      </c>
      <c r="E2122" s="38">
        <v>294</v>
      </c>
      <c r="F2122" s="23">
        <v>41668</v>
      </c>
      <c r="G2122" s="38">
        <v>294</v>
      </c>
      <c r="H2122" s="40">
        <f t="shared" si="33"/>
        <v>0</v>
      </c>
    </row>
    <row r="2123" spans="1:10" x14ac:dyDescent="0.25">
      <c r="A2123" s="35">
        <v>41668</v>
      </c>
      <c r="B2123" s="36">
        <v>250</v>
      </c>
      <c r="C2123" s="36" t="s">
        <v>651</v>
      </c>
      <c r="D2123" s="129" t="s">
        <v>706</v>
      </c>
      <c r="E2123" s="57">
        <v>0</v>
      </c>
      <c r="F2123" s="93" t="s">
        <v>707</v>
      </c>
      <c r="G2123" s="38">
        <v>0</v>
      </c>
      <c r="H2123" s="40">
        <f t="shared" si="33"/>
        <v>0</v>
      </c>
      <c r="I2123" s="21" t="s">
        <v>45</v>
      </c>
    </row>
    <row r="2124" spans="1:10" x14ac:dyDescent="0.25">
      <c r="A2124" s="35">
        <v>41668</v>
      </c>
      <c r="B2124" s="36">
        <v>251</v>
      </c>
      <c r="C2124" s="36" t="s">
        <v>651</v>
      </c>
      <c r="D2124" s="37" t="s">
        <v>12</v>
      </c>
      <c r="E2124" s="38">
        <v>12493</v>
      </c>
      <c r="F2124" s="23">
        <v>41668</v>
      </c>
      <c r="G2124" s="38">
        <v>12493</v>
      </c>
      <c r="H2124" s="40">
        <f t="shared" si="33"/>
        <v>0</v>
      </c>
    </row>
    <row r="2125" spans="1:10" x14ac:dyDescent="0.25">
      <c r="A2125" s="35">
        <v>41668</v>
      </c>
      <c r="B2125" s="36">
        <v>252</v>
      </c>
      <c r="C2125" s="36" t="s">
        <v>651</v>
      </c>
      <c r="D2125" s="37" t="s">
        <v>8</v>
      </c>
      <c r="E2125" s="38">
        <v>460</v>
      </c>
      <c r="F2125" s="23">
        <v>41668</v>
      </c>
      <c r="G2125" s="38">
        <v>460</v>
      </c>
      <c r="H2125" s="40">
        <f t="shared" si="33"/>
        <v>0</v>
      </c>
      <c r="I2125" s="21" t="s">
        <v>8</v>
      </c>
    </row>
    <row r="2126" spans="1:10" x14ac:dyDescent="0.25">
      <c r="A2126" s="35">
        <v>41668</v>
      </c>
      <c r="B2126" s="36">
        <v>253</v>
      </c>
      <c r="C2126" s="36" t="s">
        <v>651</v>
      </c>
      <c r="D2126" s="37" t="s">
        <v>708</v>
      </c>
      <c r="E2126" s="38">
        <v>22024</v>
      </c>
      <c r="F2126" s="95" t="s">
        <v>709</v>
      </c>
      <c r="G2126" s="44">
        <f>9843.5+12180.5</f>
        <v>22024</v>
      </c>
      <c r="H2126" s="40">
        <f t="shared" si="33"/>
        <v>0</v>
      </c>
      <c r="I2126" s="21" t="s">
        <v>65</v>
      </c>
    </row>
    <row r="2127" spans="1:10" x14ac:dyDescent="0.25">
      <c r="A2127" s="35">
        <v>41668</v>
      </c>
      <c r="B2127" s="36">
        <v>254</v>
      </c>
      <c r="C2127" s="36" t="s">
        <v>651</v>
      </c>
      <c r="D2127" s="37" t="s">
        <v>25</v>
      </c>
      <c r="E2127" s="38">
        <v>3260.2</v>
      </c>
      <c r="F2127" s="23">
        <v>41668</v>
      </c>
      <c r="G2127" s="38">
        <v>3260.2</v>
      </c>
      <c r="H2127" s="40">
        <f t="shared" si="33"/>
        <v>0</v>
      </c>
      <c r="I2127" s="21" t="s">
        <v>217</v>
      </c>
      <c r="J2127" s="21" t="s">
        <v>710</v>
      </c>
    </row>
    <row r="2128" spans="1:10" x14ac:dyDescent="0.25">
      <c r="A2128" s="35">
        <v>41668</v>
      </c>
      <c r="B2128" s="36">
        <v>255</v>
      </c>
      <c r="C2128" s="36" t="s">
        <v>651</v>
      </c>
      <c r="D2128" s="37" t="s">
        <v>68</v>
      </c>
      <c r="E2128" s="38">
        <v>3661</v>
      </c>
      <c r="F2128" s="23">
        <v>41668</v>
      </c>
      <c r="G2128" s="38">
        <v>3661</v>
      </c>
      <c r="H2128" s="40">
        <f t="shared" si="33"/>
        <v>0</v>
      </c>
      <c r="I2128" s="21" t="s">
        <v>65</v>
      </c>
    </row>
    <row r="2129" spans="1:9" x14ac:dyDescent="0.25">
      <c r="A2129" s="35">
        <v>41668</v>
      </c>
      <c r="B2129" s="36">
        <v>256</v>
      </c>
      <c r="C2129" s="36" t="s">
        <v>651</v>
      </c>
      <c r="D2129" s="37" t="s">
        <v>133</v>
      </c>
      <c r="E2129" s="38">
        <v>23946</v>
      </c>
      <c r="F2129" s="23">
        <v>41668</v>
      </c>
      <c r="G2129" s="38">
        <v>23946</v>
      </c>
      <c r="H2129" s="40">
        <f t="shared" si="33"/>
        <v>0</v>
      </c>
      <c r="I2129" s="21" t="s">
        <v>8</v>
      </c>
    </row>
    <row r="2130" spans="1:9" x14ac:dyDescent="0.25">
      <c r="A2130" s="35">
        <v>41668</v>
      </c>
      <c r="B2130" s="36">
        <v>257</v>
      </c>
      <c r="C2130" s="36" t="s">
        <v>651</v>
      </c>
      <c r="D2130" s="37" t="s">
        <v>338</v>
      </c>
      <c r="E2130" s="38">
        <v>5024</v>
      </c>
      <c r="F2130" s="23">
        <v>41668</v>
      </c>
      <c r="G2130" s="38">
        <v>5024</v>
      </c>
      <c r="H2130" s="40">
        <f t="shared" si="33"/>
        <v>0</v>
      </c>
    </row>
    <row r="2131" spans="1:9" x14ac:dyDescent="0.25">
      <c r="A2131" s="35">
        <v>41668</v>
      </c>
      <c r="B2131" s="36">
        <v>258</v>
      </c>
      <c r="C2131" s="36" t="s">
        <v>651</v>
      </c>
      <c r="D2131" s="37" t="s">
        <v>8</v>
      </c>
      <c r="E2131" s="38">
        <v>257</v>
      </c>
      <c r="F2131" s="23">
        <v>41668</v>
      </c>
      <c r="G2131" s="38">
        <v>257</v>
      </c>
      <c r="H2131" s="40">
        <f t="shared" si="33"/>
        <v>0</v>
      </c>
      <c r="I2131" s="21" t="s">
        <v>8</v>
      </c>
    </row>
    <row r="2132" spans="1:9" x14ac:dyDescent="0.25">
      <c r="A2132" s="35">
        <v>41668</v>
      </c>
      <c r="B2132" s="36">
        <v>259</v>
      </c>
      <c r="C2132" s="36" t="s">
        <v>651</v>
      </c>
      <c r="D2132" s="37" t="s">
        <v>16</v>
      </c>
      <c r="E2132" s="38">
        <v>154278</v>
      </c>
      <c r="F2132" s="30">
        <v>41710</v>
      </c>
      <c r="G2132" s="44">
        <v>154278</v>
      </c>
      <c r="H2132" s="40">
        <f t="shared" si="33"/>
        <v>0</v>
      </c>
    </row>
    <row r="2133" spans="1:9" x14ac:dyDescent="0.25">
      <c r="A2133" s="35">
        <v>41668</v>
      </c>
      <c r="B2133" s="36">
        <v>260</v>
      </c>
      <c r="C2133" s="36" t="s">
        <v>651</v>
      </c>
      <c r="D2133" s="37" t="s">
        <v>711</v>
      </c>
      <c r="E2133" s="38">
        <v>24072</v>
      </c>
      <c r="F2133" s="23">
        <v>41668</v>
      </c>
      <c r="G2133" s="38">
        <v>24072</v>
      </c>
      <c r="H2133" s="40">
        <f t="shared" si="33"/>
        <v>0</v>
      </c>
    </row>
    <row r="2134" spans="1:9" x14ac:dyDescent="0.25">
      <c r="A2134" s="35">
        <v>41668</v>
      </c>
      <c r="B2134" s="36">
        <v>261</v>
      </c>
      <c r="C2134" s="36" t="s">
        <v>651</v>
      </c>
      <c r="D2134" s="37" t="s">
        <v>304</v>
      </c>
      <c r="E2134" s="38">
        <v>14393</v>
      </c>
      <c r="F2134" s="23">
        <v>41669</v>
      </c>
      <c r="G2134" s="38">
        <v>14393</v>
      </c>
      <c r="H2134" s="40">
        <f t="shared" si="33"/>
        <v>0</v>
      </c>
      <c r="I2134" s="21" t="s">
        <v>217</v>
      </c>
    </row>
    <row r="2135" spans="1:9" x14ac:dyDescent="0.25">
      <c r="A2135" s="35">
        <v>41668</v>
      </c>
      <c r="B2135" s="36">
        <v>262</v>
      </c>
      <c r="C2135" s="36" t="s">
        <v>651</v>
      </c>
      <c r="D2135" s="37" t="s">
        <v>85</v>
      </c>
      <c r="E2135" s="38">
        <v>26558</v>
      </c>
      <c r="F2135" s="89" t="s">
        <v>712</v>
      </c>
      <c r="G2135" s="38">
        <v>26558</v>
      </c>
      <c r="H2135" s="40">
        <f t="shared" si="33"/>
        <v>0</v>
      </c>
      <c r="I2135" s="21" t="s">
        <v>27</v>
      </c>
    </row>
    <row r="2136" spans="1:9" x14ac:dyDescent="0.25">
      <c r="A2136" s="35">
        <v>41668</v>
      </c>
      <c r="B2136" s="36">
        <v>263</v>
      </c>
      <c r="C2136" s="36" t="s">
        <v>651</v>
      </c>
      <c r="D2136" s="37" t="s">
        <v>147</v>
      </c>
      <c r="E2136" s="38">
        <v>37662.5</v>
      </c>
      <c r="F2136" s="95" t="s">
        <v>713</v>
      </c>
      <c r="G2136" s="44">
        <f>15000+22662.5</f>
        <v>37662.5</v>
      </c>
      <c r="H2136" s="40">
        <f t="shared" si="33"/>
        <v>0</v>
      </c>
      <c r="I2136" s="21" t="s">
        <v>217</v>
      </c>
    </row>
    <row r="2137" spans="1:9" x14ac:dyDescent="0.25">
      <c r="A2137" s="35">
        <v>41668</v>
      </c>
      <c r="B2137" s="36">
        <v>264</v>
      </c>
      <c r="C2137" s="36" t="s">
        <v>651</v>
      </c>
      <c r="D2137" s="37" t="s">
        <v>36</v>
      </c>
      <c r="E2137" s="38">
        <v>9352</v>
      </c>
      <c r="F2137" s="23">
        <v>41668</v>
      </c>
      <c r="G2137" s="38">
        <v>9352</v>
      </c>
      <c r="H2137" s="40">
        <f t="shared" si="33"/>
        <v>0</v>
      </c>
    </row>
    <row r="2138" spans="1:9" x14ac:dyDescent="0.25">
      <c r="A2138" s="35">
        <v>41668</v>
      </c>
      <c r="B2138" s="36">
        <v>265</v>
      </c>
      <c r="C2138" s="36" t="s">
        <v>651</v>
      </c>
      <c r="D2138" s="37" t="s">
        <v>349</v>
      </c>
      <c r="E2138" s="38">
        <v>792</v>
      </c>
      <c r="F2138" s="23">
        <v>41669</v>
      </c>
      <c r="G2138" s="38">
        <v>792</v>
      </c>
      <c r="H2138" s="40">
        <f t="shared" si="33"/>
        <v>0</v>
      </c>
      <c r="I2138" s="21" t="s">
        <v>217</v>
      </c>
    </row>
    <row r="2139" spans="1:9" x14ac:dyDescent="0.25">
      <c r="A2139" s="35">
        <v>41668</v>
      </c>
      <c r="B2139" s="36">
        <v>266</v>
      </c>
      <c r="C2139" s="36" t="s">
        <v>651</v>
      </c>
      <c r="D2139" s="37" t="s">
        <v>78</v>
      </c>
      <c r="E2139" s="38">
        <v>2090</v>
      </c>
      <c r="F2139" s="23">
        <v>41669</v>
      </c>
      <c r="G2139" s="38">
        <v>2090</v>
      </c>
      <c r="H2139" s="40">
        <f t="shared" si="33"/>
        <v>0</v>
      </c>
      <c r="I2139" s="21" t="s">
        <v>217</v>
      </c>
    </row>
    <row r="2140" spans="1:9" x14ac:dyDescent="0.25">
      <c r="A2140" s="35">
        <v>41668</v>
      </c>
      <c r="B2140" s="36">
        <v>267</v>
      </c>
      <c r="C2140" s="36" t="s">
        <v>651</v>
      </c>
      <c r="D2140" s="37" t="s">
        <v>245</v>
      </c>
      <c r="E2140" s="38">
        <v>15662</v>
      </c>
      <c r="F2140" s="23">
        <v>41669</v>
      </c>
      <c r="G2140" s="38">
        <v>15662</v>
      </c>
      <c r="H2140" s="40">
        <f t="shared" si="33"/>
        <v>0</v>
      </c>
      <c r="I2140" s="21" t="s">
        <v>27</v>
      </c>
    </row>
    <row r="2141" spans="1:9" x14ac:dyDescent="0.25">
      <c r="A2141" s="35">
        <v>41668</v>
      </c>
      <c r="B2141" s="36">
        <v>268</v>
      </c>
      <c r="C2141" s="36" t="s">
        <v>651</v>
      </c>
      <c r="D2141" s="37" t="s">
        <v>714</v>
      </c>
      <c r="E2141" s="38">
        <v>7615</v>
      </c>
      <c r="F2141" s="23">
        <v>41669</v>
      </c>
      <c r="G2141" s="38">
        <v>7615</v>
      </c>
      <c r="H2141" s="40">
        <f t="shared" si="33"/>
        <v>0</v>
      </c>
      <c r="I2141" s="21" t="s">
        <v>27</v>
      </c>
    </row>
    <row r="2142" spans="1:9" x14ac:dyDescent="0.25">
      <c r="A2142" s="35">
        <v>41668</v>
      </c>
      <c r="B2142" s="36">
        <v>269</v>
      </c>
      <c r="C2142" s="36" t="s">
        <v>651</v>
      </c>
      <c r="D2142" s="37" t="s">
        <v>92</v>
      </c>
      <c r="E2142" s="38">
        <v>5267</v>
      </c>
      <c r="F2142" s="23">
        <v>41669</v>
      </c>
      <c r="G2142" s="38">
        <v>5267</v>
      </c>
      <c r="H2142" s="40">
        <f t="shared" si="33"/>
        <v>0</v>
      </c>
      <c r="I2142" s="21" t="s">
        <v>27</v>
      </c>
    </row>
    <row r="2143" spans="1:9" x14ac:dyDescent="0.25">
      <c r="A2143" s="35">
        <v>41668</v>
      </c>
      <c r="B2143" s="36">
        <v>270</v>
      </c>
      <c r="C2143" s="36" t="s">
        <v>651</v>
      </c>
      <c r="D2143" s="37" t="s">
        <v>715</v>
      </c>
      <c r="E2143" s="38">
        <v>597</v>
      </c>
      <c r="F2143" s="23">
        <v>41668</v>
      </c>
      <c r="G2143" s="38">
        <v>597</v>
      </c>
      <c r="H2143" s="40">
        <f t="shared" si="33"/>
        <v>0</v>
      </c>
    </row>
    <row r="2144" spans="1:9" x14ac:dyDescent="0.25">
      <c r="A2144" s="35">
        <v>41668</v>
      </c>
      <c r="B2144" s="36">
        <v>271</v>
      </c>
      <c r="C2144" s="36" t="s">
        <v>651</v>
      </c>
      <c r="D2144" s="37" t="s">
        <v>70</v>
      </c>
      <c r="E2144" s="38">
        <v>9296.5</v>
      </c>
      <c r="F2144" s="23">
        <v>41668</v>
      </c>
      <c r="G2144" s="38">
        <v>9296.5</v>
      </c>
      <c r="H2144" s="40">
        <f t="shared" si="33"/>
        <v>0</v>
      </c>
    </row>
    <row r="2145" spans="1:9" x14ac:dyDescent="0.25">
      <c r="A2145" s="35">
        <v>41668</v>
      </c>
      <c r="B2145" s="36">
        <v>272</v>
      </c>
      <c r="C2145" s="36" t="s">
        <v>651</v>
      </c>
      <c r="D2145" s="37" t="s">
        <v>200</v>
      </c>
      <c r="E2145" s="38">
        <v>22645</v>
      </c>
      <c r="F2145" s="30" t="s">
        <v>716</v>
      </c>
      <c r="G2145" s="44">
        <v>22645</v>
      </c>
      <c r="H2145" s="40">
        <f t="shared" si="33"/>
        <v>0</v>
      </c>
    </row>
    <row r="2146" spans="1:9" x14ac:dyDescent="0.25">
      <c r="A2146" s="35">
        <v>41668</v>
      </c>
      <c r="B2146" s="36">
        <v>273</v>
      </c>
      <c r="C2146" s="36" t="s">
        <v>651</v>
      </c>
      <c r="D2146" s="37" t="s">
        <v>137</v>
      </c>
      <c r="E2146" s="38">
        <v>4971</v>
      </c>
      <c r="F2146" s="23">
        <v>41668</v>
      </c>
      <c r="G2146" s="38">
        <v>4971</v>
      </c>
      <c r="H2146" s="40">
        <f t="shared" si="33"/>
        <v>0</v>
      </c>
    </row>
    <row r="2147" spans="1:9" x14ac:dyDescent="0.25">
      <c r="A2147" s="35">
        <v>41668</v>
      </c>
      <c r="B2147" s="36">
        <v>274</v>
      </c>
      <c r="C2147" s="36" t="s">
        <v>651</v>
      </c>
      <c r="D2147" s="37" t="s">
        <v>57</v>
      </c>
      <c r="E2147" s="38">
        <v>390</v>
      </c>
      <c r="F2147" s="23">
        <v>41669</v>
      </c>
      <c r="G2147" s="38">
        <v>390</v>
      </c>
      <c r="H2147" s="40">
        <f t="shared" si="33"/>
        <v>0</v>
      </c>
      <c r="I2147" s="21" t="s">
        <v>30</v>
      </c>
    </row>
    <row r="2148" spans="1:9" x14ac:dyDescent="0.25">
      <c r="A2148" s="35">
        <v>41668</v>
      </c>
      <c r="B2148" s="36">
        <v>275</v>
      </c>
      <c r="C2148" s="36" t="s">
        <v>651</v>
      </c>
      <c r="D2148" s="37" t="s">
        <v>106</v>
      </c>
      <c r="E2148" s="38">
        <v>1151</v>
      </c>
      <c r="F2148" s="30">
        <v>41674</v>
      </c>
      <c r="G2148" s="44">
        <v>1151</v>
      </c>
      <c r="H2148" s="40">
        <f t="shared" si="33"/>
        <v>0</v>
      </c>
    </row>
    <row r="2149" spans="1:9" x14ac:dyDescent="0.25">
      <c r="A2149" s="35">
        <v>41668</v>
      </c>
      <c r="B2149" s="36">
        <v>276</v>
      </c>
      <c r="C2149" s="36" t="s">
        <v>651</v>
      </c>
      <c r="D2149" s="37" t="s">
        <v>163</v>
      </c>
      <c r="E2149" s="38">
        <v>8076</v>
      </c>
      <c r="F2149" s="23">
        <v>41668</v>
      </c>
      <c r="G2149" s="38">
        <v>8076</v>
      </c>
      <c r="H2149" s="40">
        <f t="shared" si="33"/>
        <v>0</v>
      </c>
      <c r="I2149" s="21" t="s">
        <v>15</v>
      </c>
    </row>
    <row r="2150" spans="1:9" x14ac:dyDescent="0.25">
      <c r="A2150" s="35">
        <v>41669</v>
      </c>
      <c r="B2150" s="36">
        <v>277</v>
      </c>
      <c r="C2150" s="36" t="s">
        <v>651</v>
      </c>
      <c r="D2150" s="37" t="s">
        <v>20</v>
      </c>
      <c r="E2150" s="88">
        <v>5100</v>
      </c>
      <c r="F2150" s="23">
        <v>41669</v>
      </c>
      <c r="G2150" s="88">
        <v>5100</v>
      </c>
      <c r="H2150" s="40">
        <f t="shared" si="33"/>
        <v>0</v>
      </c>
    </row>
    <row r="2151" spans="1:9" x14ac:dyDescent="0.25">
      <c r="A2151" s="35">
        <v>41669</v>
      </c>
      <c r="B2151" s="36">
        <v>278</v>
      </c>
      <c r="C2151" s="36" t="s">
        <v>651</v>
      </c>
      <c r="D2151" s="37" t="s">
        <v>28</v>
      </c>
      <c r="E2151" s="38">
        <v>8136.5</v>
      </c>
      <c r="F2151" s="23">
        <v>41669</v>
      </c>
      <c r="G2151" s="38">
        <v>8136.5</v>
      </c>
      <c r="H2151" s="40">
        <f t="shared" si="33"/>
        <v>0</v>
      </c>
      <c r="I2151" s="88"/>
    </row>
    <row r="2152" spans="1:9" x14ac:dyDescent="0.25">
      <c r="A2152" s="35">
        <v>41669</v>
      </c>
      <c r="B2152" s="36">
        <v>279</v>
      </c>
      <c r="C2152" s="36" t="s">
        <v>651</v>
      </c>
      <c r="D2152" s="37" t="s">
        <v>11</v>
      </c>
      <c r="E2152" s="38">
        <v>71352.5</v>
      </c>
      <c r="F2152" s="30">
        <v>41680</v>
      </c>
      <c r="G2152" s="44">
        <v>71352.5</v>
      </c>
      <c r="H2152" s="40">
        <f t="shared" si="33"/>
        <v>0</v>
      </c>
      <c r="I2152" s="21" t="s">
        <v>37</v>
      </c>
    </row>
    <row r="2153" spans="1:9" x14ac:dyDescent="0.25">
      <c r="A2153" s="35">
        <v>41669</v>
      </c>
      <c r="B2153" s="36">
        <v>280</v>
      </c>
      <c r="C2153" s="36" t="s">
        <v>651</v>
      </c>
      <c r="D2153" s="37" t="s">
        <v>144</v>
      </c>
      <c r="E2153" s="38">
        <v>3851</v>
      </c>
      <c r="F2153" s="23">
        <v>41669</v>
      </c>
      <c r="G2153" s="38">
        <v>3851</v>
      </c>
      <c r="H2153" s="40">
        <f t="shared" si="33"/>
        <v>0</v>
      </c>
      <c r="I2153" s="21" t="s">
        <v>12</v>
      </c>
    </row>
    <row r="2154" spans="1:9" x14ac:dyDescent="0.25">
      <c r="A2154" s="35">
        <v>41669</v>
      </c>
      <c r="B2154" s="36">
        <v>281</v>
      </c>
      <c r="C2154" s="36" t="s">
        <v>651</v>
      </c>
      <c r="D2154" s="37" t="s">
        <v>13</v>
      </c>
      <c r="E2154" s="38">
        <v>2622</v>
      </c>
      <c r="F2154" s="30">
        <v>41674</v>
      </c>
      <c r="G2154" s="44">
        <v>2622</v>
      </c>
      <c r="H2154" s="40">
        <f t="shared" ref="H2154:H2217" si="34">E2154-G2154</f>
        <v>0</v>
      </c>
      <c r="I2154" s="21" t="s">
        <v>217</v>
      </c>
    </row>
    <row r="2155" spans="1:9" x14ac:dyDescent="0.25">
      <c r="A2155" s="35">
        <v>41669</v>
      </c>
      <c r="B2155" s="36">
        <v>282</v>
      </c>
      <c r="C2155" s="36" t="s">
        <v>651</v>
      </c>
      <c r="D2155" s="37" t="s">
        <v>17</v>
      </c>
      <c r="E2155" s="38">
        <v>194969.26</v>
      </c>
      <c r="F2155" s="30">
        <v>41675</v>
      </c>
      <c r="G2155" s="44">
        <v>194969.26</v>
      </c>
      <c r="H2155" s="40">
        <f t="shared" si="34"/>
        <v>0</v>
      </c>
      <c r="I2155" s="21" t="s">
        <v>162</v>
      </c>
    </row>
    <row r="2156" spans="1:9" x14ac:dyDescent="0.25">
      <c r="A2156" s="35">
        <v>41669</v>
      </c>
      <c r="B2156" s="36">
        <v>283</v>
      </c>
      <c r="C2156" s="36" t="s">
        <v>651</v>
      </c>
      <c r="D2156" s="37" t="s">
        <v>18</v>
      </c>
      <c r="E2156" s="38">
        <v>3083.5</v>
      </c>
      <c r="F2156" s="23">
        <v>41669</v>
      </c>
      <c r="G2156" s="38">
        <v>3083.5</v>
      </c>
      <c r="H2156" s="40">
        <f t="shared" si="34"/>
        <v>0</v>
      </c>
    </row>
    <row r="2157" spans="1:9" x14ac:dyDescent="0.25">
      <c r="A2157" s="35">
        <v>41669</v>
      </c>
      <c r="B2157" s="36">
        <v>284</v>
      </c>
      <c r="C2157" s="36" t="s">
        <v>651</v>
      </c>
      <c r="D2157" s="37" t="s">
        <v>441</v>
      </c>
      <c r="E2157" s="38">
        <v>1034</v>
      </c>
      <c r="F2157" s="23">
        <v>41669</v>
      </c>
      <c r="G2157" s="38">
        <v>1034</v>
      </c>
      <c r="H2157" s="40">
        <f t="shared" si="34"/>
        <v>0</v>
      </c>
      <c r="I2157" s="21" t="s">
        <v>30</v>
      </c>
    </row>
    <row r="2158" spans="1:9" x14ac:dyDescent="0.25">
      <c r="A2158" s="35">
        <v>41669</v>
      </c>
      <c r="B2158" s="36">
        <v>285</v>
      </c>
      <c r="C2158" s="36" t="s">
        <v>651</v>
      </c>
      <c r="D2158" s="37" t="s">
        <v>29</v>
      </c>
      <c r="E2158" s="38">
        <v>10448</v>
      </c>
      <c r="F2158" s="30">
        <v>41671</v>
      </c>
      <c r="G2158" s="44">
        <v>10448</v>
      </c>
      <c r="H2158" s="40">
        <f t="shared" si="34"/>
        <v>0</v>
      </c>
      <c r="I2158" s="21" t="s">
        <v>30</v>
      </c>
    </row>
    <row r="2159" spans="1:9" x14ac:dyDescent="0.25">
      <c r="A2159" s="35">
        <v>41669</v>
      </c>
      <c r="B2159" s="36">
        <v>286</v>
      </c>
      <c r="C2159" s="36" t="s">
        <v>651</v>
      </c>
      <c r="D2159" s="37" t="s">
        <v>22</v>
      </c>
      <c r="E2159" s="38">
        <v>10474</v>
      </c>
      <c r="F2159" s="23">
        <v>41669</v>
      </c>
      <c r="G2159" s="38">
        <v>10474</v>
      </c>
      <c r="H2159" s="40">
        <f t="shared" si="34"/>
        <v>0</v>
      </c>
    </row>
    <row r="2160" spans="1:9" x14ac:dyDescent="0.25">
      <c r="A2160" s="35">
        <v>41669</v>
      </c>
      <c r="B2160" s="36">
        <v>287</v>
      </c>
      <c r="C2160" s="36" t="s">
        <v>651</v>
      </c>
      <c r="D2160" s="37" t="s">
        <v>47</v>
      </c>
      <c r="E2160" s="38">
        <v>2817</v>
      </c>
      <c r="F2160" s="23">
        <v>41670</v>
      </c>
      <c r="G2160" s="38">
        <v>2817</v>
      </c>
      <c r="H2160" s="40">
        <f t="shared" si="34"/>
        <v>0</v>
      </c>
      <c r="I2160" s="21" t="s">
        <v>30</v>
      </c>
    </row>
    <row r="2161" spans="1:10" x14ac:dyDescent="0.25">
      <c r="A2161" s="35">
        <v>41669</v>
      </c>
      <c r="B2161" s="36">
        <v>288</v>
      </c>
      <c r="C2161" s="36" t="s">
        <v>651</v>
      </c>
      <c r="D2161" s="37" t="s">
        <v>57</v>
      </c>
      <c r="E2161" s="38">
        <v>1365</v>
      </c>
      <c r="F2161" s="23">
        <v>41669</v>
      </c>
      <c r="G2161" s="38">
        <v>1365</v>
      </c>
      <c r="H2161" s="40">
        <f t="shared" si="34"/>
        <v>0</v>
      </c>
      <c r="I2161" s="21" t="s">
        <v>30</v>
      </c>
    </row>
    <row r="2162" spans="1:10" x14ac:dyDescent="0.25">
      <c r="A2162" s="35">
        <v>41669</v>
      </c>
      <c r="B2162" s="36">
        <v>289</v>
      </c>
      <c r="C2162" s="36" t="s">
        <v>651</v>
      </c>
      <c r="D2162" s="37" t="s">
        <v>50</v>
      </c>
      <c r="E2162" s="38">
        <v>5485</v>
      </c>
      <c r="F2162" s="23">
        <v>41669</v>
      </c>
      <c r="G2162" s="38">
        <v>5485</v>
      </c>
      <c r="H2162" s="40">
        <f t="shared" si="34"/>
        <v>0</v>
      </c>
    </row>
    <row r="2163" spans="1:10" x14ac:dyDescent="0.25">
      <c r="A2163" s="35">
        <v>41669</v>
      </c>
      <c r="B2163" s="36">
        <v>290</v>
      </c>
      <c r="C2163" s="36" t="s">
        <v>651</v>
      </c>
      <c r="D2163" s="37" t="s">
        <v>123</v>
      </c>
      <c r="E2163" s="38">
        <v>3515.5</v>
      </c>
      <c r="F2163" s="23">
        <v>41669</v>
      </c>
      <c r="G2163" s="38">
        <v>3515.5</v>
      </c>
      <c r="H2163" s="40">
        <f t="shared" si="34"/>
        <v>0</v>
      </c>
      <c r="I2163" s="21" t="s">
        <v>8</v>
      </c>
      <c r="J2163" s="21" t="s">
        <v>264</v>
      </c>
    </row>
    <row r="2164" spans="1:10" x14ac:dyDescent="0.25">
      <c r="A2164" s="35">
        <v>41669</v>
      </c>
      <c r="B2164" s="36">
        <v>291</v>
      </c>
      <c r="C2164" s="36" t="s">
        <v>651</v>
      </c>
      <c r="D2164" s="37" t="s">
        <v>50</v>
      </c>
      <c r="E2164" s="38">
        <v>5522</v>
      </c>
      <c r="F2164" s="23">
        <v>41669</v>
      </c>
      <c r="G2164" s="38">
        <v>5522</v>
      </c>
      <c r="H2164" s="40">
        <f t="shared" si="34"/>
        <v>0</v>
      </c>
    </row>
    <row r="2165" spans="1:10" x14ac:dyDescent="0.25">
      <c r="A2165" s="35">
        <v>41669</v>
      </c>
      <c r="B2165" s="36">
        <v>292</v>
      </c>
      <c r="C2165" s="36" t="s">
        <v>651</v>
      </c>
      <c r="D2165" s="37" t="s">
        <v>8</v>
      </c>
      <c r="E2165" s="38">
        <v>476</v>
      </c>
      <c r="F2165" s="23">
        <v>41669</v>
      </c>
      <c r="G2165" s="38">
        <v>476</v>
      </c>
      <c r="H2165" s="40">
        <f t="shared" si="34"/>
        <v>0</v>
      </c>
      <c r="I2165" s="21" t="s">
        <v>8</v>
      </c>
    </row>
    <row r="2166" spans="1:10" x14ac:dyDescent="0.25">
      <c r="A2166" s="35">
        <v>41669</v>
      </c>
      <c r="B2166" s="36">
        <v>293</v>
      </c>
      <c r="C2166" s="36" t="s">
        <v>651</v>
      </c>
      <c r="D2166" s="37" t="s">
        <v>215</v>
      </c>
      <c r="E2166" s="38">
        <v>3131</v>
      </c>
      <c r="F2166" s="23">
        <v>41669</v>
      </c>
      <c r="G2166" s="38">
        <v>3131</v>
      </c>
      <c r="H2166" s="40">
        <f t="shared" si="34"/>
        <v>0</v>
      </c>
    </row>
    <row r="2167" spans="1:10" x14ac:dyDescent="0.25">
      <c r="A2167" s="35">
        <v>41669</v>
      </c>
      <c r="B2167" s="36">
        <v>294</v>
      </c>
      <c r="C2167" s="36" t="s">
        <v>651</v>
      </c>
      <c r="D2167" s="37" t="s">
        <v>110</v>
      </c>
      <c r="E2167" s="38">
        <v>18207</v>
      </c>
      <c r="F2167" s="30">
        <v>41690</v>
      </c>
      <c r="G2167" s="44">
        <v>18207</v>
      </c>
      <c r="H2167" s="40">
        <f t="shared" si="34"/>
        <v>0</v>
      </c>
      <c r="I2167" s="21" t="s">
        <v>30</v>
      </c>
    </row>
    <row r="2168" spans="1:10" x14ac:dyDescent="0.25">
      <c r="A2168" s="35">
        <v>41669</v>
      </c>
      <c r="B2168" s="36">
        <v>295</v>
      </c>
      <c r="C2168" s="36" t="s">
        <v>651</v>
      </c>
      <c r="D2168" s="37" t="s">
        <v>34</v>
      </c>
      <c r="E2168" s="38">
        <v>1860</v>
      </c>
      <c r="F2168" s="23">
        <v>41670</v>
      </c>
      <c r="G2168" s="38">
        <v>1860</v>
      </c>
      <c r="H2168" s="40">
        <f t="shared" si="34"/>
        <v>0</v>
      </c>
      <c r="I2168" s="21" t="s">
        <v>30</v>
      </c>
    </row>
    <row r="2169" spans="1:10" x14ac:dyDescent="0.25">
      <c r="A2169" s="35">
        <v>41669</v>
      </c>
      <c r="B2169" s="36">
        <v>296</v>
      </c>
      <c r="C2169" s="36" t="s">
        <v>651</v>
      </c>
      <c r="D2169" s="37" t="s">
        <v>35</v>
      </c>
      <c r="E2169" s="38">
        <v>1046</v>
      </c>
      <c r="F2169" s="30">
        <v>41671</v>
      </c>
      <c r="G2169" s="44">
        <v>1046</v>
      </c>
      <c r="H2169" s="40">
        <f t="shared" si="34"/>
        <v>0</v>
      </c>
      <c r="I2169" s="21" t="s">
        <v>30</v>
      </c>
    </row>
    <row r="2170" spans="1:10" x14ac:dyDescent="0.25">
      <c r="A2170" s="35">
        <v>41669</v>
      </c>
      <c r="B2170" s="36">
        <v>297</v>
      </c>
      <c r="C2170" s="36" t="s">
        <v>651</v>
      </c>
      <c r="D2170" s="37" t="s">
        <v>386</v>
      </c>
      <c r="E2170" s="38">
        <v>1330</v>
      </c>
      <c r="F2170" s="23">
        <v>41669</v>
      </c>
      <c r="G2170" s="38">
        <v>1330</v>
      </c>
      <c r="H2170" s="40">
        <f t="shared" si="34"/>
        <v>0</v>
      </c>
      <c r="I2170" s="21" t="s">
        <v>65</v>
      </c>
    </row>
    <row r="2171" spans="1:10" x14ac:dyDescent="0.25">
      <c r="A2171" s="35">
        <v>41669</v>
      </c>
      <c r="B2171" s="36">
        <v>298</v>
      </c>
      <c r="C2171" s="36" t="s">
        <v>651</v>
      </c>
      <c r="D2171" s="37" t="s">
        <v>33</v>
      </c>
      <c r="E2171" s="38">
        <v>3444</v>
      </c>
      <c r="F2171" s="87">
        <v>41670</v>
      </c>
      <c r="G2171" s="38">
        <v>3444</v>
      </c>
      <c r="H2171" s="40">
        <f t="shared" si="34"/>
        <v>0</v>
      </c>
      <c r="I2171" s="21" t="s">
        <v>65</v>
      </c>
    </row>
    <row r="2172" spans="1:10" x14ac:dyDescent="0.25">
      <c r="A2172" s="35">
        <v>41669</v>
      </c>
      <c r="B2172" s="36">
        <v>299</v>
      </c>
      <c r="C2172" s="36" t="s">
        <v>651</v>
      </c>
      <c r="D2172" s="37" t="s">
        <v>717</v>
      </c>
      <c r="E2172" s="38">
        <v>7142</v>
      </c>
      <c r="F2172" s="23">
        <v>41669</v>
      </c>
      <c r="G2172" s="38">
        <v>7142</v>
      </c>
      <c r="H2172" s="40">
        <f t="shared" si="34"/>
        <v>0</v>
      </c>
    </row>
    <row r="2173" spans="1:10" x14ac:dyDescent="0.25">
      <c r="A2173" s="35">
        <v>41669</v>
      </c>
      <c r="B2173" s="36">
        <v>300</v>
      </c>
      <c r="C2173" s="36" t="s">
        <v>651</v>
      </c>
      <c r="D2173" s="37" t="s">
        <v>250</v>
      </c>
      <c r="E2173" s="38">
        <v>8819.5</v>
      </c>
      <c r="F2173" s="23">
        <v>41669</v>
      </c>
      <c r="G2173" s="38">
        <v>8819.5</v>
      </c>
      <c r="H2173" s="40">
        <f t="shared" si="34"/>
        <v>0</v>
      </c>
      <c r="I2173" s="21" t="s">
        <v>30</v>
      </c>
      <c r="J2173" s="31"/>
    </row>
    <row r="2174" spans="1:10" x14ac:dyDescent="0.25">
      <c r="A2174" s="35">
        <v>41669</v>
      </c>
      <c r="B2174" s="36">
        <v>301</v>
      </c>
      <c r="C2174" s="36" t="s">
        <v>651</v>
      </c>
      <c r="D2174" s="37" t="s">
        <v>312</v>
      </c>
      <c r="E2174" s="38">
        <v>6774</v>
      </c>
      <c r="F2174" s="23">
        <v>41670</v>
      </c>
      <c r="G2174" s="38">
        <v>6774</v>
      </c>
      <c r="H2174" s="40">
        <f t="shared" si="34"/>
        <v>0</v>
      </c>
      <c r="I2174" s="21" t="s">
        <v>217</v>
      </c>
    </row>
    <row r="2175" spans="1:10" x14ac:dyDescent="0.25">
      <c r="A2175" s="35">
        <v>41669</v>
      </c>
      <c r="B2175" s="36">
        <v>302</v>
      </c>
      <c r="C2175" s="36" t="s">
        <v>651</v>
      </c>
      <c r="D2175" s="37" t="s">
        <v>176</v>
      </c>
      <c r="E2175" s="38">
        <v>2035.5</v>
      </c>
      <c r="F2175" s="23">
        <v>41669</v>
      </c>
      <c r="G2175" s="38">
        <v>2035.5</v>
      </c>
      <c r="H2175" s="40">
        <f t="shared" si="34"/>
        <v>0</v>
      </c>
    </row>
    <row r="2176" spans="1:10" x14ac:dyDescent="0.25">
      <c r="A2176" s="35">
        <v>41669</v>
      </c>
      <c r="B2176" s="36">
        <v>303</v>
      </c>
      <c r="C2176" s="36" t="s">
        <v>651</v>
      </c>
      <c r="D2176" s="37" t="s">
        <v>42</v>
      </c>
      <c r="E2176" s="38">
        <v>3800</v>
      </c>
      <c r="F2176" s="30">
        <v>41687</v>
      </c>
      <c r="G2176" s="44">
        <v>3800</v>
      </c>
      <c r="H2176" s="40">
        <f t="shared" si="34"/>
        <v>0</v>
      </c>
      <c r="I2176" s="21" t="s">
        <v>30</v>
      </c>
    </row>
    <row r="2177" spans="1:9" x14ac:dyDescent="0.25">
      <c r="A2177" s="35">
        <v>41669</v>
      </c>
      <c r="B2177" s="36">
        <v>304</v>
      </c>
      <c r="C2177" s="36" t="s">
        <v>651</v>
      </c>
      <c r="D2177" s="37" t="s">
        <v>43</v>
      </c>
      <c r="E2177" s="38">
        <v>2280</v>
      </c>
      <c r="F2177" s="30">
        <v>41687</v>
      </c>
      <c r="G2177" s="44">
        <v>2280</v>
      </c>
      <c r="H2177" s="40">
        <f t="shared" si="34"/>
        <v>0</v>
      </c>
      <c r="I2177" s="21" t="s">
        <v>30</v>
      </c>
    </row>
    <row r="2178" spans="1:9" x14ac:dyDescent="0.25">
      <c r="A2178" s="35">
        <v>41669</v>
      </c>
      <c r="B2178" s="36">
        <v>305</v>
      </c>
      <c r="C2178" s="36" t="s">
        <v>651</v>
      </c>
      <c r="D2178" s="37" t="s">
        <v>260</v>
      </c>
      <c r="E2178" s="38">
        <v>1404</v>
      </c>
      <c r="F2178" s="23">
        <v>41669</v>
      </c>
      <c r="G2178" s="38">
        <v>1404</v>
      </c>
      <c r="H2178" s="40">
        <f t="shared" si="34"/>
        <v>0</v>
      </c>
      <c r="I2178" s="21" t="s">
        <v>65</v>
      </c>
    </row>
    <row r="2179" spans="1:9" x14ac:dyDescent="0.25">
      <c r="A2179" s="35">
        <v>41669</v>
      </c>
      <c r="B2179" s="36">
        <v>306</v>
      </c>
      <c r="C2179" s="36" t="s">
        <v>651</v>
      </c>
      <c r="D2179" s="37" t="s">
        <v>152</v>
      </c>
      <c r="E2179" s="38">
        <v>482</v>
      </c>
      <c r="F2179" s="23">
        <v>41669</v>
      </c>
      <c r="G2179" s="38">
        <v>482</v>
      </c>
      <c r="H2179" s="40">
        <f t="shared" si="34"/>
        <v>0</v>
      </c>
      <c r="I2179" s="21" t="s">
        <v>30</v>
      </c>
    </row>
    <row r="2180" spans="1:9" x14ac:dyDescent="0.25">
      <c r="A2180" s="35">
        <v>41669</v>
      </c>
      <c r="B2180" s="36">
        <v>307</v>
      </c>
      <c r="C2180" s="36" t="s">
        <v>651</v>
      </c>
      <c r="D2180" s="37" t="s">
        <v>44</v>
      </c>
      <c r="E2180" s="38">
        <v>3800</v>
      </c>
      <c r="F2180" s="30">
        <v>41687</v>
      </c>
      <c r="G2180" s="44">
        <v>3800</v>
      </c>
      <c r="H2180" s="40">
        <f t="shared" si="34"/>
        <v>0</v>
      </c>
      <c r="I2180" s="21" t="s">
        <v>217</v>
      </c>
    </row>
    <row r="2181" spans="1:9" x14ac:dyDescent="0.25">
      <c r="A2181" s="35">
        <v>41669</v>
      </c>
      <c r="B2181" s="36">
        <v>308</v>
      </c>
      <c r="C2181" s="36" t="s">
        <v>651</v>
      </c>
      <c r="D2181" s="37" t="s">
        <v>51</v>
      </c>
      <c r="E2181" s="38">
        <v>2276</v>
      </c>
      <c r="F2181" s="23">
        <v>41670</v>
      </c>
      <c r="G2181" s="38">
        <v>2276</v>
      </c>
      <c r="H2181" s="40">
        <f t="shared" si="34"/>
        <v>0</v>
      </c>
      <c r="I2181" s="21" t="s">
        <v>45</v>
      </c>
    </row>
    <row r="2182" spans="1:9" x14ac:dyDescent="0.25">
      <c r="A2182" s="35">
        <v>41669</v>
      </c>
      <c r="B2182" s="36">
        <v>309</v>
      </c>
      <c r="C2182" s="36" t="s">
        <v>651</v>
      </c>
      <c r="D2182" s="37" t="s">
        <v>130</v>
      </c>
      <c r="E2182" s="38">
        <v>5998.5</v>
      </c>
      <c r="F2182" s="23">
        <v>41670</v>
      </c>
      <c r="G2182" s="38">
        <v>5998.5</v>
      </c>
      <c r="H2182" s="40">
        <f t="shared" si="34"/>
        <v>0</v>
      </c>
      <c r="I2182" s="21" t="s">
        <v>21</v>
      </c>
    </row>
    <row r="2183" spans="1:9" x14ac:dyDescent="0.25">
      <c r="A2183" s="35">
        <v>41669</v>
      </c>
      <c r="B2183" s="36">
        <v>310</v>
      </c>
      <c r="C2183" s="36" t="s">
        <v>651</v>
      </c>
      <c r="D2183" s="37" t="s">
        <v>518</v>
      </c>
      <c r="E2183" s="38">
        <v>267.5</v>
      </c>
      <c r="F2183" s="23">
        <v>41669</v>
      </c>
      <c r="G2183" s="38">
        <v>267.5</v>
      </c>
      <c r="H2183" s="40">
        <f t="shared" si="34"/>
        <v>0</v>
      </c>
    </row>
    <row r="2184" spans="1:9" x14ac:dyDescent="0.25">
      <c r="A2184" s="35">
        <v>41669</v>
      </c>
      <c r="B2184" s="36">
        <v>311</v>
      </c>
      <c r="C2184" s="36" t="s">
        <v>651</v>
      </c>
      <c r="D2184" s="37" t="s">
        <v>48</v>
      </c>
      <c r="E2184" s="38">
        <v>1011</v>
      </c>
      <c r="F2184" s="23">
        <v>41670</v>
      </c>
      <c r="G2184" s="38">
        <v>1011</v>
      </c>
      <c r="H2184" s="40">
        <f t="shared" si="34"/>
        <v>0</v>
      </c>
      <c r="I2184" s="21" t="s">
        <v>45</v>
      </c>
    </row>
    <row r="2185" spans="1:9" x14ac:dyDescent="0.25">
      <c r="A2185" s="35">
        <v>41669</v>
      </c>
      <c r="B2185" s="36">
        <v>312</v>
      </c>
      <c r="C2185" s="36" t="s">
        <v>651</v>
      </c>
      <c r="D2185" s="37" t="s">
        <v>366</v>
      </c>
      <c r="E2185" s="38">
        <v>3614.5</v>
      </c>
      <c r="F2185" s="23">
        <v>41669</v>
      </c>
      <c r="G2185" s="38">
        <v>3614.5</v>
      </c>
      <c r="H2185" s="40">
        <f t="shared" si="34"/>
        <v>0</v>
      </c>
      <c r="I2185" s="21" t="s">
        <v>21</v>
      </c>
    </row>
    <row r="2186" spans="1:9" x14ac:dyDescent="0.25">
      <c r="A2186" s="35">
        <v>41669</v>
      </c>
      <c r="B2186" s="36">
        <v>313</v>
      </c>
      <c r="C2186" s="36" t="s">
        <v>651</v>
      </c>
      <c r="D2186" s="37" t="s">
        <v>66</v>
      </c>
      <c r="E2186" s="38">
        <v>1300</v>
      </c>
      <c r="F2186" s="23">
        <v>41670</v>
      </c>
      <c r="G2186" s="38">
        <v>1300</v>
      </c>
      <c r="H2186" s="40">
        <f t="shared" si="34"/>
        <v>0</v>
      </c>
      <c r="I2186" s="21" t="s">
        <v>45</v>
      </c>
    </row>
    <row r="2187" spans="1:9" x14ac:dyDescent="0.25">
      <c r="A2187" s="35">
        <v>41669</v>
      </c>
      <c r="B2187" s="36">
        <v>314</v>
      </c>
      <c r="C2187" s="36" t="s">
        <v>651</v>
      </c>
      <c r="D2187" s="37" t="s">
        <v>67</v>
      </c>
      <c r="E2187" s="38">
        <v>2921</v>
      </c>
      <c r="F2187" s="30">
        <v>41678</v>
      </c>
      <c r="G2187" s="44">
        <v>2921</v>
      </c>
      <c r="H2187" s="40">
        <f t="shared" si="34"/>
        <v>0</v>
      </c>
      <c r="I2187" s="21" t="s">
        <v>45</v>
      </c>
    </row>
    <row r="2188" spans="1:9" x14ac:dyDescent="0.25">
      <c r="A2188" s="35">
        <v>41669</v>
      </c>
      <c r="B2188" s="36">
        <v>315</v>
      </c>
      <c r="C2188" s="36" t="s">
        <v>651</v>
      </c>
      <c r="D2188" s="37" t="s">
        <v>718</v>
      </c>
      <c r="E2188" s="38">
        <v>1789</v>
      </c>
      <c r="F2188" s="23">
        <v>41669</v>
      </c>
      <c r="G2188" s="38">
        <v>1789</v>
      </c>
      <c r="H2188" s="40">
        <f t="shared" si="34"/>
        <v>0</v>
      </c>
    </row>
    <row r="2189" spans="1:9" x14ac:dyDescent="0.25">
      <c r="A2189" s="35">
        <v>41669</v>
      </c>
      <c r="B2189" s="36">
        <v>316</v>
      </c>
      <c r="C2189" s="36" t="s">
        <v>651</v>
      </c>
      <c r="D2189" s="37" t="s">
        <v>235</v>
      </c>
      <c r="E2189" s="38">
        <v>4898</v>
      </c>
      <c r="F2189" s="95" t="s">
        <v>719</v>
      </c>
      <c r="G2189" s="44">
        <f>898+4000</f>
        <v>4898</v>
      </c>
      <c r="H2189" s="40">
        <f t="shared" si="34"/>
        <v>0</v>
      </c>
      <c r="I2189" s="21" t="s">
        <v>15</v>
      </c>
    </row>
    <row r="2190" spans="1:9" x14ac:dyDescent="0.25">
      <c r="A2190" s="35">
        <v>41669</v>
      </c>
      <c r="B2190" s="36">
        <v>317</v>
      </c>
      <c r="C2190" s="36" t="s">
        <v>651</v>
      </c>
      <c r="D2190" s="37" t="s">
        <v>571</v>
      </c>
      <c r="E2190" s="38">
        <v>1723</v>
      </c>
      <c r="F2190" s="23">
        <v>41670</v>
      </c>
      <c r="G2190" s="38">
        <v>1723</v>
      </c>
      <c r="H2190" s="40">
        <f t="shared" si="34"/>
        <v>0</v>
      </c>
      <c r="I2190" s="21" t="s">
        <v>15</v>
      </c>
    </row>
    <row r="2191" spans="1:9" x14ac:dyDescent="0.25">
      <c r="A2191" s="35">
        <v>41669</v>
      </c>
      <c r="B2191" s="36">
        <v>318</v>
      </c>
      <c r="C2191" s="36" t="s">
        <v>651</v>
      </c>
      <c r="D2191" s="37" t="s">
        <v>78</v>
      </c>
      <c r="E2191" s="38">
        <v>2172</v>
      </c>
      <c r="F2191" s="23">
        <v>41670</v>
      </c>
      <c r="G2191" s="38">
        <v>2172</v>
      </c>
      <c r="H2191" s="40">
        <f t="shared" si="34"/>
        <v>0</v>
      </c>
      <c r="I2191" s="21" t="s">
        <v>15</v>
      </c>
    </row>
    <row r="2192" spans="1:9" x14ac:dyDescent="0.25">
      <c r="A2192" s="35">
        <v>41669</v>
      </c>
      <c r="B2192" s="36">
        <v>319</v>
      </c>
      <c r="C2192" s="36" t="s">
        <v>651</v>
      </c>
      <c r="D2192" s="37" t="s">
        <v>413</v>
      </c>
      <c r="E2192" s="38">
        <v>1235</v>
      </c>
      <c r="F2192" s="23">
        <v>41670</v>
      </c>
      <c r="G2192" s="38">
        <v>1235</v>
      </c>
      <c r="H2192" s="40">
        <f t="shared" si="34"/>
        <v>0</v>
      </c>
      <c r="I2192" s="21" t="s">
        <v>15</v>
      </c>
    </row>
    <row r="2193" spans="1:9" x14ac:dyDescent="0.25">
      <c r="A2193" s="35">
        <v>41669</v>
      </c>
      <c r="B2193" s="36">
        <v>320</v>
      </c>
      <c r="C2193" s="36" t="s">
        <v>651</v>
      </c>
      <c r="D2193" s="37" t="s">
        <v>602</v>
      </c>
      <c r="E2193" s="38">
        <v>17098.5</v>
      </c>
      <c r="F2193" s="23">
        <v>41670</v>
      </c>
      <c r="G2193" s="38">
        <v>17098.5</v>
      </c>
      <c r="H2193" s="40">
        <f t="shared" si="34"/>
        <v>0</v>
      </c>
      <c r="I2193" s="21" t="s">
        <v>15</v>
      </c>
    </row>
    <row r="2194" spans="1:9" x14ac:dyDescent="0.25">
      <c r="A2194" s="35">
        <v>41669</v>
      </c>
      <c r="B2194" s="36">
        <v>321</v>
      </c>
      <c r="C2194" s="36" t="s">
        <v>651</v>
      </c>
      <c r="D2194" s="37" t="s">
        <v>133</v>
      </c>
      <c r="E2194" s="38">
        <v>37155.5</v>
      </c>
      <c r="F2194" s="23">
        <v>41669</v>
      </c>
      <c r="G2194" s="38">
        <v>37155.5</v>
      </c>
      <c r="H2194" s="40">
        <f t="shared" si="34"/>
        <v>0</v>
      </c>
      <c r="I2194" s="21" t="s">
        <v>8</v>
      </c>
    </row>
    <row r="2195" spans="1:9" x14ac:dyDescent="0.25">
      <c r="A2195" s="35">
        <v>41669</v>
      </c>
      <c r="B2195" s="36">
        <v>322</v>
      </c>
      <c r="C2195" s="36" t="s">
        <v>651</v>
      </c>
      <c r="D2195" s="37" t="s">
        <v>348</v>
      </c>
      <c r="E2195" s="38">
        <v>953</v>
      </c>
      <c r="F2195" s="23">
        <v>41670</v>
      </c>
      <c r="G2195" s="38">
        <v>953</v>
      </c>
      <c r="H2195" s="40">
        <f t="shared" si="34"/>
        <v>0</v>
      </c>
      <c r="I2195" s="21" t="s">
        <v>15</v>
      </c>
    </row>
    <row r="2196" spans="1:9" x14ac:dyDescent="0.25">
      <c r="A2196" s="35">
        <v>41669</v>
      </c>
      <c r="B2196" s="36">
        <v>323</v>
      </c>
      <c r="C2196" s="36" t="s">
        <v>651</v>
      </c>
      <c r="D2196" s="37" t="s">
        <v>16</v>
      </c>
      <c r="E2196" s="38">
        <v>11698</v>
      </c>
      <c r="F2196" s="30">
        <v>41710</v>
      </c>
      <c r="G2196" s="44">
        <v>11698</v>
      </c>
      <c r="H2196" s="40">
        <f t="shared" si="34"/>
        <v>0</v>
      </c>
      <c r="I2196" s="21" t="s">
        <v>15</v>
      </c>
    </row>
    <row r="2197" spans="1:9" x14ac:dyDescent="0.25">
      <c r="A2197" s="35">
        <v>41669</v>
      </c>
      <c r="B2197" s="36">
        <v>324</v>
      </c>
      <c r="C2197" s="36" t="s">
        <v>651</v>
      </c>
      <c r="D2197" s="37" t="s">
        <v>348</v>
      </c>
      <c r="E2197" s="38">
        <v>1050</v>
      </c>
      <c r="F2197" s="23">
        <v>41670</v>
      </c>
      <c r="G2197" s="38">
        <v>1050</v>
      </c>
      <c r="H2197" s="40">
        <f t="shared" si="34"/>
        <v>0</v>
      </c>
      <c r="I2197" s="21" t="s">
        <v>15</v>
      </c>
    </row>
    <row r="2198" spans="1:9" x14ac:dyDescent="0.25">
      <c r="A2198" s="35">
        <v>41669</v>
      </c>
      <c r="B2198" s="36">
        <v>325</v>
      </c>
      <c r="C2198" s="36" t="s">
        <v>651</v>
      </c>
      <c r="D2198" s="37" t="s">
        <v>99</v>
      </c>
      <c r="E2198" s="38">
        <v>2387.5</v>
      </c>
      <c r="F2198" s="23">
        <v>41670</v>
      </c>
      <c r="G2198" s="38">
        <v>2387.5</v>
      </c>
      <c r="H2198" s="40">
        <f t="shared" si="34"/>
        <v>0</v>
      </c>
      <c r="I2198" s="21" t="s">
        <v>15</v>
      </c>
    </row>
    <row r="2199" spans="1:9" x14ac:dyDescent="0.25">
      <c r="A2199" s="35">
        <v>41669</v>
      </c>
      <c r="B2199" s="36">
        <v>326</v>
      </c>
      <c r="C2199" s="36" t="s">
        <v>651</v>
      </c>
      <c r="D2199" s="37" t="s">
        <v>152</v>
      </c>
      <c r="E2199" s="38">
        <v>7508</v>
      </c>
      <c r="F2199" s="23">
        <v>41670</v>
      </c>
      <c r="G2199" s="38">
        <v>7508</v>
      </c>
      <c r="H2199" s="40">
        <f t="shared" si="34"/>
        <v>0</v>
      </c>
      <c r="I2199" s="21" t="s">
        <v>15</v>
      </c>
    </row>
    <row r="2200" spans="1:9" x14ac:dyDescent="0.25">
      <c r="A2200" s="35">
        <v>41669</v>
      </c>
      <c r="B2200" s="36">
        <v>327</v>
      </c>
      <c r="C2200" s="36" t="s">
        <v>651</v>
      </c>
      <c r="D2200" s="37" t="s">
        <v>25</v>
      </c>
      <c r="E2200" s="38">
        <v>25673</v>
      </c>
      <c r="F2200" s="130">
        <v>41670</v>
      </c>
      <c r="G2200" s="67">
        <v>25264</v>
      </c>
      <c r="H2200" s="68">
        <f t="shared" si="34"/>
        <v>409</v>
      </c>
      <c r="I2200" s="21" t="s">
        <v>65</v>
      </c>
    </row>
    <row r="2201" spans="1:9" x14ac:dyDescent="0.25">
      <c r="A2201" s="35">
        <v>41669</v>
      </c>
      <c r="B2201" s="36">
        <v>328</v>
      </c>
      <c r="C2201" s="36" t="s">
        <v>651</v>
      </c>
      <c r="D2201" s="37" t="s">
        <v>720</v>
      </c>
      <c r="E2201" s="38">
        <v>1851</v>
      </c>
      <c r="F2201" s="23">
        <v>41669</v>
      </c>
      <c r="G2201" s="38">
        <v>1851</v>
      </c>
      <c r="H2201" s="40">
        <f t="shared" si="34"/>
        <v>0</v>
      </c>
    </row>
    <row r="2202" spans="1:9" x14ac:dyDescent="0.25">
      <c r="A2202" s="35">
        <v>41669</v>
      </c>
      <c r="B2202" s="36">
        <v>329</v>
      </c>
      <c r="C2202" s="36" t="s">
        <v>651</v>
      </c>
      <c r="D2202" s="37" t="s">
        <v>180</v>
      </c>
      <c r="E2202" s="38">
        <v>25752.5</v>
      </c>
      <c r="F2202" s="95" t="s">
        <v>721</v>
      </c>
      <c r="G2202" s="38">
        <f>10879.5+14873</f>
        <v>25752.5</v>
      </c>
      <c r="H2202" s="40">
        <f t="shared" si="34"/>
        <v>0</v>
      </c>
      <c r="I2202" s="21" t="s">
        <v>65</v>
      </c>
    </row>
    <row r="2203" spans="1:9" x14ac:dyDescent="0.25">
      <c r="A2203" s="35">
        <v>41669</v>
      </c>
      <c r="B2203" s="36">
        <v>330</v>
      </c>
      <c r="C2203" s="36" t="s">
        <v>651</v>
      </c>
      <c r="D2203" s="37" t="s">
        <v>648</v>
      </c>
      <c r="E2203" s="38">
        <v>4304.5</v>
      </c>
      <c r="F2203" s="30">
        <v>41673</v>
      </c>
      <c r="G2203" s="44">
        <v>4304.5</v>
      </c>
      <c r="H2203" s="40">
        <f t="shared" si="34"/>
        <v>0</v>
      </c>
      <c r="I2203" s="21" t="s">
        <v>65</v>
      </c>
    </row>
    <row r="2204" spans="1:9" x14ac:dyDescent="0.25">
      <c r="A2204" s="35">
        <v>41669</v>
      </c>
      <c r="B2204" s="36">
        <v>331</v>
      </c>
      <c r="C2204" s="36" t="s">
        <v>651</v>
      </c>
      <c r="D2204" s="37" t="s">
        <v>134</v>
      </c>
      <c r="E2204" s="38">
        <v>7200</v>
      </c>
      <c r="F2204" s="30">
        <v>41673</v>
      </c>
      <c r="G2204" s="44">
        <v>7200</v>
      </c>
      <c r="H2204" s="40">
        <f t="shared" si="34"/>
        <v>0</v>
      </c>
      <c r="I2204" s="21" t="s">
        <v>65</v>
      </c>
    </row>
    <row r="2205" spans="1:9" x14ac:dyDescent="0.25">
      <c r="A2205" s="35">
        <v>41669</v>
      </c>
      <c r="B2205" s="36">
        <v>332</v>
      </c>
      <c r="C2205" s="36" t="s">
        <v>651</v>
      </c>
      <c r="D2205" s="37" t="s">
        <v>518</v>
      </c>
      <c r="E2205" s="38">
        <v>722.5</v>
      </c>
      <c r="F2205" s="23">
        <v>41669</v>
      </c>
      <c r="G2205" s="38">
        <v>722.5</v>
      </c>
      <c r="H2205" s="40">
        <f t="shared" si="34"/>
        <v>0</v>
      </c>
    </row>
    <row r="2206" spans="1:9" x14ac:dyDescent="0.25">
      <c r="A2206" s="35">
        <v>41669</v>
      </c>
      <c r="B2206" s="36">
        <v>333</v>
      </c>
      <c r="C2206" s="36" t="s">
        <v>651</v>
      </c>
      <c r="D2206" s="37" t="s">
        <v>722</v>
      </c>
      <c r="E2206" s="38">
        <v>4263</v>
      </c>
      <c r="F2206" s="30">
        <v>41673</v>
      </c>
      <c r="G2206" s="44">
        <v>4263</v>
      </c>
      <c r="H2206" s="40">
        <f t="shared" si="34"/>
        <v>0</v>
      </c>
      <c r="I2206" s="21" t="s">
        <v>65</v>
      </c>
    </row>
    <row r="2207" spans="1:9" x14ac:dyDescent="0.25">
      <c r="A2207" s="35">
        <v>41669</v>
      </c>
      <c r="B2207" s="36">
        <v>334</v>
      </c>
      <c r="C2207" s="36" t="s">
        <v>651</v>
      </c>
      <c r="D2207" s="37" t="s">
        <v>68</v>
      </c>
      <c r="E2207" s="38">
        <v>3663</v>
      </c>
      <c r="F2207" s="23">
        <v>41670</v>
      </c>
      <c r="G2207" s="38">
        <v>3663</v>
      </c>
      <c r="H2207" s="40">
        <f t="shared" si="34"/>
        <v>0</v>
      </c>
      <c r="I2207" s="21" t="s">
        <v>65</v>
      </c>
    </row>
    <row r="2208" spans="1:9" x14ac:dyDescent="0.25">
      <c r="A2208" s="35">
        <v>41669</v>
      </c>
      <c r="B2208" s="36">
        <v>335</v>
      </c>
      <c r="C2208" s="36" t="s">
        <v>651</v>
      </c>
      <c r="D2208" s="37" t="s">
        <v>723</v>
      </c>
      <c r="E2208" s="38">
        <v>700</v>
      </c>
      <c r="F2208" s="23">
        <v>41697</v>
      </c>
      <c r="G2208" s="38">
        <v>700</v>
      </c>
      <c r="H2208" s="40">
        <f t="shared" si="34"/>
        <v>0</v>
      </c>
    </row>
    <row r="2209" spans="1:10" x14ac:dyDescent="0.25">
      <c r="A2209" s="35">
        <v>41669</v>
      </c>
      <c r="B2209" s="36">
        <v>336</v>
      </c>
      <c r="C2209" s="36" t="s">
        <v>651</v>
      </c>
      <c r="D2209" s="37" t="s">
        <v>16</v>
      </c>
      <c r="E2209" s="38">
        <v>5619</v>
      </c>
      <c r="F2209" s="30">
        <v>41710</v>
      </c>
      <c r="G2209" s="44">
        <v>5619</v>
      </c>
      <c r="H2209" s="40">
        <f t="shared" si="34"/>
        <v>0</v>
      </c>
    </row>
    <row r="2210" spans="1:10" x14ac:dyDescent="0.25">
      <c r="A2210" s="47">
        <v>41669</v>
      </c>
      <c r="B2210" s="48">
        <v>337</v>
      </c>
      <c r="C2210" s="48" t="s">
        <v>651</v>
      </c>
      <c r="D2210" s="37" t="s">
        <v>19</v>
      </c>
      <c r="E2210" s="38">
        <v>541203.85</v>
      </c>
      <c r="G2210" s="81"/>
      <c r="H2210" s="50">
        <f t="shared" si="34"/>
        <v>541203.85</v>
      </c>
    </row>
    <row r="2211" spans="1:10" x14ac:dyDescent="0.25">
      <c r="A2211" s="35">
        <v>41669</v>
      </c>
      <c r="B2211" s="36">
        <v>338</v>
      </c>
      <c r="C2211" s="36" t="s">
        <v>651</v>
      </c>
      <c r="D2211" s="21" t="s">
        <v>179</v>
      </c>
      <c r="E2211" s="38">
        <v>2768</v>
      </c>
      <c r="F2211" s="23">
        <v>41669</v>
      </c>
      <c r="G2211" s="38">
        <v>2768</v>
      </c>
      <c r="H2211" s="40">
        <f t="shared" si="34"/>
        <v>0</v>
      </c>
    </row>
    <row r="2212" spans="1:10" x14ac:dyDescent="0.25">
      <c r="A2212" s="35">
        <v>41670</v>
      </c>
      <c r="B2212" s="36">
        <v>339</v>
      </c>
      <c r="C2212" s="36" t="s">
        <v>651</v>
      </c>
      <c r="D2212" s="37" t="s">
        <v>358</v>
      </c>
      <c r="E2212" s="38">
        <v>3419</v>
      </c>
      <c r="F2212" s="30">
        <v>41671</v>
      </c>
      <c r="G2212" s="44">
        <v>3419</v>
      </c>
      <c r="H2212" s="40">
        <f t="shared" si="34"/>
        <v>0</v>
      </c>
      <c r="I2212" s="21" t="s">
        <v>162</v>
      </c>
    </row>
    <row r="2213" spans="1:10" x14ac:dyDescent="0.25">
      <c r="A2213" s="35">
        <v>41670</v>
      </c>
      <c r="B2213" s="36">
        <v>340</v>
      </c>
      <c r="C2213" s="36" t="s">
        <v>651</v>
      </c>
      <c r="D2213" s="37" t="s">
        <v>160</v>
      </c>
      <c r="E2213" s="38">
        <v>106860.7</v>
      </c>
      <c r="F2213" s="102" t="s">
        <v>724</v>
      </c>
      <c r="G2213" s="44">
        <v>106860.7</v>
      </c>
      <c r="H2213" s="40">
        <f t="shared" si="34"/>
        <v>0</v>
      </c>
      <c r="I2213" s="88" t="s">
        <v>162</v>
      </c>
    </row>
    <row r="2214" spans="1:10" x14ac:dyDescent="0.25">
      <c r="A2214" s="35">
        <v>41670</v>
      </c>
      <c r="B2214" s="36">
        <v>341</v>
      </c>
      <c r="C2214" s="36" t="s">
        <v>651</v>
      </c>
      <c r="D2214" s="37" t="s">
        <v>168</v>
      </c>
      <c r="E2214" s="38">
        <v>29282.6</v>
      </c>
      <c r="F2214" s="30">
        <v>41671</v>
      </c>
      <c r="G2214" s="44">
        <v>29282.6</v>
      </c>
      <c r="H2214" s="40">
        <f t="shared" si="34"/>
        <v>0</v>
      </c>
      <c r="I2214" s="21" t="s">
        <v>162</v>
      </c>
    </row>
    <row r="2215" spans="1:10" x14ac:dyDescent="0.25">
      <c r="A2215" s="35">
        <v>41670</v>
      </c>
      <c r="B2215" s="36">
        <v>342</v>
      </c>
      <c r="C2215" s="36" t="s">
        <v>651</v>
      </c>
      <c r="D2215" s="37" t="s">
        <v>39</v>
      </c>
      <c r="E2215" s="38">
        <v>2300</v>
      </c>
      <c r="F2215" s="125">
        <v>41718</v>
      </c>
      <c r="G2215" s="77">
        <v>2300</v>
      </c>
      <c r="H2215" s="40">
        <f t="shared" si="34"/>
        <v>0</v>
      </c>
      <c r="J2215" s="21" t="s">
        <v>725</v>
      </c>
    </row>
    <row r="2216" spans="1:10" x14ac:dyDescent="0.25">
      <c r="A2216" s="35">
        <v>41670</v>
      </c>
      <c r="B2216" s="36">
        <v>343</v>
      </c>
      <c r="C2216" s="36" t="s">
        <v>651</v>
      </c>
      <c r="D2216" s="37" t="s">
        <v>163</v>
      </c>
      <c r="E2216" s="38">
        <v>11456.3</v>
      </c>
      <c r="F2216" s="30">
        <v>41671</v>
      </c>
      <c r="G2216" s="44">
        <v>11456.3</v>
      </c>
      <c r="H2216" s="40">
        <f t="shared" si="34"/>
        <v>0</v>
      </c>
      <c r="I2216" s="21" t="s">
        <v>162</v>
      </c>
    </row>
    <row r="2217" spans="1:10" x14ac:dyDescent="0.25">
      <c r="A2217" s="35">
        <v>41670</v>
      </c>
      <c r="B2217" s="36">
        <v>344</v>
      </c>
      <c r="C2217" s="36" t="s">
        <v>651</v>
      </c>
      <c r="D2217" s="37" t="s">
        <v>11</v>
      </c>
      <c r="E2217" s="38">
        <v>25984</v>
      </c>
      <c r="F2217" s="23">
        <v>41670</v>
      </c>
      <c r="G2217" s="38">
        <v>25984</v>
      </c>
      <c r="H2217" s="40">
        <f t="shared" si="34"/>
        <v>0</v>
      </c>
    </row>
    <row r="2218" spans="1:10" x14ac:dyDescent="0.25">
      <c r="A2218" s="35">
        <v>41670</v>
      </c>
      <c r="B2218" s="36">
        <v>345</v>
      </c>
      <c r="C2218" s="36" t="s">
        <v>651</v>
      </c>
      <c r="D2218" s="37" t="s">
        <v>147</v>
      </c>
      <c r="E2218" s="38">
        <v>15753.5</v>
      </c>
      <c r="F2218" s="23">
        <v>41670</v>
      </c>
      <c r="G2218" s="38">
        <v>15753.5</v>
      </c>
      <c r="H2218" s="40">
        <f t="shared" ref="H2218:H2281" si="35">E2218-G2218</f>
        <v>0</v>
      </c>
    </row>
    <row r="2219" spans="1:10" x14ac:dyDescent="0.25">
      <c r="A2219" s="35">
        <v>41670</v>
      </c>
      <c r="B2219" s="36">
        <v>346</v>
      </c>
      <c r="C2219" s="36" t="s">
        <v>651</v>
      </c>
      <c r="D2219" s="37" t="s">
        <v>269</v>
      </c>
      <c r="E2219" s="38">
        <v>25054.28</v>
      </c>
      <c r="F2219" s="30">
        <v>41671</v>
      </c>
      <c r="G2219" s="44">
        <v>25054.25</v>
      </c>
      <c r="H2219" s="40">
        <f t="shared" si="35"/>
        <v>2.9999999998835847E-2</v>
      </c>
      <c r="I2219" s="21" t="s">
        <v>162</v>
      </c>
    </row>
    <row r="2220" spans="1:10" x14ac:dyDescent="0.25">
      <c r="A2220" s="35">
        <v>41670</v>
      </c>
      <c r="B2220" s="36">
        <v>347</v>
      </c>
      <c r="C2220" s="36" t="s">
        <v>651</v>
      </c>
      <c r="D2220" s="37" t="s">
        <v>152</v>
      </c>
      <c r="E2220" s="38">
        <v>8224</v>
      </c>
      <c r="F2220" s="23">
        <v>41670</v>
      </c>
      <c r="G2220" s="38">
        <v>8224</v>
      </c>
      <c r="H2220" s="40">
        <f t="shared" si="35"/>
        <v>0</v>
      </c>
    </row>
    <row r="2221" spans="1:10" x14ac:dyDescent="0.25">
      <c r="A2221" s="35">
        <v>41670</v>
      </c>
      <c r="B2221" s="36">
        <v>348</v>
      </c>
      <c r="C2221" s="36" t="s">
        <v>651</v>
      </c>
      <c r="D2221" s="37" t="s">
        <v>74</v>
      </c>
      <c r="E2221" s="38">
        <v>1323</v>
      </c>
      <c r="F2221" s="23">
        <v>41670</v>
      </c>
      <c r="G2221" s="38">
        <v>1323</v>
      </c>
      <c r="H2221" s="40">
        <f t="shared" si="35"/>
        <v>0</v>
      </c>
    </row>
    <row r="2222" spans="1:10" x14ac:dyDescent="0.25">
      <c r="A2222" s="35">
        <v>41670</v>
      </c>
      <c r="B2222" s="36">
        <v>349</v>
      </c>
      <c r="C2222" s="36" t="s">
        <v>651</v>
      </c>
      <c r="D2222" s="37" t="s">
        <v>22</v>
      </c>
      <c r="E2222" s="38">
        <v>20071.580000000002</v>
      </c>
      <c r="F2222" s="122" t="s">
        <v>726</v>
      </c>
      <c r="G2222" s="44">
        <v>20071.580000000002</v>
      </c>
      <c r="H2222" s="40">
        <f t="shared" si="35"/>
        <v>0</v>
      </c>
      <c r="I2222" s="21" t="s">
        <v>162</v>
      </c>
    </row>
    <row r="2223" spans="1:10" x14ac:dyDescent="0.25">
      <c r="A2223" s="35">
        <v>41670</v>
      </c>
      <c r="B2223" s="36">
        <v>350</v>
      </c>
      <c r="C2223" s="36" t="s">
        <v>651</v>
      </c>
      <c r="D2223" s="37" t="s">
        <v>380</v>
      </c>
      <c r="E2223" s="38">
        <v>13323.5</v>
      </c>
      <c r="F2223" s="30">
        <v>41671</v>
      </c>
      <c r="G2223" s="44">
        <v>13323.5</v>
      </c>
      <c r="H2223" s="40">
        <f t="shared" si="35"/>
        <v>0</v>
      </c>
      <c r="I2223" s="21" t="s">
        <v>162</v>
      </c>
    </row>
    <row r="2224" spans="1:10" x14ac:dyDescent="0.25">
      <c r="A2224" s="35">
        <v>41670</v>
      </c>
      <c r="B2224" s="36">
        <v>351</v>
      </c>
      <c r="C2224" s="36" t="s">
        <v>651</v>
      </c>
      <c r="D2224" s="37" t="s">
        <v>169</v>
      </c>
      <c r="E2224" s="38">
        <v>10602</v>
      </c>
      <c r="F2224" s="30">
        <v>41671</v>
      </c>
      <c r="G2224" s="44">
        <v>10602</v>
      </c>
      <c r="H2224" s="40">
        <f t="shared" si="35"/>
        <v>0</v>
      </c>
      <c r="I2224" s="21" t="s">
        <v>162</v>
      </c>
    </row>
    <row r="2225" spans="1:9" x14ac:dyDescent="0.25">
      <c r="A2225" s="35">
        <v>41670</v>
      </c>
      <c r="B2225" s="36">
        <v>352</v>
      </c>
      <c r="C2225" s="36" t="s">
        <v>651</v>
      </c>
      <c r="D2225" s="37" t="s">
        <v>272</v>
      </c>
      <c r="E2225" s="38">
        <v>4830</v>
      </c>
      <c r="F2225" s="102" t="s">
        <v>727</v>
      </c>
      <c r="G2225" s="44">
        <v>4830</v>
      </c>
      <c r="H2225" s="40">
        <f t="shared" si="35"/>
        <v>0</v>
      </c>
      <c r="I2225" s="21" t="s">
        <v>162</v>
      </c>
    </row>
    <row r="2226" spans="1:9" x14ac:dyDescent="0.25">
      <c r="A2226" s="35">
        <v>41670</v>
      </c>
      <c r="B2226" s="36">
        <v>353</v>
      </c>
      <c r="C2226" s="36" t="s">
        <v>651</v>
      </c>
      <c r="D2226" s="37" t="s">
        <v>8</v>
      </c>
      <c r="E2226" s="38">
        <v>1275</v>
      </c>
      <c r="F2226" s="23">
        <v>41670</v>
      </c>
      <c r="G2226" s="38">
        <v>1275</v>
      </c>
      <c r="H2226" s="40">
        <f t="shared" si="35"/>
        <v>0</v>
      </c>
    </row>
    <row r="2227" spans="1:9" x14ac:dyDescent="0.25">
      <c r="A2227" s="35">
        <v>41670</v>
      </c>
      <c r="B2227" s="36">
        <v>354</v>
      </c>
      <c r="C2227" s="36" t="s">
        <v>651</v>
      </c>
      <c r="D2227" s="37" t="s">
        <v>106</v>
      </c>
      <c r="E2227" s="38">
        <v>4784.5</v>
      </c>
      <c r="F2227" s="30">
        <v>41674</v>
      </c>
      <c r="G2227" s="44">
        <v>4784.5</v>
      </c>
      <c r="H2227" s="40">
        <f t="shared" si="35"/>
        <v>0</v>
      </c>
      <c r="I2227" s="21" t="s">
        <v>27</v>
      </c>
    </row>
    <row r="2228" spans="1:9" x14ac:dyDescent="0.25">
      <c r="A2228" s="35">
        <v>41670</v>
      </c>
      <c r="B2228" s="36">
        <v>355</v>
      </c>
      <c r="C2228" s="36" t="s">
        <v>651</v>
      </c>
      <c r="D2228" s="37" t="s">
        <v>62</v>
      </c>
      <c r="E2228" s="38">
        <v>22074.5</v>
      </c>
      <c r="F2228" s="30">
        <v>41671</v>
      </c>
      <c r="G2228" s="44">
        <v>22074.5</v>
      </c>
      <c r="H2228" s="40">
        <f t="shared" si="35"/>
        <v>0</v>
      </c>
      <c r="I2228" s="21" t="s">
        <v>30</v>
      </c>
    </row>
    <row r="2229" spans="1:9" x14ac:dyDescent="0.25">
      <c r="A2229" s="35">
        <v>41670</v>
      </c>
      <c r="B2229" s="36">
        <v>356</v>
      </c>
      <c r="C2229" s="36" t="s">
        <v>651</v>
      </c>
      <c r="D2229" s="37" t="s">
        <v>728</v>
      </c>
      <c r="E2229" s="38">
        <v>48345</v>
      </c>
      <c r="F2229" s="102" t="s">
        <v>729</v>
      </c>
      <c r="G2229" s="44">
        <v>48345</v>
      </c>
      <c r="H2229" s="40">
        <f t="shared" si="35"/>
        <v>0</v>
      </c>
      <c r="I2229" s="21" t="s">
        <v>27</v>
      </c>
    </row>
    <row r="2230" spans="1:9" x14ac:dyDescent="0.25">
      <c r="A2230" s="35">
        <v>41670</v>
      </c>
      <c r="B2230" s="36">
        <v>357</v>
      </c>
      <c r="C2230" s="36" t="s">
        <v>651</v>
      </c>
      <c r="D2230" s="37" t="s">
        <v>546</v>
      </c>
      <c r="E2230" s="38">
        <v>4275.6000000000004</v>
      </c>
      <c r="F2230" s="30">
        <v>41671</v>
      </c>
      <c r="G2230" s="44">
        <v>4275.6000000000004</v>
      </c>
      <c r="H2230" s="40">
        <f t="shared" si="35"/>
        <v>0</v>
      </c>
      <c r="I2230" s="21" t="s">
        <v>162</v>
      </c>
    </row>
    <row r="2231" spans="1:9" x14ac:dyDescent="0.25">
      <c r="A2231" s="35">
        <v>41670</v>
      </c>
      <c r="B2231" s="36">
        <v>358</v>
      </c>
      <c r="C2231" s="36" t="s">
        <v>651</v>
      </c>
      <c r="D2231" s="37" t="s">
        <v>175</v>
      </c>
      <c r="E2231" s="38">
        <v>690</v>
      </c>
      <c r="F2231" s="102" t="s">
        <v>730</v>
      </c>
      <c r="G2231" s="44">
        <v>690</v>
      </c>
      <c r="H2231" s="40">
        <f t="shared" si="35"/>
        <v>0</v>
      </c>
      <c r="I2231" s="21" t="s">
        <v>162</v>
      </c>
    </row>
    <row r="2232" spans="1:9" x14ac:dyDescent="0.25">
      <c r="A2232" s="35">
        <v>41670</v>
      </c>
      <c r="B2232" s="36">
        <v>359</v>
      </c>
      <c r="C2232" s="36" t="s">
        <v>651</v>
      </c>
      <c r="D2232" s="37" t="s">
        <v>48</v>
      </c>
      <c r="E2232" s="38">
        <v>230</v>
      </c>
      <c r="F2232" s="23">
        <v>41670</v>
      </c>
      <c r="G2232" s="38">
        <v>230</v>
      </c>
      <c r="H2232" s="40">
        <f t="shared" si="35"/>
        <v>0</v>
      </c>
      <c r="I2232" s="21" t="s">
        <v>45</v>
      </c>
    </row>
    <row r="2233" spans="1:9" x14ac:dyDescent="0.25">
      <c r="A2233" s="35">
        <v>41670</v>
      </c>
      <c r="B2233" s="36">
        <v>360</v>
      </c>
      <c r="C2233" s="36" t="s">
        <v>651</v>
      </c>
      <c r="D2233" s="37" t="s">
        <v>272</v>
      </c>
      <c r="E2233" s="38">
        <v>750</v>
      </c>
      <c r="F2233" s="30" t="s">
        <v>727</v>
      </c>
      <c r="G2233" s="44">
        <v>750</v>
      </c>
      <c r="H2233" s="40">
        <f t="shared" si="35"/>
        <v>0</v>
      </c>
      <c r="I2233" s="21" t="s">
        <v>162</v>
      </c>
    </row>
    <row r="2234" spans="1:9" x14ac:dyDescent="0.25">
      <c r="A2234" s="35">
        <v>41670</v>
      </c>
      <c r="B2234" s="36">
        <v>361</v>
      </c>
      <c r="C2234" s="36" t="s">
        <v>651</v>
      </c>
      <c r="D2234" s="37" t="s">
        <v>111</v>
      </c>
      <c r="E2234" s="38">
        <v>22237</v>
      </c>
      <c r="F2234" s="30">
        <v>41698</v>
      </c>
      <c r="G2234" s="44">
        <v>22237</v>
      </c>
      <c r="H2234" s="40">
        <f t="shared" si="35"/>
        <v>0</v>
      </c>
      <c r="I2234" s="21" t="s">
        <v>217</v>
      </c>
    </row>
    <row r="2235" spans="1:9" x14ac:dyDescent="0.25">
      <c r="A2235" s="35">
        <v>41670</v>
      </c>
      <c r="B2235" s="36">
        <v>362</v>
      </c>
      <c r="C2235" s="36" t="s">
        <v>651</v>
      </c>
      <c r="D2235" s="37" t="s">
        <v>484</v>
      </c>
      <c r="E2235" s="38">
        <v>1440</v>
      </c>
      <c r="F2235" s="23">
        <v>41670</v>
      </c>
      <c r="G2235" s="38">
        <v>1440</v>
      </c>
      <c r="H2235" s="40">
        <f t="shared" si="35"/>
        <v>0</v>
      </c>
    </row>
    <row r="2236" spans="1:9" x14ac:dyDescent="0.25">
      <c r="A2236" s="35">
        <v>41670</v>
      </c>
      <c r="B2236" s="36">
        <v>363</v>
      </c>
      <c r="C2236" s="36" t="s">
        <v>651</v>
      </c>
      <c r="D2236" s="37" t="s">
        <v>8</v>
      </c>
      <c r="E2236" s="38">
        <v>690</v>
      </c>
      <c r="F2236" s="23">
        <v>41670</v>
      </c>
      <c r="G2236" s="38">
        <v>690</v>
      </c>
      <c r="H2236" s="40">
        <f t="shared" si="35"/>
        <v>0</v>
      </c>
    </row>
    <row r="2237" spans="1:9" x14ac:dyDescent="0.25">
      <c r="A2237" s="35">
        <v>41670</v>
      </c>
      <c r="B2237" s="36">
        <v>364</v>
      </c>
      <c r="C2237" s="36" t="s">
        <v>651</v>
      </c>
      <c r="D2237" s="37" t="s">
        <v>8</v>
      </c>
      <c r="E2237" s="38">
        <v>526</v>
      </c>
      <c r="F2237" s="23">
        <v>41670</v>
      </c>
      <c r="G2237" s="38">
        <v>526</v>
      </c>
      <c r="H2237" s="40">
        <f t="shared" si="35"/>
        <v>0</v>
      </c>
    </row>
    <row r="2238" spans="1:9" x14ac:dyDescent="0.25">
      <c r="A2238" s="35">
        <v>41670</v>
      </c>
      <c r="B2238" s="36">
        <v>365</v>
      </c>
      <c r="C2238" s="36" t="s">
        <v>651</v>
      </c>
      <c r="D2238" s="32" t="s">
        <v>20</v>
      </c>
      <c r="E2238" s="38">
        <v>6560</v>
      </c>
      <c r="F2238" s="95" t="s">
        <v>731</v>
      </c>
      <c r="G2238" s="44">
        <f>4800+1760</f>
        <v>6560</v>
      </c>
      <c r="H2238" s="40">
        <f t="shared" si="35"/>
        <v>0</v>
      </c>
      <c r="I2238" s="21" t="s">
        <v>8</v>
      </c>
    </row>
    <row r="2239" spans="1:9" x14ac:dyDescent="0.25">
      <c r="A2239" s="35">
        <v>41670</v>
      </c>
      <c r="B2239" s="36">
        <v>366</v>
      </c>
      <c r="C2239" s="36" t="s">
        <v>651</v>
      </c>
      <c r="D2239" s="37" t="s">
        <v>17</v>
      </c>
      <c r="E2239" s="38">
        <v>49420.5</v>
      </c>
      <c r="F2239" s="30">
        <v>41675</v>
      </c>
      <c r="G2239" s="44">
        <v>49420.5</v>
      </c>
      <c r="H2239" s="40">
        <f t="shared" si="35"/>
        <v>0</v>
      </c>
      <c r="I2239" s="21" t="s">
        <v>37</v>
      </c>
    </row>
    <row r="2240" spans="1:9" x14ac:dyDescent="0.25">
      <c r="A2240" s="35">
        <v>41670</v>
      </c>
      <c r="B2240" s="36">
        <v>367</v>
      </c>
      <c r="C2240" s="36" t="s">
        <v>651</v>
      </c>
      <c r="D2240" s="37" t="s">
        <v>144</v>
      </c>
      <c r="E2240" s="38">
        <v>3663</v>
      </c>
      <c r="F2240" s="30">
        <v>41671</v>
      </c>
      <c r="G2240" s="44">
        <v>3663</v>
      </c>
      <c r="H2240" s="40">
        <f t="shared" si="35"/>
        <v>0</v>
      </c>
      <c r="I2240" s="21" t="s">
        <v>12</v>
      </c>
    </row>
    <row r="2241" spans="1:9" x14ac:dyDescent="0.25">
      <c r="A2241" s="35">
        <v>41670</v>
      </c>
      <c r="B2241" s="36">
        <v>368</v>
      </c>
      <c r="C2241" s="36" t="s">
        <v>651</v>
      </c>
      <c r="D2241" s="37" t="s">
        <v>70</v>
      </c>
      <c r="E2241" s="38">
        <v>3896.5</v>
      </c>
      <c r="F2241" s="30">
        <v>41671</v>
      </c>
      <c r="G2241" s="44">
        <v>3896.5</v>
      </c>
      <c r="H2241" s="40">
        <f t="shared" si="35"/>
        <v>0</v>
      </c>
    </row>
    <row r="2242" spans="1:9" x14ac:dyDescent="0.25">
      <c r="A2242" s="35">
        <v>41670</v>
      </c>
      <c r="B2242" s="36">
        <v>369</v>
      </c>
      <c r="C2242" s="36" t="s">
        <v>651</v>
      </c>
      <c r="D2242" s="37" t="s">
        <v>13</v>
      </c>
      <c r="E2242" s="38">
        <v>4050</v>
      </c>
      <c r="F2242" s="30">
        <v>41672</v>
      </c>
      <c r="G2242" s="44">
        <v>4050</v>
      </c>
      <c r="H2242" s="40">
        <f t="shared" si="35"/>
        <v>0</v>
      </c>
      <c r="I2242" s="21" t="s">
        <v>21</v>
      </c>
    </row>
    <row r="2243" spans="1:9" x14ac:dyDescent="0.25">
      <c r="A2243" s="35">
        <v>41670</v>
      </c>
      <c r="B2243" s="36">
        <v>370</v>
      </c>
      <c r="C2243" s="36" t="s">
        <v>651</v>
      </c>
      <c r="D2243" s="37" t="s">
        <v>8</v>
      </c>
      <c r="E2243" s="38">
        <v>4777</v>
      </c>
      <c r="F2243" s="23">
        <v>41670</v>
      </c>
      <c r="G2243" s="38">
        <v>4777</v>
      </c>
      <c r="H2243" s="40">
        <f t="shared" si="35"/>
        <v>0</v>
      </c>
      <c r="I2243" s="21" t="s">
        <v>8</v>
      </c>
    </row>
    <row r="2244" spans="1:9" x14ac:dyDescent="0.25">
      <c r="A2244" s="35">
        <v>41670</v>
      </c>
      <c r="B2244" s="36">
        <v>371</v>
      </c>
      <c r="C2244" s="36" t="s">
        <v>651</v>
      </c>
      <c r="D2244" s="37" t="s">
        <v>29</v>
      </c>
      <c r="E2244" s="38">
        <v>20926</v>
      </c>
      <c r="F2244" s="95" t="s">
        <v>732</v>
      </c>
      <c r="G2244" s="44">
        <f>10926+10000</f>
        <v>20926</v>
      </c>
      <c r="H2244" s="40">
        <f t="shared" si="35"/>
        <v>0</v>
      </c>
      <c r="I2244" s="21" t="s">
        <v>30</v>
      </c>
    </row>
    <row r="2245" spans="1:9" x14ac:dyDescent="0.25">
      <c r="A2245" s="35">
        <v>41670</v>
      </c>
      <c r="B2245" s="36">
        <v>372</v>
      </c>
      <c r="C2245" s="36" t="s">
        <v>651</v>
      </c>
      <c r="D2245" s="37" t="s">
        <v>116</v>
      </c>
      <c r="E2245" s="38">
        <v>6194</v>
      </c>
      <c r="F2245" s="23">
        <v>41670</v>
      </c>
      <c r="G2245" s="38">
        <v>6194</v>
      </c>
      <c r="H2245" s="40">
        <f t="shared" si="35"/>
        <v>0</v>
      </c>
    </row>
    <row r="2246" spans="1:9" x14ac:dyDescent="0.25">
      <c r="A2246" s="35">
        <v>41670</v>
      </c>
      <c r="B2246" s="36">
        <v>373</v>
      </c>
      <c r="C2246" s="36" t="s">
        <v>651</v>
      </c>
      <c r="D2246" s="37" t="s">
        <v>733</v>
      </c>
      <c r="E2246" s="38">
        <v>6406</v>
      </c>
      <c r="F2246" s="23">
        <v>41670</v>
      </c>
      <c r="G2246" s="38">
        <v>6406</v>
      </c>
      <c r="H2246" s="40">
        <f t="shared" si="35"/>
        <v>0</v>
      </c>
      <c r="I2246" s="21" t="s">
        <v>37</v>
      </c>
    </row>
    <row r="2247" spans="1:9" x14ac:dyDescent="0.25">
      <c r="A2247" s="35">
        <v>41670</v>
      </c>
      <c r="B2247" s="36">
        <v>374</v>
      </c>
      <c r="C2247" s="36" t="s">
        <v>651</v>
      </c>
      <c r="D2247" s="37" t="s">
        <v>8</v>
      </c>
      <c r="E2247" s="38">
        <v>1038</v>
      </c>
      <c r="F2247" s="23">
        <v>41670</v>
      </c>
      <c r="G2247" s="38">
        <v>1038</v>
      </c>
      <c r="H2247" s="40">
        <f t="shared" si="35"/>
        <v>0</v>
      </c>
      <c r="I2247" s="21" t="s">
        <v>8</v>
      </c>
    </row>
    <row r="2248" spans="1:9" x14ac:dyDescent="0.25">
      <c r="A2248" s="35">
        <v>41670</v>
      </c>
      <c r="B2248" s="36">
        <v>375</v>
      </c>
      <c r="C2248" s="36" t="s">
        <v>651</v>
      </c>
      <c r="D2248" s="37" t="s">
        <v>123</v>
      </c>
      <c r="E2248" s="38">
        <v>6393</v>
      </c>
      <c r="F2248" s="23">
        <v>41670</v>
      </c>
      <c r="G2248" s="38">
        <v>6393</v>
      </c>
      <c r="H2248" s="40">
        <f t="shared" si="35"/>
        <v>0</v>
      </c>
      <c r="I2248" s="21" t="s">
        <v>8</v>
      </c>
    </row>
    <row r="2249" spans="1:9" x14ac:dyDescent="0.25">
      <c r="A2249" s="35">
        <v>41670</v>
      </c>
      <c r="B2249" s="36">
        <v>376</v>
      </c>
      <c r="C2249" s="36" t="s">
        <v>651</v>
      </c>
      <c r="D2249" s="37" t="s">
        <v>8</v>
      </c>
      <c r="E2249" s="38">
        <v>505</v>
      </c>
      <c r="F2249" s="23">
        <v>41670</v>
      </c>
      <c r="G2249" s="38">
        <v>505</v>
      </c>
      <c r="H2249" s="40">
        <f t="shared" si="35"/>
        <v>0</v>
      </c>
      <c r="I2249" s="21" t="s">
        <v>8</v>
      </c>
    </row>
    <row r="2250" spans="1:9" x14ac:dyDescent="0.25">
      <c r="A2250" s="35">
        <v>41670</v>
      </c>
      <c r="B2250" s="36">
        <v>377</v>
      </c>
      <c r="C2250" s="36" t="s">
        <v>651</v>
      </c>
      <c r="D2250" s="37" t="s">
        <v>18</v>
      </c>
      <c r="E2250" s="38">
        <v>352</v>
      </c>
      <c r="F2250" s="23">
        <v>41670</v>
      </c>
      <c r="G2250" s="38">
        <v>352</v>
      </c>
      <c r="H2250" s="40">
        <f t="shared" si="35"/>
        <v>0</v>
      </c>
    </row>
    <row r="2251" spans="1:9" x14ac:dyDescent="0.25">
      <c r="A2251" s="35">
        <v>41670</v>
      </c>
      <c r="B2251" s="36">
        <v>378</v>
      </c>
      <c r="C2251" s="36" t="s">
        <v>651</v>
      </c>
      <c r="D2251" s="37" t="s">
        <v>124</v>
      </c>
      <c r="E2251" s="38">
        <v>10511</v>
      </c>
      <c r="F2251" s="23">
        <v>41670</v>
      </c>
      <c r="G2251" s="38">
        <v>10511</v>
      </c>
      <c r="H2251" s="40">
        <f t="shared" si="35"/>
        <v>0</v>
      </c>
      <c r="I2251" s="21" t="s">
        <v>30</v>
      </c>
    </row>
    <row r="2252" spans="1:9" x14ac:dyDescent="0.25">
      <c r="A2252" s="35">
        <v>41670</v>
      </c>
      <c r="B2252" s="36">
        <v>379</v>
      </c>
      <c r="C2252" s="36" t="s">
        <v>651</v>
      </c>
      <c r="D2252" s="37" t="s">
        <v>64</v>
      </c>
      <c r="E2252" s="38">
        <v>22581</v>
      </c>
      <c r="F2252" s="23">
        <v>41670</v>
      </c>
      <c r="G2252" s="38">
        <v>22581</v>
      </c>
      <c r="H2252" s="40">
        <f t="shared" si="35"/>
        <v>0</v>
      </c>
      <c r="I2252" s="21" t="s">
        <v>217</v>
      </c>
    </row>
    <row r="2253" spans="1:9" x14ac:dyDescent="0.25">
      <c r="A2253" s="35">
        <v>41670</v>
      </c>
      <c r="B2253" s="36">
        <v>380</v>
      </c>
      <c r="C2253" s="36" t="s">
        <v>651</v>
      </c>
      <c r="D2253" s="37" t="s">
        <v>35</v>
      </c>
      <c r="E2253" s="38">
        <v>3338</v>
      </c>
      <c r="F2253" s="23">
        <v>41670</v>
      </c>
      <c r="G2253" s="38">
        <v>3338</v>
      </c>
      <c r="H2253" s="40">
        <f t="shared" si="35"/>
        <v>0</v>
      </c>
      <c r="I2253" s="21" t="s">
        <v>30</v>
      </c>
    </row>
    <row r="2254" spans="1:9" x14ac:dyDescent="0.25">
      <c r="A2254" s="35">
        <v>41670</v>
      </c>
      <c r="B2254" s="36">
        <v>381</v>
      </c>
      <c r="C2254" s="36" t="s">
        <v>651</v>
      </c>
      <c r="D2254" s="37" t="s">
        <v>338</v>
      </c>
      <c r="E2254" s="38">
        <v>480</v>
      </c>
      <c r="F2254" s="23">
        <v>41670</v>
      </c>
      <c r="G2254" s="38">
        <v>480</v>
      </c>
      <c r="H2254" s="40">
        <f t="shared" si="35"/>
        <v>0</v>
      </c>
      <c r="I2254" s="21" t="s">
        <v>30</v>
      </c>
    </row>
    <row r="2255" spans="1:9" x14ac:dyDescent="0.25">
      <c r="A2255" s="35">
        <v>41670</v>
      </c>
      <c r="B2255" s="36">
        <v>382</v>
      </c>
      <c r="C2255" s="36" t="s">
        <v>651</v>
      </c>
      <c r="D2255" s="37" t="s">
        <v>74</v>
      </c>
      <c r="E2255" s="38">
        <v>14150</v>
      </c>
      <c r="F2255" s="23">
        <v>41670</v>
      </c>
      <c r="G2255" s="38">
        <v>14150</v>
      </c>
      <c r="H2255" s="40">
        <f t="shared" si="35"/>
        <v>0</v>
      </c>
    </row>
    <row r="2256" spans="1:9" x14ac:dyDescent="0.25">
      <c r="A2256" s="35">
        <v>41670</v>
      </c>
      <c r="B2256" s="36">
        <v>383</v>
      </c>
      <c r="C2256" s="36" t="s">
        <v>651</v>
      </c>
      <c r="D2256" s="37" t="s">
        <v>8</v>
      </c>
      <c r="E2256" s="38">
        <v>837.5</v>
      </c>
      <c r="F2256" s="23">
        <v>41670</v>
      </c>
      <c r="G2256" s="38">
        <v>837.5</v>
      </c>
      <c r="H2256" s="40">
        <f t="shared" si="35"/>
        <v>0</v>
      </c>
      <c r="I2256" s="21" t="s">
        <v>8</v>
      </c>
    </row>
    <row r="2257" spans="1:9" x14ac:dyDescent="0.25">
      <c r="A2257" s="35">
        <v>41670</v>
      </c>
      <c r="B2257" s="36">
        <v>384</v>
      </c>
      <c r="C2257" s="36" t="s">
        <v>651</v>
      </c>
      <c r="D2257" s="37" t="s">
        <v>149</v>
      </c>
      <c r="E2257" s="38">
        <v>17807</v>
      </c>
      <c r="F2257" s="23">
        <v>41670</v>
      </c>
      <c r="G2257" s="38">
        <v>17807</v>
      </c>
      <c r="H2257" s="40">
        <f t="shared" si="35"/>
        <v>0</v>
      </c>
    </row>
    <row r="2258" spans="1:9" x14ac:dyDescent="0.25">
      <c r="A2258" s="35">
        <v>41670</v>
      </c>
      <c r="B2258" s="36">
        <v>385</v>
      </c>
      <c r="C2258" s="36" t="s">
        <v>651</v>
      </c>
      <c r="D2258" s="37" t="s">
        <v>43</v>
      </c>
      <c r="E2258" s="38">
        <v>3040</v>
      </c>
      <c r="F2258" s="30">
        <v>41687</v>
      </c>
      <c r="G2258" s="44">
        <v>3040</v>
      </c>
      <c r="H2258" s="40">
        <f t="shared" si="35"/>
        <v>0</v>
      </c>
      <c r="I2258" s="21" t="s">
        <v>45</v>
      </c>
    </row>
    <row r="2259" spans="1:9" x14ac:dyDescent="0.25">
      <c r="A2259" s="35">
        <v>41670</v>
      </c>
      <c r="B2259" s="36">
        <v>386</v>
      </c>
      <c r="C2259" s="36" t="s">
        <v>651</v>
      </c>
      <c r="D2259" s="37" t="s">
        <v>42</v>
      </c>
      <c r="E2259" s="38">
        <v>1520</v>
      </c>
      <c r="F2259" s="30">
        <v>41687</v>
      </c>
      <c r="G2259" s="44">
        <v>1520</v>
      </c>
      <c r="H2259" s="40">
        <f t="shared" si="35"/>
        <v>0</v>
      </c>
      <c r="I2259" s="21" t="s">
        <v>45</v>
      </c>
    </row>
    <row r="2260" spans="1:9" x14ac:dyDescent="0.25">
      <c r="A2260" s="35">
        <v>41670</v>
      </c>
      <c r="B2260" s="36">
        <v>387</v>
      </c>
      <c r="C2260" s="36" t="s">
        <v>651</v>
      </c>
      <c r="D2260" s="37" t="s">
        <v>55</v>
      </c>
      <c r="E2260" s="38">
        <v>12806</v>
      </c>
      <c r="F2260" s="23">
        <v>41670</v>
      </c>
      <c r="G2260" s="38">
        <v>12806</v>
      </c>
      <c r="H2260" s="40">
        <f t="shared" si="35"/>
        <v>0</v>
      </c>
      <c r="I2260" s="21" t="s">
        <v>8</v>
      </c>
    </row>
    <row r="2261" spans="1:9" x14ac:dyDescent="0.25">
      <c r="A2261" s="35">
        <v>41670</v>
      </c>
      <c r="B2261" s="36">
        <v>388</v>
      </c>
      <c r="C2261" s="36" t="s">
        <v>651</v>
      </c>
      <c r="D2261" s="37" t="s">
        <v>34</v>
      </c>
      <c r="E2261" s="38">
        <v>2504</v>
      </c>
      <c r="F2261" s="23">
        <v>41670</v>
      </c>
      <c r="G2261" s="38">
        <v>2504</v>
      </c>
      <c r="H2261" s="40">
        <f t="shared" si="35"/>
        <v>0</v>
      </c>
      <c r="I2261" s="21" t="s">
        <v>30</v>
      </c>
    </row>
    <row r="2262" spans="1:9" x14ac:dyDescent="0.25">
      <c r="A2262" s="35">
        <v>41670</v>
      </c>
      <c r="B2262" s="36">
        <v>389</v>
      </c>
      <c r="C2262" s="36" t="s">
        <v>651</v>
      </c>
      <c r="D2262" s="37" t="s">
        <v>47</v>
      </c>
      <c r="E2262" s="38">
        <v>2930</v>
      </c>
      <c r="F2262" s="23">
        <v>41670</v>
      </c>
      <c r="G2262" s="38">
        <v>2930</v>
      </c>
      <c r="H2262" s="40">
        <f t="shared" si="35"/>
        <v>0</v>
      </c>
      <c r="I2262" s="21" t="s">
        <v>30</v>
      </c>
    </row>
    <row r="2263" spans="1:9" x14ac:dyDescent="0.25">
      <c r="A2263" s="35">
        <v>41670</v>
      </c>
      <c r="B2263" s="36">
        <v>390</v>
      </c>
      <c r="C2263" s="36" t="s">
        <v>651</v>
      </c>
      <c r="D2263" s="37" t="s">
        <v>58</v>
      </c>
      <c r="E2263" s="38">
        <v>2251</v>
      </c>
      <c r="F2263" s="23">
        <v>41670</v>
      </c>
      <c r="G2263" s="38">
        <v>2251</v>
      </c>
      <c r="H2263" s="40">
        <f t="shared" si="35"/>
        <v>0</v>
      </c>
      <c r="I2263" s="21" t="s">
        <v>30</v>
      </c>
    </row>
    <row r="2264" spans="1:9" x14ac:dyDescent="0.25">
      <c r="A2264" s="35">
        <v>41670</v>
      </c>
      <c r="B2264" s="36">
        <v>391</v>
      </c>
      <c r="C2264" s="36" t="s">
        <v>651</v>
      </c>
      <c r="D2264" s="37" t="s">
        <v>57</v>
      </c>
      <c r="E2264" s="38">
        <v>4095</v>
      </c>
      <c r="F2264" s="23">
        <v>41670</v>
      </c>
      <c r="G2264" s="38">
        <v>4095</v>
      </c>
      <c r="H2264" s="40">
        <f t="shared" si="35"/>
        <v>0</v>
      </c>
      <c r="I2264" s="21" t="s">
        <v>15</v>
      </c>
    </row>
    <row r="2265" spans="1:9" x14ac:dyDescent="0.25">
      <c r="A2265" s="35">
        <v>41670</v>
      </c>
      <c r="B2265" s="36">
        <v>392</v>
      </c>
      <c r="C2265" s="36" t="s">
        <v>651</v>
      </c>
      <c r="D2265" s="37" t="s">
        <v>68</v>
      </c>
      <c r="E2265" s="38">
        <v>3766.5</v>
      </c>
      <c r="F2265" s="23">
        <v>41670</v>
      </c>
      <c r="G2265" s="38">
        <v>3766.5</v>
      </c>
      <c r="H2265" s="40">
        <f t="shared" si="35"/>
        <v>0</v>
      </c>
      <c r="I2265" s="21" t="s">
        <v>217</v>
      </c>
    </row>
    <row r="2266" spans="1:9" x14ac:dyDescent="0.25">
      <c r="A2266" s="35">
        <v>41670</v>
      </c>
      <c r="B2266" s="36">
        <v>393</v>
      </c>
      <c r="C2266" s="36" t="s">
        <v>651</v>
      </c>
      <c r="D2266" s="37" t="s">
        <v>44</v>
      </c>
      <c r="E2266" s="38">
        <v>9500</v>
      </c>
      <c r="F2266" s="30">
        <v>41687</v>
      </c>
      <c r="G2266" s="44">
        <v>9500</v>
      </c>
      <c r="H2266" s="40">
        <f t="shared" si="35"/>
        <v>0</v>
      </c>
      <c r="I2266" s="21" t="s">
        <v>45</v>
      </c>
    </row>
    <row r="2267" spans="1:9" x14ac:dyDescent="0.25">
      <c r="A2267" s="35">
        <v>41670</v>
      </c>
      <c r="B2267" s="36">
        <v>394</v>
      </c>
      <c r="C2267" s="36" t="s">
        <v>651</v>
      </c>
      <c r="D2267" s="37" t="s">
        <v>59</v>
      </c>
      <c r="E2267" s="38">
        <v>9960</v>
      </c>
      <c r="F2267" s="23">
        <v>41670</v>
      </c>
      <c r="G2267" s="38">
        <v>9960</v>
      </c>
      <c r="H2267" s="40">
        <f t="shared" si="35"/>
        <v>0</v>
      </c>
      <c r="I2267" s="21" t="s">
        <v>21</v>
      </c>
    </row>
    <row r="2268" spans="1:9" x14ac:dyDescent="0.25">
      <c r="A2268" s="35">
        <v>41670</v>
      </c>
      <c r="B2268" s="36">
        <v>395</v>
      </c>
      <c r="C2268" s="36" t="s">
        <v>651</v>
      </c>
      <c r="D2268" s="37" t="s">
        <v>41</v>
      </c>
      <c r="E2268" s="38">
        <v>20475</v>
      </c>
      <c r="F2268" s="23">
        <v>41670</v>
      </c>
      <c r="G2268" s="38">
        <v>20475</v>
      </c>
      <c r="H2268" s="40">
        <f t="shared" si="35"/>
        <v>0</v>
      </c>
      <c r="I2268" s="21" t="s">
        <v>30</v>
      </c>
    </row>
    <row r="2269" spans="1:9" x14ac:dyDescent="0.25">
      <c r="A2269" s="35">
        <v>41670</v>
      </c>
      <c r="B2269" s="36">
        <v>396</v>
      </c>
      <c r="C2269" s="36" t="s">
        <v>651</v>
      </c>
      <c r="D2269" s="37" t="s">
        <v>146</v>
      </c>
      <c r="E2269" s="38">
        <v>3986</v>
      </c>
      <c r="F2269" s="23">
        <v>41670</v>
      </c>
      <c r="G2269" s="38">
        <v>3986</v>
      </c>
      <c r="H2269" s="40">
        <f t="shared" si="35"/>
        <v>0</v>
      </c>
      <c r="I2269" s="21" t="s">
        <v>21</v>
      </c>
    </row>
    <row r="2270" spans="1:9" x14ac:dyDescent="0.25">
      <c r="A2270" s="35">
        <v>41670</v>
      </c>
      <c r="B2270" s="36">
        <v>397</v>
      </c>
      <c r="C2270" s="36" t="s">
        <v>651</v>
      </c>
      <c r="D2270" s="37" t="s">
        <v>366</v>
      </c>
      <c r="E2270" s="38">
        <v>3933</v>
      </c>
      <c r="F2270" s="23">
        <v>41670</v>
      </c>
      <c r="G2270" s="38">
        <v>3933</v>
      </c>
      <c r="H2270" s="40">
        <f t="shared" si="35"/>
        <v>0</v>
      </c>
      <c r="I2270" s="21" t="s">
        <v>21</v>
      </c>
    </row>
    <row r="2271" spans="1:9" x14ac:dyDescent="0.25">
      <c r="A2271" s="35">
        <v>41670</v>
      </c>
      <c r="B2271" s="36">
        <v>398</v>
      </c>
      <c r="C2271" s="36" t="s">
        <v>651</v>
      </c>
      <c r="D2271" s="37" t="s">
        <v>130</v>
      </c>
      <c r="E2271" s="38">
        <v>7102</v>
      </c>
      <c r="F2271" s="30">
        <v>41673</v>
      </c>
      <c r="G2271" s="44">
        <v>7102</v>
      </c>
      <c r="H2271" s="40">
        <f t="shared" si="35"/>
        <v>0</v>
      </c>
      <c r="I2271" s="21" t="s">
        <v>21</v>
      </c>
    </row>
    <row r="2272" spans="1:9" x14ac:dyDescent="0.25">
      <c r="A2272" s="35">
        <v>41670</v>
      </c>
      <c r="B2272" s="36">
        <v>399</v>
      </c>
      <c r="C2272" s="36" t="s">
        <v>651</v>
      </c>
      <c r="D2272" s="37" t="s">
        <v>12</v>
      </c>
      <c r="E2272" s="38">
        <v>32538</v>
      </c>
      <c r="F2272" s="23">
        <v>41670</v>
      </c>
      <c r="G2272" s="38">
        <v>32538</v>
      </c>
      <c r="H2272" s="40">
        <f t="shared" si="35"/>
        <v>0</v>
      </c>
    </row>
    <row r="2273" spans="1:9" x14ac:dyDescent="0.25">
      <c r="A2273" s="35">
        <v>41670</v>
      </c>
      <c r="B2273" s="36">
        <v>400</v>
      </c>
      <c r="C2273" s="36" t="s">
        <v>651</v>
      </c>
      <c r="D2273" s="37" t="s">
        <v>16</v>
      </c>
      <c r="E2273" s="38">
        <v>252691.74</v>
      </c>
      <c r="F2273" s="30">
        <v>41710</v>
      </c>
      <c r="G2273" s="44">
        <v>252691.74</v>
      </c>
      <c r="H2273" s="40">
        <f t="shared" si="35"/>
        <v>0</v>
      </c>
    </row>
    <row r="2274" spans="1:9" x14ac:dyDescent="0.25">
      <c r="A2274" s="35">
        <v>41670</v>
      </c>
      <c r="B2274" s="36">
        <v>401</v>
      </c>
      <c r="C2274" s="36" t="s">
        <v>651</v>
      </c>
      <c r="D2274" s="37" t="s">
        <v>8</v>
      </c>
      <c r="E2274" s="38">
        <v>2041</v>
      </c>
      <c r="F2274" s="23">
        <v>41670</v>
      </c>
      <c r="G2274" s="38">
        <v>2041</v>
      </c>
      <c r="H2274" s="40">
        <f t="shared" si="35"/>
        <v>0</v>
      </c>
      <c r="I2274" s="21" t="s">
        <v>8</v>
      </c>
    </row>
    <row r="2275" spans="1:9" x14ac:dyDescent="0.25">
      <c r="A2275" s="35">
        <v>41670</v>
      </c>
      <c r="B2275" s="36">
        <v>402</v>
      </c>
      <c r="C2275" s="36" t="s">
        <v>651</v>
      </c>
      <c r="D2275" s="37" t="s">
        <v>260</v>
      </c>
      <c r="E2275" s="38">
        <v>3276</v>
      </c>
      <c r="F2275" s="23">
        <v>41670</v>
      </c>
      <c r="G2275" s="38">
        <v>3276</v>
      </c>
      <c r="H2275" s="40">
        <f t="shared" si="35"/>
        <v>0</v>
      </c>
      <c r="I2275" s="21" t="s">
        <v>15</v>
      </c>
    </row>
    <row r="2276" spans="1:9" x14ac:dyDescent="0.25">
      <c r="A2276" s="35">
        <v>41670</v>
      </c>
      <c r="B2276" s="36">
        <v>403</v>
      </c>
      <c r="C2276" s="36" t="s">
        <v>651</v>
      </c>
      <c r="D2276" s="37" t="s">
        <v>66</v>
      </c>
      <c r="E2276" s="38">
        <v>499</v>
      </c>
      <c r="F2276" s="23">
        <v>41670</v>
      </c>
      <c r="G2276" s="38">
        <v>499</v>
      </c>
      <c r="H2276" s="40">
        <f t="shared" si="35"/>
        <v>0</v>
      </c>
      <c r="I2276" s="21" t="s">
        <v>15</v>
      </c>
    </row>
    <row r="2277" spans="1:9" x14ac:dyDescent="0.25">
      <c r="A2277" s="35">
        <v>41670</v>
      </c>
      <c r="B2277" s="36">
        <v>404</v>
      </c>
      <c r="C2277" s="36" t="s">
        <v>651</v>
      </c>
      <c r="D2277" s="37" t="s">
        <v>48</v>
      </c>
      <c r="E2277" s="38">
        <v>770</v>
      </c>
      <c r="F2277" s="23">
        <v>41670</v>
      </c>
      <c r="G2277" s="38">
        <v>770</v>
      </c>
      <c r="H2277" s="40">
        <f t="shared" si="35"/>
        <v>0</v>
      </c>
      <c r="I2277" s="21" t="s">
        <v>15</v>
      </c>
    </row>
    <row r="2278" spans="1:9" x14ac:dyDescent="0.25">
      <c r="A2278" s="35">
        <v>41670</v>
      </c>
      <c r="B2278" s="36">
        <v>405</v>
      </c>
      <c r="C2278" s="36" t="s">
        <v>651</v>
      </c>
      <c r="D2278" s="37" t="s">
        <v>25</v>
      </c>
      <c r="E2278" s="38">
        <v>2678</v>
      </c>
      <c r="F2278" s="23">
        <v>41670</v>
      </c>
      <c r="G2278" s="38">
        <v>2678</v>
      </c>
      <c r="H2278" s="40">
        <f t="shared" si="35"/>
        <v>0</v>
      </c>
      <c r="I2278" s="21" t="s">
        <v>8</v>
      </c>
    </row>
    <row r="2279" spans="1:9" x14ac:dyDescent="0.25">
      <c r="A2279" s="35">
        <v>41670</v>
      </c>
      <c r="B2279" s="36">
        <v>406</v>
      </c>
      <c r="C2279" s="36" t="s">
        <v>651</v>
      </c>
      <c r="D2279" s="37" t="s">
        <v>668</v>
      </c>
      <c r="E2279" s="38">
        <v>4553</v>
      </c>
      <c r="F2279" s="23">
        <v>41670</v>
      </c>
      <c r="G2279" s="38">
        <v>4553</v>
      </c>
      <c r="H2279" s="40">
        <f t="shared" si="35"/>
        <v>0</v>
      </c>
    </row>
    <row r="2280" spans="1:9" x14ac:dyDescent="0.25">
      <c r="A2280" s="35">
        <v>41670</v>
      </c>
      <c r="B2280" s="36">
        <v>407</v>
      </c>
      <c r="C2280" s="36" t="s">
        <v>651</v>
      </c>
      <c r="D2280" s="37" t="s">
        <v>54</v>
      </c>
      <c r="E2280" s="38">
        <v>12809</v>
      </c>
      <c r="F2280" s="23">
        <v>41670</v>
      </c>
      <c r="G2280" s="38">
        <v>12809</v>
      </c>
      <c r="H2280" s="40">
        <f t="shared" si="35"/>
        <v>0</v>
      </c>
    </row>
    <row r="2281" spans="1:9" x14ac:dyDescent="0.25">
      <c r="A2281" s="35">
        <v>41670</v>
      </c>
      <c r="B2281" s="36">
        <v>408</v>
      </c>
      <c r="C2281" s="36" t="s">
        <v>651</v>
      </c>
      <c r="D2281" s="37" t="s">
        <v>136</v>
      </c>
      <c r="E2281" s="38">
        <v>2380</v>
      </c>
      <c r="F2281" s="23">
        <v>41670</v>
      </c>
      <c r="G2281" s="38">
        <v>2380</v>
      </c>
      <c r="H2281" s="40">
        <f t="shared" si="35"/>
        <v>0</v>
      </c>
    </row>
    <row r="2282" spans="1:9" x14ac:dyDescent="0.25">
      <c r="A2282" s="35">
        <v>41670</v>
      </c>
      <c r="B2282" s="36">
        <v>409</v>
      </c>
      <c r="C2282" s="36" t="s">
        <v>651</v>
      </c>
      <c r="D2282" s="37" t="s">
        <v>734</v>
      </c>
      <c r="E2282" s="38">
        <v>60091.5</v>
      </c>
      <c r="F2282" s="30" t="s">
        <v>735</v>
      </c>
      <c r="G2282" s="44">
        <v>60091.5</v>
      </c>
      <c r="H2282" s="40">
        <f t="shared" ref="H2282:H2321" si="36">E2282-G2282</f>
        <v>0</v>
      </c>
    </row>
    <row r="2283" spans="1:9" x14ac:dyDescent="0.25">
      <c r="A2283" s="35">
        <v>41670</v>
      </c>
      <c r="B2283" s="36">
        <v>410</v>
      </c>
      <c r="C2283" s="36" t="s">
        <v>651</v>
      </c>
      <c r="D2283" s="37" t="s">
        <v>338</v>
      </c>
      <c r="E2283" s="38">
        <v>1938</v>
      </c>
      <c r="F2283" s="23">
        <v>41670</v>
      </c>
      <c r="G2283" s="38">
        <v>1938</v>
      </c>
      <c r="H2283" s="40">
        <f t="shared" si="36"/>
        <v>0</v>
      </c>
    </row>
    <row r="2284" spans="1:9" x14ac:dyDescent="0.25">
      <c r="A2284" s="35">
        <v>41670</v>
      </c>
      <c r="B2284" s="36">
        <v>411</v>
      </c>
      <c r="C2284" s="36" t="s">
        <v>651</v>
      </c>
      <c r="D2284" s="37" t="s">
        <v>20</v>
      </c>
      <c r="E2284" s="38">
        <v>14665</v>
      </c>
      <c r="F2284" s="30">
        <v>41673</v>
      </c>
      <c r="G2284" s="44">
        <v>14665</v>
      </c>
      <c r="H2284" s="40">
        <f t="shared" si="36"/>
        <v>0</v>
      </c>
      <c r="I2284" s="21" t="s">
        <v>8</v>
      </c>
    </row>
    <row r="2285" spans="1:9" x14ac:dyDescent="0.25">
      <c r="A2285" s="35">
        <v>41670</v>
      </c>
      <c r="B2285" s="36">
        <v>412</v>
      </c>
      <c r="C2285" s="36" t="s">
        <v>651</v>
      </c>
      <c r="D2285" s="37" t="s">
        <v>8</v>
      </c>
      <c r="E2285" s="38">
        <v>316</v>
      </c>
      <c r="F2285" s="23">
        <v>41670</v>
      </c>
      <c r="G2285" s="38">
        <v>316</v>
      </c>
      <c r="H2285" s="40">
        <f t="shared" si="36"/>
        <v>0</v>
      </c>
      <c r="I2285" s="21" t="s">
        <v>8</v>
      </c>
    </row>
    <row r="2286" spans="1:9" x14ac:dyDescent="0.25">
      <c r="A2286" s="35">
        <v>41670</v>
      </c>
      <c r="B2286" s="36">
        <v>413</v>
      </c>
      <c r="C2286" s="36" t="s">
        <v>651</v>
      </c>
      <c r="D2286" s="37" t="s">
        <v>473</v>
      </c>
      <c r="E2286" s="38">
        <v>449</v>
      </c>
      <c r="F2286" s="23">
        <v>41670</v>
      </c>
      <c r="G2286" s="38">
        <v>449</v>
      </c>
      <c r="H2286" s="40">
        <f t="shared" si="36"/>
        <v>0</v>
      </c>
    </row>
    <row r="2287" spans="1:9" x14ac:dyDescent="0.25">
      <c r="A2287" s="35">
        <v>41670</v>
      </c>
      <c r="B2287" s="36">
        <v>414</v>
      </c>
      <c r="C2287" s="36" t="s">
        <v>651</v>
      </c>
      <c r="D2287" s="37" t="s">
        <v>736</v>
      </c>
      <c r="E2287" s="38">
        <v>2051</v>
      </c>
      <c r="F2287" s="23">
        <v>41670</v>
      </c>
      <c r="G2287" s="38">
        <v>2051</v>
      </c>
      <c r="H2287" s="40">
        <f t="shared" si="36"/>
        <v>0</v>
      </c>
    </row>
    <row r="2288" spans="1:9" x14ac:dyDescent="0.25">
      <c r="A2288" s="35">
        <v>41670</v>
      </c>
      <c r="B2288" s="36">
        <v>415</v>
      </c>
      <c r="C2288" s="36" t="s">
        <v>651</v>
      </c>
      <c r="D2288" s="37" t="s">
        <v>147</v>
      </c>
      <c r="E2288" s="38">
        <v>3960</v>
      </c>
      <c r="F2288" s="23">
        <v>41670</v>
      </c>
      <c r="G2288" s="38">
        <v>3960</v>
      </c>
      <c r="H2288" s="40">
        <f t="shared" si="36"/>
        <v>0</v>
      </c>
    </row>
    <row r="2289" spans="1:10" x14ac:dyDescent="0.25">
      <c r="A2289" s="35">
        <v>41670</v>
      </c>
      <c r="B2289" s="36">
        <v>416</v>
      </c>
      <c r="C2289" s="36" t="s">
        <v>651</v>
      </c>
      <c r="D2289" s="37" t="s">
        <v>509</v>
      </c>
      <c r="E2289" s="38">
        <v>26140.5</v>
      </c>
      <c r="F2289" s="95" t="s">
        <v>737</v>
      </c>
      <c r="G2289" s="44">
        <f>21700+4440.5</f>
        <v>26140.5</v>
      </c>
      <c r="H2289" s="40">
        <f t="shared" si="36"/>
        <v>0</v>
      </c>
      <c r="I2289" s="21" t="s">
        <v>8</v>
      </c>
    </row>
    <row r="2290" spans="1:10" x14ac:dyDescent="0.25">
      <c r="A2290" s="35">
        <v>41670</v>
      </c>
      <c r="B2290" s="36">
        <v>417</v>
      </c>
      <c r="C2290" s="36" t="s">
        <v>651</v>
      </c>
      <c r="D2290" s="37" t="s">
        <v>92</v>
      </c>
      <c r="E2290" s="38">
        <v>9111.5</v>
      </c>
      <c r="F2290" s="30">
        <v>41671</v>
      </c>
      <c r="G2290" s="44">
        <v>9111.5</v>
      </c>
      <c r="H2290" s="40">
        <f t="shared" si="36"/>
        <v>0</v>
      </c>
      <c r="I2290" s="21" t="s">
        <v>27</v>
      </c>
    </row>
    <row r="2291" spans="1:10" x14ac:dyDescent="0.25">
      <c r="A2291" s="35">
        <v>41670</v>
      </c>
      <c r="B2291" s="36">
        <v>418</v>
      </c>
      <c r="C2291" s="36" t="s">
        <v>651</v>
      </c>
      <c r="D2291" s="37" t="s">
        <v>8</v>
      </c>
      <c r="E2291" s="38">
        <v>3600</v>
      </c>
      <c r="F2291" s="30">
        <v>41673</v>
      </c>
      <c r="G2291" s="44">
        <v>3600</v>
      </c>
      <c r="H2291" s="40">
        <f t="shared" si="36"/>
        <v>0</v>
      </c>
      <c r="I2291" s="21" t="s">
        <v>21</v>
      </c>
    </row>
    <row r="2292" spans="1:10" x14ac:dyDescent="0.25">
      <c r="A2292" s="35">
        <v>41670</v>
      </c>
      <c r="B2292" s="36">
        <v>419</v>
      </c>
      <c r="C2292" s="36" t="s">
        <v>651</v>
      </c>
      <c r="D2292" s="37" t="s">
        <v>11</v>
      </c>
      <c r="E2292" s="38">
        <v>53102</v>
      </c>
      <c r="F2292" s="30">
        <v>41680</v>
      </c>
      <c r="G2292" s="44">
        <v>53102</v>
      </c>
      <c r="H2292" s="40">
        <f t="shared" si="36"/>
        <v>0</v>
      </c>
      <c r="I2292" s="21" t="s">
        <v>37</v>
      </c>
      <c r="J2292" s="21" t="s">
        <v>738</v>
      </c>
    </row>
    <row r="2293" spans="1:10" x14ac:dyDescent="0.25">
      <c r="A2293" s="35">
        <v>41670</v>
      </c>
      <c r="B2293" s="36">
        <v>420</v>
      </c>
      <c r="C2293" s="36" t="s">
        <v>651</v>
      </c>
      <c r="D2293" s="37" t="s">
        <v>27</v>
      </c>
      <c r="E2293" s="38">
        <v>2228.5</v>
      </c>
      <c r="F2293" s="30">
        <v>41671</v>
      </c>
      <c r="G2293" s="44">
        <v>2228.5</v>
      </c>
      <c r="H2293" s="40">
        <f t="shared" si="36"/>
        <v>0</v>
      </c>
      <c r="I2293" s="21" t="s">
        <v>27</v>
      </c>
    </row>
    <row r="2294" spans="1:10" x14ac:dyDescent="0.25">
      <c r="A2294" s="35">
        <v>41670</v>
      </c>
      <c r="B2294" s="36">
        <v>421</v>
      </c>
      <c r="C2294" s="36" t="s">
        <v>651</v>
      </c>
      <c r="D2294" s="37" t="s">
        <v>180</v>
      </c>
      <c r="E2294" s="38">
        <v>26703</v>
      </c>
      <c r="F2294" s="30">
        <v>41680</v>
      </c>
      <c r="G2294" s="44">
        <v>26703</v>
      </c>
      <c r="H2294" s="40">
        <f t="shared" si="36"/>
        <v>0</v>
      </c>
    </row>
    <row r="2295" spans="1:10" x14ac:dyDescent="0.25">
      <c r="A2295" s="35">
        <v>41670</v>
      </c>
      <c r="B2295" s="36">
        <v>422</v>
      </c>
      <c r="C2295" s="36" t="s">
        <v>651</v>
      </c>
      <c r="D2295" s="37" t="s">
        <v>27</v>
      </c>
      <c r="E2295" s="38">
        <v>12371</v>
      </c>
      <c r="F2295" s="30">
        <v>41671</v>
      </c>
      <c r="G2295" s="44">
        <v>12371</v>
      </c>
      <c r="H2295" s="40">
        <f t="shared" si="36"/>
        <v>0</v>
      </c>
      <c r="I2295" s="21" t="s">
        <v>27</v>
      </c>
    </row>
    <row r="2296" spans="1:10" x14ac:dyDescent="0.25">
      <c r="A2296" s="35">
        <v>41670</v>
      </c>
      <c r="B2296" s="36">
        <v>423</v>
      </c>
      <c r="C2296" s="36" t="s">
        <v>651</v>
      </c>
      <c r="D2296" s="37" t="s">
        <v>8</v>
      </c>
      <c r="E2296" s="38">
        <v>176</v>
      </c>
      <c r="F2296" s="23">
        <v>41670</v>
      </c>
      <c r="G2296" s="38">
        <v>176</v>
      </c>
      <c r="H2296" s="40">
        <f t="shared" si="36"/>
        <v>0</v>
      </c>
      <c r="I2296" s="21" t="s">
        <v>8</v>
      </c>
    </row>
    <row r="2297" spans="1:10" x14ac:dyDescent="0.25">
      <c r="A2297" s="35">
        <v>41670</v>
      </c>
      <c r="B2297" s="36">
        <v>424</v>
      </c>
      <c r="C2297" s="36" t="s">
        <v>651</v>
      </c>
      <c r="D2297" s="37" t="s">
        <v>93</v>
      </c>
      <c r="E2297" s="38">
        <v>6211</v>
      </c>
      <c r="F2297" s="30">
        <v>41671</v>
      </c>
      <c r="G2297" s="44">
        <v>6211</v>
      </c>
      <c r="H2297" s="40">
        <f t="shared" si="36"/>
        <v>0</v>
      </c>
      <c r="I2297" s="21" t="s">
        <v>27</v>
      </c>
    </row>
    <row r="2298" spans="1:10" x14ac:dyDescent="0.25">
      <c r="A2298" s="35">
        <v>41670</v>
      </c>
      <c r="B2298" s="36">
        <v>425</v>
      </c>
      <c r="C2298" s="36" t="s">
        <v>651</v>
      </c>
      <c r="D2298" s="37" t="s">
        <v>545</v>
      </c>
      <c r="E2298" s="38">
        <v>3096</v>
      </c>
      <c r="F2298" s="89" t="s">
        <v>739</v>
      </c>
      <c r="G2298" s="38">
        <v>3096</v>
      </c>
      <c r="H2298" s="40">
        <f t="shared" si="36"/>
        <v>0</v>
      </c>
      <c r="I2298" s="21" t="s">
        <v>27</v>
      </c>
    </row>
    <row r="2299" spans="1:10" x14ac:dyDescent="0.25">
      <c r="A2299" s="35">
        <v>41670</v>
      </c>
      <c r="B2299" s="36">
        <v>426</v>
      </c>
      <c r="C2299" s="36" t="s">
        <v>651</v>
      </c>
      <c r="D2299" s="37" t="s">
        <v>8</v>
      </c>
      <c r="E2299" s="38">
        <v>92</v>
      </c>
      <c r="F2299" s="23">
        <v>41670</v>
      </c>
      <c r="G2299" s="38">
        <v>92</v>
      </c>
      <c r="H2299" s="40">
        <f t="shared" si="36"/>
        <v>0</v>
      </c>
      <c r="I2299" s="21" t="s">
        <v>8</v>
      </c>
    </row>
    <row r="2300" spans="1:10" x14ac:dyDescent="0.25">
      <c r="A2300" s="35">
        <v>41670</v>
      </c>
      <c r="B2300" s="36">
        <v>427</v>
      </c>
      <c r="C2300" s="36" t="s">
        <v>651</v>
      </c>
      <c r="D2300" s="37" t="s">
        <v>346</v>
      </c>
      <c r="E2300" s="38">
        <v>4104</v>
      </c>
      <c r="F2300" s="30">
        <v>41671</v>
      </c>
      <c r="G2300" s="44">
        <v>4104</v>
      </c>
      <c r="H2300" s="40">
        <f t="shared" si="36"/>
        <v>0</v>
      </c>
      <c r="I2300" s="21" t="s">
        <v>27</v>
      </c>
    </row>
    <row r="2301" spans="1:10" x14ac:dyDescent="0.25">
      <c r="A2301" s="35">
        <v>41670</v>
      </c>
      <c r="B2301" s="36">
        <v>428</v>
      </c>
      <c r="C2301" s="36" t="s">
        <v>651</v>
      </c>
      <c r="D2301" s="37" t="s">
        <v>367</v>
      </c>
      <c r="E2301" s="38">
        <v>5499.5</v>
      </c>
      <c r="F2301" s="95" t="s">
        <v>740</v>
      </c>
      <c r="G2301" s="44">
        <f>5000+499.5</f>
        <v>5499.5</v>
      </c>
      <c r="H2301" s="40">
        <f t="shared" si="36"/>
        <v>0</v>
      </c>
    </row>
    <row r="2302" spans="1:10" x14ac:dyDescent="0.25">
      <c r="A2302" s="35">
        <v>41670</v>
      </c>
      <c r="B2302" s="36">
        <v>429</v>
      </c>
      <c r="C2302" s="36" t="s">
        <v>651</v>
      </c>
      <c r="D2302" s="37" t="s">
        <v>88</v>
      </c>
      <c r="E2302" s="38">
        <v>4839</v>
      </c>
      <c r="F2302" s="30">
        <v>41671</v>
      </c>
      <c r="G2302" s="44">
        <v>4839</v>
      </c>
      <c r="H2302" s="40">
        <f t="shared" si="36"/>
        <v>0</v>
      </c>
      <c r="I2302" s="21" t="s">
        <v>27</v>
      </c>
    </row>
    <row r="2303" spans="1:10" x14ac:dyDescent="0.25">
      <c r="A2303" s="35">
        <v>41670</v>
      </c>
      <c r="B2303" s="36">
        <v>430</v>
      </c>
      <c r="C2303" s="36" t="s">
        <v>651</v>
      </c>
      <c r="D2303" s="37" t="s">
        <v>741</v>
      </c>
      <c r="E2303" s="38">
        <v>2516</v>
      </c>
      <c r="F2303" s="23">
        <v>41670</v>
      </c>
      <c r="G2303" s="38">
        <v>2516</v>
      </c>
      <c r="H2303" s="40">
        <f t="shared" si="36"/>
        <v>0</v>
      </c>
    </row>
    <row r="2304" spans="1:10" x14ac:dyDescent="0.25">
      <c r="A2304" s="35">
        <v>41670</v>
      </c>
      <c r="B2304" s="36">
        <v>431</v>
      </c>
      <c r="C2304" s="36" t="s">
        <v>651</v>
      </c>
      <c r="D2304" s="37" t="s">
        <v>91</v>
      </c>
      <c r="E2304" s="38">
        <v>6847.5</v>
      </c>
      <c r="F2304" s="30">
        <v>41671</v>
      </c>
      <c r="G2304" s="44">
        <v>6847.5</v>
      </c>
      <c r="H2304" s="40">
        <f t="shared" si="36"/>
        <v>0</v>
      </c>
      <c r="I2304" s="21" t="s">
        <v>27</v>
      </c>
    </row>
    <row r="2305" spans="1:9" x14ac:dyDescent="0.25">
      <c r="A2305" s="35">
        <v>41670</v>
      </c>
      <c r="B2305" s="36">
        <v>432</v>
      </c>
      <c r="C2305" s="36" t="s">
        <v>651</v>
      </c>
      <c r="D2305" s="37" t="s">
        <v>312</v>
      </c>
      <c r="E2305" s="38">
        <v>328</v>
      </c>
      <c r="F2305" s="23">
        <v>41670</v>
      </c>
      <c r="G2305" s="38">
        <v>328</v>
      </c>
      <c r="H2305" s="40">
        <f t="shared" si="36"/>
        <v>0</v>
      </c>
    </row>
    <row r="2306" spans="1:9" x14ac:dyDescent="0.25">
      <c r="A2306" s="35">
        <v>41670</v>
      </c>
      <c r="B2306" s="36">
        <v>433</v>
      </c>
      <c r="C2306" s="36" t="s">
        <v>651</v>
      </c>
      <c r="D2306" s="37" t="s">
        <v>85</v>
      </c>
      <c r="E2306" s="38">
        <v>33838.5</v>
      </c>
      <c r="F2306" s="30">
        <v>41671</v>
      </c>
      <c r="G2306" s="44">
        <v>33838.5</v>
      </c>
      <c r="H2306" s="40">
        <f t="shared" si="36"/>
        <v>0</v>
      </c>
      <c r="I2306" s="21" t="s">
        <v>27</v>
      </c>
    </row>
    <row r="2307" spans="1:9" x14ac:dyDescent="0.25">
      <c r="A2307" s="35">
        <v>41670</v>
      </c>
      <c r="B2307" s="36">
        <v>434</v>
      </c>
      <c r="C2307" s="36" t="s">
        <v>651</v>
      </c>
      <c r="D2307" s="37" t="s">
        <v>240</v>
      </c>
      <c r="E2307" s="38">
        <v>43632</v>
      </c>
      <c r="F2307" s="30" t="s">
        <v>742</v>
      </c>
      <c r="G2307" s="44">
        <v>43632</v>
      </c>
      <c r="H2307" s="40">
        <f t="shared" si="36"/>
        <v>0</v>
      </c>
      <c r="I2307" s="21" t="s">
        <v>27</v>
      </c>
    </row>
    <row r="2308" spans="1:9" x14ac:dyDescent="0.25">
      <c r="A2308" s="35">
        <v>41670</v>
      </c>
      <c r="B2308" s="36">
        <v>435</v>
      </c>
      <c r="C2308" s="36" t="s">
        <v>651</v>
      </c>
      <c r="D2308" s="37" t="s">
        <v>494</v>
      </c>
      <c r="E2308" s="38">
        <v>2523.5</v>
      </c>
      <c r="F2308" s="23">
        <v>41670</v>
      </c>
      <c r="G2308" s="38">
        <v>2523.5</v>
      </c>
      <c r="H2308" s="40">
        <f t="shared" si="36"/>
        <v>0</v>
      </c>
      <c r="I2308" s="21" t="s">
        <v>21</v>
      </c>
    </row>
    <row r="2309" spans="1:9" x14ac:dyDescent="0.25">
      <c r="A2309" s="35">
        <v>41670</v>
      </c>
      <c r="B2309" s="36">
        <v>436</v>
      </c>
      <c r="C2309" s="36" t="s">
        <v>651</v>
      </c>
      <c r="D2309" s="37" t="s">
        <v>743</v>
      </c>
      <c r="E2309" s="38">
        <v>1160</v>
      </c>
      <c r="F2309" s="23">
        <v>41683</v>
      </c>
      <c r="G2309" s="38">
        <v>1160</v>
      </c>
      <c r="H2309" s="40">
        <f t="shared" si="36"/>
        <v>0</v>
      </c>
    </row>
    <row r="2310" spans="1:9" x14ac:dyDescent="0.25">
      <c r="A2310" s="35">
        <v>41670</v>
      </c>
      <c r="B2310" s="36">
        <v>437</v>
      </c>
      <c r="C2310" s="36" t="s">
        <v>651</v>
      </c>
      <c r="D2310" s="37" t="s">
        <v>101</v>
      </c>
      <c r="E2310" s="38">
        <v>46443.5</v>
      </c>
      <c r="F2310" s="30" t="s">
        <v>744</v>
      </c>
      <c r="G2310" s="44">
        <v>46443.5</v>
      </c>
      <c r="H2310" s="40">
        <f t="shared" si="36"/>
        <v>0</v>
      </c>
      <c r="I2310" s="21" t="s">
        <v>27</v>
      </c>
    </row>
    <row r="2311" spans="1:9" x14ac:dyDescent="0.25">
      <c r="A2311" s="35">
        <v>41670</v>
      </c>
      <c r="B2311" s="36">
        <v>438</v>
      </c>
      <c r="C2311" s="36" t="s">
        <v>651</v>
      </c>
      <c r="D2311" s="37" t="s">
        <v>244</v>
      </c>
      <c r="E2311" s="38">
        <v>20353.5</v>
      </c>
      <c r="F2311" s="30" t="s">
        <v>745</v>
      </c>
      <c r="G2311" s="44">
        <v>20353.5</v>
      </c>
      <c r="H2311" s="40">
        <f t="shared" si="36"/>
        <v>0</v>
      </c>
      <c r="I2311" s="21" t="s">
        <v>27</v>
      </c>
    </row>
    <row r="2312" spans="1:9" x14ac:dyDescent="0.25">
      <c r="A2312" s="35">
        <v>41670</v>
      </c>
      <c r="B2312" s="36">
        <v>439</v>
      </c>
      <c r="C2312" s="36" t="s">
        <v>651</v>
      </c>
      <c r="D2312" s="37" t="s">
        <v>8</v>
      </c>
      <c r="E2312" s="38">
        <v>577</v>
      </c>
      <c r="F2312" s="23">
        <v>41670</v>
      </c>
      <c r="G2312" s="38">
        <v>577</v>
      </c>
      <c r="H2312" s="40">
        <f t="shared" si="36"/>
        <v>0</v>
      </c>
      <c r="I2312" s="21" t="s">
        <v>8</v>
      </c>
    </row>
    <row r="2313" spans="1:9" x14ac:dyDescent="0.25">
      <c r="A2313" s="35">
        <v>41670</v>
      </c>
      <c r="B2313" s="36">
        <v>440</v>
      </c>
      <c r="C2313" s="36" t="s">
        <v>651</v>
      </c>
      <c r="D2313" s="37" t="s">
        <v>746</v>
      </c>
      <c r="E2313" s="38">
        <v>658.5</v>
      </c>
      <c r="F2313" s="30">
        <v>41671</v>
      </c>
      <c r="G2313" s="44">
        <v>658.5</v>
      </c>
      <c r="H2313" s="40">
        <f t="shared" si="36"/>
        <v>0</v>
      </c>
      <c r="I2313" s="21" t="s">
        <v>15</v>
      </c>
    </row>
    <row r="2314" spans="1:9" x14ac:dyDescent="0.25">
      <c r="A2314" s="35">
        <v>41670</v>
      </c>
      <c r="B2314" s="36">
        <v>441</v>
      </c>
      <c r="C2314" s="36" t="s">
        <v>651</v>
      </c>
      <c r="D2314" s="37" t="s">
        <v>78</v>
      </c>
      <c r="E2314" s="38">
        <v>1990</v>
      </c>
      <c r="F2314" s="30">
        <v>41671</v>
      </c>
      <c r="G2314" s="44">
        <v>1990</v>
      </c>
      <c r="H2314" s="40">
        <f t="shared" si="36"/>
        <v>0</v>
      </c>
      <c r="I2314" s="21" t="s">
        <v>15</v>
      </c>
    </row>
    <row r="2315" spans="1:9" x14ac:dyDescent="0.25">
      <c r="A2315" s="35">
        <v>41670</v>
      </c>
      <c r="B2315" s="36">
        <v>442</v>
      </c>
      <c r="C2315" s="36" t="s">
        <v>651</v>
      </c>
      <c r="D2315" s="37" t="s">
        <v>392</v>
      </c>
      <c r="E2315" s="38">
        <v>2600</v>
      </c>
      <c r="F2315" s="23">
        <v>41670</v>
      </c>
      <c r="G2315" s="38">
        <v>2600</v>
      </c>
      <c r="H2315" s="40">
        <f t="shared" si="36"/>
        <v>0</v>
      </c>
    </row>
    <row r="2316" spans="1:9" x14ac:dyDescent="0.25">
      <c r="A2316" s="35">
        <v>41670</v>
      </c>
      <c r="B2316" s="36">
        <v>443</v>
      </c>
      <c r="C2316" s="36" t="s">
        <v>651</v>
      </c>
      <c r="D2316" s="37" t="s">
        <v>80</v>
      </c>
      <c r="E2316" s="38">
        <v>3284</v>
      </c>
      <c r="F2316" s="30">
        <v>41671</v>
      </c>
      <c r="G2316" s="44">
        <v>3284</v>
      </c>
      <c r="H2316" s="40">
        <f t="shared" si="36"/>
        <v>0</v>
      </c>
      <c r="I2316" s="21" t="s">
        <v>15</v>
      </c>
    </row>
    <row r="2317" spans="1:9" x14ac:dyDescent="0.25">
      <c r="A2317" s="35">
        <v>41670</v>
      </c>
      <c r="B2317" s="36">
        <v>444</v>
      </c>
      <c r="C2317" s="36" t="s">
        <v>651</v>
      </c>
      <c r="D2317" s="37" t="s">
        <v>106</v>
      </c>
      <c r="E2317" s="38">
        <v>17916</v>
      </c>
      <c r="F2317" s="30">
        <v>41685</v>
      </c>
      <c r="G2317" s="44">
        <v>17916</v>
      </c>
      <c r="H2317" s="40">
        <f t="shared" si="36"/>
        <v>0</v>
      </c>
    </row>
    <row r="2318" spans="1:9" x14ac:dyDescent="0.25">
      <c r="A2318" s="35">
        <v>41670</v>
      </c>
      <c r="B2318" s="36">
        <v>445</v>
      </c>
      <c r="C2318" s="36" t="s">
        <v>651</v>
      </c>
      <c r="D2318" s="37" t="s">
        <v>349</v>
      </c>
      <c r="E2318" s="38">
        <v>5500.5</v>
      </c>
      <c r="F2318" s="30">
        <v>41671</v>
      </c>
      <c r="G2318" s="44">
        <v>5500.5</v>
      </c>
      <c r="H2318" s="40">
        <f t="shared" si="36"/>
        <v>0</v>
      </c>
      <c r="I2318" s="21" t="s">
        <v>15</v>
      </c>
    </row>
    <row r="2319" spans="1:9" x14ac:dyDescent="0.25">
      <c r="A2319" s="35">
        <v>41670</v>
      </c>
      <c r="B2319" s="36">
        <v>446</v>
      </c>
      <c r="C2319" s="36" t="s">
        <v>651</v>
      </c>
      <c r="D2319" s="37" t="s">
        <v>747</v>
      </c>
      <c r="E2319" s="38">
        <v>18</v>
      </c>
      <c r="F2319" s="23">
        <v>41670</v>
      </c>
      <c r="G2319" s="38">
        <v>18</v>
      </c>
      <c r="H2319" s="40">
        <f t="shared" si="36"/>
        <v>0</v>
      </c>
    </row>
    <row r="2320" spans="1:9" x14ac:dyDescent="0.25">
      <c r="A2320" s="35">
        <v>41670</v>
      </c>
      <c r="B2320" s="36">
        <v>447</v>
      </c>
      <c r="C2320" s="36" t="s">
        <v>651</v>
      </c>
      <c r="D2320" s="37" t="s">
        <v>748</v>
      </c>
      <c r="E2320" s="38">
        <v>52</v>
      </c>
      <c r="F2320" s="23">
        <v>41670</v>
      </c>
      <c r="G2320" s="38">
        <v>52</v>
      </c>
      <c r="H2320" s="40">
        <f t="shared" si="36"/>
        <v>0</v>
      </c>
    </row>
    <row r="2321" spans="1:9" ht="15.75" thickBot="1" x14ac:dyDescent="0.3">
      <c r="A2321" s="131"/>
      <c r="B2321" s="36"/>
      <c r="C2321" s="36"/>
      <c r="D2321" s="132"/>
      <c r="E2321" s="133">
        <v>0</v>
      </c>
      <c r="F2321" s="134"/>
      <c r="G2321" s="133">
        <v>0</v>
      </c>
      <c r="H2321" s="133">
        <f t="shared" si="36"/>
        <v>0</v>
      </c>
    </row>
    <row r="2322" spans="1:9" ht="16.5" thickTop="1" thickBot="1" x14ac:dyDescent="0.3">
      <c r="A2322" s="131"/>
      <c r="B2322" s="36"/>
      <c r="C2322" s="36"/>
      <c r="D2322" s="37"/>
      <c r="E2322" s="38"/>
      <c r="F2322" s="23"/>
      <c r="G2322" s="38"/>
      <c r="H2322" s="38"/>
    </row>
    <row r="2323" spans="1:9" ht="16.5" thickBot="1" x14ac:dyDescent="0.3">
      <c r="A2323" s="131"/>
      <c r="B2323" s="135"/>
      <c r="C2323" s="135"/>
      <c r="E2323" s="136">
        <f>SUM(E3:E2321)</f>
        <v>29819402.806278229</v>
      </c>
      <c r="F2323" s="137"/>
      <c r="G2323" s="138">
        <f>SUM(G3:G2321)</f>
        <v>26890855.570999991</v>
      </c>
      <c r="H2323" s="139">
        <f>SUM(H3:H2321)</f>
        <v>2928547.2352782288</v>
      </c>
    </row>
    <row r="2324" spans="1:9" x14ac:dyDescent="0.25">
      <c r="G2324" s="38"/>
      <c r="I2324" s="88"/>
    </row>
    <row r="2325" spans="1:9" x14ac:dyDescent="0.25">
      <c r="G2325" s="38"/>
    </row>
    <row r="2326" spans="1:9" x14ac:dyDescent="0.25">
      <c r="E2326" s="141"/>
      <c r="F2326" s="142"/>
      <c r="G2326" s="141"/>
    </row>
    <row r="2327" spans="1:9" x14ac:dyDescent="0.25">
      <c r="E2327" s="141"/>
      <c r="F2327" s="142"/>
      <c r="G2327" s="141"/>
    </row>
    <row r="2328" spans="1:9" x14ac:dyDescent="0.25">
      <c r="E2328" s="141"/>
      <c r="F2328" s="142"/>
      <c r="G2328" s="141"/>
    </row>
    <row r="2329" spans="1:9" ht="30" x14ac:dyDescent="0.25">
      <c r="E2329" s="143" t="s">
        <v>749</v>
      </c>
      <c r="F2329" s="142"/>
      <c r="G2329" s="144" t="s">
        <v>750</v>
      </c>
    </row>
    <row r="2330" spans="1:9" x14ac:dyDescent="0.25">
      <c r="E2330" s="143"/>
      <c r="F2330" s="142"/>
      <c r="G2330" s="144"/>
    </row>
    <row r="2331" spans="1:9" x14ac:dyDescent="0.25">
      <c r="E2331" s="143"/>
      <c r="F2331" s="142"/>
      <c r="G2331" s="144"/>
    </row>
    <row r="2332" spans="1:9" x14ac:dyDescent="0.25">
      <c r="E2332" s="143"/>
      <c r="F2332" s="142"/>
      <c r="G2332" s="144"/>
    </row>
    <row r="2333" spans="1:9" x14ac:dyDescent="0.25">
      <c r="E2333" s="141"/>
      <c r="F2333" s="142"/>
      <c r="G2333" s="141"/>
    </row>
    <row r="2334" spans="1:9" x14ac:dyDescent="0.25">
      <c r="E2334" s="141"/>
      <c r="F2334" s="142"/>
      <c r="G2334" s="141"/>
    </row>
    <row r="2335" spans="1:9" x14ac:dyDescent="0.25">
      <c r="E2335" s="141"/>
      <c r="F2335" s="142"/>
      <c r="G2335" s="141"/>
    </row>
    <row r="2336" spans="1:9" ht="21" x14ac:dyDescent="0.35">
      <c r="E2336" s="577">
        <f>E2323-G2323</f>
        <v>2928547.2352782376</v>
      </c>
      <c r="F2336" s="578"/>
      <c r="G2336" s="579"/>
    </row>
    <row r="2337" spans="5:7" s="21" customFormat="1" x14ac:dyDescent="0.25">
      <c r="E2337" s="141"/>
      <c r="F2337" s="142"/>
      <c r="G2337" s="141"/>
    </row>
    <row r="2338" spans="5:7" s="21" customFormat="1" x14ac:dyDescent="0.25">
      <c r="E2338" s="145"/>
      <c r="F2338" s="145"/>
      <c r="G2338" s="145"/>
    </row>
    <row r="2339" spans="5:7" s="21" customFormat="1" x14ac:dyDescent="0.25">
      <c r="E2339" s="145"/>
      <c r="F2339" s="145"/>
      <c r="G2339" s="145"/>
    </row>
    <row r="2643" s="21" customFormat="1" x14ac:dyDescent="0.25"/>
    <row r="2644" s="21" customFormat="1" x14ac:dyDescent="0.25"/>
    <row r="2645" s="21" customFormat="1" x14ac:dyDescent="0.25"/>
  </sheetData>
  <mergeCells count="3">
    <mergeCell ref="A1:H1"/>
    <mergeCell ref="B2:D2"/>
    <mergeCell ref="E2336:G23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2885"/>
  <sheetViews>
    <sheetView topLeftCell="A89" workbookViewId="0">
      <selection activeCell="G102" sqref="G102"/>
    </sheetView>
  </sheetViews>
  <sheetFormatPr baseColWidth="10" defaultRowHeight="15.75" x14ac:dyDescent="0.25"/>
  <cols>
    <col min="1" max="1" width="8.85546875" style="170" bestFit="1" customWidth="1"/>
    <col min="2" max="2" width="5.5703125" style="170" bestFit="1" customWidth="1"/>
    <col min="3" max="3" width="4" style="170" bestFit="1" customWidth="1"/>
    <col min="4" max="4" width="33.85546875" style="252" bestFit="1" customWidth="1"/>
    <col min="5" max="5" width="16.140625" style="170" bestFit="1" customWidth="1"/>
    <col min="6" max="6" width="26.85546875" style="170" customWidth="1"/>
    <col min="7" max="7" width="16.140625" style="170" bestFit="1" customWidth="1"/>
    <col min="8" max="8" width="15" style="170" bestFit="1" customWidth="1"/>
    <col min="9" max="9" width="14.140625" style="170" bestFit="1" customWidth="1"/>
    <col min="10" max="10" width="11.42578125" style="170"/>
    <col min="11" max="16384" width="11.42578125" style="145"/>
  </cols>
  <sheetData>
    <row r="1" spans="1:10" s="146" customFormat="1" ht="20.25" customHeight="1" x14ac:dyDescent="0.3">
      <c r="A1" s="580" t="s">
        <v>751</v>
      </c>
      <c r="B1" s="580"/>
      <c r="C1" s="580"/>
      <c r="D1" s="580"/>
      <c r="E1" s="580"/>
      <c r="F1" s="580"/>
      <c r="G1" s="580"/>
      <c r="H1" s="580"/>
    </row>
    <row r="2" spans="1:10" s="146" customFormat="1" x14ac:dyDescent="0.25">
      <c r="A2" s="147"/>
      <c r="B2" s="581"/>
      <c r="C2" s="581"/>
      <c r="D2" s="581"/>
      <c r="E2" s="148"/>
      <c r="F2" s="149"/>
      <c r="G2" s="148"/>
      <c r="H2" s="150"/>
    </row>
    <row r="3" spans="1:10" s="146" customFormat="1" ht="38.25" thickBot="1" x14ac:dyDescent="0.35">
      <c r="A3" s="151" t="s">
        <v>1</v>
      </c>
      <c r="B3" s="152" t="s">
        <v>2</v>
      </c>
      <c r="C3" s="152"/>
      <c r="D3" s="153" t="s">
        <v>752</v>
      </c>
      <c r="E3" s="154" t="s">
        <v>4</v>
      </c>
      <c r="F3" s="155" t="s">
        <v>5</v>
      </c>
      <c r="G3" s="156" t="s">
        <v>6</v>
      </c>
      <c r="H3" s="152" t="s">
        <v>7</v>
      </c>
    </row>
    <row r="4" spans="1:10" s="146" customFormat="1" ht="16.5" thickTop="1" x14ac:dyDescent="0.25">
      <c r="A4" s="151">
        <v>41671</v>
      </c>
      <c r="B4" s="157">
        <v>448</v>
      </c>
      <c r="C4" s="152" t="s">
        <v>651</v>
      </c>
      <c r="D4" s="158" t="s">
        <v>560</v>
      </c>
      <c r="E4" s="159">
        <v>29156</v>
      </c>
      <c r="F4" s="160">
        <v>41671</v>
      </c>
      <c r="G4" s="161">
        <v>29156</v>
      </c>
      <c r="H4" s="162">
        <f t="shared" ref="H4:H68" si="0">E4-G4</f>
        <v>0</v>
      </c>
    </row>
    <row r="5" spans="1:10" x14ac:dyDescent="0.25">
      <c r="A5" s="163">
        <v>41671</v>
      </c>
      <c r="B5" s="164">
        <v>449</v>
      </c>
      <c r="C5" s="164" t="s">
        <v>651</v>
      </c>
      <c r="D5" s="165" t="s">
        <v>74</v>
      </c>
      <c r="E5" s="166">
        <v>2106</v>
      </c>
      <c r="F5" s="167">
        <v>41671</v>
      </c>
      <c r="G5" s="168">
        <v>2106</v>
      </c>
      <c r="H5" s="162">
        <f t="shared" si="0"/>
        <v>0</v>
      </c>
      <c r="I5" s="169" t="s">
        <v>15</v>
      </c>
    </row>
    <row r="6" spans="1:10" x14ac:dyDescent="0.25">
      <c r="A6" s="163">
        <v>41671</v>
      </c>
      <c r="B6" s="164">
        <v>450</v>
      </c>
      <c r="C6" s="164" t="s">
        <v>651</v>
      </c>
      <c r="D6" s="165" t="s">
        <v>545</v>
      </c>
      <c r="E6" s="166">
        <v>10925</v>
      </c>
      <c r="F6" s="167">
        <v>41671</v>
      </c>
      <c r="G6" s="168">
        <v>10925</v>
      </c>
      <c r="H6" s="162">
        <f t="shared" si="0"/>
        <v>0</v>
      </c>
      <c r="I6" s="169" t="s">
        <v>27</v>
      </c>
    </row>
    <row r="7" spans="1:10" x14ac:dyDescent="0.25">
      <c r="A7" s="163">
        <v>41671</v>
      </c>
      <c r="B7" s="164">
        <v>451</v>
      </c>
      <c r="C7" s="164" t="s">
        <v>651</v>
      </c>
      <c r="D7" s="165" t="s">
        <v>149</v>
      </c>
      <c r="E7" s="166">
        <v>7792.5</v>
      </c>
      <c r="F7" s="167">
        <v>41671</v>
      </c>
      <c r="G7" s="168">
        <v>7792.5</v>
      </c>
      <c r="H7" s="162">
        <f t="shared" si="0"/>
        <v>0</v>
      </c>
      <c r="I7" s="169" t="s">
        <v>27</v>
      </c>
    </row>
    <row r="8" spans="1:10" x14ac:dyDescent="0.25">
      <c r="A8" s="163">
        <v>41671</v>
      </c>
      <c r="B8" s="164">
        <v>452</v>
      </c>
      <c r="C8" s="164" t="s">
        <v>651</v>
      </c>
      <c r="D8" s="165" t="s">
        <v>85</v>
      </c>
      <c r="E8" s="166">
        <v>953</v>
      </c>
      <c r="F8" s="167">
        <v>41671</v>
      </c>
      <c r="G8" s="168">
        <v>953</v>
      </c>
      <c r="H8" s="162">
        <f t="shared" si="0"/>
        <v>0</v>
      </c>
      <c r="I8" s="169" t="s">
        <v>27</v>
      </c>
    </row>
    <row r="9" spans="1:10" x14ac:dyDescent="0.25">
      <c r="A9" s="163">
        <v>41671</v>
      </c>
      <c r="B9" s="164">
        <v>453</v>
      </c>
      <c r="C9" s="164" t="s">
        <v>651</v>
      </c>
      <c r="D9" s="165" t="s">
        <v>91</v>
      </c>
      <c r="E9" s="166">
        <v>19327</v>
      </c>
      <c r="F9" s="167">
        <v>41671</v>
      </c>
      <c r="G9" s="168">
        <v>19327</v>
      </c>
      <c r="H9" s="162">
        <f t="shared" si="0"/>
        <v>0</v>
      </c>
      <c r="I9" s="169" t="s">
        <v>27</v>
      </c>
    </row>
    <row r="10" spans="1:10" x14ac:dyDescent="0.25">
      <c r="A10" s="163">
        <v>41671</v>
      </c>
      <c r="B10" s="164">
        <v>454</v>
      </c>
      <c r="C10" s="164" t="s">
        <v>651</v>
      </c>
      <c r="D10" s="165" t="s">
        <v>230</v>
      </c>
      <c r="E10" s="166">
        <v>365</v>
      </c>
      <c r="F10" s="167">
        <v>41671</v>
      </c>
      <c r="G10" s="168">
        <v>365</v>
      </c>
      <c r="H10" s="162">
        <f t="shared" si="0"/>
        <v>0</v>
      </c>
      <c r="I10" s="169"/>
    </row>
    <row r="11" spans="1:10" x14ac:dyDescent="0.25">
      <c r="A11" s="163">
        <v>41671</v>
      </c>
      <c r="B11" s="164">
        <v>455</v>
      </c>
      <c r="C11" s="164" t="s">
        <v>651</v>
      </c>
      <c r="D11" s="165" t="s">
        <v>62</v>
      </c>
      <c r="E11" s="166">
        <v>15905</v>
      </c>
      <c r="F11" s="167">
        <v>41671</v>
      </c>
      <c r="G11" s="168">
        <v>15905</v>
      </c>
      <c r="H11" s="162">
        <f t="shared" si="0"/>
        <v>0</v>
      </c>
      <c r="I11" s="169" t="s">
        <v>30</v>
      </c>
      <c r="J11" s="170" t="s">
        <v>753</v>
      </c>
    </row>
    <row r="12" spans="1:10" x14ac:dyDescent="0.25">
      <c r="A12" s="163">
        <v>41671</v>
      </c>
      <c r="B12" s="164">
        <v>456</v>
      </c>
      <c r="C12" s="164" t="s">
        <v>651</v>
      </c>
      <c r="D12" s="165" t="s">
        <v>63</v>
      </c>
      <c r="E12" s="166">
        <v>2165</v>
      </c>
      <c r="F12" s="167">
        <v>41671</v>
      </c>
      <c r="G12" s="168">
        <v>2165</v>
      </c>
      <c r="H12" s="162">
        <f t="shared" si="0"/>
        <v>0</v>
      </c>
      <c r="I12" s="169" t="s">
        <v>21</v>
      </c>
    </row>
    <row r="13" spans="1:10" x14ac:dyDescent="0.25">
      <c r="A13" s="163">
        <v>41671</v>
      </c>
      <c r="B13" s="164">
        <v>457</v>
      </c>
      <c r="C13" s="164" t="s">
        <v>651</v>
      </c>
      <c r="D13" s="165" t="s">
        <v>194</v>
      </c>
      <c r="E13" s="166">
        <v>26460</v>
      </c>
      <c r="F13" s="167">
        <v>41674</v>
      </c>
      <c r="G13" s="168">
        <v>26460</v>
      </c>
      <c r="H13" s="162">
        <f t="shared" si="0"/>
        <v>0</v>
      </c>
      <c r="I13" s="169" t="s">
        <v>21</v>
      </c>
    </row>
    <row r="14" spans="1:10" x14ac:dyDescent="0.25">
      <c r="A14" s="163">
        <v>41671</v>
      </c>
      <c r="B14" s="164">
        <v>458</v>
      </c>
      <c r="C14" s="164" t="s">
        <v>651</v>
      </c>
      <c r="D14" s="165" t="s">
        <v>70</v>
      </c>
      <c r="E14" s="166">
        <v>11750</v>
      </c>
      <c r="F14" s="167">
        <v>41675</v>
      </c>
      <c r="G14" s="168">
        <v>11750</v>
      </c>
      <c r="H14" s="162">
        <f t="shared" si="0"/>
        <v>0</v>
      </c>
      <c r="I14" s="169"/>
    </row>
    <row r="15" spans="1:10" x14ac:dyDescent="0.25">
      <c r="A15" s="163">
        <v>41671</v>
      </c>
      <c r="B15" s="164">
        <v>459</v>
      </c>
      <c r="C15" s="164" t="s">
        <v>651</v>
      </c>
      <c r="D15" s="165" t="s">
        <v>110</v>
      </c>
      <c r="E15" s="166">
        <v>17612</v>
      </c>
      <c r="F15" s="167">
        <v>41690</v>
      </c>
      <c r="G15" s="168">
        <v>17612</v>
      </c>
      <c r="H15" s="162">
        <f t="shared" si="0"/>
        <v>0</v>
      </c>
      <c r="I15" s="169" t="s">
        <v>217</v>
      </c>
    </row>
    <row r="16" spans="1:10" x14ac:dyDescent="0.25">
      <c r="A16" s="163">
        <v>41671</v>
      </c>
      <c r="B16" s="164">
        <v>460</v>
      </c>
      <c r="C16" s="164" t="s">
        <v>651</v>
      </c>
      <c r="D16" s="165" t="s">
        <v>110</v>
      </c>
      <c r="E16" s="166">
        <v>1200</v>
      </c>
      <c r="F16" s="167">
        <v>41690</v>
      </c>
      <c r="G16" s="168">
        <v>1200</v>
      </c>
      <c r="H16" s="162">
        <f t="shared" si="0"/>
        <v>0</v>
      </c>
      <c r="I16" s="169" t="s">
        <v>217</v>
      </c>
    </row>
    <row r="17" spans="1:10" x14ac:dyDescent="0.25">
      <c r="A17" s="163">
        <v>41671</v>
      </c>
      <c r="B17" s="164">
        <v>461</v>
      </c>
      <c r="C17" s="164" t="s">
        <v>651</v>
      </c>
      <c r="D17" s="165" t="s">
        <v>14</v>
      </c>
      <c r="E17" s="166">
        <v>4400</v>
      </c>
      <c r="F17" s="167">
        <v>41671</v>
      </c>
      <c r="G17" s="168">
        <v>4400</v>
      </c>
      <c r="H17" s="162">
        <f t="shared" si="0"/>
        <v>0</v>
      </c>
      <c r="I17" s="169" t="s">
        <v>217</v>
      </c>
    </row>
    <row r="18" spans="1:10" x14ac:dyDescent="0.25">
      <c r="A18" s="163">
        <v>41671</v>
      </c>
      <c r="B18" s="164">
        <v>462</v>
      </c>
      <c r="C18" s="164" t="s">
        <v>651</v>
      </c>
      <c r="D18" s="165" t="s">
        <v>697</v>
      </c>
      <c r="E18" s="166">
        <v>894</v>
      </c>
      <c r="F18" s="167">
        <v>41671</v>
      </c>
      <c r="G18" s="168">
        <v>894</v>
      </c>
      <c r="H18" s="162">
        <f t="shared" si="0"/>
        <v>0</v>
      </c>
      <c r="I18" s="169" t="s">
        <v>27</v>
      </c>
    </row>
    <row r="19" spans="1:10" x14ac:dyDescent="0.25">
      <c r="A19" s="163">
        <v>41671</v>
      </c>
      <c r="B19" s="164">
        <v>463</v>
      </c>
      <c r="C19" s="164" t="s">
        <v>651</v>
      </c>
      <c r="D19" s="165" t="s">
        <v>18</v>
      </c>
      <c r="E19" s="166">
        <v>886</v>
      </c>
      <c r="F19" s="167">
        <v>41671</v>
      </c>
      <c r="G19" s="168">
        <v>886</v>
      </c>
      <c r="H19" s="162">
        <f t="shared" si="0"/>
        <v>0</v>
      </c>
      <c r="I19" s="169"/>
    </row>
    <row r="20" spans="1:10" x14ac:dyDescent="0.25">
      <c r="A20" s="163">
        <v>41671</v>
      </c>
      <c r="B20" s="164">
        <v>464</v>
      </c>
      <c r="C20" s="164" t="s">
        <v>651</v>
      </c>
      <c r="D20" s="165" t="s">
        <v>269</v>
      </c>
      <c r="E20" s="166">
        <v>3128</v>
      </c>
      <c r="F20" s="167">
        <v>41671</v>
      </c>
      <c r="G20" s="168">
        <v>3128</v>
      </c>
      <c r="H20" s="162">
        <f t="shared" si="0"/>
        <v>0</v>
      </c>
      <c r="I20" s="169"/>
    </row>
    <row r="21" spans="1:10" x14ac:dyDescent="0.25">
      <c r="A21" s="163">
        <v>41671</v>
      </c>
      <c r="B21" s="164">
        <v>465</v>
      </c>
      <c r="C21" s="164" t="s">
        <v>651</v>
      </c>
      <c r="D21" s="171" t="s">
        <v>53</v>
      </c>
      <c r="E21" s="172">
        <v>0</v>
      </c>
      <c r="F21" s="169"/>
      <c r="G21" s="168"/>
      <c r="H21" s="162">
        <f t="shared" si="0"/>
        <v>0</v>
      </c>
      <c r="I21" s="169" t="s">
        <v>513</v>
      </c>
      <c r="J21" s="170" t="s">
        <v>754</v>
      </c>
    </row>
    <row r="22" spans="1:10" x14ac:dyDescent="0.25">
      <c r="A22" s="163">
        <v>41671</v>
      </c>
      <c r="B22" s="164">
        <v>466</v>
      </c>
      <c r="C22" s="164" t="s">
        <v>651</v>
      </c>
      <c r="D22" s="165" t="s">
        <v>755</v>
      </c>
      <c r="E22" s="166">
        <v>6705.5</v>
      </c>
      <c r="F22" s="167">
        <v>41671</v>
      </c>
      <c r="G22" s="168">
        <v>6705.5</v>
      </c>
      <c r="H22" s="162">
        <f t="shared" si="0"/>
        <v>0</v>
      </c>
      <c r="I22" s="169"/>
    </row>
    <row r="23" spans="1:10" x14ac:dyDescent="0.25">
      <c r="A23" s="163">
        <v>41671</v>
      </c>
      <c r="B23" s="164">
        <v>467</v>
      </c>
      <c r="C23" s="164" t="s">
        <v>651</v>
      </c>
      <c r="D23" s="165" t="s">
        <v>269</v>
      </c>
      <c r="E23" s="166">
        <v>5097.5</v>
      </c>
      <c r="F23" s="167">
        <v>41671</v>
      </c>
      <c r="G23" s="168">
        <v>5097.5</v>
      </c>
      <c r="H23" s="162">
        <f t="shared" si="0"/>
        <v>0</v>
      </c>
      <c r="I23" s="169"/>
    </row>
    <row r="24" spans="1:10" x14ac:dyDescent="0.25">
      <c r="A24" s="163">
        <v>41671</v>
      </c>
      <c r="B24" s="164">
        <v>468</v>
      </c>
      <c r="C24" s="164" t="s">
        <v>651</v>
      </c>
      <c r="D24" s="165" t="s">
        <v>28</v>
      </c>
      <c r="E24" s="166">
        <v>33690</v>
      </c>
      <c r="F24" s="167">
        <v>41671</v>
      </c>
      <c r="G24" s="168">
        <v>33690</v>
      </c>
      <c r="H24" s="162">
        <f t="shared" si="0"/>
        <v>0</v>
      </c>
      <c r="I24" s="169"/>
    </row>
    <row r="25" spans="1:10" x14ac:dyDescent="0.25">
      <c r="A25" s="163">
        <v>41671</v>
      </c>
      <c r="B25" s="164">
        <v>469</v>
      </c>
      <c r="C25" s="164" t="s">
        <v>651</v>
      </c>
      <c r="D25" s="165" t="s">
        <v>87</v>
      </c>
      <c r="E25" s="166">
        <v>3687</v>
      </c>
      <c r="F25" s="167">
        <v>41671</v>
      </c>
      <c r="G25" s="168">
        <v>3687</v>
      </c>
      <c r="H25" s="162">
        <f t="shared" si="0"/>
        <v>0</v>
      </c>
      <c r="I25" s="169"/>
    </row>
    <row r="26" spans="1:10" x14ac:dyDescent="0.25">
      <c r="A26" s="163">
        <v>41671</v>
      </c>
      <c r="B26" s="164">
        <v>470</v>
      </c>
      <c r="C26" s="164" t="s">
        <v>651</v>
      </c>
      <c r="D26" s="165" t="s">
        <v>108</v>
      </c>
      <c r="E26" s="166">
        <v>12896.5</v>
      </c>
      <c r="F26" s="167">
        <v>41671</v>
      </c>
      <c r="G26" s="168">
        <v>12896.5</v>
      </c>
      <c r="H26" s="162">
        <f t="shared" si="0"/>
        <v>0</v>
      </c>
      <c r="I26" s="169"/>
    </row>
    <row r="27" spans="1:10" x14ac:dyDescent="0.25">
      <c r="A27" s="163">
        <v>41671</v>
      </c>
      <c r="B27" s="164">
        <v>471</v>
      </c>
      <c r="C27" s="164" t="s">
        <v>651</v>
      </c>
      <c r="D27" s="165" t="s">
        <v>144</v>
      </c>
      <c r="E27" s="166">
        <v>4963</v>
      </c>
      <c r="F27" s="167">
        <v>41673</v>
      </c>
      <c r="G27" s="168">
        <v>4963</v>
      </c>
      <c r="H27" s="162">
        <f t="shared" si="0"/>
        <v>0</v>
      </c>
      <c r="I27" s="169" t="s">
        <v>12</v>
      </c>
    </row>
    <row r="28" spans="1:10" x14ac:dyDescent="0.25">
      <c r="A28" s="163">
        <v>41671</v>
      </c>
      <c r="B28" s="164">
        <v>472</v>
      </c>
      <c r="C28" s="164" t="s">
        <v>651</v>
      </c>
      <c r="D28" s="165" t="s">
        <v>16</v>
      </c>
      <c r="E28" s="166">
        <v>90478</v>
      </c>
      <c r="F28" s="173">
        <v>41710</v>
      </c>
      <c r="G28" s="174">
        <v>90478</v>
      </c>
      <c r="H28" s="162">
        <f t="shared" si="0"/>
        <v>0</v>
      </c>
      <c r="I28" s="169"/>
    </row>
    <row r="29" spans="1:10" x14ac:dyDescent="0.25">
      <c r="A29" s="163">
        <v>41671</v>
      </c>
      <c r="B29" s="164">
        <v>473</v>
      </c>
      <c r="C29" s="164" t="s">
        <v>651</v>
      </c>
      <c r="D29" s="165" t="s">
        <v>756</v>
      </c>
      <c r="E29" s="166">
        <v>1187.5</v>
      </c>
      <c r="F29" s="167">
        <v>41671</v>
      </c>
      <c r="G29" s="168">
        <v>1187.5</v>
      </c>
      <c r="H29" s="162">
        <f t="shared" si="0"/>
        <v>0</v>
      </c>
      <c r="I29" s="169"/>
    </row>
    <row r="30" spans="1:10" x14ac:dyDescent="0.25">
      <c r="A30" s="163">
        <v>41671</v>
      </c>
      <c r="B30" s="164">
        <v>474</v>
      </c>
      <c r="C30" s="164" t="s">
        <v>651</v>
      </c>
      <c r="D30" s="165" t="s">
        <v>756</v>
      </c>
      <c r="E30" s="166">
        <v>2111</v>
      </c>
      <c r="F30" s="167">
        <v>41671</v>
      </c>
      <c r="G30" s="168">
        <v>2111</v>
      </c>
      <c r="H30" s="162">
        <f t="shared" si="0"/>
        <v>0</v>
      </c>
      <c r="I30" s="169"/>
    </row>
    <row r="31" spans="1:10" x14ac:dyDescent="0.25">
      <c r="A31" s="163">
        <v>41671</v>
      </c>
      <c r="B31" s="164">
        <v>475</v>
      </c>
      <c r="C31" s="164" t="s">
        <v>651</v>
      </c>
      <c r="D31" s="165" t="s">
        <v>108</v>
      </c>
      <c r="E31" s="166">
        <v>528</v>
      </c>
      <c r="F31" s="167">
        <v>41671</v>
      </c>
      <c r="G31" s="168">
        <v>528</v>
      </c>
      <c r="H31" s="162">
        <f t="shared" si="0"/>
        <v>0</v>
      </c>
      <c r="I31" s="169"/>
    </row>
    <row r="32" spans="1:10" x14ac:dyDescent="0.25">
      <c r="A32" s="163">
        <v>41671</v>
      </c>
      <c r="B32" s="164">
        <v>476</v>
      </c>
      <c r="C32" s="164" t="s">
        <v>651</v>
      </c>
      <c r="D32" s="165" t="s">
        <v>757</v>
      </c>
      <c r="E32" s="166">
        <v>2102</v>
      </c>
      <c r="F32" s="167">
        <v>41671</v>
      </c>
      <c r="G32" s="168">
        <v>2102</v>
      </c>
      <c r="H32" s="162">
        <f t="shared" si="0"/>
        <v>0</v>
      </c>
      <c r="I32" s="169"/>
    </row>
    <row r="33" spans="1:10" x14ac:dyDescent="0.25">
      <c r="A33" s="163">
        <v>41671</v>
      </c>
      <c r="B33" s="164">
        <v>477</v>
      </c>
      <c r="C33" s="164" t="s">
        <v>651</v>
      </c>
      <c r="D33" s="165" t="s">
        <v>13</v>
      </c>
      <c r="E33" s="166">
        <v>6992</v>
      </c>
      <c r="F33" s="167">
        <v>41672</v>
      </c>
      <c r="G33" s="168">
        <v>6992</v>
      </c>
      <c r="H33" s="162">
        <f t="shared" si="0"/>
        <v>0</v>
      </c>
      <c r="I33" s="169" t="s">
        <v>21</v>
      </c>
    </row>
    <row r="34" spans="1:10" x14ac:dyDescent="0.25">
      <c r="A34" s="163">
        <v>41671</v>
      </c>
      <c r="B34" s="164">
        <v>478</v>
      </c>
      <c r="C34" s="164" t="s">
        <v>651</v>
      </c>
      <c r="D34" s="165" t="s">
        <v>36</v>
      </c>
      <c r="E34" s="168">
        <v>41827</v>
      </c>
      <c r="F34" s="175" t="s">
        <v>758</v>
      </c>
      <c r="G34" s="168">
        <f>30000+11827</f>
        <v>41827</v>
      </c>
      <c r="H34" s="162">
        <f t="shared" si="0"/>
        <v>0</v>
      </c>
      <c r="I34" s="169"/>
    </row>
    <row r="35" spans="1:10" x14ac:dyDescent="0.25">
      <c r="A35" s="163">
        <v>41671</v>
      </c>
      <c r="B35" s="164">
        <v>479</v>
      </c>
      <c r="C35" s="164" t="s">
        <v>651</v>
      </c>
      <c r="D35" s="165" t="s">
        <v>29</v>
      </c>
      <c r="E35" s="168">
        <v>17250</v>
      </c>
      <c r="F35" s="175" t="s">
        <v>759</v>
      </c>
      <c r="G35" s="168">
        <f>5250+12000</f>
        <v>17250</v>
      </c>
      <c r="H35" s="162">
        <f t="shared" si="0"/>
        <v>0</v>
      </c>
      <c r="I35" s="169" t="s">
        <v>30</v>
      </c>
    </row>
    <row r="36" spans="1:10" x14ac:dyDescent="0.25">
      <c r="A36" s="163">
        <v>41671</v>
      </c>
      <c r="B36" s="164">
        <v>480</v>
      </c>
      <c r="C36" s="164" t="s">
        <v>651</v>
      </c>
      <c r="D36" s="165" t="s">
        <v>741</v>
      </c>
      <c r="E36" s="166">
        <v>9137.5</v>
      </c>
      <c r="F36" s="167">
        <v>41671</v>
      </c>
      <c r="G36" s="168">
        <v>9137.5</v>
      </c>
      <c r="H36" s="162">
        <f t="shared" si="0"/>
        <v>0</v>
      </c>
      <c r="I36" s="169"/>
    </row>
    <row r="37" spans="1:10" x14ac:dyDescent="0.25">
      <c r="A37" s="163">
        <v>41671</v>
      </c>
      <c r="B37" s="164">
        <v>481</v>
      </c>
      <c r="C37" s="164" t="s">
        <v>651</v>
      </c>
      <c r="D37" s="165" t="s">
        <v>33</v>
      </c>
      <c r="E37" s="166">
        <v>12504</v>
      </c>
      <c r="F37" s="167">
        <v>41671</v>
      </c>
      <c r="G37" s="168">
        <v>12504</v>
      </c>
      <c r="H37" s="162">
        <f t="shared" si="0"/>
        <v>0</v>
      </c>
      <c r="I37" s="169"/>
    </row>
    <row r="38" spans="1:10" x14ac:dyDescent="0.25">
      <c r="A38" s="163">
        <v>41671</v>
      </c>
      <c r="B38" s="164">
        <v>482</v>
      </c>
      <c r="C38" s="164" t="s">
        <v>651</v>
      </c>
      <c r="D38" s="171" t="s">
        <v>53</v>
      </c>
      <c r="E38" s="172">
        <v>0</v>
      </c>
      <c r="F38" s="169"/>
      <c r="G38" s="168"/>
      <c r="H38" s="162">
        <f t="shared" si="0"/>
        <v>0</v>
      </c>
      <c r="I38" s="169" t="s">
        <v>324</v>
      </c>
      <c r="J38" s="170" t="s">
        <v>760</v>
      </c>
    </row>
    <row r="39" spans="1:10" x14ac:dyDescent="0.25">
      <c r="A39" s="163">
        <v>41671</v>
      </c>
      <c r="B39" s="164">
        <v>483</v>
      </c>
      <c r="C39" s="164" t="s">
        <v>651</v>
      </c>
      <c r="D39" s="165" t="s">
        <v>8</v>
      </c>
      <c r="E39" s="166">
        <v>4559.5</v>
      </c>
      <c r="F39" s="167">
        <v>41671</v>
      </c>
      <c r="G39" s="168">
        <v>4559.5</v>
      </c>
      <c r="H39" s="162">
        <f t="shared" si="0"/>
        <v>0</v>
      </c>
      <c r="I39" s="169" t="s">
        <v>8</v>
      </c>
    </row>
    <row r="40" spans="1:10" x14ac:dyDescent="0.25">
      <c r="A40" s="163">
        <v>41671</v>
      </c>
      <c r="B40" s="164">
        <v>484</v>
      </c>
      <c r="C40" s="164" t="s">
        <v>651</v>
      </c>
      <c r="D40" s="165" t="s">
        <v>761</v>
      </c>
      <c r="E40" s="168">
        <v>5473.5</v>
      </c>
      <c r="F40" s="175" t="s">
        <v>762</v>
      </c>
      <c r="G40" s="168">
        <f>3000+2473.5</f>
        <v>5473.5</v>
      </c>
      <c r="H40" s="162">
        <f t="shared" si="0"/>
        <v>0</v>
      </c>
      <c r="I40" s="169" t="s">
        <v>30</v>
      </c>
    </row>
    <row r="41" spans="1:10" x14ac:dyDescent="0.25">
      <c r="A41" s="163">
        <v>41671</v>
      </c>
      <c r="B41" s="164">
        <v>485</v>
      </c>
      <c r="C41" s="164" t="s">
        <v>651</v>
      </c>
      <c r="D41" s="165" t="s">
        <v>122</v>
      </c>
      <c r="E41" s="166">
        <v>1520</v>
      </c>
      <c r="F41" s="167">
        <v>41687</v>
      </c>
      <c r="G41" s="168">
        <v>1520</v>
      </c>
      <c r="H41" s="162">
        <f t="shared" si="0"/>
        <v>0</v>
      </c>
      <c r="I41" s="169" t="s">
        <v>45</v>
      </c>
    </row>
    <row r="42" spans="1:10" x14ac:dyDescent="0.25">
      <c r="A42" s="163">
        <v>41671</v>
      </c>
      <c r="B42" s="164">
        <v>486</v>
      </c>
      <c r="C42" s="164" t="s">
        <v>651</v>
      </c>
      <c r="D42" s="165" t="s">
        <v>43</v>
      </c>
      <c r="E42" s="166">
        <v>1900</v>
      </c>
      <c r="F42" s="167">
        <v>41687</v>
      </c>
      <c r="G42" s="168">
        <v>1900</v>
      </c>
      <c r="H42" s="162">
        <f t="shared" si="0"/>
        <v>0</v>
      </c>
      <c r="I42" s="169" t="s">
        <v>45</v>
      </c>
    </row>
    <row r="43" spans="1:10" x14ac:dyDescent="0.25">
      <c r="A43" s="163">
        <v>41671</v>
      </c>
      <c r="B43" s="164">
        <v>487</v>
      </c>
      <c r="C43" s="164" t="s">
        <v>651</v>
      </c>
      <c r="D43" s="165" t="s">
        <v>44</v>
      </c>
      <c r="E43" s="166">
        <v>6840</v>
      </c>
      <c r="F43" s="167">
        <v>41687</v>
      </c>
      <c r="G43" s="168">
        <v>6840</v>
      </c>
      <c r="H43" s="162">
        <f t="shared" si="0"/>
        <v>0</v>
      </c>
      <c r="I43" s="169" t="s">
        <v>45</v>
      </c>
    </row>
    <row r="44" spans="1:10" x14ac:dyDescent="0.25">
      <c r="A44" s="163">
        <v>41671</v>
      </c>
      <c r="B44" s="164">
        <v>488</v>
      </c>
      <c r="C44" s="164" t="s">
        <v>651</v>
      </c>
      <c r="D44" s="165" t="s">
        <v>42</v>
      </c>
      <c r="E44" s="166">
        <v>1520</v>
      </c>
      <c r="F44" s="167">
        <v>41687</v>
      </c>
      <c r="G44" s="168">
        <v>1520</v>
      </c>
      <c r="H44" s="162">
        <f t="shared" si="0"/>
        <v>0</v>
      </c>
      <c r="I44" s="169" t="s">
        <v>30</v>
      </c>
    </row>
    <row r="45" spans="1:10" x14ac:dyDescent="0.25">
      <c r="A45" s="163">
        <v>41671</v>
      </c>
      <c r="B45" s="164">
        <v>489</v>
      </c>
      <c r="C45" s="164" t="s">
        <v>651</v>
      </c>
      <c r="D45" s="165" t="s">
        <v>12</v>
      </c>
      <c r="E45" s="166">
        <v>1106</v>
      </c>
      <c r="F45" s="167">
        <v>41671</v>
      </c>
      <c r="G45" s="168">
        <v>1106</v>
      </c>
      <c r="H45" s="162">
        <f t="shared" si="0"/>
        <v>0</v>
      </c>
      <c r="I45" s="169"/>
    </row>
    <row r="46" spans="1:10" x14ac:dyDescent="0.25">
      <c r="A46" s="163">
        <v>41671</v>
      </c>
      <c r="B46" s="164">
        <v>490</v>
      </c>
      <c r="C46" s="164" t="s">
        <v>651</v>
      </c>
      <c r="D46" s="165" t="s">
        <v>260</v>
      </c>
      <c r="E46" s="166">
        <v>3304</v>
      </c>
      <c r="F46" s="167">
        <v>41671</v>
      </c>
      <c r="G46" s="168">
        <v>3304</v>
      </c>
      <c r="H46" s="162">
        <f t="shared" si="0"/>
        <v>0</v>
      </c>
      <c r="I46" s="169" t="s">
        <v>45</v>
      </c>
    </row>
    <row r="47" spans="1:10" x14ac:dyDescent="0.25">
      <c r="A47" s="163">
        <v>41671</v>
      </c>
      <c r="B47" s="164">
        <v>491</v>
      </c>
      <c r="C47" s="164" t="s">
        <v>651</v>
      </c>
      <c r="D47" s="165" t="s">
        <v>48</v>
      </c>
      <c r="E47" s="166">
        <v>860</v>
      </c>
      <c r="F47" s="167">
        <v>41671</v>
      </c>
      <c r="G47" s="168">
        <v>860</v>
      </c>
      <c r="H47" s="162">
        <f t="shared" si="0"/>
        <v>0</v>
      </c>
      <c r="I47" s="169" t="s">
        <v>45</v>
      </c>
    </row>
    <row r="48" spans="1:10" x14ac:dyDescent="0.25">
      <c r="A48" s="163">
        <v>41671</v>
      </c>
      <c r="B48" s="164">
        <v>492</v>
      </c>
      <c r="C48" s="164" t="s">
        <v>651</v>
      </c>
      <c r="D48" s="165" t="s">
        <v>58</v>
      </c>
      <c r="E48" s="166">
        <v>1321</v>
      </c>
      <c r="F48" s="167">
        <v>41671</v>
      </c>
      <c r="G48" s="168">
        <v>1321</v>
      </c>
      <c r="H48" s="162">
        <f t="shared" si="0"/>
        <v>0</v>
      </c>
      <c r="I48" s="169" t="s">
        <v>30</v>
      </c>
    </row>
    <row r="49" spans="1:10" x14ac:dyDescent="0.25">
      <c r="A49" s="163">
        <v>41671</v>
      </c>
      <c r="B49" s="164">
        <v>493</v>
      </c>
      <c r="C49" s="164" t="s">
        <v>651</v>
      </c>
      <c r="D49" s="165" t="s">
        <v>47</v>
      </c>
      <c r="E49" s="166">
        <v>2498</v>
      </c>
      <c r="F49" s="167">
        <v>41673</v>
      </c>
      <c r="G49" s="168">
        <v>2498</v>
      </c>
      <c r="H49" s="162">
        <f t="shared" si="0"/>
        <v>0</v>
      </c>
      <c r="I49" s="169" t="s">
        <v>30</v>
      </c>
    </row>
    <row r="50" spans="1:10" x14ac:dyDescent="0.25">
      <c r="A50" s="163">
        <v>41671</v>
      </c>
      <c r="B50" s="164">
        <v>494</v>
      </c>
      <c r="C50" s="164" t="s">
        <v>651</v>
      </c>
      <c r="D50" s="165" t="s">
        <v>763</v>
      </c>
      <c r="E50" s="168">
        <v>3238.36</v>
      </c>
      <c r="F50" s="176" t="s">
        <v>764</v>
      </c>
      <c r="G50" s="168">
        <v>3238.36</v>
      </c>
      <c r="H50" s="162">
        <f t="shared" si="0"/>
        <v>0</v>
      </c>
      <c r="I50" s="169" t="s">
        <v>45</v>
      </c>
    </row>
    <row r="51" spans="1:10" x14ac:dyDescent="0.25">
      <c r="A51" s="163">
        <v>41671</v>
      </c>
      <c r="B51" s="164">
        <v>495</v>
      </c>
      <c r="C51" s="164" t="s">
        <v>651</v>
      </c>
      <c r="D51" s="165" t="s">
        <v>250</v>
      </c>
      <c r="E51" s="166">
        <v>13947</v>
      </c>
      <c r="F51" s="167">
        <v>41671</v>
      </c>
      <c r="G51" s="168">
        <v>13947</v>
      </c>
      <c r="H51" s="162">
        <f t="shared" si="0"/>
        <v>0</v>
      </c>
      <c r="I51" s="169" t="s">
        <v>30</v>
      </c>
    </row>
    <row r="52" spans="1:10" x14ac:dyDescent="0.25">
      <c r="A52" s="163">
        <v>41671</v>
      </c>
      <c r="B52" s="164">
        <v>496</v>
      </c>
      <c r="C52" s="164" t="s">
        <v>651</v>
      </c>
      <c r="D52" s="165" t="s">
        <v>494</v>
      </c>
      <c r="E52" s="166">
        <v>2444</v>
      </c>
      <c r="F52" s="167">
        <v>41671</v>
      </c>
      <c r="G52" s="168">
        <v>2444</v>
      </c>
      <c r="H52" s="162">
        <f t="shared" si="0"/>
        <v>0</v>
      </c>
      <c r="I52" s="169"/>
    </row>
    <row r="53" spans="1:10" x14ac:dyDescent="0.25">
      <c r="A53" s="163">
        <v>41671</v>
      </c>
      <c r="B53" s="164">
        <v>497</v>
      </c>
      <c r="C53" s="164" t="s">
        <v>651</v>
      </c>
      <c r="D53" s="165" t="s">
        <v>569</v>
      </c>
      <c r="E53" s="168">
        <v>345</v>
      </c>
      <c r="F53" s="175" t="s">
        <v>765</v>
      </c>
      <c r="G53" s="168">
        <f>304+41</f>
        <v>345</v>
      </c>
      <c r="H53" s="162">
        <f t="shared" si="0"/>
        <v>0</v>
      </c>
      <c r="I53" s="169"/>
    </row>
    <row r="54" spans="1:10" x14ac:dyDescent="0.25">
      <c r="A54" s="163">
        <v>41671</v>
      </c>
      <c r="B54" s="164">
        <v>498</v>
      </c>
      <c r="C54" s="164" t="s">
        <v>651</v>
      </c>
      <c r="D54" s="165" t="s">
        <v>766</v>
      </c>
      <c r="E54" s="166">
        <v>2947</v>
      </c>
      <c r="F54" s="167">
        <v>41671</v>
      </c>
      <c r="G54" s="168">
        <v>2947</v>
      </c>
      <c r="H54" s="162">
        <f t="shared" si="0"/>
        <v>0</v>
      </c>
      <c r="I54" s="169" t="s">
        <v>217</v>
      </c>
      <c r="J54" s="170" t="s">
        <v>767</v>
      </c>
    </row>
    <row r="55" spans="1:10" x14ac:dyDescent="0.25">
      <c r="A55" s="163">
        <v>41671</v>
      </c>
      <c r="B55" s="164">
        <v>499</v>
      </c>
      <c r="C55" s="164" t="s">
        <v>651</v>
      </c>
      <c r="D55" s="165" t="s">
        <v>228</v>
      </c>
      <c r="E55" s="166">
        <v>2411</v>
      </c>
      <c r="F55" s="167">
        <v>41671</v>
      </c>
      <c r="G55" s="168">
        <v>2411</v>
      </c>
      <c r="H55" s="162">
        <f t="shared" si="0"/>
        <v>0</v>
      </c>
      <c r="I55" s="169" t="s">
        <v>30</v>
      </c>
    </row>
    <row r="56" spans="1:10" x14ac:dyDescent="0.25">
      <c r="A56" s="163">
        <v>41671</v>
      </c>
      <c r="B56" s="164">
        <v>500</v>
      </c>
      <c r="C56" s="164" t="s">
        <v>651</v>
      </c>
      <c r="D56" s="165" t="s">
        <v>130</v>
      </c>
      <c r="E56" s="166">
        <v>12413.5</v>
      </c>
      <c r="F56" s="167">
        <v>41673</v>
      </c>
      <c r="G56" s="168">
        <v>12413.5</v>
      </c>
      <c r="H56" s="162">
        <f t="shared" si="0"/>
        <v>0</v>
      </c>
      <c r="I56" s="169" t="s">
        <v>21</v>
      </c>
    </row>
    <row r="57" spans="1:10" x14ac:dyDescent="0.25">
      <c r="A57" s="163">
        <v>41671</v>
      </c>
      <c r="B57" s="164">
        <v>501</v>
      </c>
      <c r="C57" s="164" t="s">
        <v>651</v>
      </c>
      <c r="D57" s="165" t="s">
        <v>35</v>
      </c>
      <c r="E57" s="166">
        <v>25720</v>
      </c>
      <c r="F57" s="167">
        <v>41678</v>
      </c>
      <c r="G57" s="168">
        <v>25720</v>
      </c>
      <c r="H57" s="162">
        <f t="shared" si="0"/>
        <v>0</v>
      </c>
      <c r="I57" s="169" t="s">
        <v>30</v>
      </c>
    </row>
    <row r="58" spans="1:10" ht="23.25" x14ac:dyDescent="0.25">
      <c r="A58" s="163">
        <v>41671</v>
      </c>
      <c r="B58" s="164">
        <v>502</v>
      </c>
      <c r="C58" s="164" t="s">
        <v>651</v>
      </c>
      <c r="D58" s="165" t="s">
        <v>123</v>
      </c>
      <c r="E58" s="168">
        <v>6840</v>
      </c>
      <c r="F58" s="177" t="s">
        <v>768</v>
      </c>
      <c r="G58" s="168">
        <f>5000+1840</f>
        <v>6840</v>
      </c>
      <c r="H58" s="162">
        <f t="shared" si="0"/>
        <v>0</v>
      </c>
      <c r="I58" s="169" t="s">
        <v>8</v>
      </c>
    </row>
    <row r="59" spans="1:10" x14ac:dyDescent="0.25">
      <c r="A59" s="163">
        <v>41671</v>
      </c>
      <c r="B59" s="164">
        <v>503</v>
      </c>
      <c r="C59" s="164" t="s">
        <v>651</v>
      </c>
      <c r="D59" s="165" t="s">
        <v>22</v>
      </c>
      <c r="E59" s="166">
        <v>918</v>
      </c>
      <c r="F59" s="167">
        <v>41671</v>
      </c>
      <c r="G59" s="168">
        <v>918</v>
      </c>
      <c r="H59" s="162">
        <f t="shared" si="0"/>
        <v>0</v>
      </c>
      <c r="I59" s="169" t="s">
        <v>45</v>
      </c>
    </row>
    <row r="60" spans="1:10" x14ac:dyDescent="0.25">
      <c r="A60" s="163">
        <v>41671</v>
      </c>
      <c r="B60" s="164">
        <v>504</v>
      </c>
      <c r="C60" s="164" t="s">
        <v>651</v>
      </c>
      <c r="D60" s="165" t="s">
        <v>55</v>
      </c>
      <c r="E60" s="166">
        <v>14208</v>
      </c>
      <c r="F60" s="167">
        <v>41671</v>
      </c>
      <c r="G60" s="168">
        <v>14208</v>
      </c>
      <c r="H60" s="162">
        <f t="shared" si="0"/>
        <v>0</v>
      </c>
      <c r="I60" s="169"/>
    </row>
    <row r="61" spans="1:10" x14ac:dyDescent="0.25">
      <c r="A61" s="163">
        <v>41671</v>
      </c>
      <c r="B61" s="164">
        <v>505</v>
      </c>
      <c r="C61" s="164" t="s">
        <v>651</v>
      </c>
      <c r="D61" s="165" t="s">
        <v>70</v>
      </c>
      <c r="E61" s="166">
        <v>6611</v>
      </c>
      <c r="F61" s="167">
        <v>41675</v>
      </c>
      <c r="G61" s="168">
        <v>6611</v>
      </c>
      <c r="H61" s="162">
        <f t="shared" si="0"/>
        <v>0</v>
      </c>
      <c r="I61" s="169"/>
    </row>
    <row r="62" spans="1:10" x14ac:dyDescent="0.25">
      <c r="A62" s="163">
        <v>41671</v>
      </c>
      <c r="B62" s="164">
        <v>506</v>
      </c>
      <c r="C62" s="164" t="s">
        <v>651</v>
      </c>
      <c r="D62" s="165" t="s">
        <v>111</v>
      </c>
      <c r="E62" s="166">
        <v>3722</v>
      </c>
      <c r="F62" s="167">
        <v>41671</v>
      </c>
      <c r="G62" s="168">
        <v>3722</v>
      </c>
      <c r="H62" s="162">
        <f t="shared" si="0"/>
        <v>0</v>
      </c>
      <c r="I62" s="169" t="s">
        <v>45</v>
      </c>
    </row>
    <row r="63" spans="1:10" x14ac:dyDescent="0.25">
      <c r="A63" s="163">
        <v>41671</v>
      </c>
      <c r="B63" s="164">
        <v>507</v>
      </c>
      <c r="C63" s="164" t="s">
        <v>651</v>
      </c>
      <c r="D63" s="165" t="s">
        <v>163</v>
      </c>
      <c r="E63" s="166">
        <v>896</v>
      </c>
      <c r="F63" s="167">
        <v>41671</v>
      </c>
      <c r="G63" s="168">
        <v>896</v>
      </c>
      <c r="H63" s="162">
        <f t="shared" si="0"/>
        <v>0</v>
      </c>
      <c r="I63" s="169"/>
    </row>
    <row r="64" spans="1:10" x14ac:dyDescent="0.25">
      <c r="A64" s="163">
        <v>41671</v>
      </c>
      <c r="B64" s="164">
        <v>508</v>
      </c>
      <c r="C64" s="164" t="s">
        <v>651</v>
      </c>
      <c r="D64" s="165" t="s">
        <v>312</v>
      </c>
      <c r="E64" s="166">
        <v>2597.5</v>
      </c>
      <c r="F64" s="167">
        <v>41671</v>
      </c>
      <c r="G64" s="168">
        <v>2597.5</v>
      </c>
      <c r="H64" s="162">
        <f t="shared" si="0"/>
        <v>0</v>
      </c>
      <c r="I64" s="169"/>
    </row>
    <row r="65" spans="1:10" x14ac:dyDescent="0.25">
      <c r="A65" s="163">
        <v>41671</v>
      </c>
      <c r="B65" s="164">
        <v>509</v>
      </c>
      <c r="C65" s="164" t="s">
        <v>651</v>
      </c>
      <c r="D65" s="165" t="s">
        <v>8</v>
      </c>
      <c r="E65" s="166">
        <v>258</v>
      </c>
      <c r="F65" s="167">
        <v>41671</v>
      </c>
      <c r="G65" s="168">
        <v>258</v>
      </c>
      <c r="H65" s="162">
        <f t="shared" si="0"/>
        <v>0</v>
      </c>
      <c r="I65" s="169" t="s">
        <v>8</v>
      </c>
    </row>
    <row r="66" spans="1:10" x14ac:dyDescent="0.25">
      <c r="A66" s="163">
        <v>41671</v>
      </c>
      <c r="B66" s="164">
        <v>510</v>
      </c>
      <c r="C66" s="164" t="s">
        <v>651</v>
      </c>
      <c r="D66" s="165" t="s">
        <v>8</v>
      </c>
      <c r="E66" s="166">
        <v>149</v>
      </c>
      <c r="F66" s="167">
        <v>41671</v>
      </c>
      <c r="G66" s="168">
        <v>149</v>
      </c>
      <c r="H66" s="162">
        <f t="shared" si="0"/>
        <v>0</v>
      </c>
      <c r="I66" s="169" t="s">
        <v>8</v>
      </c>
    </row>
    <row r="67" spans="1:10" x14ac:dyDescent="0.25">
      <c r="A67" s="163">
        <v>41671</v>
      </c>
      <c r="B67" s="164">
        <v>511</v>
      </c>
      <c r="C67" s="164" t="s">
        <v>651</v>
      </c>
      <c r="D67" s="165" t="s">
        <v>769</v>
      </c>
      <c r="E67" s="166">
        <v>3345</v>
      </c>
      <c r="F67" s="167">
        <v>41671</v>
      </c>
      <c r="G67" s="168">
        <v>3345</v>
      </c>
      <c r="H67" s="162">
        <f t="shared" si="0"/>
        <v>0</v>
      </c>
      <c r="I67" s="169"/>
    </row>
    <row r="68" spans="1:10" x14ac:dyDescent="0.25">
      <c r="A68" s="163">
        <v>41671</v>
      </c>
      <c r="B68" s="164">
        <v>512</v>
      </c>
      <c r="C68" s="164" t="s">
        <v>651</v>
      </c>
      <c r="D68" s="165" t="s">
        <v>769</v>
      </c>
      <c r="E68" s="166">
        <v>1330</v>
      </c>
      <c r="F68" s="167">
        <v>41671</v>
      </c>
      <c r="G68" s="168">
        <v>1330</v>
      </c>
      <c r="H68" s="162">
        <f t="shared" si="0"/>
        <v>0</v>
      </c>
      <c r="I68" s="169"/>
    </row>
    <row r="69" spans="1:10" x14ac:dyDescent="0.25">
      <c r="A69" s="163">
        <v>41671</v>
      </c>
      <c r="B69" s="164">
        <v>513</v>
      </c>
      <c r="C69" s="164" t="s">
        <v>651</v>
      </c>
      <c r="D69" s="171" t="s">
        <v>53</v>
      </c>
      <c r="E69" s="172">
        <v>0</v>
      </c>
      <c r="F69" s="169"/>
      <c r="G69" s="168"/>
      <c r="H69" s="162">
        <f t="shared" ref="H69:H132" si="1">E69-G69</f>
        <v>0</v>
      </c>
      <c r="I69" s="169" t="s">
        <v>324</v>
      </c>
      <c r="J69" s="170" t="s">
        <v>770</v>
      </c>
    </row>
    <row r="70" spans="1:10" x14ac:dyDescent="0.25">
      <c r="A70" s="163">
        <v>41671</v>
      </c>
      <c r="B70" s="164">
        <v>514</v>
      </c>
      <c r="C70" s="164" t="s">
        <v>651</v>
      </c>
      <c r="D70" s="171" t="s">
        <v>53</v>
      </c>
      <c r="E70" s="172">
        <v>0</v>
      </c>
      <c r="F70" s="169"/>
      <c r="G70" s="168"/>
      <c r="H70" s="162">
        <f t="shared" si="1"/>
        <v>0</v>
      </c>
      <c r="I70" s="169" t="s">
        <v>324</v>
      </c>
      <c r="J70" s="170" t="s">
        <v>770</v>
      </c>
    </row>
    <row r="71" spans="1:10" x14ac:dyDescent="0.25">
      <c r="A71" s="178">
        <v>41671</v>
      </c>
      <c r="B71" s="179">
        <v>515</v>
      </c>
      <c r="C71" s="179" t="s">
        <v>651</v>
      </c>
      <c r="D71" s="165" t="s">
        <v>8</v>
      </c>
      <c r="E71" s="166">
        <v>1410</v>
      </c>
      <c r="F71" s="167">
        <v>41671</v>
      </c>
      <c r="G71" s="168">
        <v>1410</v>
      </c>
      <c r="H71" s="162">
        <f t="shared" si="1"/>
        <v>0</v>
      </c>
      <c r="I71" s="169" t="s">
        <v>8</v>
      </c>
    </row>
    <row r="72" spans="1:10" x14ac:dyDescent="0.25">
      <c r="A72" s="178">
        <v>41671</v>
      </c>
      <c r="B72" s="179">
        <v>516</v>
      </c>
      <c r="C72" s="179" t="s">
        <v>651</v>
      </c>
      <c r="D72" s="165" t="s">
        <v>8</v>
      </c>
      <c r="E72" s="166">
        <v>152.5</v>
      </c>
      <c r="F72" s="167">
        <v>41671</v>
      </c>
      <c r="G72" s="168">
        <v>152.5</v>
      </c>
      <c r="H72" s="162">
        <f t="shared" si="1"/>
        <v>0</v>
      </c>
      <c r="I72" s="169" t="s">
        <v>8</v>
      </c>
    </row>
    <row r="73" spans="1:10" x14ac:dyDescent="0.25">
      <c r="A73" s="163">
        <v>41671</v>
      </c>
      <c r="B73" s="164">
        <v>517</v>
      </c>
      <c r="C73" s="164" t="s">
        <v>651</v>
      </c>
      <c r="D73" s="165" t="s">
        <v>269</v>
      </c>
      <c r="E73" s="166">
        <v>6694</v>
      </c>
      <c r="F73" s="167">
        <v>41692</v>
      </c>
      <c r="G73" s="168">
        <v>6694</v>
      </c>
      <c r="H73" s="162">
        <f t="shared" si="1"/>
        <v>0</v>
      </c>
      <c r="I73" s="169" t="s">
        <v>21</v>
      </c>
    </row>
    <row r="74" spans="1:10" x14ac:dyDescent="0.25">
      <c r="A74" s="163">
        <v>41671</v>
      </c>
      <c r="B74" s="164">
        <v>518</v>
      </c>
      <c r="C74" s="164" t="s">
        <v>651</v>
      </c>
      <c r="D74" s="165" t="s">
        <v>27</v>
      </c>
      <c r="E74" s="166">
        <v>4599</v>
      </c>
      <c r="F74" s="167">
        <v>41671</v>
      </c>
      <c r="G74" s="168">
        <v>4599</v>
      </c>
      <c r="H74" s="162">
        <f t="shared" si="1"/>
        <v>0</v>
      </c>
      <c r="I74" s="169" t="s">
        <v>21</v>
      </c>
    </row>
    <row r="75" spans="1:10" x14ac:dyDescent="0.25">
      <c r="A75" s="163">
        <v>41671</v>
      </c>
      <c r="B75" s="164">
        <v>519</v>
      </c>
      <c r="C75" s="164" t="s">
        <v>651</v>
      </c>
      <c r="D75" s="165" t="s">
        <v>518</v>
      </c>
      <c r="E75" s="166">
        <v>91</v>
      </c>
      <c r="F75" s="167">
        <v>41671</v>
      </c>
      <c r="G75" s="168">
        <v>91</v>
      </c>
      <c r="H75" s="162">
        <f t="shared" si="1"/>
        <v>0</v>
      </c>
      <c r="I75" s="169"/>
    </row>
    <row r="76" spans="1:10" x14ac:dyDescent="0.25">
      <c r="A76" s="163">
        <v>41671</v>
      </c>
      <c r="B76" s="164">
        <v>520</v>
      </c>
      <c r="C76" s="164" t="s">
        <v>651</v>
      </c>
      <c r="D76" s="165" t="s">
        <v>69</v>
      </c>
      <c r="E76" s="166">
        <v>1095</v>
      </c>
      <c r="F76" s="167">
        <v>41671</v>
      </c>
      <c r="G76" s="168">
        <v>1095</v>
      </c>
      <c r="H76" s="162">
        <f t="shared" si="1"/>
        <v>0</v>
      </c>
      <c r="I76" s="169"/>
    </row>
    <row r="77" spans="1:10" x14ac:dyDescent="0.25">
      <c r="A77" s="163">
        <v>41671</v>
      </c>
      <c r="B77" s="164">
        <v>521</v>
      </c>
      <c r="C77" s="164" t="s">
        <v>651</v>
      </c>
      <c r="D77" s="165" t="s">
        <v>237</v>
      </c>
      <c r="E77" s="166">
        <v>7080.5</v>
      </c>
      <c r="F77" s="167">
        <v>41671</v>
      </c>
      <c r="G77" s="168">
        <v>7080.5</v>
      </c>
      <c r="H77" s="162">
        <f t="shared" si="1"/>
        <v>0</v>
      </c>
      <c r="I77" s="169" t="s">
        <v>21</v>
      </c>
    </row>
    <row r="78" spans="1:10" x14ac:dyDescent="0.25">
      <c r="A78" s="163">
        <v>41671</v>
      </c>
      <c r="B78" s="164">
        <v>522</v>
      </c>
      <c r="C78" s="164" t="s">
        <v>651</v>
      </c>
      <c r="D78" s="171" t="s">
        <v>53</v>
      </c>
      <c r="E78" s="172">
        <v>0</v>
      </c>
      <c r="F78" s="169"/>
      <c r="G78" s="168"/>
      <c r="H78" s="162">
        <f t="shared" si="1"/>
        <v>0</v>
      </c>
      <c r="I78" s="169" t="s">
        <v>513</v>
      </c>
      <c r="J78" s="170" t="s">
        <v>771</v>
      </c>
    </row>
    <row r="79" spans="1:10" x14ac:dyDescent="0.25">
      <c r="A79" s="163">
        <v>41671</v>
      </c>
      <c r="B79" s="164">
        <v>523</v>
      </c>
      <c r="C79" s="164" t="s">
        <v>651</v>
      </c>
      <c r="D79" s="165" t="s">
        <v>54</v>
      </c>
      <c r="E79" s="166">
        <v>21214</v>
      </c>
      <c r="F79" s="167">
        <v>41671</v>
      </c>
      <c r="G79" s="168">
        <v>21214</v>
      </c>
      <c r="H79" s="162">
        <f t="shared" si="1"/>
        <v>0</v>
      </c>
      <c r="I79" s="169"/>
    </row>
    <row r="80" spans="1:10" x14ac:dyDescent="0.25">
      <c r="A80" s="163">
        <v>41671</v>
      </c>
      <c r="B80" s="164">
        <v>524</v>
      </c>
      <c r="C80" s="164" t="s">
        <v>651</v>
      </c>
      <c r="D80" s="165" t="s">
        <v>366</v>
      </c>
      <c r="E80" s="166">
        <v>8117</v>
      </c>
      <c r="F80" s="167">
        <v>41671</v>
      </c>
      <c r="G80" s="168">
        <v>8117</v>
      </c>
      <c r="H80" s="162">
        <f t="shared" si="1"/>
        <v>0</v>
      </c>
      <c r="I80" s="169" t="s">
        <v>21</v>
      </c>
    </row>
    <row r="81" spans="1:10" x14ac:dyDescent="0.25">
      <c r="A81" s="163">
        <v>41671</v>
      </c>
      <c r="B81" s="164">
        <v>525</v>
      </c>
      <c r="C81" s="164" t="s">
        <v>651</v>
      </c>
      <c r="D81" s="165" t="s">
        <v>74</v>
      </c>
      <c r="E81" s="166">
        <v>2256.5</v>
      </c>
      <c r="F81" s="167">
        <v>41671</v>
      </c>
      <c r="G81" s="168">
        <v>2256.5</v>
      </c>
      <c r="H81" s="162">
        <f t="shared" si="1"/>
        <v>0</v>
      </c>
      <c r="I81" s="169"/>
    </row>
    <row r="82" spans="1:10" x14ac:dyDescent="0.25">
      <c r="A82" s="163">
        <v>41671</v>
      </c>
      <c r="B82" s="164">
        <v>526</v>
      </c>
      <c r="C82" s="164" t="s">
        <v>651</v>
      </c>
      <c r="D82" s="165" t="s">
        <v>8</v>
      </c>
      <c r="E82" s="166">
        <v>1280</v>
      </c>
      <c r="F82" s="167">
        <v>41671</v>
      </c>
      <c r="G82" s="168">
        <v>1280</v>
      </c>
      <c r="H82" s="162">
        <f t="shared" si="1"/>
        <v>0</v>
      </c>
      <c r="I82" s="169" t="s">
        <v>8</v>
      </c>
    </row>
    <row r="83" spans="1:10" x14ac:dyDescent="0.25">
      <c r="A83" s="163">
        <v>41671</v>
      </c>
      <c r="B83" s="164">
        <v>527</v>
      </c>
      <c r="C83" s="164" t="s">
        <v>651</v>
      </c>
      <c r="D83" s="165" t="s">
        <v>772</v>
      </c>
      <c r="E83" s="166">
        <v>21605.5</v>
      </c>
      <c r="F83" s="167">
        <v>41671</v>
      </c>
      <c r="G83" s="168">
        <v>21605.5</v>
      </c>
      <c r="H83" s="162">
        <f t="shared" si="1"/>
        <v>0</v>
      </c>
      <c r="I83" s="169" t="s">
        <v>162</v>
      </c>
    </row>
    <row r="84" spans="1:10" x14ac:dyDescent="0.25">
      <c r="A84" s="163">
        <v>41671</v>
      </c>
      <c r="B84" s="164">
        <v>528</v>
      </c>
      <c r="C84" s="164" t="s">
        <v>651</v>
      </c>
      <c r="D84" s="165" t="s">
        <v>66</v>
      </c>
      <c r="E84" s="166">
        <v>551</v>
      </c>
      <c r="F84" s="167">
        <v>41671</v>
      </c>
      <c r="G84" s="168">
        <v>551</v>
      </c>
      <c r="H84" s="162">
        <f t="shared" si="1"/>
        <v>0</v>
      </c>
      <c r="I84" s="169" t="s">
        <v>37</v>
      </c>
    </row>
    <row r="85" spans="1:10" x14ac:dyDescent="0.25">
      <c r="A85" s="163">
        <v>41671</v>
      </c>
      <c r="B85" s="164">
        <v>529</v>
      </c>
      <c r="C85" s="164" t="s">
        <v>651</v>
      </c>
      <c r="D85" s="165" t="s">
        <v>54</v>
      </c>
      <c r="E85" s="166">
        <v>91024.3</v>
      </c>
      <c r="F85" s="167">
        <v>41671</v>
      </c>
      <c r="G85" s="168">
        <v>91024.3</v>
      </c>
      <c r="H85" s="162">
        <f t="shared" si="1"/>
        <v>0</v>
      </c>
      <c r="I85" s="169" t="s">
        <v>162</v>
      </c>
    </row>
    <row r="86" spans="1:10" x14ac:dyDescent="0.25">
      <c r="A86" s="163">
        <v>41671</v>
      </c>
      <c r="B86" s="164">
        <v>530</v>
      </c>
      <c r="C86" s="164" t="s">
        <v>651</v>
      </c>
      <c r="D86" s="165" t="s">
        <v>22</v>
      </c>
      <c r="E86" s="166">
        <v>168</v>
      </c>
      <c r="F86" s="167">
        <v>41671</v>
      </c>
      <c r="G86" s="168">
        <v>168</v>
      </c>
      <c r="H86" s="162">
        <f t="shared" si="1"/>
        <v>0</v>
      </c>
      <c r="I86" s="169" t="s">
        <v>37</v>
      </c>
    </row>
    <row r="87" spans="1:10" x14ac:dyDescent="0.25">
      <c r="A87" s="163">
        <v>41671</v>
      </c>
      <c r="B87" s="164">
        <v>531</v>
      </c>
      <c r="C87" s="164" t="s">
        <v>651</v>
      </c>
      <c r="D87" s="165" t="s">
        <v>130</v>
      </c>
      <c r="E87" s="166">
        <v>1086</v>
      </c>
      <c r="F87" s="167">
        <v>41673</v>
      </c>
      <c r="G87" s="168">
        <v>1086</v>
      </c>
      <c r="H87" s="162">
        <f t="shared" si="1"/>
        <v>0</v>
      </c>
      <c r="I87" s="169" t="s">
        <v>21</v>
      </c>
    </row>
    <row r="88" spans="1:10" x14ac:dyDescent="0.25">
      <c r="A88" s="163">
        <v>41671</v>
      </c>
      <c r="B88" s="164">
        <v>532</v>
      </c>
      <c r="C88" s="164" t="s">
        <v>651</v>
      </c>
      <c r="D88" s="165" t="s">
        <v>577</v>
      </c>
      <c r="E88" s="166">
        <v>1816</v>
      </c>
      <c r="F88" s="167">
        <v>41671</v>
      </c>
      <c r="G88" s="168">
        <v>1816</v>
      </c>
      <c r="H88" s="162">
        <f t="shared" si="1"/>
        <v>0</v>
      </c>
      <c r="I88" s="169" t="s">
        <v>217</v>
      </c>
    </row>
    <row r="89" spans="1:10" ht="23.25" x14ac:dyDescent="0.25">
      <c r="A89" s="163">
        <v>41671</v>
      </c>
      <c r="B89" s="164">
        <v>533</v>
      </c>
      <c r="C89" s="164" t="s">
        <v>651</v>
      </c>
      <c r="D89" s="165" t="s">
        <v>64</v>
      </c>
      <c r="E89" s="168">
        <v>7717.5</v>
      </c>
      <c r="F89" s="180" t="s">
        <v>773</v>
      </c>
      <c r="G89" s="168">
        <v>7717.5</v>
      </c>
      <c r="H89" s="162">
        <f t="shared" si="1"/>
        <v>0</v>
      </c>
      <c r="I89" s="169" t="s">
        <v>37</v>
      </c>
      <c r="J89" s="170" t="s">
        <v>690</v>
      </c>
    </row>
    <row r="90" spans="1:10" x14ac:dyDescent="0.25">
      <c r="A90" s="163">
        <v>41671</v>
      </c>
      <c r="B90" s="164">
        <v>534</v>
      </c>
      <c r="C90" s="164" t="s">
        <v>651</v>
      </c>
      <c r="D90" s="165" t="s">
        <v>332</v>
      </c>
      <c r="E90" s="166">
        <v>1603</v>
      </c>
      <c r="F90" s="167">
        <v>41671</v>
      </c>
      <c r="G90" s="168">
        <v>1603</v>
      </c>
      <c r="H90" s="162">
        <f t="shared" si="1"/>
        <v>0</v>
      </c>
      <c r="I90" s="169" t="s">
        <v>217</v>
      </c>
    </row>
    <row r="91" spans="1:10" x14ac:dyDescent="0.25">
      <c r="A91" s="163">
        <v>41671</v>
      </c>
      <c r="B91" s="164">
        <v>535</v>
      </c>
      <c r="C91" s="164" t="s">
        <v>651</v>
      </c>
      <c r="D91" s="165" t="s">
        <v>386</v>
      </c>
      <c r="E91" s="166">
        <v>554</v>
      </c>
      <c r="F91" s="167">
        <v>41671</v>
      </c>
      <c r="G91" s="168">
        <v>554</v>
      </c>
      <c r="H91" s="162">
        <f t="shared" si="1"/>
        <v>0</v>
      </c>
      <c r="I91" s="169" t="s">
        <v>217</v>
      </c>
    </row>
    <row r="92" spans="1:10" x14ac:dyDescent="0.25">
      <c r="A92" s="163">
        <v>41671</v>
      </c>
      <c r="B92" s="164">
        <v>536</v>
      </c>
      <c r="C92" s="164" t="s">
        <v>651</v>
      </c>
      <c r="D92" s="165" t="s">
        <v>20</v>
      </c>
      <c r="E92" s="166">
        <v>7709.5</v>
      </c>
      <c r="F92" s="167">
        <v>41673</v>
      </c>
      <c r="G92" s="168">
        <v>7709.5</v>
      </c>
      <c r="H92" s="162">
        <f t="shared" si="1"/>
        <v>0</v>
      </c>
      <c r="I92" s="169" t="s">
        <v>8</v>
      </c>
    </row>
    <row r="93" spans="1:10" x14ac:dyDescent="0.25">
      <c r="A93" s="163">
        <v>41671</v>
      </c>
      <c r="B93" s="164">
        <v>537</v>
      </c>
      <c r="C93" s="164" t="s">
        <v>651</v>
      </c>
      <c r="D93" s="165" t="s">
        <v>78</v>
      </c>
      <c r="E93" s="166">
        <v>4992</v>
      </c>
      <c r="F93" s="167">
        <v>41673</v>
      </c>
      <c r="G93" s="168">
        <v>4992</v>
      </c>
      <c r="H93" s="162">
        <f t="shared" si="1"/>
        <v>0</v>
      </c>
      <c r="I93" s="169" t="s">
        <v>15</v>
      </c>
    </row>
    <row r="94" spans="1:10" x14ac:dyDescent="0.25">
      <c r="A94" s="163">
        <v>41671</v>
      </c>
      <c r="B94" s="164">
        <v>538</v>
      </c>
      <c r="C94" s="164" t="s">
        <v>651</v>
      </c>
      <c r="D94" s="165" t="s">
        <v>80</v>
      </c>
      <c r="E94" s="166">
        <v>3924</v>
      </c>
      <c r="F94" s="167">
        <v>41673</v>
      </c>
      <c r="G94" s="168">
        <v>3924</v>
      </c>
      <c r="H94" s="162">
        <f t="shared" si="1"/>
        <v>0</v>
      </c>
      <c r="I94" s="169" t="s">
        <v>15</v>
      </c>
    </row>
    <row r="95" spans="1:10" x14ac:dyDescent="0.25">
      <c r="A95" s="163">
        <v>41671</v>
      </c>
      <c r="B95" s="164">
        <v>539</v>
      </c>
      <c r="C95" s="164" t="s">
        <v>651</v>
      </c>
      <c r="D95" s="165" t="s">
        <v>599</v>
      </c>
      <c r="E95" s="166">
        <v>1296</v>
      </c>
      <c r="F95" s="167">
        <v>41673</v>
      </c>
      <c r="G95" s="168">
        <v>1296</v>
      </c>
      <c r="H95" s="162">
        <f t="shared" si="1"/>
        <v>0</v>
      </c>
      <c r="I95" s="169" t="s">
        <v>15</v>
      </c>
    </row>
    <row r="96" spans="1:10" x14ac:dyDescent="0.25">
      <c r="A96" s="163">
        <v>41671</v>
      </c>
      <c r="B96" s="164">
        <v>540</v>
      </c>
      <c r="C96" s="164" t="s">
        <v>651</v>
      </c>
      <c r="D96" s="165" t="s">
        <v>193</v>
      </c>
      <c r="E96" s="166">
        <v>1942.5</v>
      </c>
      <c r="F96" s="167">
        <v>41673</v>
      </c>
      <c r="G96" s="168">
        <v>1942.5</v>
      </c>
      <c r="H96" s="162">
        <f t="shared" si="1"/>
        <v>0</v>
      </c>
      <c r="I96" s="169" t="s">
        <v>15</v>
      </c>
    </row>
    <row r="97" spans="1:10" x14ac:dyDescent="0.25">
      <c r="A97" s="163">
        <v>41671</v>
      </c>
      <c r="B97" s="164">
        <v>541</v>
      </c>
      <c r="C97" s="164" t="s">
        <v>651</v>
      </c>
      <c r="D97" s="165" t="s">
        <v>23</v>
      </c>
      <c r="E97" s="166">
        <v>1617.5</v>
      </c>
      <c r="F97" s="167">
        <v>41671</v>
      </c>
      <c r="G97" s="168">
        <v>1617.5</v>
      </c>
      <c r="H97" s="162">
        <f t="shared" si="1"/>
        <v>0</v>
      </c>
      <c r="I97" s="169"/>
    </row>
    <row r="98" spans="1:10" x14ac:dyDescent="0.25">
      <c r="A98" s="163">
        <v>41671</v>
      </c>
      <c r="B98" s="164">
        <v>542</v>
      </c>
      <c r="C98" s="164" t="s">
        <v>651</v>
      </c>
      <c r="D98" s="165" t="s">
        <v>23</v>
      </c>
      <c r="E98" s="166">
        <v>489</v>
      </c>
      <c r="F98" s="167">
        <v>41671</v>
      </c>
      <c r="G98" s="168">
        <v>489</v>
      </c>
      <c r="H98" s="162">
        <f t="shared" si="1"/>
        <v>0</v>
      </c>
      <c r="I98" s="169"/>
    </row>
    <row r="99" spans="1:10" x14ac:dyDescent="0.25">
      <c r="A99" s="163">
        <v>41671</v>
      </c>
      <c r="B99" s="164">
        <v>543</v>
      </c>
      <c r="C99" s="164" t="s">
        <v>651</v>
      </c>
      <c r="D99" s="165" t="s">
        <v>734</v>
      </c>
      <c r="E99" s="166">
        <v>25870.5</v>
      </c>
      <c r="F99" s="173" t="s">
        <v>774</v>
      </c>
      <c r="G99" s="168">
        <v>25870.5</v>
      </c>
      <c r="H99" s="162">
        <f t="shared" si="1"/>
        <v>0</v>
      </c>
      <c r="I99" s="169"/>
    </row>
    <row r="100" spans="1:10" x14ac:dyDescent="0.25">
      <c r="A100" s="163">
        <v>41671</v>
      </c>
      <c r="B100" s="164">
        <v>544</v>
      </c>
      <c r="C100" s="164" t="s">
        <v>651</v>
      </c>
      <c r="D100" s="165" t="s">
        <v>136</v>
      </c>
      <c r="E100" s="166">
        <v>1566.6</v>
      </c>
      <c r="F100" s="167">
        <v>41671</v>
      </c>
      <c r="G100" s="168">
        <v>1566.6</v>
      </c>
      <c r="H100" s="162">
        <f t="shared" si="1"/>
        <v>0</v>
      </c>
      <c r="I100" s="169"/>
    </row>
    <row r="101" spans="1:10" ht="102.75" customHeight="1" x14ac:dyDescent="0.25">
      <c r="A101" s="163">
        <v>41671</v>
      </c>
      <c r="B101" s="164">
        <v>545</v>
      </c>
      <c r="C101" s="164" t="s">
        <v>651</v>
      </c>
      <c r="D101" s="165" t="s">
        <v>468</v>
      </c>
      <c r="E101" s="168">
        <v>25524.5</v>
      </c>
      <c r="F101" s="181" t="s">
        <v>3811</v>
      </c>
      <c r="G101" s="182">
        <v>15000</v>
      </c>
      <c r="H101" s="183">
        <f t="shared" si="1"/>
        <v>10524.5</v>
      </c>
      <c r="I101" s="169" t="s">
        <v>15</v>
      </c>
    </row>
    <row r="102" spans="1:10" x14ac:dyDescent="0.25">
      <c r="A102" s="163">
        <v>41671</v>
      </c>
      <c r="B102" s="164">
        <v>546</v>
      </c>
      <c r="C102" s="164" t="s">
        <v>651</v>
      </c>
      <c r="D102" s="165" t="s">
        <v>348</v>
      </c>
      <c r="E102" s="168">
        <v>5839</v>
      </c>
      <c r="F102" s="184" t="s">
        <v>775</v>
      </c>
      <c r="G102" s="168">
        <v>5839</v>
      </c>
      <c r="H102" s="162">
        <f t="shared" si="1"/>
        <v>0</v>
      </c>
      <c r="I102" s="169" t="s">
        <v>15</v>
      </c>
      <c r="J102" s="170" t="s">
        <v>776</v>
      </c>
    </row>
    <row r="103" spans="1:10" x14ac:dyDescent="0.25">
      <c r="A103" s="163">
        <v>41671</v>
      </c>
      <c r="B103" s="164">
        <v>547</v>
      </c>
      <c r="C103" s="164" t="s">
        <v>651</v>
      </c>
      <c r="D103" s="165" t="s">
        <v>133</v>
      </c>
      <c r="E103" s="166">
        <v>27604.2</v>
      </c>
      <c r="F103" s="167">
        <v>41671</v>
      </c>
      <c r="G103" s="168">
        <v>27604.2</v>
      </c>
      <c r="H103" s="162">
        <f t="shared" si="1"/>
        <v>0</v>
      </c>
      <c r="I103" s="169"/>
    </row>
    <row r="104" spans="1:10" x14ac:dyDescent="0.25">
      <c r="A104" s="163">
        <v>41671</v>
      </c>
      <c r="B104" s="164">
        <v>548</v>
      </c>
      <c r="C104" s="164" t="s">
        <v>651</v>
      </c>
      <c r="D104" s="165" t="s">
        <v>777</v>
      </c>
      <c r="E104" s="166">
        <v>2095.1</v>
      </c>
      <c r="F104" s="167">
        <v>41673</v>
      </c>
      <c r="G104" s="168">
        <v>2095.1</v>
      </c>
      <c r="H104" s="162">
        <f t="shared" si="1"/>
        <v>0</v>
      </c>
      <c r="I104" s="169" t="s">
        <v>15</v>
      </c>
    </row>
    <row r="105" spans="1:10" x14ac:dyDescent="0.25">
      <c r="A105" s="163">
        <v>41671</v>
      </c>
      <c r="B105" s="164">
        <v>549</v>
      </c>
      <c r="C105" s="164" t="s">
        <v>651</v>
      </c>
      <c r="D105" s="171" t="s">
        <v>53</v>
      </c>
      <c r="E105" s="185">
        <v>0</v>
      </c>
      <c r="F105" s="186" t="s">
        <v>778</v>
      </c>
      <c r="G105" s="168">
        <v>0</v>
      </c>
      <c r="H105" s="162">
        <f t="shared" si="1"/>
        <v>0</v>
      </c>
      <c r="I105" s="169" t="s">
        <v>15</v>
      </c>
      <c r="J105" s="170" t="s">
        <v>779</v>
      </c>
    </row>
    <row r="106" spans="1:10" x14ac:dyDescent="0.25">
      <c r="A106" s="163">
        <v>0</v>
      </c>
      <c r="B106" s="164">
        <v>550</v>
      </c>
      <c r="C106" s="164" t="s">
        <v>651</v>
      </c>
      <c r="D106" s="165" t="s">
        <v>36</v>
      </c>
      <c r="E106" s="166">
        <v>12000.5</v>
      </c>
      <c r="F106" s="167">
        <v>41680</v>
      </c>
      <c r="G106" s="168">
        <v>12000.5</v>
      </c>
      <c r="H106" s="162">
        <f t="shared" si="1"/>
        <v>0</v>
      </c>
      <c r="I106" s="169"/>
    </row>
    <row r="107" spans="1:10" x14ac:dyDescent="0.25">
      <c r="A107" s="163">
        <v>41671</v>
      </c>
      <c r="B107" s="164">
        <v>551</v>
      </c>
      <c r="C107" s="164" t="s">
        <v>651</v>
      </c>
      <c r="D107" s="165" t="s">
        <v>115</v>
      </c>
      <c r="E107" s="166">
        <v>3447.2</v>
      </c>
      <c r="F107" s="167">
        <v>41671</v>
      </c>
      <c r="G107" s="168">
        <v>3447.2</v>
      </c>
      <c r="H107" s="162">
        <f t="shared" si="1"/>
        <v>0</v>
      </c>
      <c r="I107" s="169"/>
    </row>
    <row r="108" spans="1:10" x14ac:dyDescent="0.25">
      <c r="A108" s="163">
        <v>41671</v>
      </c>
      <c r="B108" s="164">
        <v>552</v>
      </c>
      <c r="C108" s="164" t="s">
        <v>651</v>
      </c>
      <c r="D108" s="165" t="s">
        <v>780</v>
      </c>
      <c r="E108" s="166">
        <v>2721</v>
      </c>
      <c r="F108" s="167">
        <v>41671</v>
      </c>
      <c r="G108" s="168">
        <v>2721</v>
      </c>
      <c r="H108" s="162">
        <f t="shared" si="1"/>
        <v>0</v>
      </c>
      <c r="I108" s="169"/>
    </row>
    <row r="109" spans="1:10" x14ac:dyDescent="0.25">
      <c r="A109" s="163">
        <v>41671</v>
      </c>
      <c r="B109" s="164">
        <v>553</v>
      </c>
      <c r="C109" s="164" t="s">
        <v>651</v>
      </c>
      <c r="D109" s="165" t="s">
        <v>11</v>
      </c>
      <c r="E109" s="166">
        <v>47548</v>
      </c>
      <c r="F109" s="167">
        <v>41680</v>
      </c>
      <c r="G109" s="168">
        <v>47548</v>
      </c>
      <c r="H109" s="162">
        <f t="shared" si="1"/>
        <v>0</v>
      </c>
      <c r="I109" s="169" t="s">
        <v>37</v>
      </c>
    </row>
    <row r="110" spans="1:10" x14ac:dyDescent="0.25">
      <c r="A110" s="163">
        <v>41671</v>
      </c>
      <c r="B110" s="164">
        <v>554</v>
      </c>
      <c r="C110" s="164" t="s">
        <v>651</v>
      </c>
      <c r="D110" s="165" t="s">
        <v>494</v>
      </c>
      <c r="E110" s="166">
        <v>300</v>
      </c>
      <c r="F110" s="167">
        <v>41671</v>
      </c>
      <c r="G110" s="168">
        <v>300</v>
      </c>
      <c r="H110" s="162">
        <f t="shared" si="1"/>
        <v>0</v>
      </c>
      <c r="I110" s="169"/>
    </row>
    <row r="111" spans="1:10" x14ac:dyDescent="0.25">
      <c r="A111" s="163">
        <v>41671</v>
      </c>
      <c r="B111" s="164">
        <v>555</v>
      </c>
      <c r="C111" s="164" t="s">
        <v>651</v>
      </c>
      <c r="D111" s="165" t="s">
        <v>99</v>
      </c>
      <c r="E111" s="166">
        <v>640</v>
      </c>
      <c r="F111" s="167">
        <v>41671</v>
      </c>
      <c r="G111" s="168">
        <v>640</v>
      </c>
      <c r="H111" s="162">
        <f t="shared" si="1"/>
        <v>0</v>
      </c>
      <c r="I111" s="169"/>
    </row>
    <row r="112" spans="1:10" x14ac:dyDescent="0.25">
      <c r="A112" s="163">
        <v>41671</v>
      </c>
      <c r="B112" s="164">
        <v>556</v>
      </c>
      <c r="C112" s="164" t="s">
        <v>651</v>
      </c>
      <c r="D112" s="165" t="s">
        <v>180</v>
      </c>
      <c r="E112" s="168">
        <v>23279</v>
      </c>
      <c r="F112" s="175" t="s">
        <v>781</v>
      </c>
      <c r="G112" s="168">
        <f>16100+1847+5332</f>
        <v>23279</v>
      </c>
      <c r="H112" s="162">
        <f t="shared" si="1"/>
        <v>0</v>
      </c>
      <c r="I112" s="169" t="s">
        <v>37</v>
      </c>
    </row>
    <row r="113" spans="1:10" x14ac:dyDescent="0.25">
      <c r="A113" s="163">
        <v>41671</v>
      </c>
      <c r="B113" s="164">
        <v>557</v>
      </c>
      <c r="C113" s="164" t="s">
        <v>651</v>
      </c>
      <c r="D113" s="165" t="s">
        <v>782</v>
      </c>
      <c r="E113" s="166">
        <v>2092.5</v>
      </c>
      <c r="F113" s="167">
        <v>41673</v>
      </c>
      <c r="G113" s="168">
        <v>2092.5</v>
      </c>
      <c r="H113" s="162">
        <f t="shared" si="1"/>
        <v>0</v>
      </c>
      <c r="I113" s="169" t="s">
        <v>37</v>
      </c>
    </row>
    <row r="114" spans="1:10" x14ac:dyDescent="0.25">
      <c r="A114" s="163">
        <v>41671</v>
      </c>
      <c r="B114" s="164">
        <v>558</v>
      </c>
      <c r="C114" s="164" t="s">
        <v>651</v>
      </c>
      <c r="D114" s="165" t="s">
        <v>68</v>
      </c>
      <c r="E114" s="168">
        <v>3781.5</v>
      </c>
      <c r="F114" s="187">
        <v>41673</v>
      </c>
      <c r="G114" s="168">
        <v>3781.5</v>
      </c>
      <c r="H114" s="162">
        <f t="shared" si="1"/>
        <v>0</v>
      </c>
      <c r="I114" s="169" t="s">
        <v>37</v>
      </c>
      <c r="J114" s="170" t="s">
        <v>783</v>
      </c>
    </row>
    <row r="115" spans="1:10" x14ac:dyDescent="0.25">
      <c r="A115" s="163">
        <v>41671</v>
      </c>
      <c r="B115" s="164">
        <v>559</v>
      </c>
      <c r="C115" s="164" t="s">
        <v>651</v>
      </c>
      <c r="D115" s="165" t="s">
        <v>62</v>
      </c>
      <c r="E115" s="166">
        <v>24137.68</v>
      </c>
      <c r="F115" s="167">
        <v>41673</v>
      </c>
      <c r="G115" s="168">
        <v>24137.68</v>
      </c>
      <c r="H115" s="162">
        <f t="shared" si="1"/>
        <v>0</v>
      </c>
      <c r="I115" s="169" t="s">
        <v>37</v>
      </c>
    </row>
    <row r="116" spans="1:10" x14ac:dyDescent="0.25">
      <c r="A116" s="163">
        <v>41671</v>
      </c>
      <c r="B116" s="164">
        <v>560</v>
      </c>
      <c r="C116" s="164" t="s">
        <v>651</v>
      </c>
      <c r="D116" s="165" t="s">
        <v>524</v>
      </c>
      <c r="E116" s="166">
        <v>4909</v>
      </c>
      <c r="F116" s="167">
        <v>41678</v>
      </c>
      <c r="G116" s="168">
        <v>4909</v>
      </c>
      <c r="H116" s="162">
        <f t="shared" si="1"/>
        <v>0</v>
      </c>
      <c r="I116" s="169"/>
    </row>
    <row r="117" spans="1:10" x14ac:dyDescent="0.25">
      <c r="A117" s="163">
        <v>41671</v>
      </c>
      <c r="B117" s="164">
        <v>561</v>
      </c>
      <c r="C117" s="164" t="s">
        <v>651</v>
      </c>
      <c r="D117" s="165" t="s">
        <v>524</v>
      </c>
      <c r="E117" s="166">
        <v>200</v>
      </c>
      <c r="F117" s="167">
        <v>41671</v>
      </c>
      <c r="G117" s="168">
        <v>200</v>
      </c>
      <c r="H117" s="162">
        <f t="shared" si="1"/>
        <v>0</v>
      </c>
      <c r="I117" s="169"/>
    </row>
    <row r="118" spans="1:10" x14ac:dyDescent="0.25">
      <c r="A118" s="163">
        <v>41671</v>
      </c>
      <c r="B118" s="164">
        <v>562</v>
      </c>
      <c r="C118" s="164" t="s">
        <v>651</v>
      </c>
      <c r="D118" s="165" t="s">
        <v>722</v>
      </c>
      <c r="E118" s="166">
        <v>10691.5</v>
      </c>
      <c r="F118" s="167">
        <v>41673</v>
      </c>
      <c r="G118" s="168">
        <v>10691.5</v>
      </c>
      <c r="H118" s="162">
        <f t="shared" si="1"/>
        <v>0</v>
      </c>
      <c r="I118" s="169" t="s">
        <v>37</v>
      </c>
    </row>
    <row r="119" spans="1:10" x14ac:dyDescent="0.25">
      <c r="A119" s="163">
        <v>41671</v>
      </c>
      <c r="B119" s="164">
        <v>563</v>
      </c>
      <c r="C119" s="164" t="s">
        <v>651</v>
      </c>
      <c r="D119" s="165" t="s">
        <v>784</v>
      </c>
      <c r="E119" s="166">
        <v>18093</v>
      </c>
      <c r="F119" s="167">
        <v>41680</v>
      </c>
      <c r="G119" s="168">
        <v>18093</v>
      </c>
      <c r="H119" s="162">
        <f t="shared" si="1"/>
        <v>0</v>
      </c>
      <c r="I119" s="169"/>
    </row>
    <row r="120" spans="1:10" x14ac:dyDescent="0.25">
      <c r="A120" s="163">
        <v>41671</v>
      </c>
      <c r="B120" s="164">
        <v>564</v>
      </c>
      <c r="C120" s="164" t="s">
        <v>651</v>
      </c>
      <c r="D120" s="165" t="s">
        <v>565</v>
      </c>
      <c r="E120" s="166">
        <v>4928</v>
      </c>
      <c r="F120" s="167">
        <v>41671</v>
      </c>
      <c r="G120" s="168">
        <v>4928</v>
      </c>
      <c r="H120" s="162">
        <f t="shared" si="1"/>
        <v>0</v>
      </c>
      <c r="I120" s="169"/>
    </row>
    <row r="121" spans="1:10" x14ac:dyDescent="0.25">
      <c r="A121" s="163">
        <v>41671</v>
      </c>
      <c r="B121" s="164">
        <v>565</v>
      </c>
      <c r="C121" s="164" t="s">
        <v>651</v>
      </c>
      <c r="D121" s="165" t="s">
        <v>18</v>
      </c>
      <c r="E121" s="166">
        <v>1413.5</v>
      </c>
      <c r="F121" s="167">
        <v>41671</v>
      </c>
      <c r="G121" s="168">
        <v>1413.5</v>
      </c>
      <c r="H121" s="162">
        <f t="shared" si="1"/>
        <v>0</v>
      </c>
      <c r="I121" s="169" t="s">
        <v>8</v>
      </c>
    </row>
    <row r="122" spans="1:10" x14ac:dyDescent="0.25">
      <c r="A122" s="163">
        <v>41671</v>
      </c>
      <c r="B122" s="164">
        <v>566</v>
      </c>
      <c r="C122" s="164" t="s">
        <v>651</v>
      </c>
      <c r="D122" s="165" t="s">
        <v>8</v>
      </c>
      <c r="E122" s="166">
        <v>654</v>
      </c>
      <c r="F122" s="167">
        <v>41671</v>
      </c>
      <c r="G122" s="168">
        <v>654</v>
      </c>
      <c r="H122" s="162">
        <f t="shared" si="1"/>
        <v>0</v>
      </c>
      <c r="I122" s="169" t="s">
        <v>8</v>
      </c>
    </row>
    <row r="123" spans="1:10" x14ac:dyDescent="0.25">
      <c r="A123" s="163">
        <v>41671</v>
      </c>
      <c r="B123" s="164">
        <v>567</v>
      </c>
      <c r="C123" s="164" t="s">
        <v>651</v>
      </c>
      <c r="D123" s="165" t="s">
        <v>14</v>
      </c>
      <c r="E123" s="166">
        <v>8782.5</v>
      </c>
      <c r="F123" s="167">
        <v>41673</v>
      </c>
      <c r="G123" s="168">
        <v>8782.5</v>
      </c>
      <c r="H123" s="162">
        <f t="shared" si="1"/>
        <v>0</v>
      </c>
      <c r="I123" s="169" t="s">
        <v>217</v>
      </c>
    </row>
    <row r="124" spans="1:10" x14ac:dyDescent="0.25">
      <c r="A124" s="163">
        <v>41671</v>
      </c>
      <c r="B124" s="164">
        <v>568</v>
      </c>
      <c r="C124" s="164" t="s">
        <v>651</v>
      </c>
      <c r="D124" s="165" t="s">
        <v>106</v>
      </c>
      <c r="E124" s="166">
        <v>162925</v>
      </c>
      <c r="F124" s="167">
        <v>41682</v>
      </c>
      <c r="G124" s="168">
        <v>162925</v>
      </c>
      <c r="H124" s="162">
        <f t="shared" si="1"/>
        <v>0</v>
      </c>
      <c r="I124" s="169"/>
    </row>
    <row r="125" spans="1:10" x14ac:dyDescent="0.25">
      <c r="A125" s="163">
        <v>41671</v>
      </c>
      <c r="B125" s="164">
        <v>569</v>
      </c>
      <c r="C125" s="164" t="s">
        <v>651</v>
      </c>
      <c r="D125" s="165" t="s">
        <v>250</v>
      </c>
      <c r="E125" s="168">
        <v>8547.6</v>
      </c>
      <c r="F125" s="187">
        <v>41673</v>
      </c>
      <c r="G125" s="168">
        <v>8547.6</v>
      </c>
      <c r="H125" s="162">
        <f t="shared" si="1"/>
        <v>0</v>
      </c>
      <c r="I125" s="169" t="s">
        <v>45</v>
      </c>
    </row>
    <row r="126" spans="1:10" x14ac:dyDescent="0.25">
      <c r="A126" s="163">
        <v>41671</v>
      </c>
      <c r="B126" s="164">
        <v>570</v>
      </c>
      <c r="C126" s="164" t="s">
        <v>651</v>
      </c>
      <c r="D126" s="165" t="s">
        <v>106</v>
      </c>
      <c r="E126" s="166">
        <v>176615</v>
      </c>
      <c r="F126" s="167">
        <v>41682</v>
      </c>
      <c r="G126" s="168">
        <v>176615</v>
      </c>
      <c r="H126" s="162">
        <f t="shared" si="1"/>
        <v>0</v>
      </c>
      <c r="I126" s="169"/>
    </row>
    <row r="127" spans="1:10" x14ac:dyDescent="0.25">
      <c r="A127" s="163">
        <v>41671</v>
      </c>
      <c r="B127" s="164">
        <v>571</v>
      </c>
      <c r="C127" s="164" t="s">
        <v>651</v>
      </c>
      <c r="D127" s="165" t="s">
        <v>106</v>
      </c>
      <c r="E127" s="166">
        <v>160867</v>
      </c>
      <c r="F127" s="167">
        <v>41682</v>
      </c>
      <c r="G127" s="168">
        <v>160867</v>
      </c>
      <c r="H127" s="162">
        <f t="shared" si="1"/>
        <v>0</v>
      </c>
      <c r="I127" s="169"/>
    </row>
    <row r="128" spans="1:10" x14ac:dyDescent="0.25">
      <c r="A128" s="163">
        <v>41671</v>
      </c>
      <c r="B128" s="164">
        <v>572</v>
      </c>
      <c r="C128" s="164" t="s">
        <v>651</v>
      </c>
      <c r="D128" s="165" t="s">
        <v>106</v>
      </c>
      <c r="E128" s="166">
        <v>219935</v>
      </c>
      <c r="F128" s="167">
        <v>41682</v>
      </c>
      <c r="G128" s="168">
        <v>219935</v>
      </c>
      <c r="H128" s="162">
        <f t="shared" si="1"/>
        <v>0</v>
      </c>
      <c r="I128" s="169"/>
    </row>
    <row r="129" spans="1:10" x14ac:dyDescent="0.25">
      <c r="A129" s="163">
        <v>41671</v>
      </c>
      <c r="B129" s="164">
        <v>573</v>
      </c>
      <c r="C129" s="164" t="s">
        <v>651</v>
      </c>
      <c r="D129" s="165" t="s">
        <v>106</v>
      </c>
      <c r="E129" s="166">
        <v>308834</v>
      </c>
      <c r="F129" s="167">
        <v>41682</v>
      </c>
      <c r="G129" s="168">
        <v>308834</v>
      </c>
      <c r="H129" s="162">
        <f t="shared" si="1"/>
        <v>0</v>
      </c>
      <c r="I129" s="169"/>
    </row>
    <row r="130" spans="1:10" x14ac:dyDescent="0.25">
      <c r="A130" s="163">
        <v>41671</v>
      </c>
      <c r="B130" s="164">
        <v>574</v>
      </c>
      <c r="C130" s="164" t="s">
        <v>651</v>
      </c>
      <c r="D130" s="165" t="s">
        <v>49</v>
      </c>
      <c r="E130" s="166">
        <v>929.5</v>
      </c>
      <c r="F130" s="167">
        <v>41671</v>
      </c>
      <c r="G130" s="168">
        <v>929.5</v>
      </c>
      <c r="H130" s="162">
        <f t="shared" si="1"/>
        <v>0</v>
      </c>
      <c r="I130" s="169"/>
    </row>
    <row r="131" spans="1:10" x14ac:dyDescent="0.25">
      <c r="A131" s="163">
        <v>41671</v>
      </c>
      <c r="B131" s="164">
        <v>575</v>
      </c>
      <c r="C131" s="164" t="s">
        <v>651</v>
      </c>
      <c r="D131" s="165" t="s">
        <v>106</v>
      </c>
      <c r="E131" s="166">
        <v>18803.5</v>
      </c>
      <c r="F131" s="167">
        <v>41690</v>
      </c>
      <c r="G131" s="168">
        <v>18803.5</v>
      </c>
      <c r="H131" s="162">
        <f t="shared" si="1"/>
        <v>0</v>
      </c>
      <c r="I131" s="169"/>
    </row>
    <row r="132" spans="1:10" x14ac:dyDescent="0.25">
      <c r="A132" s="163">
        <v>41671</v>
      </c>
      <c r="B132" s="164">
        <v>576</v>
      </c>
      <c r="C132" s="164" t="s">
        <v>651</v>
      </c>
      <c r="D132" s="171" t="s">
        <v>53</v>
      </c>
      <c r="E132" s="185">
        <v>0</v>
      </c>
      <c r="F132" s="186" t="s">
        <v>778</v>
      </c>
      <c r="G132" s="168"/>
      <c r="H132" s="162">
        <f t="shared" si="1"/>
        <v>0</v>
      </c>
      <c r="I132" s="169" t="s">
        <v>217</v>
      </c>
      <c r="J132" s="170" t="s">
        <v>785</v>
      </c>
    </row>
    <row r="133" spans="1:10" x14ac:dyDescent="0.25">
      <c r="A133" s="163">
        <v>41671</v>
      </c>
      <c r="B133" s="164">
        <v>577</v>
      </c>
      <c r="C133" s="164" t="s">
        <v>651</v>
      </c>
      <c r="D133" s="165" t="s">
        <v>36</v>
      </c>
      <c r="E133" s="168">
        <v>23720.5</v>
      </c>
      <c r="F133" s="175" t="s">
        <v>786</v>
      </c>
      <c r="G133" s="168">
        <f>4324+19396.5</f>
        <v>23720.5</v>
      </c>
      <c r="H133" s="162">
        <f t="shared" ref="H133:H196" si="2">E133-G133</f>
        <v>0</v>
      </c>
      <c r="I133" s="169"/>
    </row>
    <row r="134" spans="1:10" x14ac:dyDescent="0.25">
      <c r="A134" s="188">
        <v>41672</v>
      </c>
      <c r="B134" s="189">
        <v>578</v>
      </c>
      <c r="C134" s="189" t="s">
        <v>651</v>
      </c>
      <c r="D134" s="165" t="s">
        <v>19</v>
      </c>
      <c r="E134" s="166">
        <v>12793.4</v>
      </c>
      <c r="F134" s="169"/>
      <c r="G134" s="168"/>
      <c r="H134" s="162">
        <f t="shared" si="2"/>
        <v>12793.4</v>
      </c>
      <c r="I134" s="169" t="s">
        <v>105</v>
      </c>
    </row>
    <row r="135" spans="1:10" x14ac:dyDescent="0.25">
      <c r="A135" s="190">
        <v>41672</v>
      </c>
      <c r="B135" s="191">
        <v>579</v>
      </c>
      <c r="C135" s="191" t="s">
        <v>651</v>
      </c>
      <c r="D135" s="165" t="s">
        <v>13</v>
      </c>
      <c r="E135" s="166">
        <v>7820.5</v>
      </c>
      <c r="F135" s="167">
        <v>41676</v>
      </c>
      <c r="G135" s="168">
        <v>7820.5</v>
      </c>
      <c r="H135" s="162">
        <f t="shared" si="2"/>
        <v>0</v>
      </c>
      <c r="I135" s="192" t="s">
        <v>21</v>
      </c>
    </row>
    <row r="136" spans="1:10" x14ac:dyDescent="0.25">
      <c r="A136" s="190">
        <v>41672</v>
      </c>
      <c r="B136" s="191">
        <v>580</v>
      </c>
      <c r="C136" s="191" t="s">
        <v>651</v>
      </c>
      <c r="D136" s="165" t="s">
        <v>44</v>
      </c>
      <c r="E136" s="166">
        <v>3800</v>
      </c>
      <c r="F136" s="167">
        <v>41687</v>
      </c>
      <c r="G136" s="168">
        <v>3800</v>
      </c>
      <c r="H136" s="162">
        <f t="shared" si="2"/>
        <v>0</v>
      </c>
      <c r="I136" s="169" t="s">
        <v>37</v>
      </c>
    </row>
    <row r="137" spans="1:10" x14ac:dyDescent="0.25">
      <c r="A137" s="190">
        <v>41672</v>
      </c>
      <c r="B137" s="191">
        <v>581</v>
      </c>
      <c r="C137" s="191" t="s">
        <v>651</v>
      </c>
      <c r="D137" s="165" t="s">
        <v>129</v>
      </c>
      <c r="E137" s="166">
        <v>737.1</v>
      </c>
      <c r="F137" s="167">
        <v>41672</v>
      </c>
      <c r="G137" s="168">
        <v>737.1</v>
      </c>
      <c r="H137" s="162">
        <f t="shared" si="2"/>
        <v>0</v>
      </c>
      <c r="I137" s="169"/>
    </row>
    <row r="138" spans="1:10" x14ac:dyDescent="0.25">
      <c r="A138" s="190">
        <v>41672</v>
      </c>
      <c r="B138" s="191">
        <v>582</v>
      </c>
      <c r="C138" s="191" t="s">
        <v>651</v>
      </c>
      <c r="D138" s="165" t="s">
        <v>122</v>
      </c>
      <c r="E138" s="166">
        <v>1520</v>
      </c>
      <c r="F138" s="167">
        <v>41687</v>
      </c>
      <c r="G138" s="168">
        <v>1520</v>
      </c>
      <c r="H138" s="162">
        <f t="shared" si="2"/>
        <v>0</v>
      </c>
      <c r="I138" s="169" t="s">
        <v>37</v>
      </c>
    </row>
    <row r="139" spans="1:10" x14ac:dyDescent="0.25">
      <c r="A139" s="190">
        <v>41672</v>
      </c>
      <c r="B139" s="191">
        <v>583</v>
      </c>
      <c r="C139" s="191" t="s">
        <v>651</v>
      </c>
      <c r="D139" s="165" t="s">
        <v>42</v>
      </c>
      <c r="E139" s="166">
        <v>1140</v>
      </c>
      <c r="F139" s="167">
        <v>41687</v>
      </c>
      <c r="G139" s="168">
        <v>1140</v>
      </c>
      <c r="H139" s="162">
        <f t="shared" si="2"/>
        <v>0</v>
      </c>
      <c r="I139" s="169" t="s">
        <v>37</v>
      </c>
    </row>
    <row r="140" spans="1:10" x14ac:dyDescent="0.25">
      <c r="A140" s="190">
        <v>41672</v>
      </c>
      <c r="B140" s="191">
        <v>584</v>
      </c>
      <c r="C140" s="191" t="s">
        <v>651</v>
      </c>
      <c r="D140" s="165" t="s">
        <v>115</v>
      </c>
      <c r="E140" s="166">
        <v>4346</v>
      </c>
      <c r="F140" s="167">
        <v>41672</v>
      </c>
      <c r="G140" s="168">
        <v>4346</v>
      </c>
      <c r="H140" s="162">
        <f t="shared" si="2"/>
        <v>0</v>
      </c>
      <c r="I140" s="169"/>
    </row>
    <row r="141" spans="1:10" x14ac:dyDescent="0.25">
      <c r="A141" s="190">
        <v>41672</v>
      </c>
      <c r="B141" s="191">
        <v>585</v>
      </c>
      <c r="C141" s="191" t="s">
        <v>651</v>
      </c>
      <c r="D141" s="165" t="s">
        <v>20</v>
      </c>
      <c r="E141" s="166">
        <v>6527</v>
      </c>
      <c r="F141" s="167">
        <v>41672</v>
      </c>
      <c r="G141" s="168">
        <v>6527</v>
      </c>
      <c r="H141" s="162">
        <f t="shared" si="2"/>
        <v>0</v>
      </c>
      <c r="I141" s="169" t="s">
        <v>8</v>
      </c>
    </row>
    <row r="142" spans="1:10" x14ac:dyDescent="0.25">
      <c r="A142" s="190">
        <v>41672</v>
      </c>
      <c r="B142" s="191">
        <v>586</v>
      </c>
      <c r="C142" s="191" t="s">
        <v>651</v>
      </c>
      <c r="D142" s="165" t="s">
        <v>18</v>
      </c>
      <c r="E142" s="166">
        <v>5755.2</v>
      </c>
      <c r="F142" s="167">
        <v>41672</v>
      </c>
      <c r="G142" s="168">
        <v>5755.2</v>
      </c>
      <c r="H142" s="162">
        <f t="shared" si="2"/>
        <v>0</v>
      </c>
      <c r="I142" s="169"/>
    </row>
    <row r="143" spans="1:10" x14ac:dyDescent="0.25">
      <c r="A143" s="190">
        <v>41672</v>
      </c>
      <c r="B143" s="191">
        <v>587</v>
      </c>
      <c r="C143" s="191" t="s">
        <v>651</v>
      </c>
      <c r="D143" s="165" t="s">
        <v>123</v>
      </c>
      <c r="E143" s="166">
        <v>3054</v>
      </c>
      <c r="F143" s="167">
        <v>41672</v>
      </c>
      <c r="G143" s="168">
        <v>3054</v>
      </c>
      <c r="H143" s="162">
        <f t="shared" si="2"/>
        <v>0</v>
      </c>
      <c r="I143" s="169" t="s">
        <v>8</v>
      </c>
    </row>
    <row r="144" spans="1:10" x14ac:dyDescent="0.25">
      <c r="A144" s="190">
        <v>41672</v>
      </c>
      <c r="B144" s="191">
        <v>588</v>
      </c>
      <c r="C144" s="191" t="s">
        <v>651</v>
      </c>
      <c r="D144" s="165" t="s">
        <v>20</v>
      </c>
      <c r="E144" s="166">
        <v>660</v>
      </c>
      <c r="F144" s="167">
        <v>41672</v>
      </c>
      <c r="G144" s="168">
        <v>660</v>
      </c>
      <c r="H144" s="162">
        <f t="shared" si="2"/>
        <v>0</v>
      </c>
      <c r="I144" s="169" t="s">
        <v>8</v>
      </c>
    </row>
    <row r="145" spans="1:10" x14ac:dyDescent="0.25">
      <c r="A145" s="190">
        <v>41672</v>
      </c>
      <c r="B145" s="191">
        <v>589</v>
      </c>
      <c r="C145" s="191" t="s">
        <v>651</v>
      </c>
      <c r="D145" s="165" t="s">
        <v>70</v>
      </c>
      <c r="E145" s="166">
        <v>3910.5</v>
      </c>
      <c r="F145" s="167">
        <v>41672</v>
      </c>
      <c r="G145" s="168">
        <v>3910.5</v>
      </c>
      <c r="H145" s="162">
        <f t="shared" si="2"/>
        <v>0</v>
      </c>
      <c r="I145" s="169"/>
    </row>
    <row r="146" spans="1:10" x14ac:dyDescent="0.25">
      <c r="A146" s="190">
        <v>41672</v>
      </c>
      <c r="B146" s="191">
        <v>590</v>
      </c>
      <c r="C146" s="191" t="s">
        <v>651</v>
      </c>
      <c r="D146" s="165" t="s">
        <v>130</v>
      </c>
      <c r="E146" s="166">
        <v>11926.5</v>
      </c>
      <c r="F146" s="167">
        <v>41673</v>
      </c>
      <c r="G146" s="168">
        <v>11926.5</v>
      </c>
      <c r="H146" s="162">
        <f t="shared" si="2"/>
        <v>0</v>
      </c>
      <c r="I146" s="169" t="s">
        <v>21</v>
      </c>
    </row>
    <row r="147" spans="1:10" x14ac:dyDescent="0.25">
      <c r="A147" s="190">
        <v>41672</v>
      </c>
      <c r="B147" s="191">
        <v>591</v>
      </c>
      <c r="C147" s="191" t="s">
        <v>651</v>
      </c>
      <c r="D147" s="165" t="s">
        <v>55</v>
      </c>
      <c r="E147" s="166">
        <v>17567</v>
      </c>
      <c r="F147" s="167">
        <v>41672</v>
      </c>
      <c r="G147" s="168">
        <v>17567</v>
      </c>
      <c r="H147" s="162">
        <f t="shared" si="2"/>
        <v>0</v>
      </c>
      <c r="I147" s="169" t="s">
        <v>8</v>
      </c>
    </row>
    <row r="148" spans="1:10" x14ac:dyDescent="0.25">
      <c r="A148" s="190">
        <v>41672</v>
      </c>
      <c r="B148" s="191">
        <v>592</v>
      </c>
      <c r="C148" s="191" t="s">
        <v>651</v>
      </c>
      <c r="D148" s="165" t="s">
        <v>148</v>
      </c>
      <c r="E148" s="166">
        <v>24299.5</v>
      </c>
      <c r="F148" s="167">
        <v>41673</v>
      </c>
      <c r="G148" s="168">
        <v>24299.5</v>
      </c>
      <c r="H148" s="162">
        <f t="shared" si="2"/>
        <v>0</v>
      </c>
      <c r="I148" s="169" t="s">
        <v>12</v>
      </c>
    </row>
    <row r="149" spans="1:10" x14ac:dyDescent="0.25">
      <c r="A149" s="190">
        <v>41672</v>
      </c>
      <c r="B149" s="191">
        <v>593</v>
      </c>
      <c r="C149" s="191" t="s">
        <v>651</v>
      </c>
      <c r="D149" s="165" t="s">
        <v>130</v>
      </c>
      <c r="E149" s="166">
        <v>480</v>
      </c>
      <c r="F149" s="167">
        <v>41673</v>
      </c>
      <c r="G149" s="168">
        <v>480</v>
      </c>
      <c r="H149" s="162">
        <f t="shared" si="2"/>
        <v>0</v>
      </c>
      <c r="I149" s="169" t="s">
        <v>21</v>
      </c>
    </row>
    <row r="150" spans="1:10" x14ac:dyDescent="0.25">
      <c r="A150" s="190">
        <v>41672</v>
      </c>
      <c r="B150" s="191">
        <v>594</v>
      </c>
      <c r="C150" s="191" t="s">
        <v>651</v>
      </c>
      <c r="D150" s="165" t="s">
        <v>380</v>
      </c>
      <c r="E150" s="166">
        <v>2145.5</v>
      </c>
      <c r="F150" s="167">
        <v>41672</v>
      </c>
      <c r="G150" s="168">
        <v>2145.5</v>
      </c>
      <c r="H150" s="162">
        <f t="shared" si="2"/>
        <v>0</v>
      </c>
      <c r="I150" s="169" t="s">
        <v>21</v>
      </c>
    </row>
    <row r="151" spans="1:10" x14ac:dyDescent="0.25">
      <c r="A151" s="190">
        <v>41672</v>
      </c>
      <c r="B151" s="191">
        <v>595</v>
      </c>
      <c r="C151" s="191" t="s">
        <v>651</v>
      </c>
      <c r="D151" s="165" t="s">
        <v>29</v>
      </c>
      <c r="E151" s="166">
        <v>17140</v>
      </c>
      <c r="F151" s="167">
        <v>41673</v>
      </c>
      <c r="G151" s="168">
        <v>17140</v>
      </c>
      <c r="H151" s="162">
        <f t="shared" si="2"/>
        <v>0</v>
      </c>
      <c r="I151" s="169" t="s">
        <v>12</v>
      </c>
    </row>
    <row r="152" spans="1:10" x14ac:dyDescent="0.25">
      <c r="A152" s="190">
        <v>41672</v>
      </c>
      <c r="B152" s="191">
        <v>596</v>
      </c>
      <c r="C152" s="191" t="s">
        <v>651</v>
      </c>
      <c r="D152" s="165" t="s">
        <v>27</v>
      </c>
      <c r="E152" s="166">
        <v>3269.7</v>
      </c>
      <c r="F152" s="167">
        <v>41672</v>
      </c>
      <c r="G152" s="168">
        <v>3269.7</v>
      </c>
      <c r="H152" s="162">
        <f t="shared" si="2"/>
        <v>0</v>
      </c>
      <c r="I152" s="169" t="s">
        <v>21</v>
      </c>
    </row>
    <row r="153" spans="1:10" x14ac:dyDescent="0.25">
      <c r="A153" s="190">
        <v>41672</v>
      </c>
      <c r="B153" s="191">
        <v>597</v>
      </c>
      <c r="C153" s="191" t="s">
        <v>651</v>
      </c>
      <c r="D153" s="165" t="s">
        <v>83</v>
      </c>
      <c r="E153" s="166">
        <v>1982.5</v>
      </c>
      <c r="F153" s="167">
        <v>41673</v>
      </c>
      <c r="G153" s="168">
        <v>1982.5</v>
      </c>
      <c r="H153" s="162">
        <f t="shared" si="2"/>
        <v>0</v>
      </c>
      <c r="I153" s="169" t="s">
        <v>21</v>
      </c>
    </row>
    <row r="154" spans="1:10" x14ac:dyDescent="0.25">
      <c r="A154" s="190">
        <v>41672</v>
      </c>
      <c r="B154" s="191">
        <v>598</v>
      </c>
      <c r="C154" s="191" t="s">
        <v>651</v>
      </c>
      <c r="D154" s="165" t="s">
        <v>188</v>
      </c>
      <c r="E154" s="166">
        <v>9342.5</v>
      </c>
      <c r="F154" s="167">
        <v>41682</v>
      </c>
      <c r="G154" s="168">
        <v>9342.5</v>
      </c>
      <c r="H154" s="162">
        <f t="shared" si="2"/>
        <v>0</v>
      </c>
      <c r="I154" s="169"/>
    </row>
    <row r="155" spans="1:10" x14ac:dyDescent="0.25">
      <c r="A155" s="190">
        <v>41672</v>
      </c>
      <c r="B155" s="191">
        <v>599</v>
      </c>
      <c r="C155" s="191" t="s">
        <v>651</v>
      </c>
      <c r="D155" s="165" t="s">
        <v>228</v>
      </c>
      <c r="E155" s="166">
        <v>2464</v>
      </c>
      <c r="F155" s="167">
        <v>41673</v>
      </c>
      <c r="G155" s="168">
        <v>2464</v>
      </c>
      <c r="H155" s="162">
        <f t="shared" si="2"/>
        <v>0</v>
      </c>
      <c r="I155" s="169" t="s">
        <v>12</v>
      </c>
    </row>
    <row r="156" spans="1:10" x14ac:dyDescent="0.25">
      <c r="A156" s="190">
        <v>41672</v>
      </c>
      <c r="B156" s="191">
        <v>600</v>
      </c>
      <c r="C156" s="191" t="s">
        <v>651</v>
      </c>
      <c r="D156" s="165" t="s">
        <v>237</v>
      </c>
      <c r="E156" s="166">
        <v>10389.5</v>
      </c>
      <c r="F156" s="167">
        <v>41672</v>
      </c>
      <c r="G156" s="168">
        <v>10389.5</v>
      </c>
      <c r="H156" s="162">
        <f t="shared" si="2"/>
        <v>0</v>
      </c>
      <c r="I156" s="169" t="s">
        <v>21</v>
      </c>
    </row>
    <row r="157" spans="1:10" x14ac:dyDescent="0.25">
      <c r="A157" s="190">
        <v>41672</v>
      </c>
      <c r="B157" s="191">
        <v>601</v>
      </c>
      <c r="C157" s="191" t="s">
        <v>651</v>
      </c>
      <c r="D157" s="165" t="s">
        <v>33</v>
      </c>
      <c r="E157" s="166">
        <v>7727</v>
      </c>
      <c r="F157" s="167">
        <v>41672</v>
      </c>
      <c r="G157" s="168">
        <v>7727</v>
      </c>
      <c r="H157" s="162">
        <f t="shared" si="2"/>
        <v>0</v>
      </c>
      <c r="I157" s="169" t="s">
        <v>37</v>
      </c>
      <c r="J157" s="170" t="s">
        <v>787</v>
      </c>
    </row>
    <row r="158" spans="1:10" x14ac:dyDescent="0.25">
      <c r="A158" s="190">
        <v>41672</v>
      </c>
      <c r="B158" s="191">
        <v>602</v>
      </c>
      <c r="C158" s="191" t="s">
        <v>651</v>
      </c>
      <c r="D158" s="165" t="s">
        <v>280</v>
      </c>
      <c r="E158" s="166">
        <v>3209</v>
      </c>
      <c r="F158" s="167">
        <v>41672</v>
      </c>
      <c r="G158" s="168">
        <v>3209</v>
      </c>
      <c r="H158" s="162">
        <f t="shared" si="2"/>
        <v>0</v>
      </c>
      <c r="I158" s="169" t="s">
        <v>21</v>
      </c>
    </row>
    <row r="159" spans="1:10" x14ac:dyDescent="0.25">
      <c r="A159" s="190">
        <v>41672</v>
      </c>
      <c r="B159" s="191">
        <v>603</v>
      </c>
      <c r="C159" s="191" t="s">
        <v>651</v>
      </c>
      <c r="D159" s="165" t="s">
        <v>8</v>
      </c>
      <c r="E159" s="166">
        <v>950</v>
      </c>
      <c r="F159" s="167">
        <v>41672</v>
      </c>
      <c r="G159" s="168">
        <v>950</v>
      </c>
      <c r="H159" s="162">
        <f t="shared" si="2"/>
        <v>0</v>
      </c>
      <c r="I159" s="169" t="s">
        <v>8</v>
      </c>
    </row>
    <row r="160" spans="1:10" x14ac:dyDescent="0.25">
      <c r="A160" s="190">
        <v>41672</v>
      </c>
      <c r="B160" s="191">
        <v>604</v>
      </c>
      <c r="C160" s="191" t="s">
        <v>651</v>
      </c>
      <c r="D160" s="165" t="s">
        <v>8</v>
      </c>
      <c r="E160" s="166">
        <v>497.5</v>
      </c>
      <c r="F160" s="167">
        <v>41672</v>
      </c>
      <c r="G160" s="168">
        <v>497.5</v>
      </c>
      <c r="H160" s="162">
        <f t="shared" si="2"/>
        <v>0</v>
      </c>
      <c r="I160" s="169" t="s">
        <v>8</v>
      </c>
    </row>
    <row r="161" spans="1:10" x14ac:dyDescent="0.25">
      <c r="A161" s="190">
        <v>41672</v>
      </c>
      <c r="B161" s="191">
        <v>605</v>
      </c>
      <c r="C161" s="191" t="s">
        <v>651</v>
      </c>
      <c r="D161" s="165" t="s">
        <v>115</v>
      </c>
      <c r="E161" s="166">
        <v>3614.5</v>
      </c>
      <c r="F161" s="167">
        <v>41672</v>
      </c>
      <c r="G161" s="168">
        <v>3614.5</v>
      </c>
      <c r="H161" s="162">
        <f t="shared" si="2"/>
        <v>0</v>
      </c>
      <c r="I161" s="169"/>
    </row>
    <row r="162" spans="1:10" x14ac:dyDescent="0.25">
      <c r="A162" s="190">
        <v>41672</v>
      </c>
      <c r="B162" s="191">
        <v>606</v>
      </c>
      <c r="C162" s="191" t="s">
        <v>651</v>
      </c>
      <c r="D162" s="165" t="s">
        <v>47</v>
      </c>
      <c r="E162" s="168">
        <v>2603.5</v>
      </c>
      <c r="F162" s="187">
        <v>41673</v>
      </c>
      <c r="G162" s="168">
        <v>2603.5</v>
      </c>
      <c r="H162" s="162">
        <f t="shared" si="2"/>
        <v>0</v>
      </c>
      <c r="I162" s="169"/>
      <c r="J162" s="170" t="s">
        <v>143</v>
      </c>
    </row>
    <row r="163" spans="1:10" x14ac:dyDescent="0.25">
      <c r="A163" s="190">
        <v>41672</v>
      </c>
      <c r="B163" s="191">
        <v>607</v>
      </c>
      <c r="C163" s="191" t="s">
        <v>651</v>
      </c>
      <c r="D163" s="165" t="s">
        <v>250</v>
      </c>
      <c r="E163" s="166">
        <v>5882.5</v>
      </c>
      <c r="F163" s="167">
        <v>41673</v>
      </c>
      <c r="G163" s="168">
        <v>5882.5</v>
      </c>
      <c r="H163" s="162">
        <f t="shared" si="2"/>
        <v>0</v>
      </c>
      <c r="I163" s="169" t="s">
        <v>12</v>
      </c>
    </row>
    <row r="164" spans="1:10" x14ac:dyDescent="0.25">
      <c r="A164" s="190">
        <v>41672</v>
      </c>
      <c r="B164" s="191">
        <v>608</v>
      </c>
      <c r="C164" s="191" t="s">
        <v>651</v>
      </c>
      <c r="D164" s="165" t="s">
        <v>20</v>
      </c>
      <c r="E164" s="166">
        <v>1658.5</v>
      </c>
      <c r="F164" s="167">
        <v>41672</v>
      </c>
      <c r="G164" s="168">
        <v>1658.5</v>
      </c>
      <c r="H164" s="162">
        <f t="shared" si="2"/>
        <v>0</v>
      </c>
      <c r="I164" s="169" t="s">
        <v>8</v>
      </c>
    </row>
    <row r="165" spans="1:10" x14ac:dyDescent="0.25">
      <c r="A165" s="190">
        <v>41672</v>
      </c>
      <c r="B165" s="191">
        <v>609</v>
      </c>
      <c r="C165" s="191" t="s">
        <v>651</v>
      </c>
      <c r="D165" s="165" t="s">
        <v>509</v>
      </c>
      <c r="E165" s="166">
        <v>20088</v>
      </c>
      <c r="F165" s="167">
        <v>41672</v>
      </c>
      <c r="G165" s="168">
        <v>20088</v>
      </c>
      <c r="H165" s="162">
        <f t="shared" si="2"/>
        <v>0</v>
      </c>
      <c r="I165" s="169"/>
    </row>
    <row r="166" spans="1:10" x14ac:dyDescent="0.25">
      <c r="A166" s="190">
        <v>41672</v>
      </c>
      <c r="B166" s="191">
        <v>610</v>
      </c>
      <c r="C166" s="191" t="s">
        <v>651</v>
      </c>
      <c r="D166" s="165" t="s">
        <v>691</v>
      </c>
      <c r="E166" s="166">
        <v>11773.5</v>
      </c>
      <c r="F166" s="167">
        <v>41672</v>
      </c>
      <c r="G166" s="168">
        <v>11773.5</v>
      </c>
      <c r="H166" s="162">
        <f t="shared" si="2"/>
        <v>0</v>
      </c>
      <c r="I166" s="169"/>
    </row>
    <row r="167" spans="1:10" x14ac:dyDescent="0.25">
      <c r="A167" s="190">
        <v>41672</v>
      </c>
      <c r="B167" s="191">
        <v>611</v>
      </c>
      <c r="C167" s="191" t="s">
        <v>651</v>
      </c>
      <c r="D167" s="165" t="s">
        <v>68</v>
      </c>
      <c r="E167" s="166">
        <v>4560</v>
      </c>
      <c r="F167" s="167">
        <v>41642</v>
      </c>
      <c r="G167" s="168">
        <v>4560</v>
      </c>
      <c r="H167" s="162">
        <f t="shared" si="2"/>
        <v>0</v>
      </c>
      <c r="I167" s="169" t="s">
        <v>37</v>
      </c>
    </row>
    <row r="168" spans="1:10" x14ac:dyDescent="0.25">
      <c r="A168" s="190">
        <v>41672</v>
      </c>
      <c r="B168" s="191">
        <v>612</v>
      </c>
      <c r="C168" s="191" t="s">
        <v>651</v>
      </c>
      <c r="D168" s="165" t="s">
        <v>25</v>
      </c>
      <c r="E168" s="168">
        <v>25911</v>
      </c>
      <c r="F168" s="187">
        <v>41673</v>
      </c>
      <c r="G168" s="168">
        <v>25911</v>
      </c>
      <c r="H168" s="162">
        <f t="shared" si="2"/>
        <v>0</v>
      </c>
      <c r="I168" s="169" t="s">
        <v>37</v>
      </c>
      <c r="J168" s="170" t="s">
        <v>788</v>
      </c>
    </row>
    <row r="169" spans="1:10" x14ac:dyDescent="0.25">
      <c r="A169" s="190">
        <v>41672</v>
      </c>
      <c r="B169" s="191">
        <v>613</v>
      </c>
      <c r="C169" s="191" t="s">
        <v>651</v>
      </c>
      <c r="D169" s="165" t="s">
        <v>260</v>
      </c>
      <c r="E169" s="166">
        <v>960</v>
      </c>
      <c r="F169" s="167">
        <v>41672</v>
      </c>
      <c r="G169" s="168">
        <v>960</v>
      </c>
      <c r="H169" s="162">
        <f t="shared" si="2"/>
        <v>0</v>
      </c>
      <c r="I169" s="169" t="s">
        <v>45</v>
      </c>
    </row>
    <row r="170" spans="1:10" x14ac:dyDescent="0.25">
      <c r="A170" s="190">
        <v>41672</v>
      </c>
      <c r="B170" s="191">
        <v>614</v>
      </c>
      <c r="C170" s="191" t="s">
        <v>651</v>
      </c>
      <c r="D170" s="165" t="s">
        <v>180</v>
      </c>
      <c r="E170" s="166">
        <v>2800</v>
      </c>
      <c r="F170" s="167">
        <v>41672</v>
      </c>
      <c r="G170" s="168">
        <v>2800</v>
      </c>
      <c r="H170" s="162">
        <f t="shared" si="2"/>
        <v>0</v>
      </c>
      <c r="I170" s="169"/>
    </row>
    <row r="171" spans="1:10" x14ac:dyDescent="0.25">
      <c r="A171" s="190">
        <v>41672</v>
      </c>
      <c r="B171" s="191">
        <v>615</v>
      </c>
      <c r="C171" s="191" t="s">
        <v>651</v>
      </c>
      <c r="D171" s="165" t="s">
        <v>17</v>
      </c>
      <c r="E171" s="168">
        <v>5565.6</v>
      </c>
      <c r="F171" s="184" t="s">
        <v>789</v>
      </c>
      <c r="G171" s="168">
        <v>5565.6</v>
      </c>
      <c r="H171" s="162">
        <f t="shared" si="2"/>
        <v>0</v>
      </c>
      <c r="I171" s="169"/>
      <c r="J171" s="170" t="s">
        <v>790</v>
      </c>
    </row>
    <row r="172" spans="1:10" x14ac:dyDescent="0.25">
      <c r="A172" s="190">
        <v>41672</v>
      </c>
      <c r="B172" s="191">
        <v>616</v>
      </c>
      <c r="C172" s="191" t="s">
        <v>651</v>
      </c>
      <c r="D172" s="165" t="s">
        <v>20</v>
      </c>
      <c r="E172" s="166">
        <v>703</v>
      </c>
      <c r="F172" s="167">
        <v>41672</v>
      </c>
      <c r="G172" s="168">
        <v>703</v>
      </c>
      <c r="H172" s="162">
        <f t="shared" si="2"/>
        <v>0</v>
      </c>
      <c r="I172" s="169" t="s">
        <v>8</v>
      </c>
    </row>
    <row r="173" spans="1:10" x14ac:dyDescent="0.25">
      <c r="A173" s="190">
        <v>41672</v>
      </c>
      <c r="B173" s="191">
        <v>617</v>
      </c>
      <c r="C173" s="191" t="s">
        <v>651</v>
      </c>
      <c r="D173" s="165" t="s">
        <v>525</v>
      </c>
      <c r="E173" s="166">
        <v>382.5</v>
      </c>
      <c r="F173" s="167">
        <v>41673</v>
      </c>
      <c r="G173" s="168">
        <v>382.5</v>
      </c>
      <c r="H173" s="162">
        <f t="shared" si="2"/>
        <v>0</v>
      </c>
      <c r="I173" s="169" t="s">
        <v>8</v>
      </c>
    </row>
    <row r="174" spans="1:10" x14ac:dyDescent="0.25">
      <c r="A174" s="190">
        <v>41672</v>
      </c>
      <c r="B174" s="191">
        <v>618</v>
      </c>
      <c r="C174" s="191" t="s">
        <v>651</v>
      </c>
      <c r="D174" s="165" t="s">
        <v>27</v>
      </c>
      <c r="E174" s="166">
        <v>49.5</v>
      </c>
      <c r="F174" s="167">
        <v>41672</v>
      </c>
      <c r="G174" s="168">
        <v>49.5</v>
      </c>
      <c r="H174" s="162">
        <f t="shared" si="2"/>
        <v>0</v>
      </c>
      <c r="I174" s="169"/>
    </row>
    <row r="175" spans="1:10" x14ac:dyDescent="0.25">
      <c r="A175" s="190">
        <v>41673</v>
      </c>
      <c r="B175" s="191">
        <v>619</v>
      </c>
      <c r="C175" s="191" t="s">
        <v>651</v>
      </c>
      <c r="D175" s="165" t="s">
        <v>14</v>
      </c>
      <c r="E175" s="166">
        <v>5544</v>
      </c>
      <c r="F175" s="167">
        <v>41673</v>
      </c>
      <c r="G175" s="166">
        <v>5544</v>
      </c>
      <c r="H175" s="162">
        <f t="shared" si="2"/>
        <v>0</v>
      </c>
      <c r="I175" s="169" t="s">
        <v>27</v>
      </c>
    </row>
    <row r="176" spans="1:10" x14ac:dyDescent="0.25">
      <c r="A176" s="190">
        <v>41673</v>
      </c>
      <c r="B176" s="191">
        <v>620</v>
      </c>
      <c r="C176" s="191" t="s">
        <v>651</v>
      </c>
      <c r="D176" s="165" t="s">
        <v>534</v>
      </c>
      <c r="E176" s="166">
        <v>311</v>
      </c>
      <c r="F176" s="167">
        <v>41673</v>
      </c>
      <c r="G176" s="168">
        <v>311</v>
      </c>
      <c r="H176" s="162">
        <f t="shared" si="2"/>
        <v>0</v>
      </c>
      <c r="I176" s="192"/>
    </row>
    <row r="177" spans="1:10" x14ac:dyDescent="0.25">
      <c r="A177" s="190">
        <v>41673</v>
      </c>
      <c r="B177" s="191">
        <v>621</v>
      </c>
      <c r="C177" s="191" t="s">
        <v>651</v>
      </c>
      <c r="D177" s="165" t="s">
        <v>152</v>
      </c>
      <c r="E177" s="166">
        <v>8176</v>
      </c>
      <c r="F177" s="167">
        <v>41673</v>
      </c>
      <c r="G177" s="168">
        <v>8176</v>
      </c>
      <c r="H177" s="162">
        <f t="shared" si="2"/>
        <v>0</v>
      </c>
      <c r="I177" s="169"/>
    </row>
    <row r="178" spans="1:10" ht="15" x14ac:dyDescent="0.25">
      <c r="A178" s="190">
        <v>41673</v>
      </c>
      <c r="B178" s="191">
        <v>622</v>
      </c>
      <c r="C178" s="191" t="s">
        <v>651</v>
      </c>
      <c r="D178" s="165" t="s">
        <v>13</v>
      </c>
      <c r="E178" s="166">
        <v>1968.5</v>
      </c>
      <c r="F178" s="167">
        <v>41674</v>
      </c>
      <c r="G178" s="168">
        <v>1968.5</v>
      </c>
      <c r="H178" s="162">
        <f t="shared" si="2"/>
        <v>0</v>
      </c>
      <c r="I178" s="169" t="s">
        <v>162</v>
      </c>
      <c r="J178" s="145"/>
    </row>
    <row r="179" spans="1:10" ht="15" x14ac:dyDescent="0.25">
      <c r="A179" s="190">
        <v>41673</v>
      </c>
      <c r="B179" s="191">
        <v>623</v>
      </c>
      <c r="C179" s="191" t="s">
        <v>651</v>
      </c>
      <c r="D179" s="165" t="s">
        <v>20</v>
      </c>
      <c r="E179" s="166">
        <v>10931</v>
      </c>
      <c r="F179" s="167">
        <v>41677</v>
      </c>
      <c r="G179" s="168">
        <v>10931</v>
      </c>
      <c r="H179" s="162">
        <f t="shared" si="2"/>
        <v>0</v>
      </c>
      <c r="I179" s="169" t="s">
        <v>8</v>
      </c>
      <c r="J179" s="145"/>
    </row>
    <row r="180" spans="1:10" ht="15" x14ac:dyDescent="0.25">
      <c r="A180" s="190">
        <v>41673</v>
      </c>
      <c r="B180" s="191">
        <v>624</v>
      </c>
      <c r="C180" s="191" t="s">
        <v>651</v>
      </c>
      <c r="D180" s="165" t="s">
        <v>791</v>
      </c>
      <c r="E180" s="166">
        <v>28841.5</v>
      </c>
      <c r="F180" s="167">
        <v>41673</v>
      </c>
      <c r="G180" s="168">
        <v>28841.5</v>
      </c>
      <c r="H180" s="162">
        <f t="shared" si="2"/>
        <v>0</v>
      </c>
      <c r="I180" s="169"/>
      <c r="J180" s="145"/>
    </row>
    <row r="181" spans="1:10" ht="15" x14ac:dyDescent="0.25">
      <c r="A181" s="190">
        <v>41673</v>
      </c>
      <c r="B181" s="191">
        <v>625</v>
      </c>
      <c r="C181" s="191" t="s">
        <v>651</v>
      </c>
      <c r="D181" s="165" t="s">
        <v>24</v>
      </c>
      <c r="E181" s="166">
        <v>810</v>
      </c>
      <c r="F181" s="167">
        <v>41673</v>
      </c>
      <c r="G181" s="168">
        <v>810</v>
      </c>
      <c r="H181" s="162">
        <f t="shared" si="2"/>
        <v>0</v>
      </c>
      <c r="I181" s="169"/>
      <c r="J181" s="145"/>
    </row>
    <row r="182" spans="1:10" ht="15" x14ac:dyDescent="0.25">
      <c r="A182" s="190">
        <v>41673</v>
      </c>
      <c r="B182" s="191">
        <v>626</v>
      </c>
      <c r="C182" s="191" t="s">
        <v>651</v>
      </c>
      <c r="D182" s="165" t="s">
        <v>106</v>
      </c>
      <c r="E182" s="166">
        <v>13066</v>
      </c>
      <c r="F182" s="167">
        <v>41682</v>
      </c>
      <c r="G182" s="168">
        <v>13065.6</v>
      </c>
      <c r="H182" s="162">
        <f t="shared" si="2"/>
        <v>0.3999999999996362</v>
      </c>
      <c r="I182" s="169" t="s">
        <v>37</v>
      </c>
      <c r="J182" s="145"/>
    </row>
    <row r="183" spans="1:10" ht="15" x14ac:dyDescent="0.25">
      <c r="A183" s="190">
        <v>41673</v>
      </c>
      <c r="B183" s="191">
        <v>627</v>
      </c>
      <c r="C183" s="191" t="s">
        <v>651</v>
      </c>
      <c r="D183" s="165" t="s">
        <v>66</v>
      </c>
      <c r="E183" s="166">
        <v>2771.5</v>
      </c>
      <c r="F183" s="167">
        <v>41673</v>
      </c>
      <c r="G183" s="168">
        <v>2771.5</v>
      </c>
      <c r="H183" s="162">
        <f t="shared" si="2"/>
        <v>0</v>
      </c>
      <c r="I183" s="169" t="s">
        <v>21</v>
      </c>
      <c r="J183" s="145"/>
    </row>
    <row r="184" spans="1:10" ht="15" x14ac:dyDescent="0.25">
      <c r="A184" s="190">
        <v>41673</v>
      </c>
      <c r="B184" s="191">
        <v>628</v>
      </c>
      <c r="C184" s="191" t="s">
        <v>651</v>
      </c>
      <c r="D184" s="165" t="s">
        <v>124</v>
      </c>
      <c r="E184" s="166">
        <v>4735</v>
      </c>
      <c r="F184" s="167">
        <v>41673</v>
      </c>
      <c r="G184" s="168">
        <v>4735</v>
      </c>
      <c r="H184" s="162">
        <f t="shared" si="2"/>
        <v>0</v>
      </c>
      <c r="I184" s="169" t="s">
        <v>30</v>
      </c>
      <c r="J184" s="145"/>
    </row>
    <row r="185" spans="1:10" ht="15" x14ac:dyDescent="0.25">
      <c r="A185" s="190">
        <v>41673</v>
      </c>
      <c r="B185" s="191">
        <v>629</v>
      </c>
      <c r="C185" s="191" t="s">
        <v>651</v>
      </c>
      <c r="D185" s="165" t="s">
        <v>33</v>
      </c>
      <c r="E185" s="166">
        <v>5683.6</v>
      </c>
      <c r="F185" s="167">
        <v>41673</v>
      </c>
      <c r="G185" s="168">
        <v>5683.6</v>
      </c>
      <c r="H185" s="162">
        <f t="shared" si="2"/>
        <v>0</v>
      </c>
      <c r="I185" s="169"/>
      <c r="J185" s="145"/>
    </row>
    <row r="186" spans="1:10" ht="15" x14ac:dyDescent="0.25">
      <c r="A186" s="190">
        <v>41673</v>
      </c>
      <c r="B186" s="191">
        <v>630</v>
      </c>
      <c r="C186" s="191" t="s">
        <v>651</v>
      </c>
      <c r="D186" s="165" t="s">
        <v>792</v>
      </c>
      <c r="E186" s="166">
        <v>24899</v>
      </c>
      <c r="F186" s="167">
        <v>41673</v>
      </c>
      <c r="G186" s="168">
        <v>24899</v>
      </c>
      <c r="H186" s="162">
        <f t="shared" si="2"/>
        <v>0</v>
      </c>
      <c r="I186" s="169"/>
      <c r="J186" s="145"/>
    </row>
    <row r="187" spans="1:10" ht="15" x14ac:dyDescent="0.25">
      <c r="A187" s="190">
        <v>41673</v>
      </c>
      <c r="B187" s="191">
        <v>631</v>
      </c>
      <c r="C187" s="191" t="s">
        <v>651</v>
      </c>
      <c r="D187" s="165" t="s">
        <v>144</v>
      </c>
      <c r="E187" s="166">
        <v>3959.5</v>
      </c>
      <c r="F187" s="167">
        <v>41673</v>
      </c>
      <c r="G187" s="168">
        <v>3959.5</v>
      </c>
      <c r="H187" s="162">
        <f t="shared" si="2"/>
        <v>0</v>
      </c>
      <c r="I187" s="169" t="s">
        <v>217</v>
      </c>
      <c r="J187" s="145"/>
    </row>
    <row r="188" spans="1:10" ht="15" x14ac:dyDescent="0.25">
      <c r="A188" s="190">
        <v>41673</v>
      </c>
      <c r="B188" s="191">
        <v>632</v>
      </c>
      <c r="C188" s="191" t="s">
        <v>651</v>
      </c>
      <c r="D188" s="165" t="s">
        <v>29</v>
      </c>
      <c r="E188" s="166">
        <v>10525</v>
      </c>
      <c r="F188" s="167">
        <v>41675</v>
      </c>
      <c r="G188" s="168">
        <v>10525</v>
      </c>
      <c r="H188" s="162">
        <f t="shared" si="2"/>
        <v>0</v>
      </c>
      <c r="I188" s="169" t="s">
        <v>30</v>
      </c>
      <c r="J188" s="145"/>
    </row>
    <row r="189" spans="1:10" ht="15" x14ac:dyDescent="0.25">
      <c r="A189" s="190">
        <v>41673</v>
      </c>
      <c r="B189" s="191">
        <v>633</v>
      </c>
      <c r="C189" s="191" t="s">
        <v>651</v>
      </c>
      <c r="D189" s="165" t="s">
        <v>116</v>
      </c>
      <c r="E189" s="166">
        <v>4453</v>
      </c>
      <c r="F189" s="167">
        <v>41673</v>
      </c>
      <c r="G189" s="168">
        <v>4453</v>
      </c>
      <c r="H189" s="162">
        <f t="shared" si="2"/>
        <v>0</v>
      </c>
      <c r="I189" s="169"/>
      <c r="J189" s="145"/>
    </row>
    <row r="190" spans="1:10" ht="15" x14ac:dyDescent="0.25">
      <c r="A190" s="190">
        <v>41673</v>
      </c>
      <c r="B190" s="191">
        <v>634</v>
      </c>
      <c r="C190" s="191" t="s">
        <v>651</v>
      </c>
      <c r="D190" s="165" t="s">
        <v>793</v>
      </c>
      <c r="E190" s="166">
        <v>2249.5</v>
      </c>
      <c r="F190" s="167">
        <v>41673</v>
      </c>
      <c r="G190" s="168">
        <v>2249.5</v>
      </c>
      <c r="H190" s="162">
        <f t="shared" si="2"/>
        <v>0</v>
      </c>
      <c r="I190" s="169"/>
      <c r="J190" s="145"/>
    </row>
    <row r="191" spans="1:10" ht="15" x14ac:dyDescent="0.25">
      <c r="A191" s="190">
        <v>41673</v>
      </c>
      <c r="B191" s="191">
        <v>635</v>
      </c>
      <c r="C191" s="191" t="s">
        <v>651</v>
      </c>
      <c r="D191" s="165" t="s">
        <v>17</v>
      </c>
      <c r="E191" s="166">
        <v>2192</v>
      </c>
      <c r="F191" s="167">
        <v>41674</v>
      </c>
      <c r="G191" s="168">
        <v>2192</v>
      </c>
      <c r="H191" s="162">
        <f t="shared" si="2"/>
        <v>0</v>
      </c>
      <c r="I191" s="169" t="s">
        <v>30</v>
      </c>
      <c r="J191" s="145"/>
    </row>
    <row r="192" spans="1:10" ht="15" x14ac:dyDescent="0.25">
      <c r="A192" s="190">
        <v>41673</v>
      </c>
      <c r="B192" s="191">
        <v>636</v>
      </c>
      <c r="C192" s="191" t="s">
        <v>651</v>
      </c>
      <c r="D192" s="165" t="s">
        <v>58</v>
      </c>
      <c r="E192" s="166">
        <v>1168.5</v>
      </c>
      <c r="F192" s="167">
        <v>41673</v>
      </c>
      <c r="G192" s="168">
        <v>1168.5</v>
      </c>
      <c r="H192" s="162">
        <f t="shared" si="2"/>
        <v>0</v>
      </c>
      <c r="I192" s="169" t="s">
        <v>30</v>
      </c>
      <c r="J192" s="145"/>
    </row>
    <row r="193" spans="1:10" ht="15" x14ac:dyDescent="0.25">
      <c r="A193" s="190">
        <v>41673</v>
      </c>
      <c r="B193" s="191">
        <v>637</v>
      </c>
      <c r="C193" s="191" t="s">
        <v>651</v>
      </c>
      <c r="D193" s="165" t="s">
        <v>561</v>
      </c>
      <c r="E193" s="166">
        <v>30078</v>
      </c>
      <c r="F193" s="167">
        <v>41673</v>
      </c>
      <c r="G193" s="168">
        <v>30078</v>
      </c>
      <c r="H193" s="162">
        <f t="shared" si="2"/>
        <v>0</v>
      </c>
      <c r="I193" s="169" t="s">
        <v>162</v>
      </c>
      <c r="J193" s="145"/>
    </row>
    <row r="194" spans="1:10" ht="15" x14ac:dyDescent="0.25">
      <c r="A194" s="190">
        <v>41673</v>
      </c>
      <c r="B194" s="191">
        <v>638</v>
      </c>
      <c r="C194" s="191" t="s">
        <v>651</v>
      </c>
      <c r="D194" s="165" t="s">
        <v>47</v>
      </c>
      <c r="E194" s="166">
        <v>4455</v>
      </c>
      <c r="F194" s="167">
        <v>41674</v>
      </c>
      <c r="G194" s="168">
        <v>4455</v>
      </c>
      <c r="H194" s="162">
        <f t="shared" si="2"/>
        <v>0</v>
      </c>
      <c r="I194" s="169" t="s">
        <v>30</v>
      </c>
      <c r="J194" s="145"/>
    </row>
    <row r="195" spans="1:10" ht="15" x14ac:dyDescent="0.25">
      <c r="A195" s="190">
        <v>41673</v>
      </c>
      <c r="B195" s="191">
        <v>639</v>
      </c>
      <c r="C195" s="191" t="s">
        <v>651</v>
      </c>
      <c r="D195" s="165" t="s">
        <v>133</v>
      </c>
      <c r="E195" s="166">
        <v>34184</v>
      </c>
      <c r="F195" s="167">
        <v>41673</v>
      </c>
      <c r="G195" s="168">
        <v>34184</v>
      </c>
      <c r="H195" s="162">
        <f t="shared" si="2"/>
        <v>0</v>
      </c>
      <c r="I195" s="169" t="s">
        <v>8</v>
      </c>
      <c r="J195" s="145"/>
    </row>
    <row r="196" spans="1:10" ht="15" x14ac:dyDescent="0.25">
      <c r="A196" s="190">
        <v>41673</v>
      </c>
      <c r="B196" s="191">
        <v>640</v>
      </c>
      <c r="C196" s="191" t="s">
        <v>651</v>
      </c>
      <c r="D196" s="165" t="s">
        <v>8</v>
      </c>
      <c r="E196" s="166">
        <v>1246</v>
      </c>
      <c r="F196" s="167">
        <v>41673</v>
      </c>
      <c r="G196" s="168">
        <v>1246</v>
      </c>
      <c r="H196" s="162">
        <f t="shared" si="2"/>
        <v>0</v>
      </c>
      <c r="I196" s="169" t="s">
        <v>8</v>
      </c>
      <c r="J196" s="145"/>
    </row>
    <row r="197" spans="1:10" ht="15" x14ac:dyDescent="0.25">
      <c r="A197" s="190">
        <v>41673</v>
      </c>
      <c r="B197" s="191">
        <v>641</v>
      </c>
      <c r="C197" s="191" t="s">
        <v>651</v>
      </c>
      <c r="D197" s="165" t="s">
        <v>115</v>
      </c>
      <c r="E197" s="166">
        <v>8103</v>
      </c>
      <c r="F197" s="193" t="s">
        <v>794</v>
      </c>
      <c r="G197" s="168">
        <v>8103</v>
      </c>
      <c r="H197" s="162">
        <f t="shared" ref="H197:H260" si="3">E197-G197</f>
        <v>0</v>
      </c>
      <c r="I197" s="169"/>
      <c r="J197" s="145"/>
    </row>
    <row r="198" spans="1:10" ht="15" x14ac:dyDescent="0.25">
      <c r="A198" s="190">
        <v>41673</v>
      </c>
      <c r="B198" s="191">
        <v>642</v>
      </c>
      <c r="C198" s="191" t="s">
        <v>651</v>
      </c>
      <c r="D198" s="165" t="s">
        <v>149</v>
      </c>
      <c r="E198" s="166">
        <v>16977</v>
      </c>
      <c r="F198" s="167">
        <v>41673</v>
      </c>
      <c r="G198" s="168">
        <v>16977</v>
      </c>
      <c r="H198" s="162">
        <f t="shared" si="3"/>
        <v>0</v>
      </c>
      <c r="I198" s="169"/>
      <c r="J198" s="145"/>
    </row>
    <row r="199" spans="1:10" ht="15" x14ac:dyDescent="0.25">
      <c r="A199" s="190">
        <v>41673</v>
      </c>
      <c r="B199" s="191">
        <v>643</v>
      </c>
      <c r="C199" s="191" t="s">
        <v>651</v>
      </c>
      <c r="D199" s="165" t="s">
        <v>44</v>
      </c>
      <c r="E199" s="166">
        <v>3800</v>
      </c>
      <c r="F199" s="167">
        <v>41690</v>
      </c>
      <c r="G199" s="168">
        <v>3800</v>
      </c>
      <c r="H199" s="162">
        <f t="shared" si="3"/>
        <v>0</v>
      </c>
      <c r="I199" s="169" t="s">
        <v>45</v>
      </c>
      <c r="J199" s="145"/>
    </row>
    <row r="200" spans="1:10" ht="15" x14ac:dyDescent="0.25">
      <c r="A200" s="190">
        <v>41673</v>
      </c>
      <c r="B200" s="191">
        <v>644</v>
      </c>
      <c r="C200" s="191" t="s">
        <v>651</v>
      </c>
      <c r="D200" s="165" t="s">
        <v>42</v>
      </c>
      <c r="E200" s="166">
        <v>1520</v>
      </c>
      <c r="F200" s="173">
        <v>41701</v>
      </c>
      <c r="G200" s="174">
        <v>1520</v>
      </c>
      <c r="H200" s="162">
        <f t="shared" si="3"/>
        <v>0</v>
      </c>
      <c r="I200" s="169" t="s">
        <v>45</v>
      </c>
      <c r="J200" s="145"/>
    </row>
    <row r="201" spans="1:10" ht="15" x14ac:dyDescent="0.25">
      <c r="A201" s="190">
        <v>41673</v>
      </c>
      <c r="B201" s="191">
        <v>645</v>
      </c>
      <c r="C201" s="191" t="s">
        <v>651</v>
      </c>
      <c r="D201" s="165" t="s">
        <v>43</v>
      </c>
      <c r="E201" s="166">
        <v>760</v>
      </c>
      <c r="F201" s="167">
        <v>41690</v>
      </c>
      <c r="G201" s="168">
        <v>760</v>
      </c>
      <c r="H201" s="162">
        <f t="shared" si="3"/>
        <v>0</v>
      </c>
      <c r="I201" s="169" t="s">
        <v>45</v>
      </c>
      <c r="J201" s="145"/>
    </row>
    <row r="202" spans="1:10" ht="15" x14ac:dyDescent="0.25">
      <c r="A202" s="190">
        <v>41673</v>
      </c>
      <c r="B202" s="191">
        <v>646</v>
      </c>
      <c r="C202" s="191" t="s">
        <v>651</v>
      </c>
      <c r="D202" s="165" t="s">
        <v>55</v>
      </c>
      <c r="E202" s="166">
        <v>10434</v>
      </c>
      <c r="F202" s="167">
        <v>41673</v>
      </c>
      <c r="G202" s="168">
        <v>10434</v>
      </c>
      <c r="H202" s="162">
        <f t="shared" si="3"/>
        <v>0</v>
      </c>
      <c r="I202" s="169" t="s">
        <v>8</v>
      </c>
      <c r="J202" s="145"/>
    </row>
    <row r="203" spans="1:10" ht="15" x14ac:dyDescent="0.25">
      <c r="A203" s="190">
        <v>41673</v>
      </c>
      <c r="B203" s="191">
        <v>647</v>
      </c>
      <c r="C203" s="191" t="s">
        <v>651</v>
      </c>
      <c r="D203" s="165" t="s">
        <v>683</v>
      </c>
      <c r="E203" s="166">
        <v>28119</v>
      </c>
      <c r="F203" s="167">
        <v>41673</v>
      </c>
      <c r="G203" s="168">
        <v>28119</v>
      </c>
      <c r="H203" s="162">
        <f t="shared" si="3"/>
        <v>0</v>
      </c>
      <c r="I203" s="169" t="s">
        <v>30</v>
      </c>
      <c r="J203" s="145"/>
    </row>
    <row r="204" spans="1:10" ht="15" x14ac:dyDescent="0.25">
      <c r="A204" s="190">
        <v>41673</v>
      </c>
      <c r="B204" s="191">
        <v>648</v>
      </c>
      <c r="C204" s="191" t="s">
        <v>651</v>
      </c>
      <c r="D204" s="165" t="s">
        <v>57</v>
      </c>
      <c r="E204" s="166">
        <v>1000</v>
      </c>
      <c r="F204" s="167">
        <v>41673</v>
      </c>
      <c r="G204" s="168">
        <v>1000</v>
      </c>
      <c r="H204" s="162">
        <f t="shared" si="3"/>
        <v>0</v>
      </c>
      <c r="I204" s="169" t="s">
        <v>30</v>
      </c>
      <c r="J204" s="145"/>
    </row>
    <row r="205" spans="1:10" ht="15" x14ac:dyDescent="0.25">
      <c r="A205" s="190">
        <v>41673</v>
      </c>
      <c r="B205" s="191">
        <v>649</v>
      </c>
      <c r="C205" s="191" t="s">
        <v>651</v>
      </c>
      <c r="D205" s="165" t="s">
        <v>518</v>
      </c>
      <c r="E205" s="166">
        <v>945.5</v>
      </c>
      <c r="F205" s="167">
        <v>41673</v>
      </c>
      <c r="G205" s="168">
        <v>945.5</v>
      </c>
      <c r="H205" s="162">
        <f t="shared" si="3"/>
        <v>0</v>
      </c>
      <c r="I205" s="169"/>
      <c r="J205" s="145"/>
    </row>
    <row r="206" spans="1:10" ht="15" x14ac:dyDescent="0.25">
      <c r="A206" s="190">
        <v>41673</v>
      </c>
      <c r="B206" s="191">
        <v>650</v>
      </c>
      <c r="C206" s="191" t="s">
        <v>651</v>
      </c>
      <c r="D206" s="165" t="s">
        <v>795</v>
      </c>
      <c r="E206" s="166">
        <v>1565.5</v>
      </c>
      <c r="F206" s="173" t="s">
        <v>796</v>
      </c>
      <c r="G206" s="168">
        <v>1565.6</v>
      </c>
      <c r="H206" s="162">
        <f t="shared" si="3"/>
        <v>-9.9999999999909051E-2</v>
      </c>
      <c r="I206" s="169" t="s">
        <v>45</v>
      </c>
      <c r="J206" s="145"/>
    </row>
    <row r="207" spans="1:10" ht="15" x14ac:dyDescent="0.25">
      <c r="A207" s="190">
        <v>41673</v>
      </c>
      <c r="B207" s="191">
        <v>651</v>
      </c>
      <c r="C207" s="191" t="s">
        <v>651</v>
      </c>
      <c r="D207" s="165" t="s">
        <v>66</v>
      </c>
      <c r="E207" s="166">
        <v>1218</v>
      </c>
      <c r="F207" s="167">
        <v>41673</v>
      </c>
      <c r="G207" s="168">
        <v>1218</v>
      </c>
      <c r="H207" s="162">
        <f t="shared" si="3"/>
        <v>0</v>
      </c>
      <c r="I207" s="169" t="s">
        <v>45</v>
      </c>
      <c r="J207" s="145"/>
    </row>
    <row r="208" spans="1:10" ht="15" x14ac:dyDescent="0.25">
      <c r="A208" s="190">
        <v>41673</v>
      </c>
      <c r="B208" s="191">
        <v>652</v>
      </c>
      <c r="C208" s="191" t="s">
        <v>651</v>
      </c>
      <c r="D208" s="165" t="s">
        <v>215</v>
      </c>
      <c r="E208" s="166">
        <v>3528</v>
      </c>
      <c r="F208" s="167">
        <v>41673</v>
      </c>
      <c r="G208" s="168">
        <v>3528</v>
      </c>
      <c r="H208" s="162">
        <f t="shared" si="3"/>
        <v>0</v>
      </c>
      <c r="I208" s="169"/>
      <c r="J208" s="145"/>
    </row>
    <row r="209" spans="1:10" ht="15" x14ac:dyDescent="0.25">
      <c r="A209" s="190">
        <v>41673</v>
      </c>
      <c r="B209" s="191">
        <v>653</v>
      </c>
      <c r="C209" s="191" t="s">
        <v>651</v>
      </c>
      <c r="D209" s="165" t="s">
        <v>260</v>
      </c>
      <c r="E209" s="166">
        <v>960</v>
      </c>
      <c r="F209" s="167">
        <v>41673</v>
      </c>
      <c r="G209" s="168">
        <v>960</v>
      </c>
      <c r="H209" s="162">
        <f t="shared" si="3"/>
        <v>0</v>
      </c>
      <c r="I209" s="169" t="s">
        <v>45</v>
      </c>
      <c r="J209" s="145"/>
    </row>
    <row r="210" spans="1:10" ht="15" x14ac:dyDescent="0.25">
      <c r="A210" s="190">
        <v>41673</v>
      </c>
      <c r="B210" s="191">
        <v>654</v>
      </c>
      <c r="C210" s="191" t="s">
        <v>651</v>
      </c>
      <c r="D210" s="165" t="s">
        <v>51</v>
      </c>
      <c r="E210" s="166">
        <v>2288</v>
      </c>
      <c r="F210" s="167">
        <v>41685</v>
      </c>
      <c r="G210" s="168">
        <v>2288</v>
      </c>
      <c r="H210" s="162">
        <f t="shared" si="3"/>
        <v>0</v>
      </c>
      <c r="I210" s="169" t="s">
        <v>45</v>
      </c>
      <c r="J210" s="145"/>
    </row>
    <row r="211" spans="1:10" ht="15" x14ac:dyDescent="0.25">
      <c r="A211" s="190">
        <v>41673</v>
      </c>
      <c r="B211" s="191">
        <v>655</v>
      </c>
      <c r="C211" s="191" t="s">
        <v>651</v>
      </c>
      <c r="D211" s="165" t="s">
        <v>149</v>
      </c>
      <c r="E211" s="166">
        <v>336</v>
      </c>
      <c r="F211" s="167">
        <v>41673</v>
      </c>
      <c r="G211" s="168">
        <v>336</v>
      </c>
      <c r="H211" s="162">
        <f t="shared" si="3"/>
        <v>0</v>
      </c>
      <c r="I211" s="169"/>
      <c r="J211" s="145"/>
    </row>
    <row r="212" spans="1:10" ht="15" x14ac:dyDescent="0.25">
      <c r="A212" s="190">
        <v>41673</v>
      </c>
      <c r="B212" s="191">
        <v>656</v>
      </c>
      <c r="C212" s="191" t="s">
        <v>651</v>
      </c>
      <c r="D212" s="165" t="s">
        <v>250</v>
      </c>
      <c r="E212" s="166">
        <v>8911</v>
      </c>
      <c r="F212" s="167">
        <v>41673</v>
      </c>
      <c r="G212" s="168">
        <v>8911</v>
      </c>
      <c r="H212" s="162">
        <f t="shared" si="3"/>
        <v>0</v>
      </c>
      <c r="I212" s="169" t="s">
        <v>30</v>
      </c>
      <c r="J212" s="145"/>
    </row>
    <row r="213" spans="1:10" ht="15" x14ac:dyDescent="0.25">
      <c r="A213" s="190">
        <v>41673</v>
      </c>
      <c r="B213" s="191">
        <v>657</v>
      </c>
      <c r="C213" s="191" t="s">
        <v>651</v>
      </c>
      <c r="D213" s="165" t="s">
        <v>111</v>
      </c>
      <c r="E213" s="166">
        <v>2121</v>
      </c>
      <c r="F213" s="167">
        <v>41673</v>
      </c>
      <c r="G213" s="168">
        <v>2121</v>
      </c>
      <c r="H213" s="162">
        <f t="shared" si="3"/>
        <v>0</v>
      </c>
      <c r="I213" s="169" t="s">
        <v>45</v>
      </c>
      <c r="J213" s="145"/>
    </row>
    <row r="214" spans="1:10" ht="15" x14ac:dyDescent="0.25">
      <c r="A214" s="190">
        <v>41673</v>
      </c>
      <c r="B214" s="191">
        <v>658</v>
      </c>
      <c r="C214" s="191" t="s">
        <v>651</v>
      </c>
      <c r="D214" s="165" t="s">
        <v>245</v>
      </c>
      <c r="E214" s="166">
        <v>32590.5</v>
      </c>
      <c r="F214" s="167">
        <v>41673</v>
      </c>
      <c r="G214" s="168">
        <v>32590.5</v>
      </c>
      <c r="H214" s="162">
        <f t="shared" si="3"/>
        <v>0</v>
      </c>
      <c r="I214" s="169" t="s">
        <v>27</v>
      </c>
      <c r="J214" s="145"/>
    </row>
    <row r="215" spans="1:10" ht="15" x14ac:dyDescent="0.25">
      <c r="A215" s="190">
        <v>41673</v>
      </c>
      <c r="B215" s="191">
        <v>659</v>
      </c>
      <c r="C215" s="191" t="s">
        <v>651</v>
      </c>
      <c r="D215" s="165" t="s">
        <v>36</v>
      </c>
      <c r="E215" s="166">
        <v>13098</v>
      </c>
      <c r="F215" s="167">
        <v>41678</v>
      </c>
      <c r="G215" s="168">
        <v>13098</v>
      </c>
      <c r="H215" s="162">
        <f t="shared" si="3"/>
        <v>0</v>
      </c>
      <c r="I215" s="169"/>
      <c r="J215" s="145"/>
    </row>
    <row r="216" spans="1:10" ht="15" x14ac:dyDescent="0.25">
      <c r="A216" s="190">
        <v>41673</v>
      </c>
      <c r="B216" s="191">
        <v>660</v>
      </c>
      <c r="C216" s="191" t="s">
        <v>651</v>
      </c>
      <c r="D216" s="165" t="s">
        <v>70</v>
      </c>
      <c r="E216" s="166">
        <v>5931.5</v>
      </c>
      <c r="F216" s="167">
        <v>41673</v>
      </c>
      <c r="G216" s="168">
        <v>5931.5</v>
      </c>
      <c r="H216" s="162">
        <f t="shared" si="3"/>
        <v>0</v>
      </c>
      <c r="I216" s="169"/>
      <c r="J216" s="145"/>
    </row>
    <row r="217" spans="1:10" ht="15" x14ac:dyDescent="0.25">
      <c r="A217" s="190">
        <v>41673</v>
      </c>
      <c r="B217" s="191">
        <v>661</v>
      </c>
      <c r="C217" s="191" t="s">
        <v>651</v>
      </c>
      <c r="D217" s="165" t="s">
        <v>316</v>
      </c>
      <c r="E217" s="166">
        <v>316</v>
      </c>
      <c r="F217" s="167">
        <v>41673</v>
      </c>
      <c r="G217" s="168">
        <v>316</v>
      </c>
      <c r="H217" s="162">
        <f t="shared" si="3"/>
        <v>0</v>
      </c>
      <c r="I217" s="169" t="s">
        <v>30</v>
      </c>
      <c r="J217" s="145"/>
    </row>
    <row r="218" spans="1:10" ht="15" x14ac:dyDescent="0.25">
      <c r="A218" s="190">
        <v>41673</v>
      </c>
      <c r="B218" s="191">
        <v>662</v>
      </c>
      <c r="C218" s="191" t="s">
        <v>651</v>
      </c>
      <c r="D218" s="165" t="s">
        <v>545</v>
      </c>
      <c r="E218" s="166">
        <v>35955.5</v>
      </c>
      <c r="F218" s="167">
        <v>41673</v>
      </c>
      <c r="G218" s="168">
        <v>35955.5</v>
      </c>
      <c r="H218" s="162">
        <f t="shared" si="3"/>
        <v>0</v>
      </c>
      <c r="I218" s="169" t="s">
        <v>27</v>
      </c>
      <c r="J218" s="145"/>
    </row>
    <row r="219" spans="1:10" ht="15" x14ac:dyDescent="0.25">
      <c r="A219" s="190">
        <v>41673</v>
      </c>
      <c r="B219" s="191">
        <v>663</v>
      </c>
      <c r="C219" s="191" t="s">
        <v>651</v>
      </c>
      <c r="D219" s="165" t="s">
        <v>130</v>
      </c>
      <c r="E219" s="166">
        <v>4447</v>
      </c>
      <c r="F219" s="167">
        <v>41676</v>
      </c>
      <c r="G219" s="168">
        <v>4447</v>
      </c>
      <c r="H219" s="162">
        <f t="shared" si="3"/>
        <v>0</v>
      </c>
      <c r="I219" s="169" t="s">
        <v>21</v>
      </c>
      <c r="J219" s="145"/>
    </row>
    <row r="220" spans="1:10" ht="15" x14ac:dyDescent="0.25">
      <c r="A220" s="190">
        <v>41673</v>
      </c>
      <c r="B220" s="191">
        <v>664</v>
      </c>
      <c r="C220" s="191" t="s">
        <v>651</v>
      </c>
      <c r="D220" s="165" t="s">
        <v>36</v>
      </c>
      <c r="E220" s="166">
        <v>5332</v>
      </c>
      <c r="F220" s="167">
        <v>41678</v>
      </c>
      <c r="G220" s="168">
        <v>5332</v>
      </c>
      <c r="H220" s="162">
        <f t="shared" si="3"/>
        <v>0</v>
      </c>
      <c r="I220" s="169"/>
      <c r="J220" s="145"/>
    </row>
    <row r="221" spans="1:10" ht="15" x14ac:dyDescent="0.25">
      <c r="A221" s="190">
        <v>41673</v>
      </c>
      <c r="B221" s="191">
        <v>665</v>
      </c>
      <c r="C221" s="191" t="s">
        <v>651</v>
      </c>
      <c r="D221" s="165" t="s">
        <v>22</v>
      </c>
      <c r="E221" s="166">
        <v>1449</v>
      </c>
      <c r="F221" s="167">
        <v>41673</v>
      </c>
      <c r="G221" s="168">
        <v>1449</v>
      </c>
      <c r="H221" s="162">
        <f t="shared" si="3"/>
        <v>0</v>
      </c>
      <c r="I221" s="169"/>
      <c r="J221" s="145"/>
    </row>
    <row r="222" spans="1:10" ht="15" x14ac:dyDescent="0.25">
      <c r="A222" s="190">
        <v>41673</v>
      </c>
      <c r="B222" s="191">
        <v>666</v>
      </c>
      <c r="C222" s="191" t="s">
        <v>651</v>
      </c>
      <c r="D222" s="165" t="s">
        <v>16</v>
      </c>
      <c r="E222" s="166">
        <v>4324</v>
      </c>
      <c r="F222" s="173">
        <v>41710</v>
      </c>
      <c r="G222" s="174">
        <v>4324</v>
      </c>
      <c r="H222" s="162">
        <f t="shared" si="3"/>
        <v>0</v>
      </c>
      <c r="I222" s="169"/>
      <c r="J222" s="145"/>
    </row>
    <row r="223" spans="1:10" ht="15" x14ac:dyDescent="0.25">
      <c r="A223" s="190">
        <v>41673</v>
      </c>
      <c r="B223" s="191">
        <v>667</v>
      </c>
      <c r="C223" s="191" t="s">
        <v>651</v>
      </c>
      <c r="D223" s="165" t="s">
        <v>27</v>
      </c>
      <c r="E223" s="166">
        <v>6537</v>
      </c>
      <c r="F223" s="167">
        <v>41673</v>
      </c>
      <c r="G223" s="168">
        <v>6537</v>
      </c>
      <c r="H223" s="162">
        <f t="shared" si="3"/>
        <v>0</v>
      </c>
      <c r="I223" s="169" t="s">
        <v>27</v>
      </c>
      <c r="J223" s="145"/>
    </row>
    <row r="224" spans="1:10" ht="15" x14ac:dyDescent="0.25">
      <c r="A224" s="190">
        <v>41673</v>
      </c>
      <c r="B224" s="191">
        <v>668</v>
      </c>
      <c r="C224" s="191" t="s">
        <v>651</v>
      </c>
      <c r="D224" s="165" t="s">
        <v>54</v>
      </c>
      <c r="E224" s="166">
        <v>57951</v>
      </c>
      <c r="F224" s="167">
        <v>41673</v>
      </c>
      <c r="G224" s="168">
        <v>57951</v>
      </c>
      <c r="H224" s="162">
        <f t="shared" si="3"/>
        <v>0</v>
      </c>
      <c r="I224" s="169" t="s">
        <v>37</v>
      </c>
      <c r="J224" s="145"/>
    </row>
    <row r="225" spans="1:10" ht="15" x14ac:dyDescent="0.25">
      <c r="A225" s="190">
        <v>41673</v>
      </c>
      <c r="B225" s="191">
        <v>669</v>
      </c>
      <c r="C225" s="191" t="s">
        <v>651</v>
      </c>
      <c r="D225" s="165" t="s">
        <v>188</v>
      </c>
      <c r="E225" s="166">
        <v>5108.5</v>
      </c>
      <c r="F225" s="167">
        <v>41673</v>
      </c>
      <c r="G225" s="168">
        <v>5108.5</v>
      </c>
      <c r="H225" s="162">
        <f t="shared" si="3"/>
        <v>0</v>
      </c>
      <c r="I225" s="169"/>
      <c r="J225" s="145"/>
    </row>
    <row r="226" spans="1:10" x14ac:dyDescent="0.25">
      <c r="A226" s="190">
        <v>41673</v>
      </c>
      <c r="B226" s="191">
        <v>670</v>
      </c>
      <c r="C226" s="191" t="s">
        <v>651</v>
      </c>
      <c r="D226" s="165" t="s">
        <v>545</v>
      </c>
      <c r="E226" s="166">
        <v>3446</v>
      </c>
      <c r="F226" s="167">
        <v>41673</v>
      </c>
      <c r="G226" s="168">
        <v>3446</v>
      </c>
      <c r="H226" s="162">
        <f t="shared" si="3"/>
        <v>0</v>
      </c>
      <c r="I226" s="169" t="s">
        <v>27</v>
      </c>
      <c r="J226" s="170" t="s">
        <v>797</v>
      </c>
    </row>
    <row r="227" spans="1:10" x14ac:dyDescent="0.25">
      <c r="A227" s="190">
        <v>41673</v>
      </c>
      <c r="B227" s="191">
        <v>671</v>
      </c>
      <c r="C227" s="191" t="s">
        <v>651</v>
      </c>
      <c r="D227" s="165" t="s">
        <v>188</v>
      </c>
      <c r="E227" s="166">
        <v>5988</v>
      </c>
      <c r="F227" s="167">
        <v>41673</v>
      </c>
      <c r="G227" s="168">
        <v>5988</v>
      </c>
      <c r="H227" s="162">
        <f t="shared" si="3"/>
        <v>0</v>
      </c>
      <c r="I227" s="169"/>
    </row>
    <row r="228" spans="1:10" x14ac:dyDescent="0.25">
      <c r="A228" s="190">
        <v>41673</v>
      </c>
      <c r="B228" s="191">
        <v>672</v>
      </c>
      <c r="C228" s="191" t="s">
        <v>651</v>
      </c>
      <c r="D228" s="165" t="s">
        <v>250</v>
      </c>
      <c r="E228" s="166">
        <v>666</v>
      </c>
      <c r="F228" s="167">
        <v>41673</v>
      </c>
      <c r="G228" s="168">
        <v>666</v>
      </c>
      <c r="H228" s="162">
        <f t="shared" si="3"/>
        <v>0</v>
      </c>
      <c r="I228" s="169" t="s">
        <v>12</v>
      </c>
    </row>
    <row r="229" spans="1:10" x14ac:dyDescent="0.25">
      <c r="A229" s="190">
        <v>41673</v>
      </c>
      <c r="B229" s="191">
        <v>673</v>
      </c>
      <c r="C229" s="191" t="s">
        <v>651</v>
      </c>
      <c r="D229" s="165" t="s">
        <v>92</v>
      </c>
      <c r="E229" s="166">
        <v>3053.5</v>
      </c>
      <c r="F229" s="167">
        <v>41673</v>
      </c>
      <c r="G229" s="168">
        <v>3053.5</v>
      </c>
      <c r="H229" s="162">
        <f t="shared" si="3"/>
        <v>0</v>
      </c>
      <c r="I229" s="169" t="s">
        <v>27</v>
      </c>
    </row>
    <row r="230" spans="1:10" x14ac:dyDescent="0.25">
      <c r="A230" s="190">
        <v>41673</v>
      </c>
      <c r="B230" s="191">
        <v>674</v>
      </c>
      <c r="C230" s="191" t="s">
        <v>651</v>
      </c>
      <c r="D230" s="165" t="s">
        <v>92</v>
      </c>
      <c r="E230" s="166">
        <v>5873.5</v>
      </c>
      <c r="F230" s="167">
        <v>41673</v>
      </c>
      <c r="G230" s="168">
        <v>5873.5</v>
      </c>
      <c r="H230" s="162">
        <f t="shared" si="3"/>
        <v>0</v>
      </c>
      <c r="I230" s="169" t="s">
        <v>27</v>
      </c>
    </row>
    <row r="231" spans="1:10" x14ac:dyDescent="0.25">
      <c r="A231" s="190">
        <v>41673</v>
      </c>
      <c r="B231" s="191">
        <v>675</v>
      </c>
      <c r="C231" s="191" t="s">
        <v>651</v>
      </c>
      <c r="D231" s="165" t="s">
        <v>346</v>
      </c>
      <c r="E231" s="166">
        <v>4247.5</v>
      </c>
      <c r="F231" s="167">
        <v>41673</v>
      </c>
      <c r="G231" s="168">
        <v>4247.5</v>
      </c>
      <c r="H231" s="162">
        <f t="shared" si="3"/>
        <v>0</v>
      </c>
      <c r="I231" s="169" t="s">
        <v>27</v>
      </c>
    </row>
    <row r="232" spans="1:10" x14ac:dyDescent="0.25">
      <c r="A232" s="190">
        <v>41673</v>
      </c>
      <c r="B232" s="191">
        <v>676</v>
      </c>
      <c r="C232" s="191" t="s">
        <v>651</v>
      </c>
      <c r="D232" s="165" t="s">
        <v>74</v>
      </c>
      <c r="E232" s="166">
        <v>4621.5</v>
      </c>
      <c r="F232" s="167">
        <v>41673</v>
      </c>
      <c r="G232" s="168">
        <v>4621.5</v>
      </c>
      <c r="H232" s="162">
        <f t="shared" si="3"/>
        <v>0</v>
      </c>
      <c r="I232" s="169" t="s">
        <v>8</v>
      </c>
    </row>
    <row r="233" spans="1:10" x14ac:dyDescent="0.25">
      <c r="A233" s="190">
        <v>41673</v>
      </c>
      <c r="B233" s="191">
        <v>677</v>
      </c>
      <c r="C233" s="191" t="s">
        <v>651</v>
      </c>
      <c r="D233" s="165" t="s">
        <v>8</v>
      </c>
      <c r="E233" s="166">
        <v>4835.5</v>
      </c>
      <c r="F233" s="167">
        <v>41673</v>
      </c>
      <c r="G233" s="168">
        <v>4835.5</v>
      </c>
      <c r="H233" s="162">
        <f t="shared" si="3"/>
        <v>0</v>
      </c>
      <c r="I233" s="169" t="s">
        <v>8</v>
      </c>
    </row>
    <row r="234" spans="1:10" x14ac:dyDescent="0.25">
      <c r="A234" s="190">
        <v>41673</v>
      </c>
      <c r="B234" s="191">
        <v>678</v>
      </c>
      <c r="C234" s="191" t="s">
        <v>651</v>
      </c>
      <c r="D234" s="165" t="s">
        <v>149</v>
      </c>
      <c r="E234" s="168">
        <v>11061</v>
      </c>
      <c r="F234" s="175" t="s">
        <v>798</v>
      </c>
      <c r="G234" s="168">
        <f>9000+2061</f>
        <v>11061</v>
      </c>
      <c r="H234" s="162">
        <f t="shared" si="3"/>
        <v>0</v>
      </c>
      <c r="I234" s="169" t="s">
        <v>27</v>
      </c>
    </row>
    <row r="235" spans="1:10" x14ac:dyDescent="0.25">
      <c r="A235" s="190">
        <v>41673</v>
      </c>
      <c r="B235" s="191">
        <v>679</v>
      </c>
      <c r="C235" s="191" t="s">
        <v>651</v>
      </c>
      <c r="D235" s="165" t="s">
        <v>85</v>
      </c>
      <c r="E235" s="166">
        <v>23897.5</v>
      </c>
      <c r="F235" s="167">
        <v>41673</v>
      </c>
      <c r="G235" s="168">
        <v>23897.5</v>
      </c>
      <c r="H235" s="162">
        <f t="shared" si="3"/>
        <v>0</v>
      </c>
      <c r="I235" s="169" t="s">
        <v>27</v>
      </c>
    </row>
    <row r="236" spans="1:10" x14ac:dyDescent="0.25">
      <c r="A236" s="190">
        <v>41673</v>
      </c>
      <c r="B236" s="191">
        <v>680</v>
      </c>
      <c r="C236" s="191" t="s">
        <v>651</v>
      </c>
      <c r="D236" s="165" t="s">
        <v>88</v>
      </c>
      <c r="E236" s="166">
        <v>4784.5</v>
      </c>
      <c r="F236" s="167">
        <v>41673</v>
      </c>
      <c r="G236" s="168">
        <v>4784.5</v>
      </c>
      <c r="H236" s="162">
        <f t="shared" si="3"/>
        <v>0</v>
      </c>
      <c r="I236" s="169" t="s">
        <v>27</v>
      </c>
    </row>
    <row r="237" spans="1:10" x14ac:dyDescent="0.25">
      <c r="A237" s="190">
        <v>41673</v>
      </c>
      <c r="B237" s="191">
        <v>681</v>
      </c>
      <c r="C237" s="191" t="s">
        <v>651</v>
      </c>
      <c r="D237" s="165" t="s">
        <v>766</v>
      </c>
      <c r="E237" s="166">
        <v>2525.6</v>
      </c>
      <c r="F237" s="167">
        <v>41673</v>
      </c>
      <c r="G237" s="168">
        <v>2525.6</v>
      </c>
      <c r="H237" s="162">
        <f t="shared" si="3"/>
        <v>0</v>
      </c>
      <c r="I237" s="169" t="s">
        <v>27</v>
      </c>
    </row>
    <row r="238" spans="1:10" x14ac:dyDescent="0.25">
      <c r="A238" s="190">
        <v>41673</v>
      </c>
      <c r="B238" s="191">
        <v>682</v>
      </c>
      <c r="C238" s="191" t="s">
        <v>651</v>
      </c>
      <c r="D238" s="165" t="s">
        <v>99</v>
      </c>
      <c r="E238" s="166">
        <v>952.7</v>
      </c>
      <c r="F238" s="167">
        <v>41673</v>
      </c>
      <c r="G238" s="168">
        <v>952.7</v>
      </c>
      <c r="H238" s="162">
        <f t="shared" si="3"/>
        <v>0</v>
      </c>
      <c r="I238" s="169" t="s">
        <v>27</v>
      </c>
    </row>
    <row r="239" spans="1:10" x14ac:dyDescent="0.25">
      <c r="A239" s="190">
        <v>41673</v>
      </c>
      <c r="B239" s="191">
        <v>683</v>
      </c>
      <c r="C239" s="191" t="s">
        <v>651</v>
      </c>
      <c r="D239" s="165" t="s">
        <v>16</v>
      </c>
      <c r="E239" s="166">
        <v>3889</v>
      </c>
      <c r="F239" s="173">
        <v>41710</v>
      </c>
      <c r="G239" s="174">
        <v>3889</v>
      </c>
      <c r="H239" s="162">
        <f t="shared" si="3"/>
        <v>0</v>
      </c>
      <c r="I239" s="169" t="s">
        <v>799</v>
      </c>
    </row>
    <row r="240" spans="1:10" x14ac:dyDescent="0.25">
      <c r="A240" s="190">
        <v>41673</v>
      </c>
      <c r="B240" s="191">
        <v>684</v>
      </c>
      <c r="C240" s="191" t="s">
        <v>651</v>
      </c>
      <c r="D240" s="165" t="s">
        <v>68</v>
      </c>
      <c r="E240" s="166">
        <v>4438.5</v>
      </c>
      <c r="F240" s="167">
        <v>41674</v>
      </c>
      <c r="G240" s="168">
        <v>4438.5</v>
      </c>
      <c r="H240" s="162">
        <f t="shared" si="3"/>
        <v>0</v>
      </c>
      <c r="I240" s="169" t="s">
        <v>45</v>
      </c>
    </row>
    <row r="241" spans="1:10" x14ac:dyDescent="0.25">
      <c r="A241" s="190">
        <v>41673</v>
      </c>
      <c r="B241" s="191">
        <v>685</v>
      </c>
      <c r="C241" s="191" t="s">
        <v>651</v>
      </c>
      <c r="D241" s="165" t="s">
        <v>24</v>
      </c>
      <c r="E241" s="166">
        <v>2436</v>
      </c>
      <c r="F241" s="167">
        <v>41673</v>
      </c>
      <c r="G241" s="168">
        <v>2436</v>
      </c>
      <c r="H241" s="162">
        <f t="shared" si="3"/>
        <v>0</v>
      </c>
      <c r="I241" s="169"/>
    </row>
    <row r="242" spans="1:10" ht="15" x14ac:dyDescent="0.25">
      <c r="A242" s="190">
        <v>41673</v>
      </c>
      <c r="B242" s="191">
        <v>686</v>
      </c>
      <c r="C242" s="191" t="s">
        <v>651</v>
      </c>
      <c r="D242" s="165" t="s">
        <v>55</v>
      </c>
      <c r="E242" s="166">
        <v>2541.1999999999998</v>
      </c>
      <c r="F242" s="167">
        <v>41673</v>
      </c>
      <c r="G242" s="168">
        <v>2541.1999999999998</v>
      </c>
      <c r="H242" s="162">
        <f t="shared" si="3"/>
        <v>0</v>
      </c>
      <c r="I242" s="169" t="s">
        <v>8</v>
      </c>
      <c r="J242" s="145"/>
    </row>
    <row r="243" spans="1:10" ht="15" x14ac:dyDescent="0.25">
      <c r="A243" s="190">
        <v>41673</v>
      </c>
      <c r="B243" s="191">
        <v>687</v>
      </c>
      <c r="C243" s="191" t="s">
        <v>651</v>
      </c>
      <c r="D243" s="165" t="s">
        <v>307</v>
      </c>
      <c r="E243" s="166">
        <v>13825</v>
      </c>
      <c r="F243" s="167">
        <v>41674</v>
      </c>
      <c r="G243" s="168">
        <v>13825</v>
      </c>
      <c r="H243" s="162">
        <f t="shared" si="3"/>
        <v>0</v>
      </c>
      <c r="I243" s="169" t="s">
        <v>21</v>
      </c>
      <c r="J243" s="145"/>
    </row>
    <row r="244" spans="1:10" ht="15" x14ac:dyDescent="0.25">
      <c r="A244" s="190">
        <v>41673</v>
      </c>
      <c r="B244" s="191">
        <v>688</v>
      </c>
      <c r="C244" s="191" t="s">
        <v>651</v>
      </c>
      <c r="D244" s="165" t="s">
        <v>550</v>
      </c>
      <c r="E244" s="166">
        <v>30464</v>
      </c>
      <c r="F244" s="167">
        <v>41673</v>
      </c>
      <c r="G244" s="168">
        <v>30464</v>
      </c>
      <c r="H244" s="162">
        <f t="shared" si="3"/>
        <v>0</v>
      </c>
      <c r="I244" s="169" t="s">
        <v>37</v>
      </c>
      <c r="J244" s="145"/>
    </row>
    <row r="245" spans="1:10" ht="15" x14ac:dyDescent="0.25">
      <c r="A245" s="190">
        <v>41673</v>
      </c>
      <c r="B245" s="191">
        <v>689</v>
      </c>
      <c r="C245" s="191" t="s">
        <v>651</v>
      </c>
      <c r="D245" s="165" t="s">
        <v>78</v>
      </c>
      <c r="E245" s="166">
        <v>1171</v>
      </c>
      <c r="F245" s="167">
        <v>41674</v>
      </c>
      <c r="G245" s="168">
        <v>1171</v>
      </c>
      <c r="H245" s="162">
        <f t="shared" si="3"/>
        <v>0</v>
      </c>
      <c r="I245" s="169" t="s">
        <v>21</v>
      </c>
      <c r="J245" s="145"/>
    </row>
    <row r="246" spans="1:10" ht="15" x14ac:dyDescent="0.25">
      <c r="A246" s="190">
        <v>41673</v>
      </c>
      <c r="B246" s="191">
        <v>690</v>
      </c>
      <c r="C246" s="191" t="s">
        <v>651</v>
      </c>
      <c r="D246" s="165" t="s">
        <v>80</v>
      </c>
      <c r="E246" s="166">
        <v>3220</v>
      </c>
      <c r="F246" s="167">
        <v>41674</v>
      </c>
      <c r="G246" s="168">
        <v>3220</v>
      </c>
      <c r="H246" s="162">
        <f t="shared" si="3"/>
        <v>0</v>
      </c>
      <c r="I246" s="169" t="s">
        <v>21</v>
      </c>
      <c r="J246" s="145"/>
    </row>
    <row r="247" spans="1:10" ht="15" x14ac:dyDescent="0.25">
      <c r="A247" s="190">
        <v>41673</v>
      </c>
      <c r="B247" s="191">
        <v>691</v>
      </c>
      <c r="C247" s="191" t="s">
        <v>651</v>
      </c>
      <c r="D247" s="165" t="s">
        <v>180</v>
      </c>
      <c r="E247" s="166">
        <v>23253</v>
      </c>
      <c r="F247" s="167">
        <v>41684</v>
      </c>
      <c r="G247" s="168">
        <v>23253</v>
      </c>
      <c r="H247" s="162">
        <f t="shared" si="3"/>
        <v>0</v>
      </c>
      <c r="I247" s="169" t="s">
        <v>45</v>
      </c>
      <c r="J247" s="145"/>
    </row>
    <row r="248" spans="1:10" ht="15" x14ac:dyDescent="0.25">
      <c r="A248" s="190">
        <v>41673</v>
      </c>
      <c r="B248" s="191">
        <v>692</v>
      </c>
      <c r="C248" s="191" t="s">
        <v>651</v>
      </c>
      <c r="D248" s="165" t="s">
        <v>800</v>
      </c>
      <c r="E248" s="166">
        <v>2847.6</v>
      </c>
      <c r="F248" s="167">
        <v>41674</v>
      </c>
      <c r="G248" s="168">
        <v>2847.6</v>
      </c>
      <c r="H248" s="162">
        <f t="shared" si="3"/>
        <v>0</v>
      </c>
      <c r="I248" s="169" t="s">
        <v>21</v>
      </c>
      <c r="J248" s="145"/>
    </row>
    <row r="249" spans="1:10" ht="15" x14ac:dyDescent="0.25">
      <c r="A249" s="190">
        <v>41673</v>
      </c>
      <c r="B249" s="191">
        <v>693</v>
      </c>
      <c r="C249" s="191" t="s">
        <v>651</v>
      </c>
      <c r="D249" s="165" t="s">
        <v>599</v>
      </c>
      <c r="E249" s="166">
        <v>1537.6</v>
      </c>
      <c r="F249" s="167">
        <v>41674</v>
      </c>
      <c r="G249" s="168">
        <v>1537.6</v>
      </c>
      <c r="H249" s="162">
        <f t="shared" si="3"/>
        <v>0</v>
      </c>
      <c r="I249" s="169" t="s">
        <v>21</v>
      </c>
      <c r="J249" s="145"/>
    </row>
    <row r="250" spans="1:10" ht="15" x14ac:dyDescent="0.25">
      <c r="A250" s="190">
        <v>41673</v>
      </c>
      <c r="B250" s="191">
        <v>694</v>
      </c>
      <c r="C250" s="191" t="s">
        <v>651</v>
      </c>
      <c r="D250" s="165" t="s">
        <v>624</v>
      </c>
      <c r="E250" s="166">
        <v>2164</v>
      </c>
      <c r="F250" s="167">
        <v>41674</v>
      </c>
      <c r="G250" s="168">
        <v>2164</v>
      </c>
      <c r="H250" s="162">
        <f t="shared" si="3"/>
        <v>0</v>
      </c>
      <c r="I250" s="169" t="s">
        <v>21</v>
      </c>
      <c r="J250" s="145"/>
    </row>
    <row r="251" spans="1:10" ht="15" x14ac:dyDescent="0.25">
      <c r="A251" s="190">
        <v>41673</v>
      </c>
      <c r="B251" s="191">
        <v>695</v>
      </c>
      <c r="C251" s="191" t="s">
        <v>651</v>
      </c>
      <c r="D251" s="165" t="s">
        <v>351</v>
      </c>
      <c r="E251" s="166">
        <v>2850.5</v>
      </c>
      <c r="F251" s="167">
        <v>41674</v>
      </c>
      <c r="G251" s="168">
        <v>2850.5</v>
      </c>
      <c r="H251" s="162">
        <f t="shared" si="3"/>
        <v>0</v>
      </c>
      <c r="I251" s="169" t="s">
        <v>21</v>
      </c>
      <c r="J251" s="145"/>
    </row>
    <row r="252" spans="1:10" ht="15" x14ac:dyDescent="0.25">
      <c r="A252" s="190">
        <v>41673</v>
      </c>
      <c r="B252" s="191">
        <v>696</v>
      </c>
      <c r="C252" s="191" t="s">
        <v>651</v>
      </c>
      <c r="D252" s="165" t="s">
        <v>8</v>
      </c>
      <c r="E252" s="166">
        <v>900</v>
      </c>
      <c r="F252" s="167">
        <v>41673</v>
      </c>
      <c r="G252" s="168">
        <v>900</v>
      </c>
      <c r="H252" s="162">
        <f t="shared" si="3"/>
        <v>0</v>
      </c>
      <c r="I252" s="169" t="s">
        <v>8</v>
      </c>
      <c r="J252" s="145"/>
    </row>
    <row r="253" spans="1:10" ht="15" x14ac:dyDescent="0.25">
      <c r="A253" s="190">
        <v>41673</v>
      </c>
      <c r="B253" s="191">
        <v>697</v>
      </c>
      <c r="C253" s="191" t="s">
        <v>651</v>
      </c>
      <c r="D253" s="165" t="s">
        <v>235</v>
      </c>
      <c r="E253" s="166">
        <v>408</v>
      </c>
      <c r="F253" s="167">
        <v>41674</v>
      </c>
      <c r="G253" s="168">
        <v>408</v>
      </c>
      <c r="H253" s="162">
        <f t="shared" si="3"/>
        <v>0</v>
      </c>
      <c r="I253" s="169" t="s">
        <v>21</v>
      </c>
      <c r="J253" s="145"/>
    </row>
    <row r="254" spans="1:10" ht="15" x14ac:dyDescent="0.25">
      <c r="A254" s="190">
        <v>41673</v>
      </c>
      <c r="B254" s="191">
        <v>698</v>
      </c>
      <c r="C254" s="191" t="s">
        <v>651</v>
      </c>
      <c r="D254" s="165" t="s">
        <v>96</v>
      </c>
      <c r="E254" s="166">
        <v>29305</v>
      </c>
      <c r="F254" s="167">
        <v>41673</v>
      </c>
      <c r="G254" s="168">
        <v>29305</v>
      </c>
      <c r="H254" s="162">
        <f t="shared" si="3"/>
        <v>0</v>
      </c>
      <c r="I254" s="169" t="s">
        <v>37</v>
      </c>
      <c r="J254" s="145"/>
    </row>
    <row r="255" spans="1:10" ht="15" x14ac:dyDescent="0.25">
      <c r="A255" s="190">
        <v>41673</v>
      </c>
      <c r="B255" s="191">
        <v>699</v>
      </c>
      <c r="C255" s="191" t="s">
        <v>651</v>
      </c>
      <c r="D255" s="165" t="s">
        <v>351</v>
      </c>
      <c r="E255" s="166">
        <v>880</v>
      </c>
      <c r="F255" s="167">
        <v>41674</v>
      </c>
      <c r="G255" s="168">
        <v>880</v>
      </c>
      <c r="H255" s="162">
        <f t="shared" si="3"/>
        <v>0</v>
      </c>
      <c r="I255" s="169" t="s">
        <v>21</v>
      </c>
      <c r="J255" s="145"/>
    </row>
    <row r="256" spans="1:10" ht="15" x14ac:dyDescent="0.25">
      <c r="A256" s="190">
        <v>41673</v>
      </c>
      <c r="B256" s="191">
        <v>700</v>
      </c>
      <c r="C256" s="191" t="s">
        <v>651</v>
      </c>
      <c r="D256" s="165" t="s">
        <v>366</v>
      </c>
      <c r="E256" s="166">
        <v>5844.5</v>
      </c>
      <c r="F256" s="167">
        <v>41674</v>
      </c>
      <c r="G256" s="168">
        <v>5844.5</v>
      </c>
      <c r="H256" s="162">
        <f t="shared" si="3"/>
        <v>0</v>
      </c>
      <c r="I256" s="169" t="s">
        <v>21</v>
      </c>
      <c r="J256" s="145"/>
    </row>
    <row r="257" spans="1:10" ht="15" x14ac:dyDescent="0.25">
      <c r="A257" s="190">
        <v>41673</v>
      </c>
      <c r="B257" s="191">
        <v>701</v>
      </c>
      <c r="C257" s="191" t="s">
        <v>651</v>
      </c>
      <c r="D257" s="165" t="s">
        <v>351</v>
      </c>
      <c r="E257" s="166">
        <v>4798</v>
      </c>
      <c r="F257" s="167">
        <v>41674</v>
      </c>
      <c r="G257" s="168">
        <v>4798</v>
      </c>
      <c r="H257" s="162">
        <f t="shared" si="3"/>
        <v>0</v>
      </c>
      <c r="I257" s="169" t="s">
        <v>21</v>
      </c>
      <c r="J257" s="145"/>
    </row>
    <row r="258" spans="1:10" ht="15" x14ac:dyDescent="0.25">
      <c r="A258" s="190">
        <v>41673</v>
      </c>
      <c r="B258" s="191">
        <v>702</v>
      </c>
      <c r="C258" s="191" t="s">
        <v>651</v>
      </c>
      <c r="D258" s="165" t="s">
        <v>63</v>
      </c>
      <c r="E258" s="166">
        <v>1820.5</v>
      </c>
      <c r="F258" s="167">
        <v>41674</v>
      </c>
      <c r="G258" s="168">
        <v>1820.5</v>
      </c>
      <c r="H258" s="162">
        <f t="shared" si="3"/>
        <v>0</v>
      </c>
      <c r="I258" s="169" t="s">
        <v>21</v>
      </c>
      <c r="J258" s="145"/>
    </row>
    <row r="259" spans="1:10" ht="15" x14ac:dyDescent="0.25">
      <c r="A259" s="190">
        <v>41673</v>
      </c>
      <c r="B259" s="191">
        <v>703</v>
      </c>
      <c r="C259" s="191" t="s">
        <v>651</v>
      </c>
      <c r="D259" s="165" t="s">
        <v>8</v>
      </c>
      <c r="E259" s="166">
        <v>194</v>
      </c>
      <c r="F259" s="167">
        <v>41691</v>
      </c>
      <c r="G259" s="168">
        <v>194</v>
      </c>
      <c r="H259" s="162">
        <f t="shared" si="3"/>
        <v>0</v>
      </c>
      <c r="I259" s="169" t="s">
        <v>8</v>
      </c>
      <c r="J259" s="145"/>
    </row>
    <row r="260" spans="1:10" ht="15" x14ac:dyDescent="0.25">
      <c r="A260" s="190">
        <v>0</v>
      </c>
      <c r="B260" s="191">
        <v>704</v>
      </c>
      <c r="C260" s="191" t="s">
        <v>651</v>
      </c>
      <c r="D260" s="165" t="s">
        <v>74</v>
      </c>
      <c r="E260" s="166">
        <v>1215</v>
      </c>
      <c r="F260" s="167">
        <v>41673</v>
      </c>
      <c r="G260" s="168">
        <v>1215</v>
      </c>
      <c r="H260" s="162">
        <f t="shared" si="3"/>
        <v>0</v>
      </c>
      <c r="I260" s="169" t="s">
        <v>8</v>
      </c>
      <c r="J260" s="145"/>
    </row>
    <row r="261" spans="1:10" ht="15" x14ac:dyDescent="0.25">
      <c r="A261" s="190">
        <v>41673</v>
      </c>
      <c r="B261" s="191">
        <v>705</v>
      </c>
      <c r="C261" s="191" t="s">
        <v>651</v>
      </c>
      <c r="D261" s="165" t="s">
        <v>434</v>
      </c>
      <c r="E261" s="166">
        <v>2976</v>
      </c>
      <c r="F261" s="167">
        <v>41673</v>
      </c>
      <c r="G261" s="168">
        <v>2976</v>
      </c>
      <c r="H261" s="162">
        <f t="shared" ref="H261:H324" si="4">E261-G261</f>
        <v>0</v>
      </c>
      <c r="I261" s="169"/>
      <c r="J261" s="145"/>
    </row>
    <row r="262" spans="1:10" ht="15" x14ac:dyDescent="0.25">
      <c r="A262" s="190">
        <v>41674</v>
      </c>
      <c r="B262" s="191">
        <v>706</v>
      </c>
      <c r="C262" s="191" t="s">
        <v>651</v>
      </c>
      <c r="D262" s="165" t="s">
        <v>22</v>
      </c>
      <c r="E262" s="166">
        <v>15717</v>
      </c>
      <c r="F262" s="167">
        <v>41675</v>
      </c>
      <c r="G262" s="166">
        <v>15717</v>
      </c>
      <c r="H262" s="162">
        <f t="shared" si="4"/>
        <v>0</v>
      </c>
      <c r="I262" s="169" t="s">
        <v>162</v>
      </c>
      <c r="J262" s="145"/>
    </row>
    <row r="263" spans="1:10" ht="15" x14ac:dyDescent="0.25">
      <c r="A263" s="190">
        <v>41674</v>
      </c>
      <c r="B263" s="191">
        <v>707</v>
      </c>
      <c r="C263" s="191" t="s">
        <v>651</v>
      </c>
      <c r="D263" s="165" t="s">
        <v>358</v>
      </c>
      <c r="E263" s="166">
        <v>3367</v>
      </c>
      <c r="F263" s="167">
        <v>41677</v>
      </c>
      <c r="G263" s="168">
        <v>3367</v>
      </c>
      <c r="H263" s="162">
        <f t="shared" si="4"/>
        <v>0</v>
      </c>
      <c r="I263" s="192" t="s">
        <v>162</v>
      </c>
      <c r="J263" s="145"/>
    </row>
    <row r="264" spans="1:10" ht="15" x14ac:dyDescent="0.25">
      <c r="A264" s="190">
        <v>41674</v>
      </c>
      <c r="B264" s="191">
        <v>708</v>
      </c>
      <c r="C264" s="191" t="s">
        <v>651</v>
      </c>
      <c r="D264" s="165" t="s">
        <v>11</v>
      </c>
      <c r="E264" s="166">
        <v>48230</v>
      </c>
      <c r="F264" s="167">
        <v>41680</v>
      </c>
      <c r="G264" s="168">
        <v>48230</v>
      </c>
      <c r="H264" s="162">
        <f t="shared" si="4"/>
        <v>0</v>
      </c>
      <c r="I264" s="169" t="s">
        <v>30</v>
      </c>
      <c r="J264" s="145"/>
    </row>
    <row r="265" spans="1:10" ht="15" x14ac:dyDescent="0.25">
      <c r="A265" s="190">
        <v>41674</v>
      </c>
      <c r="B265" s="191">
        <v>709</v>
      </c>
      <c r="C265" s="191" t="s">
        <v>651</v>
      </c>
      <c r="D265" s="165" t="s">
        <v>435</v>
      </c>
      <c r="E265" s="166">
        <v>6178</v>
      </c>
      <c r="F265" s="193" t="s">
        <v>801</v>
      </c>
      <c r="G265" s="168">
        <v>6178</v>
      </c>
      <c r="H265" s="162">
        <f t="shared" si="4"/>
        <v>0</v>
      </c>
      <c r="I265" s="169" t="s">
        <v>8</v>
      </c>
      <c r="J265" s="145"/>
    </row>
    <row r="266" spans="1:10" ht="15" x14ac:dyDescent="0.25">
      <c r="A266" s="190">
        <v>41674</v>
      </c>
      <c r="B266" s="191">
        <v>710</v>
      </c>
      <c r="C266" s="191" t="s">
        <v>651</v>
      </c>
      <c r="D266" s="165" t="s">
        <v>152</v>
      </c>
      <c r="E266" s="166">
        <v>6374.5</v>
      </c>
      <c r="F266" s="167">
        <v>41674</v>
      </c>
      <c r="G266" s="168">
        <v>6374.5</v>
      </c>
      <c r="H266" s="162">
        <f t="shared" si="4"/>
        <v>0</v>
      </c>
      <c r="I266" s="169"/>
      <c r="J266" s="145"/>
    </row>
    <row r="267" spans="1:10" ht="15" x14ac:dyDescent="0.25">
      <c r="A267" s="190">
        <v>41674</v>
      </c>
      <c r="B267" s="191">
        <v>711</v>
      </c>
      <c r="C267" s="191" t="s">
        <v>651</v>
      </c>
      <c r="D267" s="165" t="s">
        <v>147</v>
      </c>
      <c r="E267" s="168">
        <v>9681</v>
      </c>
      <c r="F267" s="175" t="s">
        <v>802</v>
      </c>
      <c r="G267" s="168">
        <v>9681</v>
      </c>
      <c r="H267" s="162">
        <f t="shared" si="4"/>
        <v>0</v>
      </c>
      <c r="I267" s="169"/>
      <c r="J267" s="145"/>
    </row>
    <row r="268" spans="1:10" ht="15" x14ac:dyDescent="0.25">
      <c r="A268" s="190">
        <v>41674</v>
      </c>
      <c r="B268" s="191">
        <v>712</v>
      </c>
      <c r="C268" s="191" t="s">
        <v>651</v>
      </c>
      <c r="D268" s="165" t="s">
        <v>175</v>
      </c>
      <c r="E268" s="166">
        <v>43296</v>
      </c>
      <c r="F268" s="173" t="s">
        <v>803</v>
      </c>
      <c r="G268" s="168">
        <v>43296</v>
      </c>
      <c r="H268" s="162">
        <f t="shared" si="4"/>
        <v>0</v>
      </c>
      <c r="I268" s="169" t="s">
        <v>162</v>
      </c>
      <c r="J268" s="145"/>
    </row>
    <row r="269" spans="1:10" ht="15" x14ac:dyDescent="0.25">
      <c r="A269" s="190">
        <v>41674</v>
      </c>
      <c r="B269" s="191">
        <v>713</v>
      </c>
      <c r="C269" s="191" t="s">
        <v>651</v>
      </c>
      <c r="D269" s="165" t="s">
        <v>160</v>
      </c>
      <c r="E269" s="166">
        <v>119312</v>
      </c>
      <c r="F269" s="173" t="s">
        <v>804</v>
      </c>
      <c r="G269" s="168">
        <v>119312</v>
      </c>
      <c r="H269" s="162">
        <f t="shared" si="4"/>
        <v>0</v>
      </c>
      <c r="I269" s="169" t="s">
        <v>162</v>
      </c>
      <c r="J269" s="145"/>
    </row>
    <row r="270" spans="1:10" ht="15" x14ac:dyDescent="0.25">
      <c r="A270" s="190">
        <v>41674</v>
      </c>
      <c r="B270" s="191">
        <v>714</v>
      </c>
      <c r="C270" s="191" t="s">
        <v>651</v>
      </c>
      <c r="D270" s="165" t="s">
        <v>160</v>
      </c>
      <c r="E270" s="166">
        <v>11818</v>
      </c>
      <c r="F270" s="173" t="s">
        <v>805</v>
      </c>
      <c r="G270" s="168">
        <v>11818</v>
      </c>
      <c r="H270" s="162">
        <f t="shared" si="4"/>
        <v>0</v>
      </c>
      <c r="I270" s="169" t="s">
        <v>162</v>
      </c>
      <c r="J270" s="145"/>
    </row>
    <row r="271" spans="1:10" ht="15" x14ac:dyDescent="0.25">
      <c r="A271" s="190">
        <v>41674</v>
      </c>
      <c r="B271" s="191">
        <v>715</v>
      </c>
      <c r="C271" s="191" t="s">
        <v>651</v>
      </c>
      <c r="D271" s="165" t="s">
        <v>546</v>
      </c>
      <c r="E271" s="166">
        <v>3103</v>
      </c>
      <c r="F271" s="167">
        <v>41675</v>
      </c>
      <c r="G271" s="168">
        <v>3103</v>
      </c>
      <c r="H271" s="162">
        <f t="shared" si="4"/>
        <v>0</v>
      </c>
      <c r="I271" s="169" t="s">
        <v>162</v>
      </c>
      <c r="J271" s="145"/>
    </row>
    <row r="272" spans="1:10" ht="15" x14ac:dyDescent="0.25">
      <c r="A272" s="190">
        <v>41674</v>
      </c>
      <c r="B272" s="191">
        <v>716</v>
      </c>
      <c r="C272" s="191" t="s">
        <v>651</v>
      </c>
      <c r="D272" s="165" t="s">
        <v>175</v>
      </c>
      <c r="E272" s="166">
        <v>19582</v>
      </c>
      <c r="F272" s="173" t="s">
        <v>806</v>
      </c>
      <c r="G272" s="168">
        <v>19582</v>
      </c>
      <c r="H272" s="162">
        <f t="shared" si="4"/>
        <v>0</v>
      </c>
      <c r="I272" s="169" t="s">
        <v>162</v>
      </c>
      <c r="J272" s="145"/>
    </row>
    <row r="273" spans="1:10" ht="15" x14ac:dyDescent="0.25">
      <c r="A273" s="190">
        <v>41674</v>
      </c>
      <c r="B273" s="191">
        <v>717</v>
      </c>
      <c r="C273" s="191" t="s">
        <v>651</v>
      </c>
      <c r="D273" s="165" t="s">
        <v>546</v>
      </c>
      <c r="E273" s="166">
        <v>3548</v>
      </c>
      <c r="F273" s="167">
        <v>41675</v>
      </c>
      <c r="G273" s="168">
        <v>3548</v>
      </c>
      <c r="H273" s="162">
        <f t="shared" si="4"/>
        <v>0</v>
      </c>
      <c r="I273" s="169" t="s">
        <v>162</v>
      </c>
      <c r="J273" s="145"/>
    </row>
    <row r="274" spans="1:10" x14ac:dyDescent="0.25">
      <c r="A274" s="190">
        <v>41674</v>
      </c>
      <c r="B274" s="191">
        <v>718</v>
      </c>
      <c r="C274" s="191" t="s">
        <v>651</v>
      </c>
      <c r="D274" s="171" t="s">
        <v>53</v>
      </c>
      <c r="E274" s="172">
        <v>0</v>
      </c>
      <c r="F274" s="169"/>
      <c r="G274" s="168"/>
      <c r="H274" s="162">
        <f t="shared" si="4"/>
        <v>0</v>
      </c>
      <c r="I274" s="169" t="s">
        <v>302</v>
      </c>
      <c r="J274" s="170" t="s">
        <v>807</v>
      </c>
    </row>
    <row r="275" spans="1:10" x14ac:dyDescent="0.25">
      <c r="A275" s="190">
        <v>41674</v>
      </c>
      <c r="B275" s="191">
        <v>719</v>
      </c>
      <c r="C275" s="191" t="s">
        <v>651</v>
      </c>
      <c r="D275" s="165" t="s">
        <v>169</v>
      </c>
      <c r="E275" s="166">
        <v>10552</v>
      </c>
      <c r="F275" s="167">
        <v>41675</v>
      </c>
      <c r="G275" s="168">
        <v>10552</v>
      </c>
      <c r="H275" s="162">
        <f t="shared" si="4"/>
        <v>0</v>
      </c>
      <c r="I275" s="169" t="s">
        <v>162</v>
      </c>
    </row>
    <row r="276" spans="1:10" x14ac:dyDescent="0.25">
      <c r="A276" s="190">
        <v>41674</v>
      </c>
      <c r="B276" s="191">
        <v>720</v>
      </c>
      <c r="C276" s="191" t="s">
        <v>651</v>
      </c>
      <c r="D276" s="165" t="s">
        <v>269</v>
      </c>
      <c r="E276" s="166">
        <v>10414</v>
      </c>
      <c r="F276" s="167">
        <v>41675</v>
      </c>
      <c r="G276" s="168">
        <v>10414</v>
      </c>
      <c r="H276" s="162">
        <f t="shared" si="4"/>
        <v>0</v>
      </c>
      <c r="I276" s="169" t="s">
        <v>162</v>
      </c>
    </row>
    <row r="277" spans="1:10" x14ac:dyDescent="0.25">
      <c r="A277" s="190">
        <v>41674</v>
      </c>
      <c r="B277" s="191">
        <v>721</v>
      </c>
      <c r="C277" s="191" t="s">
        <v>651</v>
      </c>
      <c r="D277" s="165" t="s">
        <v>272</v>
      </c>
      <c r="E277" s="166">
        <v>9956.5</v>
      </c>
      <c r="F277" s="173" t="s">
        <v>808</v>
      </c>
      <c r="G277" s="168">
        <v>9956.5</v>
      </c>
      <c r="H277" s="162">
        <f t="shared" si="4"/>
        <v>0</v>
      </c>
      <c r="I277" s="169" t="s">
        <v>162</v>
      </c>
    </row>
    <row r="278" spans="1:10" x14ac:dyDescent="0.25">
      <c r="A278" s="190">
        <v>41674</v>
      </c>
      <c r="B278" s="191">
        <v>722</v>
      </c>
      <c r="C278" s="191" t="s">
        <v>651</v>
      </c>
      <c r="D278" s="165" t="s">
        <v>163</v>
      </c>
      <c r="E278" s="166">
        <v>14144</v>
      </c>
      <c r="F278" s="167">
        <v>41675</v>
      </c>
      <c r="G278" s="168">
        <v>14144</v>
      </c>
      <c r="H278" s="162">
        <f t="shared" si="4"/>
        <v>0</v>
      </c>
      <c r="I278" s="169" t="s">
        <v>162</v>
      </c>
    </row>
    <row r="279" spans="1:10" x14ac:dyDescent="0.25">
      <c r="A279" s="190">
        <v>41674</v>
      </c>
      <c r="B279" s="191">
        <v>723</v>
      </c>
      <c r="C279" s="191" t="s">
        <v>651</v>
      </c>
      <c r="D279" s="165" t="s">
        <v>370</v>
      </c>
      <c r="E279" s="166">
        <v>3577.5</v>
      </c>
      <c r="F279" s="167">
        <v>41675</v>
      </c>
      <c r="G279" s="168">
        <v>3577.5</v>
      </c>
      <c r="H279" s="162">
        <f t="shared" si="4"/>
        <v>0</v>
      </c>
      <c r="I279" s="169" t="s">
        <v>162</v>
      </c>
    </row>
    <row r="280" spans="1:10" x14ac:dyDescent="0.25">
      <c r="A280" s="190">
        <v>41674</v>
      </c>
      <c r="B280" s="191">
        <v>724</v>
      </c>
      <c r="C280" s="191" t="s">
        <v>651</v>
      </c>
      <c r="D280" s="165" t="s">
        <v>168</v>
      </c>
      <c r="E280" s="166">
        <v>14917</v>
      </c>
      <c r="F280" s="167">
        <v>41675</v>
      </c>
      <c r="G280" s="168">
        <v>14917</v>
      </c>
      <c r="H280" s="162">
        <f t="shared" si="4"/>
        <v>0</v>
      </c>
      <c r="I280" s="169" t="s">
        <v>162</v>
      </c>
    </row>
    <row r="281" spans="1:10" x14ac:dyDescent="0.25">
      <c r="A281" s="190">
        <v>41674</v>
      </c>
      <c r="B281" s="191">
        <v>725</v>
      </c>
      <c r="C281" s="191" t="s">
        <v>651</v>
      </c>
      <c r="D281" s="165" t="s">
        <v>168</v>
      </c>
      <c r="E281" s="166">
        <v>3812.5</v>
      </c>
      <c r="F281" s="167">
        <v>41675</v>
      </c>
      <c r="G281" s="168">
        <v>3812.5</v>
      </c>
      <c r="H281" s="162">
        <f t="shared" si="4"/>
        <v>0</v>
      </c>
      <c r="I281" s="169" t="s">
        <v>162</v>
      </c>
      <c r="J281" s="170" t="s">
        <v>809</v>
      </c>
    </row>
    <row r="282" spans="1:10" x14ac:dyDescent="0.25">
      <c r="A282" s="190">
        <v>41674</v>
      </c>
      <c r="B282" s="191">
        <v>726</v>
      </c>
      <c r="C282" s="191" t="s">
        <v>651</v>
      </c>
      <c r="D282" s="165" t="s">
        <v>172</v>
      </c>
      <c r="E282" s="166">
        <v>9259.5</v>
      </c>
      <c r="F282" s="167">
        <v>41675</v>
      </c>
      <c r="G282" s="168">
        <v>9259.5</v>
      </c>
      <c r="H282" s="162">
        <f t="shared" si="4"/>
        <v>0</v>
      </c>
      <c r="I282" s="169" t="s">
        <v>162</v>
      </c>
    </row>
    <row r="283" spans="1:10" x14ac:dyDescent="0.25">
      <c r="A283" s="190">
        <v>41674</v>
      </c>
      <c r="B283" s="191">
        <v>727</v>
      </c>
      <c r="C283" s="191" t="s">
        <v>651</v>
      </c>
      <c r="D283" s="165" t="s">
        <v>166</v>
      </c>
      <c r="E283" s="166">
        <v>4140</v>
      </c>
      <c r="F283" s="167">
        <v>41675</v>
      </c>
      <c r="G283" s="168">
        <v>4140</v>
      </c>
      <c r="H283" s="162">
        <f t="shared" si="4"/>
        <v>0</v>
      </c>
      <c r="I283" s="169" t="s">
        <v>162</v>
      </c>
    </row>
    <row r="284" spans="1:10" x14ac:dyDescent="0.25">
      <c r="A284" s="190">
        <v>41674</v>
      </c>
      <c r="B284" s="191">
        <v>728</v>
      </c>
      <c r="C284" s="191" t="s">
        <v>651</v>
      </c>
      <c r="D284" s="165" t="s">
        <v>435</v>
      </c>
      <c r="E284" s="166">
        <v>2691</v>
      </c>
      <c r="F284" s="167">
        <v>41674</v>
      </c>
      <c r="G284" s="168">
        <v>2691</v>
      </c>
      <c r="H284" s="162">
        <f t="shared" si="4"/>
        <v>0</v>
      </c>
      <c r="I284" s="169" t="s">
        <v>8</v>
      </c>
    </row>
    <row r="285" spans="1:10" x14ac:dyDescent="0.25">
      <c r="A285" s="190">
        <v>41674</v>
      </c>
      <c r="B285" s="191">
        <v>729</v>
      </c>
      <c r="C285" s="191" t="s">
        <v>651</v>
      </c>
      <c r="D285" s="165" t="s">
        <v>172</v>
      </c>
      <c r="E285" s="166">
        <v>2190</v>
      </c>
      <c r="F285" s="167">
        <v>41675</v>
      </c>
      <c r="G285" s="168">
        <v>2190</v>
      </c>
      <c r="H285" s="162">
        <f t="shared" si="4"/>
        <v>0</v>
      </c>
      <c r="I285" s="169" t="s">
        <v>162</v>
      </c>
    </row>
    <row r="286" spans="1:10" x14ac:dyDescent="0.25">
      <c r="A286" s="190">
        <v>41674</v>
      </c>
      <c r="B286" s="191">
        <v>730</v>
      </c>
      <c r="C286" s="191" t="s">
        <v>651</v>
      </c>
      <c r="D286" s="165" t="s">
        <v>13</v>
      </c>
      <c r="E286" s="166">
        <v>2181.5</v>
      </c>
      <c r="F286" s="167">
        <v>41675</v>
      </c>
      <c r="G286" s="168">
        <v>2181.5</v>
      </c>
      <c r="H286" s="162">
        <f t="shared" si="4"/>
        <v>0</v>
      </c>
      <c r="I286" s="169" t="s">
        <v>21</v>
      </c>
    </row>
    <row r="287" spans="1:10" x14ac:dyDescent="0.25">
      <c r="A287" s="190">
        <v>41674</v>
      </c>
      <c r="B287" s="191">
        <v>731</v>
      </c>
      <c r="C287" s="191" t="s">
        <v>651</v>
      </c>
      <c r="D287" s="165" t="s">
        <v>111</v>
      </c>
      <c r="E287" s="166">
        <v>12015.5</v>
      </c>
      <c r="F287" s="167">
        <v>41678</v>
      </c>
      <c r="G287" s="168">
        <v>12015.5</v>
      </c>
      <c r="H287" s="162">
        <f t="shared" si="4"/>
        <v>0</v>
      </c>
      <c r="I287" s="169" t="s">
        <v>21</v>
      </c>
    </row>
    <row r="288" spans="1:10" x14ac:dyDescent="0.25">
      <c r="A288" s="190">
        <v>41674</v>
      </c>
      <c r="B288" s="191">
        <v>732</v>
      </c>
      <c r="C288" s="191" t="s">
        <v>651</v>
      </c>
      <c r="D288" s="165" t="s">
        <v>28</v>
      </c>
      <c r="E288" s="166">
        <v>11088</v>
      </c>
      <c r="F288" s="167">
        <v>41674</v>
      </c>
      <c r="G288" s="168">
        <v>11088</v>
      </c>
      <c r="H288" s="162">
        <f t="shared" si="4"/>
        <v>0</v>
      </c>
      <c r="I288" s="169"/>
    </row>
    <row r="289" spans="1:10" x14ac:dyDescent="0.25">
      <c r="A289" s="190">
        <v>41674</v>
      </c>
      <c r="B289" s="191">
        <v>733</v>
      </c>
      <c r="C289" s="191" t="s">
        <v>651</v>
      </c>
      <c r="D289" s="165" t="s">
        <v>366</v>
      </c>
      <c r="E289" s="166">
        <v>3944.5</v>
      </c>
      <c r="F289" s="167">
        <v>41674</v>
      </c>
      <c r="G289" s="168">
        <v>3944.5</v>
      </c>
      <c r="H289" s="162">
        <f t="shared" si="4"/>
        <v>0</v>
      </c>
      <c r="I289" s="169" t="s">
        <v>21</v>
      </c>
    </row>
    <row r="290" spans="1:10" ht="15" x14ac:dyDescent="0.25">
      <c r="A290" s="190">
        <v>41674</v>
      </c>
      <c r="B290" s="191">
        <v>734</v>
      </c>
      <c r="C290" s="191" t="s">
        <v>651</v>
      </c>
      <c r="D290" s="165" t="s">
        <v>23</v>
      </c>
      <c r="E290" s="166">
        <v>1436.5</v>
      </c>
      <c r="F290" s="167">
        <v>41674</v>
      </c>
      <c r="G290" s="168">
        <v>1436.5</v>
      </c>
      <c r="H290" s="162">
        <f t="shared" si="4"/>
        <v>0</v>
      </c>
      <c r="I290" s="169"/>
      <c r="J290" s="145"/>
    </row>
    <row r="291" spans="1:10" ht="15" x14ac:dyDescent="0.25">
      <c r="A291" s="190">
        <v>41674</v>
      </c>
      <c r="B291" s="191">
        <v>735</v>
      </c>
      <c r="C291" s="191" t="s">
        <v>651</v>
      </c>
      <c r="D291" s="165" t="s">
        <v>20</v>
      </c>
      <c r="E291" s="166">
        <v>2624</v>
      </c>
      <c r="F291" s="167">
        <v>41674</v>
      </c>
      <c r="G291" s="168">
        <v>2624</v>
      </c>
      <c r="H291" s="162">
        <f t="shared" si="4"/>
        <v>0</v>
      </c>
      <c r="I291" s="169" t="s">
        <v>8</v>
      </c>
      <c r="J291" s="145"/>
    </row>
    <row r="292" spans="1:10" ht="15" x14ac:dyDescent="0.25">
      <c r="A292" s="190">
        <v>41674</v>
      </c>
      <c r="B292" s="191">
        <v>736</v>
      </c>
      <c r="C292" s="191" t="s">
        <v>651</v>
      </c>
      <c r="D292" s="165" t="s">
        <v>76</v>
      </c>
      <c r="E292" s="166">
        <v>841</v>
      </c>
      <c r="F292" s="167">
        <v>41674</v>
      </c>
      <c r="G292" s="168">
        <v>841</v>
      </c>
      <c r="H292" s="162">
        <f t="shared" si="4"/>
        <v>0</v>
      </c>
      <c r="I292" s="169"/>
      <c r="J292" s="145"/>
    </row>
    <row r="293" spans="1:10" ht="15" x14ac:dyDescent="0.25">
      <c r="A293" s="190">
        <v>41674</v>
      </c>
      <c r="B293" s="191">
        <v>737</v>
      </c>
      <c r="C293" s="191" t="s">
        <v>651</v>
      </c>
      <c r="D293" s="165" t="s">
        <v>8</v>
      </c>
      <c r="E293" s="166">
        <v>1032.5</v>
      </c>
      <c r="F293" s="167">
        <v>41674</v>
      </c>
      <c r="G293" s="168">
        <v>1032.5</v>
      </c>
      <c r="H293" s="162">
        <f t="shared" si="4"/>
        <v>0</v>
      </c>
      <c r="I293" s="169" t="s">
        <v>8</v>
      </c>
      <c r="J293" s="145"/>
    </row>
    <row r="294" spans="1:10" ht="15" x14ac:dyDescent="0.25">
      <c r="A294" s="190">
        <v>41674</v>
      </c>
      <c r="B294" s="191">
        <v>738</v>
      </c>
      <c r="C294" s="191" t="s">
        <v>651</v>
      </c>
      <c r="D294" s="165" t="s">
        <v>33</v>
      </c>
      <c r="E294" s="166">
        <v>4984</v>
      </c>
      <c r="F294" s="167">
        <v>41674</v>
      </c>
      <c r="G294" s="168">
        <v>4984</v>
      </c>
      <c r="H294" s="162">
        <f t="shared" si="4"/>
        <v>0</v>
      </c>
      <c r="I294" s="169" t="s">
        <v>12</v>
      </c>
      <c r="J294" s="145"/>
    </row>
    <row r="295" spans="1:10" ht="15" x14ac:dyDescent="0.25">
      <c r="A295" s="190">
        <v>41674</v>
      </c>
      <c r="B295" s="191">
        <v>739</v>
      </c>
      <c r="C295" s="191" t="s">
        <v>651</v>
      </c>
      <c r="D295" s="165" t="s">
        <v>8</v>
      </c>
      <c r="E295" s="166">
        <v>1076.5</v>
      </c>
      <c r="F295" s="167">
        <v>41674</v>
      </c>
      <c r="G295" s="168">
        <v>1076.5</v>
      </c>
      <c r="H295" s="162">
        <f t="shared" si="4"/>
        <v>0</v>
      </c>
      <c r="I295" s="169" t="s">
        <v>8</v>
      </c>
      <c r="J295" s="145"/>
    </row>
    <row r="296" spans="1:10" ht="15" x14ac:dyDescent="0.25">
      <c r="A296" s="190">
        <v>41674</v>
      </c>
      <c r="B296" s="191">
        <v>740</v>
      </c>
      <c r="C296" s="191" t="s">
        <v>651</v>
      </c>
      <c r="D296" s="165" t="s">
        <v>8</v>
      </c>
      <c r="E296" s="166">
        <v>1174.5</v>
      </c>
      <c r="F296" s="167">
        <v>41674</v>
      </c>
      <c r="G296" s="168">
        <v>1174.5</v>
      </c>
      <c r="H296" s="162">
        <f t="shared" si="4"/>
        <v>0</v>
      </c>
      <c r="I296" s="169" t="s">
        <v>8</v>
      </c>
      <c r="J296" s="145"/>
    </row>
    <row r="297" spans="1:10" ht="15" x14ac:dyDescent="0.25">
      <c r="A297" s="190">
        <v>41674</v>
      </c>
      <c r="B297" s="191">
        <v>741</v>
      </c>
      <c r="C297" s="191" t="s">
        <v>651</v>
      </c>
      <c r="D297" s="165" t="s">
        <v>8</v>
      </c>
      <c r="E297" s="166">
        <v>308</v>
      </c>
      <c r="F297" s="167">
        <v>41674</v>
      </c>
      <c r="G297" s="168">
        <v>308</v>
      </c>
      <c r="H297" s="162">
        <f t="shared" si="4"/>
        <v>0</v>
      </c>
      <c r="I297" s="169" t="s">
        <v>8</v>
      </c>
      <c r="J297" s="145"/>
    </row>
    <row r="298" spans="1:10" ht="15" x14ac:dyDescent="0.25">
      <c r="A298" s="190">
        <v>41674</v>
      </c>
      <c r="B298" s="191">
        <v>742</v>
      </c>
      <c r="C298" s="191" t="s">
        <v>651</v>
      </c>
      <c r="D298" s="165" t="s">
        <v>29</v>
      </c>
      <c r="E298" s="166">
        <v>14539.8</v>
      </c>
      <c r="F298" s="167">
        <v>41676</v>
      </c>
      <c r="G298" s="168">
        <v>14539.8</v>
      </c>
      <c r="H298" s="162">
        <f t="shared" si="4"/>
        <v>0</v>
      </c>
      <c r="I298" s="169" t="s">
        <v>30</v>
      </c>
      <c r="J298" s="145"/>
    </row>
    <row r="299" spans="1:10" ht="15" x14ac:dyDescent="0.25">
      <c r="A299" s="190">
        <v>41674</v>
      </c>
      <c r="B299" s="191">
        <v>743</v>
      </c>
      <c r="C299" s="191" t="s">
        <v>651</v>
      </c>
      <c r="D299" s="165" t="s">
        <v>136</v>
      </c>
      <c r="E299" s="166">
        <v>1494</v>
      </c>
      <c r="F299" s="167">
        <v>41674</v>
      </c>
      <c r="G299" s="168">
        <v>1494</v>
      </c>
      <c r="H299" s="162">
        <f t="shared" si="4"/>
        <v>0</v>
      </c>
      <c r="I299" s="169"/>
      <c r="J299" s="145"/>
    </row>
    <row r="300" spans="1:10" ht="15" x14ac:dyDescent="0.25">
      <c r="A300" s="190">
        <v>41674</v>
      </c>
      <c r="B300" s="191">
        <v>744</v>
      </c>
      <c r="C300" s="191" t="s">
        <v>651</v>
      </c>
      <c r="D300" s="165" t="s">
        <v>123</v>
      </c>
      <c r="E300" s="166">
        <v>5661.5</v>
      </c>
      <c r="F300" s="194" t="s">
        <v>810</v>
      </c>
      <c r="G300" s="168">
        <v>5661.5</v>
      </c>
      <c r="H300" s="162">
        <f t="shared" si="4"/>
        <v>0</v>
      </c>
      <c r="I300" s="169" t="s">
        <v>8</v>
      </c>
      <c r="J300" s="145"/>
    </row>
    <row r="301" spans="1:10" ht="15" x14ac:dyDescent="0.25">
      <c r="A301" s="190">
        <v>41674</v>
      </c>
      <c r="B301" s="191">
        <v>745</v>
      </c>
      <c r="C301" s="191" t="s">
        <v>651</v>
      </c>
      <c r="D301" s="165" t="s">
        <v>35</v>
      </c>
      <c r="E301" s="166">
        <v>1165.5</v>
      </c>
      <c r="F301" s="167">
        <v>41674</v>
      </c>
      <c r="G301" s="168">
        <v>1165.5</v>
      </c>
      <c r="H301" s="162">
        <f t="shared" si="4"/>
        <v>0</v>
      </c>
      <c r="I301" s="169" t="s">
        <v>30</v>
      </c>
      <c r="J301" s="145"/>
    </row>
    <row r="302" spans="1:10" ht="15" x14ac:dyDescent="0.25">
      <c r="A302" s="190">
        <v>41674</v>
      </c>
      <c r="B302" s="191">
        <v>746</v>
      </c>
      <c r="C302" s="191" t="s">
        <v>651</v>
      </c>
      <c r="D302" s="165" t="s">
        <v>316</v>
      </c>
      <c r="E302" s="166">
        <v>399.5</v>
      </c>
      <c r="F302" s="167">
        <v>41674</v>
      </c>
      <c r="G302" s="168">
        <v>399.5</v>
      </c>
      <c r="H302" s="162">
        <f t="shared" si="4"/>
        <v>0</v>
      </c>
      <c r="I302" s="169" t="s">
        <v>30</v>
      </c>
      <c r="J302" s="145"/>
    </row>
    <row r="303" spans="1:10" ht="15" x14ac:dyDescent="0.25">
      <c r="A303" s="190">
        <v>41674</v>
      </c>
      <c r="B303" s="191">
        <v>747</v>
      </c>
      <c r="C303" s="191" t="s">
        <v>651</v>
      </c>
      <c r="D303" s="165" t="s">
        <v>47</v>
      </c>
      <c r="E303" s="166">
        <v>2702</v>
      </c>
      <c r="F303" s="167">
        <v>41675</v>
      </c>
      <c r="G303" s="168">
        <v>2702</v>
      </c>
      <c r="H303" s="162">
        <f t="shared" si="4"/>
        <v>0</v>
      </c>
      <c r="I303" s="169" t="s">
        <v>30</v>
      </c>
      <c r="J303" s="145"/>
    </row>
    <row r="304" spans="1:10" ht="15" x14ac:dyDescent="0.25">
      <c r="A304" s="190">
        <v>41674</v>
      </c>
      <c r="B304" s="191">
        <v>748</v>
      </c>
      <c r="C304" s="191" t="s">
        <v>651</v>
      </c>
      <c r="D304" s="165" t="s">
        <v>811</v>
      </c>
      <c r="E304" s="166">
        <v>361.6</v>
      </c>
      <c r="F304" s="167">
        <v>41674</v>
      </c>
      <c r="G304" s="168">
        <v>361.6</v>
      </c>
      <c r="H304" s="162">
        <f t="shared" si="4"/>
        <v>0</v>
      </c>
      <c r="I304" s="169" t="s">
        <v>30</v>
      </c>
      <c r="J304" s="145"/>
    </row>
    <row r="305" spans="1:10" ht="15" x14ac:dyDescent="0.25">
      <c r="A305" s="190">
        <v>41674</v>
      </c>
      <c r="B305" s="191">
        <v>749</v>
      </c>
      <c r="C305" s="191" t="s">
        <v>651</v>
      </c>
      <c r="D305" s="165" t="s">
        <v>115</v>
      </c>
      <c r="E305" s="166">
        <v>7346</v>
      </c>
      <c r="F305" s="167">
        <v>41674</v>
      </c>
      <c r="G305" s="168">
        <v>7346</v>
      </c>
      <c r="H305" s="162">
        <f t="shared" si="4"/>
        <v>0</v>
      </c>
      <c r="I305" s="169"/>
      <c r="J305" s="145"/>
    </row>
    <row r="306" spans="1:10" ht="15" x14ac:dyDescent="0.25">
      <c r="A306" s="190">
        <v>41674</v>
      </c>
      <c r="B306" s="191">
        <v>750</v>
      </c>
      <c r="C306" s="191" t="s">
        <v>651</v>
      </c>
      <c r="D306" s="165" t="s">
        <v>55</v>
      </c>
      <c r="E306" s="166">
        <v>10258.200000000001</v>
      </c>
      <c r="F306" s="167">
        <v>41674</v>
      </c>
      <c r="G306" s="168">
        <v>10258.200000000001</v>
      </c>
      <c r="H306" s="162">
        <f t="shared" si="4"/>
        <v>0</v>
      </c>
      <c r="I306" s="169" t="s">
        <v>8</v>
      </c>
      <c r="J306" s="145"/>
    </row>
    <row r="307" spans="1:10" ht="15" x14ac:dyDescent="0.25">
      <c r="A307" s="190">
        <v>41674</v>
      </c>
      <c r="B307" s="191">
        <v>751</v>
      </c>
      <c r="C307" s="191" t="s">
        <v>651</v>
      </c>
      <c r="D307" s="165" t="s">
        <v>49</v>
      </c>
      <c r="E307" s="166">
        <v>6039.5</v>
      </c>
      <c r="F307" s="173">
        <v>41751</v>
      </c>
      <c r="G307" s="174">
        <v>6039.5</v>
      </c>
      <c r="H307" s="162">
        <f t="shared" si="4"/>
        <v>0</v>
      </c>
      <c r="I307" s="169"/>
      <c r="J307" s="145"/>
    </row>
    <row r="308" spans="1:10" ht="15" x14ac:dyDescent="0.25">
      <c r="A308" s="190">
        <v>41674</v>
      </c>
      <c r="B308" s="191">
        <v>752</v>
      </c>
      <c r="C308" s="191" t="s">
        <v>651</v>
      </c>
      <c r="D308" s="165" t="s">
        <v>57</v>
      </c>
      <c r="E308" s="166">
        <v>1000</v>
      </c>
      <c r="F308" s="167">
        <v>41674</v>
      </c>
      <c r="G308" s="168">
        <v>1000</v>
      </c>
      <c r="H308" s="162">
        <f t="shared" si="4"/>
        <v>0</v>
      </c>
      <c r="I308" s="169" t="s">
        <v>45</v>
      </c>
      <c r="J308" s="145"/>
    </row>
    <row r="309" spans="1:10" ht="15" x14ac:dyDescent="0.25">
      <c r="A309" s="190">
        <v>41674</v>
      </c>
      <c r="B309" s="191">
        <v>753</v>
      </c>
      <c r="C309" s="191" t="s">
        <v>651</v>
      </c>
      <c r="D309" s="165" t="s">
        <v>32</v>
      </c>
      <c r="E309" s="166">
        <v>4911</v>
      </c>
      <c r="F309" s="167">
        <v>41674</v>
      </c>
      <c r="G309" s="168">
        <v>4911</v>
      </c>
      <c r="H309" s="162">
        <f t="shared" si="4"/>
        <v>0</v>
      </c>
      <c r="I309" s="169" t="s">
        <v>30</v>
      </c>
      <c r="J309" s="145"/>
    </row>
    <row r="310" spans="1:10" ht="15" x14ac:dyDescent="0.25">
      <c r="A310" s="190">
        <v>41674</v>
      </c>
      <c r="B310" s="191">
        <v>754</v>
      </c>
      <c r="C310" s="191" t="s">
        <v>651</v>
      </c>
      <c r="D310" s="165" t="s">
        <v>812</v>
      </c>
      <c r="E310" s="166">
        <v>12599</v>
      </c>
      <c r="F310" s="167">
        <v>41674</v>
      </c>
      <c r="G310" s="168">
        <v>12599</v>
      </c>
      <c r="H310" s="162">
        <f t="shared" si="4"/>
        <v>0</v>
      </c>
      <c r="I310" s="169"/>
      <c r="J310" s="145"/>
    </row>
    <row r="311" spans="1:10" ht="15" x14ac:dyDescent="0.25">
      <c r="A311" s="190">
        <v>41674</v>
      </c>
      <c r="B311" s="191">
        <v>755</v>
      </c>
      <c r="C311" s="191" t="s">
        <v>651</v>
      </c>
      <c r="D311" s="165" t="s">
        <v>55</v>
      </c>
      <c r="E311" s="166">
        <v>264</v>
      </c>
      <c r="F311" s="167">
        <v>41674</v>
      </c>
      <c r="G311" s="168">
        <v>264</v>
      </c>
      <c r="H311" s="162">
        <f t="shared" si="4"/>
        <v>0</v>
      </c>
      <c r="I311" s="169" t="s">
        <v>8</v>
      </c>
      <c r="J311" s="145"/>
    </row>
    <row r="312" spans="1:10" ht="15" x14ac:dyDescent="0.25">
      <c r="A312" s="190">
        <v>41674</v>
      </c>
      <c r="B312" s="191">
        <v>756</v>
      </c>
      <c r="C312" s="191" t="s">
        <v>651</v>
      </c>
      <c r="D312" s="165" t="s">
        <v>250</v>
      </c>
      <c r="E312" s="166">
        <v>3620</v>
      </c>
      <c r="F312" s="167">
        <v>41674</v>
      </c>
      <c r="G312" s="168">
        <v>3620</v>
      </c>
      <c r="H312" s="162">
        <f t="shared" si="4"/>
        <v>0</v>
      </c>
      <c r="I312" s="169" t="s">
        <v>30</v>
      </c>
      <c r="J312" s="145"/>
    </row>
    <row r="313" spans="1:10" ht="15" x14ac:dyDescent="0.25">
      <c r="A313" s="190">
        <v>41674</v>
      </c>
      <c r="B313" s="191">
        <v>757</v>
      </c>
      <c r="C313" s="191" t="s">
        <v>651</v>
      </c>
      <c r="D313" s="165" t="s">
        <v>497</v>
      </c>
      <c r="E313" s="166">
        <v>3348</v>
      </c>
      <c r="F313" s="167">
        <v>41674</v>
      </c>
      <c r="G313" s="168">
        <v>3348</v>
      </c>
      <c r="H313" s="162">
        <f t="shared" si="4"/>
        <v>0</v>
      </c>
      <c r="I313" s="169" t="s">
        <v>30</v>
      </c>
      <c r="J313" s="145"/>
    </row>
    <row r="314" spans="1:10" ht="15" x14ac:dyDescent="0.25">
      <c r="A314" s="190">
        <v>41674</v>
      </c>
      <c r="B314" s="191">
        <v>758</v>
      </c>
      <c r="C314" s="191" t="s">
        <v>651</v>
      </c>
      <c r="D314" s="165" t="s">
        <v>144</v>
      </c>
      <c r="E314" s="166">
        <v>3800</v>
      </c>
      <c r="F314" s="167">
        <v>41676</v>
      </c>
      <c r="G314" s="168">
        <v>3800</v>
      </c>
      <c r="H314" s="162">
        <f t="shared" si="4"/>
        <v>0</v>
      </c>
      <c r="I314" s="169" t="s">
        <v>217</v>
      </c>
      <c r="J314" s="145"/>
    </row>
    <row r="315" spans="1:10" ht="15" x14ac:dyDescent="0.25">
      <c r="A315" s="190">
        <v>41674</v>
      </c>
      <c r="B315" s="191">
        <v>759</v>
      </c>
      <c r="C315" s="191" t="s">
        <v>651</v>
      </c>
      <c r="D315" s="165" t="s">
        <v>571</v>
      </c>
      <c r="E315" s="166">
        <v>2377.5</v>
      </c>
      <c r="F315" s="173">
        <v>41699</v>
      </c>
      <c r="G315" s="174">
        <v>2377.5</v>
      </c>
      <c r="H315" s="162">
        <f t="shared" si="4"/>
        <v>0</v>
      </c>
      <c r="I315" s="169" t="s">
        <v>30</v>
      </c>
      <c r="J315" s="145"/>
    </row>
    <row r="316" spans="1:10" ht="15" x14ac:dyDescent="0.25">
      <c r="A316" s="190">
        <v>41674</v>
      </c>
      <c r="B316" s="191">
        <v>760</v>
      </c>
      <c r="C316" s="191" t="s">
        <v>651</v>
      </c>
      <c r="D316" s="165" t="s">
        <v>62</v>
      </c>
      <c r="E316" s="166">
        <v>6419.5</v>
      </c>
      <c r="F316" s="167">
        <v>41674</v>
      </c>
      <c r="G316" s="168">
        <v>6419.5</v>
      </c>
      <c r="H316" s="162">
        <f t="shared" si="4"/>
        <v>0</v>
      </c>
      <c r="I316" s="169"/>
      <c r="J316" s="145"/>
    </row>
    <row r="317" spans="1:10" ht="15" x14ac:dyDescent="0.25">
      <c r="A317" s="190">
        <v>41674</v>
      </c>
      <c r="B317" s="191">
        <v>761</v>
      </c>
      <c r="C317" s="191" t="s">
        <v>651</v>
      </c>
      <c r="D317" s="165" t="s">
        <v>44</v>
      </c>
      <c r="E317" s="166">
        <v>3800</v>
      </c>
      <c r="F317" s="167">
        <v>41690</v>
      </c>
      <c r="G317" s="168">
        <v>3800</v>
      </c>
      <c r="H317" s="162">
        <f t="shared" si="4"/>
        <v>0</v>
      </c>
      <c r="I317" s="169" t="s">
        <v>45</v>
      </c>
      <c r="J317" s="145"/>
    </row>
    <row r="318" spans="1:10" ht="15" x14ac:dyDescent="0.25">
      <c r="A318" s="190">
        <v>41674</v>
      </c>
      <c r="B318" s="191">
        <v>762</v>
      </c>
      <c r="C318" s="191" t="s">
        <v>651</v>
      </c>
      <c r="D318" s="165" t="s">
        <v>42</v>
      </c>
      <c r="E318" s="166">
        <v>2280</v>
      </c>
      <c r="F318" s="173">
        <v>41701</v>
      </c>
      <c r="G318" s="174">
        <v>2280</v>
      </c>
      <c r="H318" s="162">
        <f t="shared" si="4"/>
        <v>0</v>
      </c>
      <c r="I318" s="169" t="s">
        <v>45</v>
      </c>
      <c r="J318" s="145"/>
    </row>
    <row r="319" spans="1:10" ht="15" x14ac:dyDescent="0.25">
      <c r="A319" s="190">
        <v>41674</v>
      </c>
      <c r="B319" s="191">
        <v>763</v>
      </c>
      <c r="C319" s="191" t="s">
        <v>651</v>
      </c>
      <c r="D319" s="165" t="s">
        <v>43</v>
      </c>
      <c r="E319" s="166">
        <v>1900</v>
      </c>
      <c r="F319" s="167">
        <v>41690</v>
      </c>
      <c r="G319" s="168">
        <v>1900</v>
      </c>
      <c r="H319" s="162">
        <f t="shared" si="4"/>
        <v>0</v>
      </c>
      <c r="I319" s="169" t="s">
        <v>45</v>
      </c>
      <c r="J319" s="145"/>
    </row>
    <row r="320" spans="1:10" ht="15" x14ac:dyDescent="0.25">
      <c r="A320" s="190">
        <v>41674</v>
      </c>
      <c r="B320" s="191">
        <v>764</v>
      </c>
      <c r="C320" s="191" t="s">
        <v>651</v>
      </c>
      <c r="D320" s="165" t="s">
        <v>494</v>
      </c>
      <c r="E320" s="166">
        <v>4730</v>
      </c>
      <c r="F320" s="167">
        <v>41674</v>
      </c>
      <c r="G320" s="168">
        <v>4730</v>
      </c>
      <c r="H320" s="162">
        <f t="shared" si="4"/>
        <v>0</v>
      </c>
      <c r="I320" s="169" t="s">
        <v>27</v>
      </c>
      <c r="J320" s="145"/>
    </row>
    <row r="321" spans="1:10" ht="15" x14ac:dyDescent="0.25">
      <c r="A321" s="190">
        <v>41674</v>
      </c>
      <c r="B321" s="191">
        <v>765</v>
      </c>
      <c r="C321" s="191" t="s">
        <v>651</v>
      </c>
      <c r="D321" s="165" t="s">
        <v>54</v>
      </c>
      <c r="E321" s="166">
        <v>21914.880000000001</v>
      </c>
      <c r="F321" s="167">
        <v>41674</v>
      </c>
      <c r="G321" s="168">
        <v>21914.880000000001</v>
      </c>
      <c r="H321" s="162">
        <f t="shared" si="4"/>
        <v>0</v>
      </c>
      <c r="I321" s="169" t="s">
        <v>30</v>
      </c>
      <c r="J321" s="145"/>
    </row>
    <row r="322" spans="1:10" x14ac:dyDescent="0.25">
      <c r="A322" s="190">
        <v>41674</v>
      </c>
      <c r="B322" s="191">
        <v>766</v>
      </c>
      <c r="C322" s="191" t="s">
        <v>651</v>
      </c>
      <c r="D322" s="165" t="s">
        <v>147</v>
      </c>
      <c r="E322" s="166">
        <v>55682</v>
      </c>
      <c r="F322" s="167">
        <v>41674</v>
      </c>
      <c r="G322" s="168">
        <v>55682</v>
      </c>
      <c r="H322" s="162">
        <f t="shared" si="4"/>
        <v>0</v>
      </c>
      <c r="I322" s="169" t="s">
        <v>37</v>
      </c>
    </row>
    <row r="323" spans="1:10" x14ac:dyDescent="0.25">
      <c r="A323" s="190">
        <v>41674</v>
      </c>
      <c r="B323" s="191">
        <v>767</v>
      </c>
      <c r="C323" s="191" t="s">
        <v>651</v>
      </c>
      <c r="D323" s="165" t="s">
        <v>130</v>
      </c>
      <c r="E323" s="166">
        <v>5909</v>
      </c>
      <c r="F323" s="167">
        <v>41676</v>
      </c>
      <c r="G323" s="168">
        <v>5909</v>
      </c>
      <c r="H323" s="162">
        <f t="shared" si="4"/>
        <v>0</v>
      </c>
      <c r="I323" s="169" t="s">
        <v>21</v>
      </c>
    </row>
    <row r="324" spans="1:10" x14ac:dyDescent="0.25">
      <c r="A324" s="190">
        <v>41674</v>
      </c>
      <c r="B324" s="191">
        <v>768</v>
      </c>
      <c r="C324" s="191" t="s">
        <v>651</v>
      </c>
      <c r="D324" s="165" t="s">
        <v>27</v>
      </c>
      <c r="E324" s="166">
        <v>3333</v>
      </c>
      <c r="F324" s="167">
        <v>41674</v>
      </c>
      <c r="G324" s="168">
        <v>3333</v>
      </c>
      <c r="H324" s="162">
        <f t="shared" si="4"/>
        <v>0</v>
      </c>
      <c r="I324" s="169" t="s">
        <v>21</v>
      </c>
    </row>
    <row r="325" spans="1:10" x14ac:dyDescent="0.25">
      <c r="A325" s="190">
        <v>41674</v>
      </c>
      <c r="B325" s="191">
        <v>769</v>
      </c>
      <c r="C325" s="191" t="s">
        <v>651</v>
      </c>
      <c r="D325" s="165" t="s">
        <v>89</v>
      </c>
      <c r="E325" s="166">
        <v>11951</v>
      </c>
      <c r="F325" s="173" t="s">
        <v>813</v>
      </c>
      <c r="G325" s="168">
        <v>11951</v>
      </c>
      <c r="H325" s="162">
        <f t="shared" ref="H325:H388" si="5">E325-G325</f>
        <v>0</v>
      </c>
      <c r="I325" s="169" t="s">
        <v>30</v>
      </c>
      <c r="J325" s="170" t="s">
        <v>814</v>
      </c>
    </row>
    <row r="326" spans="1:10" x14ac:dyDescent="0.25">
      <c r="A326" s="190">
        <v>41674</v>
      </c>
      <c r="B326" s="191">
        <v>770</v>
      </c>
      <c r="C326" s="191" t="s">
        <v>651</v>
      </c>
      <c r="D326" s="165" t="s">
        <v>257</v>
      </c>
      <c r="E326" s="166">
        <v>13932</v>
      </c>
      <c r="F326" s="167">
        <v>41674</v>
      </c>
      <c r="G326" s="168">
        <v>13932</v>
      </c>
      <c r="H326" s="162">
        <f t="shared" si="5"/>
        <v>0</v>
      </c>
      <c r="I326" s="169" t="s">
        <v>37</v>
      </c>
    </row>
    <row r="327" spans="1:10" x14ac:dyDescent="0.25">
      <c r="A327" s="190">
        <v>41674</v>
      </c>
      <c r="B327" s="191">
        <v>771</v>
      </c>
      <c r="C327" s="191" t="s">
        <v>651</v>
      </c>
      <c r="D327" s="171" t="s">
        <v>53</v>
      </c>
      <c r="E327" s="172">
        <v>0</v>
      </c>
      <c r="F327" s="169"/>
      <c r="G327" s="168"/>
      <c r="H327" s="162">
        <f t="shared" si="5"/>
        <v>0</v>
      </c>
      <c r="I327" s="169" t="s">
        <v>521</v>
      </c>
      <c r="J327" s="170" t="s">
        <v>815</v>
      </c>
    </row>
    <row r="328" spans="1:10" x14ac:dyDescent="0.25">
      <c r="A328" s="190">
        <v>41674</v>
      </c>
      <c r="B328" s="191">
        <v>772</v>
      </c>
      <c r="C328" s="191" t="s">
        <v>651</v>
      </c>
      <c r="D328" s="165" t="s">
        <v>816</v>
      </c>
      <c r="E328" s="166">
        <v>1241</v>
      </c>
      <c r="F328" s="173" t="s">
        <v>817</v>
      </c>
      <c r="G328" s="168">
        <v>1241</v>
      </c>
      <c r="H328" s="162">
        <f t="shared" si="5"/>
        <v>0</v>
      </c>
      <c r="I328" s="169" t="s">
        <v>8</v>
      </c>
    </row>
    <row r="329" spans="1:10" x14ac:dyDescent="0.25">
      <c r="A329" s="190">
        <v>41674</v>
      </c>
      <c r="B329" s="191">
        <v>773</v>
      </c>
      <c r="C329" s="191" t="s">
        <v>651</v>
      </c>
      <c r="D329" s="171" t="s">
        <v>818</v>
      </c>
      <c r="E329" s="185">
        <v>0</v>
      </c>
      <c r="F329" s="195" t="s">
        <v>819</v>
      </c>
      <c r="G329" s="168">
        <v>0</v>
      </c>
      <c r="H329" s="162">
        <f t="shared" si="5"/>
        <v>0</v>
      </c>
      <c r="I329" s="169" t="s">
        <v>479</v>
      </c>
      <c r="J329" s="170" t="s">
        <v>820</v>
      </c>
    </row>
    <row r="330" spans="1:10" x14ac:dyDescent="0.25">
      <c r="A330" s="190">
        <v>41674</v>
      </c>
      <c r="B330" s="191">
        <v>774</v>
      </c>
      <c r="C330" s="191" t="s">
        <v>651</v>
      </c>
      <c r="D330" s="165" t="s">
        <v>147</v>
      </c>
      <c r="E330" s="166">
        <v>23739</v>
      </c>
      <c r="F330" s="167">
        <v>41680</v>
      </c>
      <c r="G330" s="168">
        <v>23739</v>
      </c>
      <c r="H330" s="162">
        <f t="shared" si="5"/>
        <v>0</v>
      </c>
      <c r="I330" s="169" t="s">
        <v>37</v>
      </c>
    </row>
    <row r="331" spans="1:10" x14ac:dyDescent="0.25">
      <c r="A331" s="190">
        <v>41674</v>
      </c>
      <c r="B331" s="191">
        <v>775</v>
      </c>
      <c r="C331" s="191" t="s">
        <v>651</v>
      </c>
      <c r="D331" s="171" t="s">
        <v>53</v>
      </c>
      <c r="E331" s="172">
        <v>0</v>
      </c>
      <c r="F331" s="169"/>
      <c r="G331" s="168"/>
      <c r="H331" s="162">
        <f t="shared" si="5"/>
        <v>0</v>
      </c>
      <c r="I331" s="169"/>
      <c r="J331" s="170" t="s">
        <v>562</v>
      </c>
    </row>
    <row r="332" spans="1:10" x14ac:dyDescent="0.25">
      <c r="A332" s="190">
        <v>41674</v>
      </c>
      <c r="B332" s="191">
        <v>776</v>
      </c>
      <c r="C332" s="191" t="s">
        <v>651</v>
      </c>
      <c r="D332" s="165" t="s">
        <v>821</v>
      </c>
      <c r="E332" s="166">
        <v>24326.5</v>
      </c>
      <c r="F332" s="167">
        <v>41674</v>
      </c>
      <c r="G332" s="168">
        <v>24326.5</v>
      </c>
      <c r="H332" s="162">
        <f t="shared" si="5"/>
        <v>0</v>
      </c>
      <c r="I332" s="169" t="s">
        <v>12</v>
      </c>
    </row>
    <row r="333" spans="1:10" x14ac:dyDescent="0.25">
      <c r="A333" s="190">
        <v>41674</v>
      </c>
      <c r="B333" s="191">
        <v>777</v>
      </c>
      <c r="C333" s="191" t="s">
        <v>651</v>
      </c>
      <c r="D333" s="165" t="s">
        <v>68</v>
      </c>
      <c r="E333" s="166">
        <v>4043.5</v>
      </c>
      <c r="F333" s="167">
        <v>41674</v>
      </c>
      <c r="G333" s="168">
        <v>4043.5</v>
      </c>
      <c r="H333" s="162">
        <f t="shared" si="5"/>
        <v>0</v>
      </c>
      <c r="I333" s="169" t="s">
        <v>12</v>
      </c>
    </row>
    <row r="334" spans="1:10" x14ac:dyDescent="0.25">
      <c r="A334" s="190">
        <v>41674</v>
      </c>
      <c r="B334" s="191">
        <v>778</v>
      </c>
      <c r="C334" s="191" t="s">
        <v>651</v>
      </c>
      <c r="D334" s="165" t="s">
        <v>822</v>
      </c>
      <c r="E334" s="166">
        <v>2335.5</v>
      </c>
      <c r="F334" s="167">
        <v>41674</v>
      </c>
      <c r="G334" s="168">
        <v>2335.5</v>
      </c>
      <c r="H334" s="162">
        <f t="shared" si="5"/>
        <v>0</v>
      </c>
      <c r="I334" s="169" t="s">
        <v>12</v>
      </c>
    </row>
    <row r="335" spans="1:10" x14ac:dyDescent="0.25">
      <c r="A335" s="190">
        <v>41674</v>
      </c>
      <c r="B335" s="191">
        <v>779</v>
      </c>
      <c r="C335" s="191" t="s">
        <v>651</v>
      </c>
      <c r="D335" s="171" t="s">
        <v>53</v>
      </c>
      <c r="E335" s="172">
        <v>0</v>
      </c>
      <c r="F335" s="169"/>
      <c r="G335" s="168"/>
      <c r="H335" s="162">
        <f t="shared" si="5"/>
        <v>0</v>
      </c>
      <c r="I335" s="169"/>
      <c r="J335" s="170" t="s">
        <v>823</v>
      </c>
    </row>
    <row r="336" spans="1:10" x14ac:dyDescent="0.25">
      <c r="A336" s="190">
        <v>41674</v>
      </c>
      <c r="B336" s="191">
        <v>780</v>
      </c>
      <c r="C336" s="191" t="s">
        <v>651</v>
      </c>
      <c r="D336" s="165" t="s">
        <v>64</v>
      </c>
      <c r="E336" s="166">
        <v>8641.5</v>
      </c>
      <c r="F336" s="167">
        <v>41674</v>
      </c>
      <c r="G336" s="168">
        <v>8641.5</v>
      </c>
      <c r="H336" s="162">
        <f t="shared" si="5"/>
        <v>0</v>
      </c>
      <c r="I336" s="169" t="s">
        <v>12</v>
      </c>
    </row>
    <row r="337" spans="1:10" x14ac:dyDescent="0.25">
      <c r="A337" s="190">
        <v>41674</v>
      </c>
      <c r="B337" s="191">
        <v>781</v>
      </c>
      <c r="C337" s="191" t="s">
        <v>651</v>
      </c>
      <c r="D337" s="165" t="s">
        <v>509</v>
      </c>
      <c r="E337" s="166">
        <v>20488</v>
      </c>
      <c r="F337" s="173" t="s">
        <v>824</v>
      </c>
      <c r="G337" s="168">
        <v>20488</v>
      </c>
      <c r="H337" s="162">
        <f t="shared" si="5"/>
        <v>0</v>
      </c>
      <c r="I337" s="169" t="s">
        <v>8</v>
      </c>
    </row>
    <row r="338" spans="1:10" x14ac:dyDescent="0.25">
      <c r="A338" s="190">
        <v>41674</v>
      </c>
      <c r="B338" s="191">
        <v>782</v>
      </c>
      <c r="C338" s="191" t="s">
        <v>651</v>
      </c>
      <c r="D338" s="165" t="s">
        <v>518</v>
      </c>
      <c r="E338" s="166">
        <v>201</v>
      </c>
      <c r="F338" s="167">
        <v>41674</v>
      </c>
      <c r="G338" s="168">
        <v>201</v>
      </c>
      <c r="H338" s="162">
        <f t="shared" si="5"/>
        <v>0</v>
      </c>
      <c r="I338" s="169"/>
    </row>
    <row r="339" spans="1:10" x14ac:dyDescent="0.25">
      <c r="A339" s="190">
        <v>41674</v>
      </c>
      <c r="B339" s="191">
        <v>783</v>
      </c>
      <c r="C339" s="191" t="s">
        <v>651</v>
      </c>
      <c r="D339" s="165" t="s">
        <v>704</v>
      </c>
      <c r="E339" s="166">
        <v>957</v>
      </c>
      <c r="F339" s="167">
        <v>41674</v>
      </c>
      <c r="G339" s="168">
        <v>957</v>
      </c>
      <c r="H339" s="162">
        <f t="shared" si="5"/>
        <v>0</v>
      </c>
      <c r="I339" s="169" t="s">
        <v>105</v>
      </c>
    </row>
    <row r="340" spans="1:10" x14ac:dyDescent="0.25">
      <c r="A340" s="190">
        <v>41674</v>
      </c>
      <c r="B340" s="191">
        <v>784</v>
      </c>
      <c r="C340" s="191" t="s">
        <v>651</v>
      </c>
      <c r="D340" s="165" t="s">
        <v>8</v>
      </c>
      <c r="E340" s="166">
        <v>1676.5</v>
      </c>
      <c r="F340" s="167">
        <v>41674</v>
      </c>
      <c r="G340" s="168">
        <v>1676.5</v>
      </c>
      <c r="H340" s="162">
        <f t="shared" si="5"/>
        <v>0</v>
      </c>
      <c r="I340" s="169" t="s">
        <v>8</v>
      </c>
    </row>
    <row r="341" spans="1:10" x14ac:dyDescent="0.25">
      <c r="A341" s="190">
        <v>41674</v>
      </c>
      <c r="B341" s="191">
        <v>785</v>
      </c>
      <c r="C341" s="191" t="s">
        <v>651</v>
      </c>
      <c r="D341" s="165" t="s">
        <v>240</v>
      </c>
      <c r="E341" s="166">
        <v>42519.6</v>
      </c>
      <c r="F341" s="173" t="s">
        <v>825</v>
      </c>
      <c r="G341" s="168">
        <v>42519.6</v>
      </c>
      <c r="H341" s="162">
        <f t="shared" si="5"/>
        <v>0</v>
      </c>
      <c r="I341" s="169" t="s">
        <v>27</v>
      </c>
    </row>
    <row r="342" spans="1:10" x14ac:dyDescent="0.25">
      <c r="A342" s="190">
        <v>41674</v>
      </c>
      <c r="B342" s="191">
        <v>786</v>
      </c>
      <c r="C342" s="191" t="s">
        <v>651</v>
      </c>
      <c r="D342" s="165" t="s">
        <v>244</v>
      </c>
      <c r="E342" s="166">
        <v>17067</v>
      </c>
      <c r="F342" s="173" t="s">
        <v>826</v>
      </c>
      <c r="G342" s="168">
        <v>17067</v>
      </c>
      <c r="H342" s="162">
        <f t="shared" si="5"/>
        <v>0</v>
      </c>
      <c r="I342" s="169" t="s">
        <v>27</v>
      </c>
    </row>
    <row r="343" spans="1:10" x14ac:dyDescent="0.25">
      <c r="A343" s="190">
        <v>41674</v>
      </c>
      <c r="B343" s="191">
        <v>787</v>
      </c>
      <c r="C343" s="191" t="s">
        <v>651</v>
      </c>
      <c r="D343" s="165" t="s">
        <v>88</v>
      </c>
      <c r="E343" s="166">
        <v>2867</v>
      </c>
      <c r="F343" s="167">
        <v>41674</v>
      </c>
      <c r="G343" s="168">
        <v>2867</v>
      </c>
      <c r="H343" s="162">
        <f t="shared" si="5"/>
        <v>0</v>
      </c>
      <c r="I343" s="169" t="s">
        <v>27</v>
      </c>
    </row>
    <row r="344" spans="1:10" x14ac:dyDescent="0.25">
      <c r="A344" s="190">
        <v>41674</v>
      </c>
      <c r="B344" s="191">
        <v>788</v>
      </c>
      <c r="C344" s="191" t="s">
        <v>651</v>
      </c>
      <c r="D344" s="165" t="s">
        <v>186</v>
      </c>
      <c r="E344" s="166">
        <v>2381</v>
      </c>
      <c r="F344" s="167">
        <v>41675</v>
      </c>
      <c r="G344" s="168">
        <v>2381</v>
      </c>
      <c r="H344" s="162">
        <f t="shared" si="5"/>
        <v>0</v>
      </c>
      <c r="I344" s="169" t="s">
        <v>21</v>
      </c>
    </row>
    <row r="345" spans="1:10" x14ac:dyDescent="0.25">
      <c r="A345" s="190">
        <v>41674</v>
      </c>
      <c r="B345" s="191">
        <v>789</v>
      </c>
      <c r="C345" s="191" t="s">
        <v>651</v>
      </c>
      <c r="D345" s="165" t="s">
        <v>70</v>
      </c>
      <c r="E345" s="166">
        <v>9744</v>
      </c>
      <c r="F345" s="167">
        <v>41674</v>
      </c>
      <c r="G345" s="168">
        <v>9744</v>
      </c>
      <c r="H345" s="162">
        <f t="shared" si="5"/>
        <v>0</v>
      </c>
      <c r="I345" s="169"/>
    </row>
    <row r="346" spans="1:10" x14ac:dyDescent="0.25">
      <c r="A346" s="190">
        <v>41674</v>
      </c>
      <c r="B346" s="191">
        <v>790</v>
      </c>
      <c r="C346" s="191" t="s">
        <v>651</v>
      </c>
      <c r="D346" s="165" t="s">
        <v>74</v>
      </c>
      <c r="E346" s="166">
        <v>1186.5</v>
      </c>
      <c r="F346" s="167">
        <v>41674</v>
      </c>
      <c r="G346" s="168">
        <v>1186.5</v>
      </c>
      <c r="H346" s="162">
        <f t="shared" si="5"/>
        <v>0</v>
      </c>
      <c r="I346" s="169" t="s">
        <v>8</v>
      </c>
    </row>
    <row r="347" spans="1:10" x14ac:dyDescent="0.25">
      <c r="A347" s="190">
        <v>41674</v>
      </c>
      <c r="B347" s="191">
        <v>791</v>
      </c>
      <c r="C347" s="191" t="s">
        <v>651</v>
      </c>
      <c r="D347" s="165" t="s">
        <v>8</v>
      </c>
      <c r="E347" s="166">
        <v>838</v>
      </c>
      <c r="F347" s="167">
        <v>41674</v>
      </c>
      <c r="G347" s="168">
        <v>838</v>
      </c>
      <c r="H347" s="162">
        <f t="shared" si="5"/>
        <v>0</v>
      </c>
      <c r="I347" s="169" t="s">
        <v>8</v>
      </c>
    </row>
    <row r="348" spans="1:10" x14ac:dyDescent="0.25">
      <c r="A348" s="188">
        <v>41674</v>
      </c>
      <c r="B348" s="189">
        <v>792</v>
      </c>
      <c r="C348" s="189" t="s">
        <v>651</v>
      </c>
      <c r="D348" s="165" t="s">
        <v>19</v>
      </c>
      <c r="E348" s="166">
        <v>31984</v>
      </c>
      <c r="F348" s="169"/>
      <c r="G348" s="196"/>
      <c r="H348" s="197">
        <f t="shared" si="5"/>
        <v>31984</v>
      </c>
      <c r="I348" s="169" t="s">
        <v>105</v>
      </c>
    </row>
    <row r="349" spans="1:10" x14ac:dyDescent="0.25">
      <c r="A349" s="190">
        <v>41674</v>
      </c>
      <c r="B349" s="191">
        <v>793</v>
      </c>
      <c r="C349" s="191" t="s">
        <v>651</v>
      </c>
      <c r="D349" s="165" t="s">
        <v>48</v>
      </c>
      <c r="E349" s="166">
        <v>801</v>
      </c>
      <c r="F349" s="167">
        <v>41675</v>
      </c>
      <c r="G349" s="168">
        <v>801</v>
      </c>
      <c r="H349" s="162">
        <f t="shared" si="5"/>
        <v>0</v>
      </c>
      <c r="I349" s="169" t="s">
        <v>45</v>
      </c>
    </row>
    <row r="350" spans="1:10" x14ac:dyDescent="0.25">
      <c r="A350" s="190">
        <v>41674</v>
      </c>
      <c r="B350" s="191">
        <v>794</v>
      </c>
      <c r="C350" s="191" t="s">
        <v>651</v>
      </c>
      <c r="D350" s="165" t="s">
        <v>269</v>
      </c>
      <c r="E350" s="166">
        <v>8172</v>
      </c>
      <c r="F350" s="167">
        <v>41674</v>
      </c>
      <c r="G350" s="168">
        <v>8172</v>
      </c>
      <c r="H350" s="162">
        <f t="shared" si="5"/>
        <v>0</v>
      </c>
      <c r="I350" s="169"/>
    </row>
    <row r="351" spans="1:10" x14ac:dyDescent="0.25">
      <c r="A351" s="190">
        <v>41675</v>
      </c>
      <c r="B351" s="191">
        <v>795</v>
      </c>
      <c r="C351" s="191" t="s">
        <v>651</v>
      </c>
      <c r="D351" s="198" t="s">
        <v>827</v>
      </c>
      <c r="E351" s="199">
        <v>9838</v>
      </c>
      <c r="F351" s="200" t="s">
        <v>828</v>
      </c>
      <c r="G351" s="199">
        <f>6000+3838</f>
        <v>9838</v>
      </c>
      <c r="H351" s="201">
        <f t="shared" si="5"/>
        <v>0</v>
      </c>
      <c r="I351" s="202"/>
      <c r="J351" s="203"/>
    </row>
    <row r="352" spans="1:10" x14ac:dyDescent="0.25">
      <c r="A352" s="190">
        <v>41675</v>
      </c>
      <c r="B352" s="191">
        <v>796</v>
      </c>
      <c r="C352" s="191" t="s">
        <v>651</v>
      </c>
      <c r="D352" s="198" t="s">
        <v>13</v>
      </c>
      <c r="E352" s="199">
        <v>2036</v>
      </c>
      <c r="F352" s="204">
        <v>41676</v>
      </c>
      <c r="G352" s="199">
        <v>2036</v>
      </c>
      <c r="H352" s="201">
        <f t="shared" si="5"/>
        <v>0</v>
      </c>
      <c r="I352" s="205" t="s">
        <v>21</v>
      </c>
      <c r="J352" s="203"/>
    </row>
    <row r="353" spans="1:10" x14ac:dyDescent="0.25">
      <c r="A353" s="190">
        <v>41675</v>
      </c>
      <c r="B353" s="191">
        <v>797</v>
      </c>
      <c r="C353" s="191" t="s">
        <v>651</v>
      </c>
      <c r="D353" s="198" t="s">
        <v>29</v>
      </c>
      <c r="E353" s="199">
        <v>10255</v>
      </c>
      <c r="F353" s="204">
        <v>41677</v>
      </c>
      <c r="G353" s="199">
        <v>10255</v>
      </c>
      <c r="H353" s="201">
        <f t="shared" si="5"/>
        <v>0</v>
      </c>
      <c r="I353" s="202" t="s">
        <v>30</v>
      </c>
      <c r="J353" s="203"/>
    </row>
    <row r="354" spans="1:10" x14ac:dyDescent="0.25">
      <c r="A354" s="190">
        <v>41675</v>
      </c>
      <c r="B354" s="191">
        <v>798</v>
      </c>
      <c r="C354" s="191" t="s">
        <v>651</v>
      </c>
      <c r="D354" s="198" t="s">
        <v>338</v>
      </c>
      <c r="E354" s="199">
        <v>497</v>
      </c>
      <c r="F354" s="204">
        <v>41675</v>
      </c>
      <c r="G354" s="199">
        <v>497</v>
      </c>
      <c r="H354" s="201">
        <f t="shared" si="5"/>
        <v>0</v>
      </c>
      <c r="I354" s="202" t="s">
        <v>30</v>
      </c>
      <c r="J354" s="203"/>
    </row>
    <row r="355" spans="1:10" x14ac:dyDescent="0.25">
      <c r="A355" s="190">
        <v>41675</v>
      </c>
      <c r="B355" s="191">
        <v>799</v>
      </c>
      <c r="C355" s="191" t="s">
        <v>651</v>
      </c>
      <c r="D355" s="198" t="s">
        <v>47</v>
      </c>
      <c r="E355" s="199">
        <v>3937</v>
      </c>
      <c r="F355" s="204">
        <v>41676</v>
      </c>
      <c r="G355" s="199">
        <v>3937</v>
      </c>
      <c r="H355" s="201">
        <f t="shared" si="5"/>
        <v>0</v>
      </c>
      <c r="I355" s="202" t="s">
        <v>30</v>
      </c>
      <c r="J355" s="203"/>
    </row>
    <row r="356" spans="1:10" x14ac:dyDescent="0.25">
      <c r="A356" s="190">
        <v>41675</v>
      </c>
      <c r="B356" s="191">
        <v>800</v>
      </c>
      <c r="C356" s="191" t="s">
        <v>651</v>
      </c>
      <c r="D356" s="198" t="s">
        <v>490</v>
      </c>
      <c r="E356" s="199">
        <v>1425.5</v>
      </c>
      <c r="F356" s="204">
        <v>41675</v>
      </c>
      <c r="G356" s="199">
        <v>1425.5</v>
      </c>
      <c r="H356" s="201">
        <f t="shared" si="5"/>
        <v>0</v>
      </c>
      <c r="I356" s="202" t="s">
        <v>30</v>
      </c>
      <c r="J356" s="203"/>
    </row>
    <row r="357" spans="1:10" x14ac:dyDescent="0.25">
      <c r="A357" s="190">
        <v>41675</v>
      </c>
      <c r="B357" s="191">
        <v>801</v>
      </c>
      <c r="C357" s="191" t="s">
        <v>651</v>
      </c>
      <c r="D357" s="198" t="s">
        <v>829</v>
      </c>
      <c r="E357" s="199">
        <v>1735</v>
      </c>
      <c r="F357" s="204">
        <v>41676</v>
      </c>
      <c r="G357" s="199">
        <v>1735</v>
      </c>
      <c r="H357" s="201">
        <f t="shared" si="5"/>
        <v>0</v>
      </c>
      <c r="I357" s="202" t="s">
        <v>30</v>
      </c>
      <c r="J357" s="203"/>
    </row>
    <row r="358" spans="1:10" x14ac:dyDescent="0.25">
      <c r="A358" s="190">
        <v>41675</v>
      </c>
      <c r="B358" s="191">
        <v>802</v>
      </c>
      <c r="C358" s="191" t="s">
        <v>651</v>
      </c>
      <c r="D358" s="198" t="s">
        <v>68</v>
      </c>
      <c r="E358" s="199">
        <v>4092.5</v>
      </c>
      <c r="F358" s="204">
        <v>41675</v>
      </c>
      <c r="G358" s="199">
        <v>4092.5</v>
      </c>
      <c r="H358" s="201">
        <f t="shared" si="5"/>
        <v>0</v>
      </c>
      <c r="I358" s="202" t="s">
        <v>15</v>
      </c>
      <c r="J358" s="203"/>
    </row>
    <row r="359" spans="1:10" x14ac:dyDescent="0.25">
      <c r="A359" s="190">
        <v>41675</v>
      </c>
      <c r="B359" s="191">
        <v>803</v>
      </c>
      <c r="C359" s="191" t="s">
        <v>651</v>
      </c>
      <c r="D359" s="198" t="s">
        <v>22</v>
      </c>
      <c r="E359" s="199">
        <v>1098</v>
      </c>
      <c r="F359" s="204">
        <v>41675</v>
      </c>
      <c r="G359" s="199">
        <v>1098</v>
      </c>
      <c r="H359" s="201">
        <f t="shared" si="5"/>
        <v>0</v>
      </c>
      <c r="I359" s="202"/>
      <c r="J359" s="203"/>
    </row>
    <row r="360" spans="1:10" x14ac:dyDescent="0.25">
      <c r="A360" s="190">
        <v>41675</v>
      </c>
      <c r="B360" s="191">
        <v>804</v>
      </c>
      <c r="C360" s="191" t="s">
        <v>651</v>
      </c>
      <c r="D360" s="198" t="s">
        <v>650</v>
      </c>
      <c r="E360" s="199">
        <v>2002.5</v>
      </c>
      <c r="F360" s="204">
        <v>41675</v>
      </c>
      <c r="G360" s="199">
        <v>2002.5</v>
      </c>
      <c r="H360" s="201">
        <f t="shared" si="5"/>
        <v>0</v>
      </c>
      <c r="I360" s="202" t="s">
        <v>15</v>
      </c>
      <c r="J360" s="203"/>
    </row>
    <row r="361" spans="1:10" x14ac:dyDescent="0.25">
      <c r="A361" s="190">
        <v>41675</v>
      </c>
      <c r="B361" s="191">
        <v>805</v>
      </c>
      <c r="C361" s="191" t="s">
        <v>651</v>
      </c>
      <c r="D361" s="198" t="s">
        <v>830</v>
      </c>
      <c r="E361" s="199">
        <v>1207</v>
      </c>
      <c r="F361" s="204">
        <v>41675</v>
      </c>
      <c r="G361" s="199">
        <v>1207</v>
      </c>
      <c r="H361" s="201">
        <f t="shared" si="5"/>
        <v>0</v>
      </c>
      <c r="I361" s="202" t="s">
        <v>30</v>
      </c>
      <c r="J361" s="203"/>
    </row>
    <row r="362" spans="1:10" x14ac:dyDescent="0.25">
      <c r="A362" s="190">
        <v>41675</v>
      </c>
      <c r="B362" s="191">
        <v>806</v>
      </c>
      <c r="C362" s="191" t="s">
        <v>651</v>
      </c>
      <c r="D362" s="198" t="s">
        <v>54</v>
      </c>
      <c r="E362" s="199">
        <v>4551</v>
      </c>
      <c r="F362" s="204">
        <v>41675</v>
      </c>
      <c r="G362" s="199">
        <v>4551</v>
      </c>
      <c r="H362" s="201">
        <f t="shared" si="5"/>
        <v>0</v>
      </c>
      <c r="I362" s="202" t="s">
        <v>30</v>
      </c>
      <c r="J362" s="203"/>
    </row>
    <row r="363" spans="1:10" ht="30" x14ac:dyDescent="0.25">
      <c r="A363" s="190">
        <v>41675</v>
      </c>
      <c r="B363" s="191">
        <v>807</v>
      </c>
      <c r="C363" s="191" t="s">
        <v>651</v>
      </c>
      <c r="D363" s="198" t="s">
        <v>16</v>
      </c>
      <c r="E363" s="199">
        <v>283118</v>
      </c>
      <c r="F363" s="206" t="s">
        <v>831</v>
      </c>
      <c r="G363" s="207">
        <v>283118</v>
      </c>
      <c r="H363" s="201">
        <f t="shared" si="5"/>
        <v>0</v>
      </c>
      <c r="I363" s="202"/>
      <c r="J363" s="203"/>
    </row>
    <row r="364" spans="1:10" x14ac:dyDescent="0.25">
      <c r="A364" s="190">
        <v>41675</v>
      </c>
      <c r="B364" s="191">
        <v>808</v>
      </c>
      <c r="C364" s="191" t="s">
        <v>651</v>
      </c>
      <c r="D364" s="198" t="s">
        <v>124</v>
      </c>
      <c r="E364" s="199">
        <v>5235</v>
      </c>
      <c r="F364" s="204">
        <v>41675</v>
      </c>
      <c r="G364" s="199">
        <v>5235</v>
      </c>
      <c r="H364" s="201">
        <f t="shared" si="5"/>
        <v>0</v>
      </c>
      <c r="I364" s="202" t="s">
        <v>30</v>
      </c>
      <c r="J364" s="203"/>
    </row>
    <row r="365" spans="1:10" x14ac:dyDescent="0.25">
      <c r="A365" s="190">
        <v>41675</v>
      </c>
      <c r="B365" s="191">
        <v>809</v>
      </c>
      <c r="C365" s="191" t="s">
        <v>651</v>
      </c>
      <c r="D365" s="198" t="s">
        <v>55</v>
      </c>
      <c r="E365" s="199">
        <v>11701</v>
      </c>
      <c r="F365" s="204">
        <v>41675</v>
      </c>
      <c r="G365" s="199">
        <v>11701</v>
      </c>
      <c r="H365" s="201">
        <f t="shared" si="5"/>
        <v>0</v>
      </c>
      <c r="I365" s="202"/>
      <c r="J365" s="203"/>
    </row>
    <row r="366" spans="1:10" x14ac:dyDescent="0.25">
      <c r="A366" s="190">
        <v>41675</v>
      </c>
      <c r="B366" s="191">
        <v>810</v>
      </c>
      <c r="C366" s="191" t="s">
        <v>651</v>
      </c>
      <c r="D366" s="198" t="s">
        <v>123</v>
      </c>
      <c r="E366" s="199">
        <v>2019</v>
      </c>
      <c r="F366" s="204">
        <v>41676</v>
      </c>
      <c r="G366" s="199">
        <v>2019</v>
      </c>
      <c r="H366" s="201">
        <f t="shared" si="5"/>
        <v>0</v>
      </c>
      <c r="I366" s="202"/>
      <c r="J366" s="203"/>
    </row>
    <row r="367" spans="1:10" x14ac:dyDescent="0.25">
      <c r="A367" s="190">
        <v>41675</v>
      </c>
      <c r="B367" s="191">
        <v>811</v>
      </c>
      <c r="C367" s="191" t="s">
        <v>651</v>
      </c>
      <c r="D367" s="198" t="s">
        <v>51</v>
      </c>
      <c r="E367" s="199">
        <v>2103</v>
      </c>
      <c r="F367" s="204">
        <v>41676</v>
      </c>
      <c r="G367" s="199">
        <v>2103</v>
      </c>
      <c r="H367" s="201">
        <f t="shared" si="5"/>
        <v>0</v>
      </c>
      <c r="I367" s="202" t="s">
        <v>45</v>
      </c>
      <c r="J367" s="203"/>
    </row>
    <row r="368" spans="1:10" x14ac:dyDescent="0.25">
      <c r="A368" s="190">
        <v>41675</v>
      </c>
      <c r="B368" s="191">
        <v>812</v>
      </c>
      <c r="C368" s="191" t="s">
        <v>651</v>
      </c>
      <c r="D368" s="198" t="s">
        <v>8</v>
      </c>
      <c r="E368" s="199">
        <v>1150</v>
      </c>
      <c r="F368" s="204">
        <v>41675</v>
      </c>
      <c r="G368" s="199">
        <v>1150</v>
      </c>
      <c r="H368" s="201">
        <f t="shared" si="5"/>
        <v>0</v>
      </c>
      <c r="I368" s="202" t="s">
        <v>8</v>
      </c>
      <c r="J368" s="203"/>
    </row>
    <row r="369" spans="1:10" x14ac:dyDescent="0.25">
      <c r="A369" s="190">
        <v>41675</v>
      </c>
      <c r="B369" s="191">
        <v>813</v>
      </c>
      <c r="C369" s="191" t="s">
        <v>651</v>
      </c>
      <c r="D369" s="198" t="s">
        <v>44</v>
      </c>
      <c r="E369" s="199">
        <v>3800</v>
      </c>
      <c r="F369" s="204">
        <v>41690</v>
      </c>
      <c r="G369" s="199">
        <v>3800</v>
      </c>
      <c r="H369" s="201">
        <f t="shared" si="5"/>
        <v>0</v>
      </c>
      <c r="I369" s="202" t="s">
        <v>45</v>
      </c>
      <c r="J369" s="203"/>
    </row>
    <row r="370" spans="1:10" x14ac:dyDescent="0.25">
      <c r="A370" s="190">
        <v>41675</v>
      </c>
      <c r="B370" s="191">
        <v>814</v>
      </c>
      <c r="C370" s="191" t="s">
        <v>651</v>
      </c>
      <c r="D370" s="198" t="s">
        <v>70</v>
      </c>
      <c r="E370" s="199">
        <v>3849</v>
      </c>
      <c r="F370" s="204">
        <v>41678</v>
      </c>
      <c r="G370" s="199">
        <v>3849</v>
      </c>
      <c r="H370" s="201">
        <f t="shared" si="5"/>
        <v>0</v>
      </c>
      <c r="I370" s="202"/>
      <c r="J370" s="203"/>
    </row>
    <row r="371" spans="1:10" x14ac:dyDescent="0.25">
      <c r="A371" s="190">
        <v>41675</v>
      </c>
      <c r="B371" s="191">
        <v>815</v>
      </c>
      <c r="C371" s="191" t="s">
        <v>651</v>
      </c>
      <c r="D371" s="198" t="s">
        <v>55</v>
      </c>
      <c r="E371" s="199">
        <v>413</v>
      </c>
      <c r="F371" s="204">
        <v>41675</v>
      </c>
      <c r="G371" s="199">
        <v>413</v>
      </c>
      <c r="H371" s="201">
        <f t="shared" si="5"/>
        <v>0</v>
      </c>
      <c r="I371" s="202"/>
      <c r="J371" s="203"/>
    </row>
    <row r="372" spans="1:10" x14ac:dyDescent="0.25">
      <c r="A372" s="190">
        <v>41675</v>
      </c>
      <c r="B372" s="191">
        <v>816</v>
      </c>
      <c r="C372" s="191" t="s">
        <v>651</v>
      </c>
      <c r="D372" s="198" t="s">
        <v>42</v>
      </c>
      <c r="E372" s="199">
        <v>1520</v>
      </c>
      <c r="F372" s="208">
        <v>41701</v>
      </c>
      <c r="G372" s="207">
        <v>1520</v>
      </c>
      <c r="H372" s="201">
        <f t="shared" si="5"/>
        <v>0</v>
      </c>
      <c r="I372" s="202" t="s">
        <v>45</v>
      </c>
      <c r="J372" s="203"/>
    </row>
    <row r="373" spans="1:10" x14ac:dyDescent="0.25">
      <c r="A373" s="190">
        <v>41675</v>
      </c>
      <c r="B373" s="191">
        <v>817</v>
      </c>
      <c r="C373" s="191" t="s">
        <v>651</v>
      </c>
      <c r="D373" s="198" t="s">
        <v>43</v>
      </c>
      <c r="E373" s="199">
        <v>1140</v>
      </c>
      <c r="F373" s="204">
        <v>41690</v>
      </c>
      <c r="G373" s="199">
        <v>1140</v>
      </c>
      <c r="H373" s="201">
        <f t="shared" si="5"/>
        <v>0</v>
      </c>
      <c r="I373" s="202" t="s">
        <v>45</v>
      </c>
      <c r="J373" s="203"/>
    </row>
    <row r="374" spans="1:10" x14ac:dyDescent="0.25">
      <c r="A374" s="190">
        <v>41675</v>
      </c>
      <c r="B374" s="191">
        <v>818</v>
      </c>
      <c r="C374" s="191" t="s">
        <v>651</v>
      </c>
      <c r="D374" s="198" t="s">
        <v>57</v>
      </c>
      <c r="E374" s="199">
        <v>1200</v>
      </c>
      <c r="F374" s="204">
        <v>41676</v>
      </c>
      <c r="G374" s="199">
        <v>1200</v>
      </c>
      <c r="H374" s="201">
        <f t="shared" si="5"/>
        <v>0</v>
      </c>
      <c r="I374" s="202" t="s">
        <v>45</v>
      </c>
      <c r="J374" s="203"/>
    </row>
    <row r="375" spans="1:10" x14ac:dyDescent="0.25">
      <c r="A375" s="190">
        <v>41675</v>
      </c>
      <c r="B375" s="191">
        <v>819</v>
      </c>
      <c r="C375" s="191" t="s">
        <v>651</v>
      </c>
      <c r="D375" s="198" t="s">
        <v>62</v>
      </c>
      <c r="E375" s="199">
        <v>25759</v>
      </c>
      <c r="F375" s="204">
        <v>41675</v>
      </c>
      <c r="G375" s="199">
        <v>25759</v>
      </c>
      <c r="H375" s="201">
        <f t="shared" si="5"/>
        <v>0</v>
      </c>
      <c r="I375" s="202"/>
      <c r="J375" s="203"/>
    </row>
    <row r="376" spans="1:10" x14ac:dyDescent="0.25">
      <c r="A376" s="190">
        <v>41675</v>
      </c>
      <c r="B376" s="191">
        <v>820</v>
      </c>
      <c r="C376" s="191" t="s">
        <v>651</v>
      </c>
      <c r="D376" s="198" t="s">
        <v>832</v>
      </c>
      <c r="E376" s="199">
        <v>3934</v>
      </c>
      <c r="F376" s="208" t="s">
        <v>833</v>
      </c>
      <c r="G376" s="199">
        <v>3934</v>
      </c>
      <c r="H376" s="201">
        <f t="shared" si="5"/>
        <v>0</v>
      </c>
      <c r="I376" s="202" t="s">
        <v>45</v>
      </c>
      <c r="J376" s="203"/>
    </row>
    <row r="377" spans="1:10" x14ac:dyDescent="0.25">
      <c r="A377" s="190">
        <v>41675</v>
      </c>
      <c r="B377" s="191">
        <v>821</v>
      </c>
      <c r="C377" s="191" t="s">
        <v>651</v>
      </c>
      <c r="D377" s="198" t="s">
        <v>130</v>
      </c>
      <c r="E377" s="199">
        <v>4505</v>
      </c>
      <c r="F377" s="204">
        <v>41676</v>
      </c>
      <c r="G377" s="199">
        <v>4505</v>
      </c>
      <c r="H377" s="201">
        <f t="shared" si="5"/>
        <v>0</v>
      </c>
      <c r="I377" s="202" t="s">
        <v>21</v>
      </c>
      <c r="J377" s="203"/>
    </row>
    <row r="378" spans="1:10" x14ac:dyDescent="0.25">
      <c r="A378" s="190">
        <v>41675</v>
      </c>
      <c r="B378" s="191">
        <v>822</v>
      </c>
      <c r="C378" s="191" t="s">
        <v>651</v>
      </c>
      <c r="D378" s="198" t="s">
        <v>89</v>
      </c>
      <c r="E378" s="199">
        <v>5531</v>
      </c>
      <c r="F378" s="204">
        <v>41675</v>
      </c>
      <c r="G378" s="199">
        <v>5531</v>
      </c>
      <c r="H378" s="201">
        <f t="shared" si="5"/>
        <v>0</v>
      </c>
      <c r="I378" s="202" t="s">
        <v>21</v>
      </c>
      <c r="J378" s="203"/>
    </row>
    <row r="379" spans="1:10" x14ac:dyDescent="0.25">
      <c r="A379" s="190">
        <v>41675</v>
      </c>
      <c r="B379" s="191">
        <v>823</v>
      </c>
      <c r="C379" s="191" t="s">
        <v>651</v>
      </c>
      <c r="D379" s="198" t="s">
        <v>8</v>
      </c>
      <c r="E379" s="199">
        <v>307</v>
      </c>
      <c r="F379" s="204">
        <v>41675</v>
      </c>
      <c r="G379" s="199">
        <v>307</v>
      </c>
      <c r="H379" s="201">
        <f t="shared" si="5"/>
        <v>0</v>
      </c>
      <c r="I379" s="202" t="s">
        <v>8</v>
      </c>
      <c r="J379" s="203"/>
    </row>
    <row r="380" spans="1:10" x14ac:dyDescent="0.25">
      <c r="A380" s="190">
        <v>41675</v>
      </c>
      <c r="B380" s="191">
        <v>824</v>
      </c>
      <c r="C380" s="191" t="s">
        <v>651</v>
      </c>
      <c r="D380" s="198" t="s">
        <v>60</v>
      </c>
      <c r="E380" s="199">
        <v>5804</v>
      </c>
      <c r="F380" s="208" t="s">
        <v>834</v>
      </c>
      <c r="G380" s="199">
        <v>5804</v>
      </c>
      <c r="H380" s="201">
        <f t="shared" si="5"/>
        <v>0</v>
      </c>
      <c r="I380" s="202"/>
      <c r="J380" s="203" t="s">
        <v>835</v>
      </c>
    </row>
    <row r="381" spans="1:10" x14ac:dyDescent="0.25">
      <c r="A381" s="190">
        <v>41675</v>
      </c>
      <c r="B381" s="191">
        <v>825</v>
      </c>
      <c r="C381" s="191" t="s">
        <v>651</v>
      </c>
      <c r="D381" s="198" t="s">
        <v>734</v>
      </c>
      <c r="E381" s="199">
        <v>10820</v>
      </c>
      <c r="F381" s="208" t="s">
        <v>836</v>
      </c>
      <c r="G381" s="199">
        <v>10820</v>
      </c>
      <c r="H381" s="201">
        <f t="shared" si="5"/>
        <v>0</v>
      </c>
      <c r="I381" s="202"/>
      <c r="J381" s="203"/>
    </row>
    <row r="382" spans="1:10" x14ac:dyDescent="0.25">
      <c r="A382" s="190">
        <v>41675</v>
      </c>
      <c r="B382" s="191">
        <v>826</v>
      </c>
      <c r="C382" s="191" t="s">
        <v>651</v>
      </c>
      <c r="D382" s="198" t="s">
        <v>152</v>
      </c>
      <c r="E382" s="199">
        <v>12840</v>
      </c>
      <c r="F382" s="204">
        <v>41676</v>
      </c>
      <c r="G382" s="199">
        <v>12840</v>
      </c>
      <c r="H382" s="201">
        <f t="shared" si="5"/>
        <v>0</v>
      </c>
      <c r="I382" s="202" t="s">
        <v>12</v>
      </c>
      <c r="J382" s="203"/>
    </row>
    <row r="383" spans="1:10" x14ac:dyDescent="0.25">
      <c r="A383" s="190">
        <v>41675</v>
      </c>
      <c r="B383" s="191">
        <v>827</v>
      </c>
      <c r="C383" s="191" t="s">
        <v>651</v>
      </c>
      <c r="D383" s="198" t="s">
        <v>12</v>
      </c>
      <c r="E383" s="199">
        <v>489</v>
      </c>
      <c r="F383" s="204">
        <v>41675</v>
      </c>
      <c r="G383" s="199">
        <v>489</v>
      </c>
      <c r="H383" s="201">
        <f t="shared" si="5"/>
        <v>0</v>
      </c>
      <c r="I383" s="202"/>
      <c r="J383" s="203"/>
    </row>
    <row r="384" spans="1:10" x14ac:dyDescent="0.25">
      <c r="A384" s="190">
        <v>41675</v>
      </c>
      <c r="B384" s="191">
        <v>828</v>
      </c>
      <c r="C384" s="191" t="s">
        <v>651</v>
      </c>
      <c r="D384" s="198" t="s">
        <v>231</v>
      </c>
      <c r="E384" s="199">
        <v>1019</v>
      </c>
      <c r="F384" s="204">
        <v>41676</v>
      </c>
      <c r="G384" s="199">
        <v>1019</v>
      </c>
      <c r="H384" s="201">
        <f t="shared" si="5"/>
        <v>0</v>
      </c>
      <c r="I384" s="202" t="s">
        <v>12</v>
      </c>
      <c r="J384" s="203"/>
    </row>
    <row r="385" spans="1:10" x14ac:dyDescent="0.25">
      <c r="A385" s="190">
        <v>41675</v>
      </c>
      <c r="B385" s="191">
        <v>829</v>
      </c>
      <c r="C385" s="191" t="s">
        <v>651</v>
      </c>
      <c r="D385" s="198" t="s">
        <v>812</v>
      </c>
      <c r="E385" s="199">
        <v>2611</v>
      </c>
      <c r="F385" s="204">
        <v>41675</v>
      </c>
      <c r="G385" s="199">
        <v>2611</v>
      </c>
      <c r="H385" s="201">
        <f t="shared" si="5"/>
        <v>0</v>
      </c>
      <c r="I385" s="202"/>
      <c r="J385" s="203"/>
    </row>
    <row r="386" spans="1:10" x14ac:dyDescent="0.25">
      <c r="A386" s="190">
        <v>41675</v>
      </c>
      <c r="B386" s="191">
        <v>830</v>
      </c>
      <c r="C386" s="191" t="s">
        <v>651</v>
      </c>
      <c r="D386" s="198" t="s">
        <v>80</v>
      </c>
      <c r="E386" s="199">
        <v>1459</v>
      </c>
      <c r="F386" s="204">
        <v>41676</v>
      </c>
      <c r="G386" s="199">
        <v>1459</v>
      </c>
      <c r="H386" s="201">
        <f t="shared" si="5"/>
        <v>0</v>
      </c>
      <c r="I386" s="202" t="s">
        <v>12</v>
      </c>
      <c r="J386" s="203"/>
    </row>
    <row r="387" spans="1:10" x14ac:dyDescent="0.25">
      <c r="A387" s="190">
        <v>41675</v>
      </c>
      <c r="B387" s="191">
        <v>831</v>
      </c>
      <c r="C387" s="191" t="s">
        <v>651</v>
      </c>
      <c r="D387" s="198" t="s">
        <v>602</v>
      </c>
      <c r="E387" s="199">
        <v>6513</v>
      </c>
      <c r="F387" s="204">
        <v>41676</v>
      </c>
      <c r="G387" s="199">
        <v>6513</v>
      </c>
      <c r="H387" s="201">
        <f t="shared" si="5"/>
        <v>0</v>
      </c>
      <c r="I387" s="202" t="s">
        <v>12</v>
      </c>
      <c r="J387" s="203"/>
    </row>
    <row r="388" spans="1:10" x14ac:dyDescent="0.25">
      <c r="A388" s="190">
        <v>41675</v>
      </c>
      <c r="B388" s="191">
        <v>832</v>
      </c>
      <c r="C388" s="191" t="s">
        <v>651</v>
      </c>
      <c r="D388" s="198" t="s">
        <v>137</v>
      </c>
      <c r="E388" s="199">
        <v>4708</v>
      </c>
      <c r="F388" s="209" t="s">
        <v>837</v>
      </c>
      <c r="G388" s="199">
        <v>4708</v>
      </c>
      <c r="H388" s="201">
        <f t="shared" si="5"/>
        <v>0</v>
      </c>
      <c r="I388" s="202"/>
      <c r="J388" s="203"/>
    </row>
    <row r="389" spans="1:10" x14ac:dyDescent="0.25">
      <c r="A389" s="190">
        <v>41675</v>
      </c>
      <c r="B389" s="191">
        <v>833</v>
      </c>
      <c r="C389" s="191" t="s">
        <v>651</v>
      </c>
      <c r="D389" s="198" t="s">
        <v>838</v>
      </c>
      <c r="E389" s="199">
        <v>567</v>
      </c>
      <c r="F389" s="204">
        <v>41676</v>
      </c>
      <c r="G389" s="199">
        <v>567</v>
      </c>
      <c r="H389" s="201">
        <f t="shared" ref="H389:H452" si="6">E389-G389</f>
        <v>0</v>
      </c>
      <c r="I389" s="202" t="s">
        <v>12</v>
      </c>
      <c r="J389" s="203"/>
    </row>
    <row r="390" spans="1:10" x14ac:dyDescent="0.25">
      <c r="A390" s="190">
        <v>41675</v>
      </c>
      <c r="B390" s="191">
        <v>834</v>
      </c>
      <c r="C390" s="191" t="s">
        <v>651</v>
      </c>
      <c r="D390" s="198" t="s">
        <v>304</v>
      </c>
      <c r="E390" s="199">
        <v>11066</v>
      </c>
      <c r="F390" s="204">
        <v>41676</v>
      </c>
      <c r="G390" s="199">
        <v>11066</v>
      </c>
      <c r="H390" s="201">
        <f t="shared" si="6"/>
        <v>0</v>
      </c>
      <c r="I390" s="202" t="s">
        <v>12</v>
      </c>
      <c r="J390" s="203"/>
    </row>
    <row r="391" spans="1:10" x14ac:dyDescent="0.25">
      <c r="A391" s="190">
        <v>41675</v>
      </c>
      <c r="B391" s="191">
        <v>835</v>
      </c>
      <c r="C391" s="191" t="s">
        <v>651</v>
      </c>
      <c r="D391" s="198" t="s">
        <v>348</v>
      </c>
      <c r="E391" s="199">
        <v>779</v>
      </c>
      <c r="F391" s="204">
        <v>41676</v>
      </c>
      <c r="G391" s="199">
        <v>779</v>
      </c>
      <c r="H391" s="201">
        <f t="shared" si="6"/>
        <v>0</v>
      </c>
      <c r="I391" s="202" t="s">
        <v>12</v>
      </c>
      <c r="J391" s="203"/>
    </row>
    <row r="392" spans="1:10" x14ac:dyDescent="0.25">
      <c r="A392" s="190">
        <v>41675</v>
      </c>
      <c r="B392" s="191">
        <v>836</v>
      </c>
      <c r="C392" s="191" t="s">
        <v>651</v>
      </c>
      <c r="D392" s="198" t="s">
        <v>78</v>
      </c>
      <c r="E392" s="199">
        <v>2181</v>
      </c>
      <c r="F392" s="204">
        <v>41676</v>
      </c>
      <c r="G392" s="199">
        <v>2181</v>
      </c>
      <c r="H392" s="201">
        <f t="shared" si="6"/>
        <v>0</v>
      </c>
      <c r="I392" s="202" t="s">
        <v>12</v>
      </c>
      <c r="J392" s="203"/>
    </row>
    <row r="393" spans="1:10" x14ac:dyDescent="0.25">
      <c r="A393" s="190">
        <v>41675</v>
      </c>
      <c r="B393" s="191">
        <v>837</v>
      </c>
      <c r="C393" s="191" t="s">
        <v>651</v>
      </c>
      <c r="D393" s="198" t="s">
        <v>839</v>
      </c>
      <c r="E393" s="199">
        <v>2181</v>
      </c>
      <c r="F393" s="204">
        <v>41676</v>
      </c>
      <c r="G393" s="199">
        <v>2181</v>
      </c>
      <c r="H393" s="201">
        <f t="shared" si="6"/>
        <v>0</v>
      </c>
      <c r="I393" s="202" t="s">
        <v>12</v>
      </c>
      <c r="J393" s="203"/>
    </row>
    <row r="394" spans="1:10" x14ac:dyDescent="0.25">
      <c r="A394" s="190">
        <v>41675</v>
      </c>
      <c r="B394" s="191">
        <v>838</v>
      </c>
      <c r="C394" s="191" t="s">
        <v>651</v>
      </c>
      <c r="D394" s="198" t="s">
        <v>561</v>
      </c>
      <c r="E394" s="199">
        <v>1483.5</v>
      </c>
      <c r="F394" s="204">
        <v>41676</v>
      </c>
      <c r="G394" s="199">
        <v>1483.5</v>
      </c>
      <c r="H394" s="201">
        <f t="shared" si="6"/>
        <v>0</v>
      </c>
      <c r="I394" s="202"/>
      <c r="J394" s="203"/>
    </row>
    <row r="395" spans="1:10" x14ac:dyDescent="0.25">
      <c r="A395" s="190">
        <v>41675</v>
      </c>
      <c r="B395" s="191">
        <v>839</v>
      </c>
      <c r="C395" s="191" t="s">
        <v>651</v>
      </c>
      <c r="D395" s="198" t="s">
        <v>332</v>
      </c>
      <c r="E395" s="199">
        <v>1667</v>
      </c>
      <c r="F395" s="204">
        <v>41675</v>
      </c>
      <c r="G395" s="199">
        <v>1667</v>
      </c>
      <c r="H395" s="201">
        <f t="shared" si="6"/>
        <v>0</v>
      </c>
      <c r="I395" s="202" t="s">
        <v>21</v>
      </c>
      <c r="J395" s="203"/>
    </row>
    <row r="396" spans="1:10" x14ac:dyDescent="0.25">
      <c r="A396" s="190">
        <v>41675</v>
      </c>
      <c r="B396" s="191">
        <v>840</v>
      </c>
      <c r="C396" s="191" t="s">
        <v>651</v>
      </c>
      <c r="D396" s="198" t="s">
        <v>338</v>
      </c>
      <c r="E396" s="199">
        <v>3960</v>
      </c>
      <c r="F396" s="204">
        <v>41675</v>
      </c>
      <c r="G396" s="199">
        <v>3960</v>
      </c>
      <c r="H396" s="201">
        <f t="shared" si="6"/>
        <v>0</v>
      </c>
      <c r="I396" s="202"/>
      <c r="J396" s="203"/>
    </row>
    <row r="397" spans="1:10" x14ac:dyDescent="0.25">
      <c r="A397" s="190">
        <v>41675</v>
      </c>
      <c r="B397" s="191">
        <v>841</v>
      </c>
      <c r="C397" s="191" t="s">
        <v>651</v>
      </c>
      <c r="D397" s="198" t="s">
        <v>16</v>
      </c>
      <c r="E397" s="199">
        <v>1008</v>
      </c>
      <c r="F397" s="204">
        <v>41675</v>
      </c>
      <c r="G397" s="199">
        <v>1008</v>
      </c>
      <c r="H397" s="201">
        <f t="shared" si="6"/>
        <v>0</v>
      </c>
      <c r="I397" s="202"/>
      <c r="J397" s="203"/>
    </row>
    <row r="398" spans="1:10" x14ac:dyDescent="0.25">
      <c r="A398" s="190">
        <v>41675</v>
      </c>
      <c r="B398" s="191">
        <v>842</v>
      </c>
      <c r="C398" s="191" t="s">
        <v>651</v>
      </c>
      <c r="D398" s="198" t="s">
        <v>137</v>
      </c>
      <c r="E398" s="199">
        <v>5899</v>
      </c>
      <c r="F398" s="204">
        <v>41675</v>
      </c>
      <c r="G398" s="199">
        <v>5899</v>
      </c>
      <c r="H398" s="201">
        <f t="shared" si="6"/>
        <v>0</v>
      </c>
      <c r="I398" s="202"/>
      <c r="J398" s="203"/>
    </row>
    <row r="399" spans="1:10" x14ac:dyDescent="0.25">
      <c r="A399" s="190">
        <v>41675</v>
      </c>
      <c r="B399" s="191">
        <v>843</v>
      </c>
      <c r="C399" s="191" t="s">
        <v>651</v>
      </c>
      <c r="D399" s="198" t="s">
        <v>18</v>
      </c>
      <c r="E399" s="199">
        <v>2947</v>
      </c>
      <c r="F399" s="204">
        <v>41675</v>
      </c>
      <c r="G399" s="199">
        <v>2947</v>
      </c>
      <c r="H399" s="201">
        <f t="shared" si="6"/>
        <v>0</v>
      </c>
      <c r="I399" s="202"/>
      <c r="J399" s="203"/>
    </row>
    <row r="400" spans="1:10" x14ac:dyDescent="0.25">
      <c r="A400" s="190">
        <v>41675</v>
      </c>
      <c r="B400" s="191">
        <v>844</v>
      </c>
      <c r="C400" s="191" t="s">
        <v>651</v>
      </c>
      <c r="D400" s="198" t="s">
        <v>840</v>
      </c>
      <c r="E400" s="199">
        <v>140</v>
      </c>
      <c r="F400" s="204">
        <v>41675</v>
      </c>
      <c r="G400" s="199">
        <v>140</v>
      </c>
      <c r="H400" s="201">
        <f t="shared" si="6"/>
        <v>0</v>
      </c>
      <c r="I400" s="202"/>
      <c r="J400" s="203"/>
    </row>
    <row r="401" spans="1:10" x14ac:dyDescent="0.25">
      <c r="A401" s="190">
        <v>41676</v>
      </c>
      <c r="B401" s="191">
        <v>845</v>
      </c>
      <c r="C401" s="191" t="s">
        <v>651</v>
      </c>
      <c r="D401" s="165" t="s">
        <v>8</v>
      </c>
      <c r="E401" s="166">
        <v>7016</v>
      </c>
      <c r="F401" s="167">
        <v>41676</v>
      </c>
      <c r="G401" s="166">
        <v>7016</v>
      </c>
      <c r="H401" s="201">
        <f t="shared" si="6"/>
        <v>0</v>
      </c>
      <c r="I401" s="169"/>
    </row>
    <row r="402" spans="1:10" ht="15" x14ac:dyDescent="0.25">
      <c r="A402" s="190">
        <v>41676</v>
      </c>
      <c r="B402" s="191">
        <v>846</v>
      </c>
      <c r="C402" s="191" t="s">
        <v>651</v>
      </c>
      <c r="D402" s="165" t="s">
        <v>8</v>
      </c>
      <c r="E402" s="166">
        <v>161</v>
      </c>
      <c r="F402" s="167">
        <v>41676</v>
      </c>
      <c r="G402" s="168">
        <v>161</v>
      </c>
      <c r="H402" s="201">
        <f t="shared" si="6"/>
        <v>0</v>
      </c>
      <c r="I402" s="192" t="s">
        <v>8</v>
      </c>
      <c r="J402" s="145"/>
    </row>
    <row r="403" spans="1:10" ht="15" x14ac:dyDescent="0.25">
      <c r="A403" s="190">
        <v>41676</v>
      </c>
      <c r="B403" s="191">
        <v>847</v>
      </c>
      <c r="C403" s="191" t="s">
        <v>651</v>
      </c>
      <c r="D403" s="165" t="s">
        <v>599</v>
      </c>
      <c r="E403" s="166">
        <v>645</v>
      </c>
      <c r="F403" s="167">
        <v>41676</v>
      </c>
      <c r="G403" s="168">
        <v>645</v>
      </c>
      <c r="H403" s="201">
        <f t="shared" si="6"/>
        <v>0</v>
      </c>
      <c r="I403" s="169" t="s">
        <v>21</v>
      </c>
      <c r="J403" s="145"/>
    </row>
    <row r="404" spans="1:10" ht="15" x14ac:dyDescent="0.25">
      <c r="A404" s="190">
        <v>41676</v>
      </c>
      <c r="B404" s="191">
        <v>848</v>
      </c>
      <c r="C404" s="191" t="s">
        <v>651</v>
      </c>
      <c r="D404" s="165" t="s">
        <v>152</v>
      </c>
      <c r="E404" s="166">
        <v>8624</v>
      </c>
      <c r="F404" s="167">
        <v>41676</v>
      </c>
      <c r="G404" s="168">
        <v>8624</v>
      </c>
      <c r="H404" s="201">
        <f t="shared" si="6"/>
        <v>0</v>
      </c>
      <c r="I404" s="169"/>
      <c r="J404" s="145"/>
    </row>
    <row r="405" spans="1:10" ht="15" x14ac:dyDescent="0.25">
      <c r="A405" s="190">
        <v>41676</v>
      </c>
      <c r="B405" s="191">
        <v>849</v>
      </c>
      <c r="C405" s="191" t="s">
        <v>651</v>
      </c>
      <c r="D405" s="165" t="s">
        <v>137</v>
      </c>
      <c r="E405" s="166">
        <v>4606</v>
      </c>
      <c r="F405" s="167">
        <v>41676</v>
      </c>
      <c r="G405" s="168">
        <v>4606</v>
      </c>
      <c r="H405" s="201">
        <f t="shared" si="6"/>
        <v>0</v>
      </c>
      <c r="I405" s="169" t="s">
        <v>8</v>
      </c>
      <c r="J405" s="145"/>
    </row>
    <row r="406" spans="1:10" ht="15" x14ac:dyDescent="0.25">
      <c r="A406" s="190">
        <v>41676</v>
      </c>
      <c r="B406" s="191">
        <v>850</v>
      </c>
      <c r="C406" s="191" t="s">
        <v>651</v>
      </c>
      <c r="D406" s="165" t="s">
        <v>8</v>
      </c>
      <c r="E406" s="166">
        <v>992</v>
      </c>
      <c r="F406" s="167">
        <v>41676</v>
      </c>
      <c r="G406" s="168">
        <v>992</v>
      </c>
      <c r="H406" s="201">
        <f t="shared" si="6"/>
        <v>0</v>
      </c>
      <c r="I406" s="169" t="s">
        <v>8</v>
      </c>
      <c r="J406" s="145"/>
    </row>
    <row r="407" spans="1:10" ht="15" x14ac:dyDescent="0.25">
      <c r="A407" s="190">
        <v>41676</v>
      </c>
      <c r="B407" s="191">
        <v>851</v>
      </c>
      <c r="C407" s="191" t="s">
        <v>651</v>
      </c>
      <c r="D407" s="165" t="s">
        <v>23</v>
      </c>
      <c r="E407" s="166">
        <v>1469</v>
      </c>
      <c r="F407" s="167">
        <v>41676</v>
      </c>
      <c r="G407" s="168">
        <v>1469</v>
      </c>
      <c r="H407" s="201">
        <f t="shared" si="6"/>
        <v>0</v>
      </c>
      <c r="I407" s="169"/>
      <c r="J407" s="145"/>
    </row>
    <row r="408" spans="1:10" ht="15" x14ac:dyDescent="0.25">
      <c r="A408" s="190">
        <v>41676</v>
      </c>
      <c r="B408" s="191">
        <v>852</v>
      </c>
      <c r="C408" s="191" t="s">
        <v>651</v>
      </c>
      <c r="D408" s="165" t="s">
        <v>29</v>
      </c>
      <c r="E408" s="168">
        <v>12209</v>
      </c>
      <c r="F408" s="175" t="s">
        <v>841</v>
      </c>
      <c r="G408" s="168">
        <f>2500+9709</f>
        <v>12209</v>
      </c>
      <c r="H408" s="201">
        <f t="shared" si="6"/>
        <v>0</v>
      </c>
      <c r="I408" s="169" t="s">
        <v>30</v>
      </c>
      <c r="J408" s="145"/>
    </row>
    <row r="409" spans="1:10" ht="15" x14ac:dyDescent="0.25">
      <c r="A409" s="190">
        <v>41676</v>
      </c>
      <c r="B409" s="191">
        <v>853</v>
      </c>
      <c r="C409" s="191" t="s">
        <v>651</v>
      </c>
      <c r="D409" s="165" t="s">
        <v>8</v>
      </c>
      <c r="E409" s="166">
        <v>4045</v>
      </c>
      <c r="F409" s="167">
        <v>41676</v>
      </c>
      <c r="G409" s="168">
        <v>4045</v>
      </c>
      <c r="H409" s="201">
        <f t="shared" si="6"/>
        <v>0</v>
      </c>
      <c r="I409" s="169" t="s">
        <v>8</v>
      </c>
      <c r="J409" s="145"/>
    </row>
    <row r="410" spans="1:10" ht="15" x14ac:dyDescent="0.25">
      <c r="A410" s="190">
        <v>41676</v>
      </c>
      <c r="B410" s="191">
        <v>854</v>
      </c>
      <c r="C410" s="191" t="s">
        <v>651</v>
      </c>
      <c r="D410" s="165" t="s">
        <v>47</v>
      </c>
      <c r="E410" s="166">
        <v>4090</v>
      </c>
      <c r="F410" s="167">
        <v>41677</v>
      </c>
      <c r="G410" s="168">
        <v>4090</v>
      </c>
      <c r="H410" s="201">
        <f t="shared" si="6"/>
        <v>0</v>
      </c>
      <c r="I410" s="169" t="s">
        <v>30</v>
      </c>
      <c r="J410" s="145"/>
    </row>
    <row r="411" spans="1:10" ht="15" x14ac:dyDescent="0.25">
      <c r="A411" s="190">
        <v>41676</v>
      </c>
      <c r="B411" s="191">
        <v>855</v>
      </c>
      <c r="C411" s="191" t="s">
        <v>651</v>
      </c>
      <c r="D411" s="165" t="s">
        <v>23</v>
      </c>
      <c r="E411" s="166">
        <v>2726</v>
      </c>
      <c r="F411" s="167">
        <v>41676</v>
      </c>
      <c r="G411" s="168">
        <v>2726</v>
      </c>
      <c r="H411" s="201">
        <f t="shared" si="6"/>
        <v>0</v>
      </c>
      <c r="I411" s="169"/>
      <c r="J411" s="145"/>
    </row>
    <row r="412" spans="1:10" ht="15" x14ac:dyDescent="0.25">
      <c r="A412" s="190">
        <v>41676</v>
      </c>
      <c r="B412" s="191">
        <v>856</v>
      </c>
      <c r="C412" s="191" t="s">
        <v>651</v>
      </c>
      <c r="D412" s="165" t="s">
        <v>761</v>
      </c>
      <c r="E412" s="166">
        <v>2969.5</v>
      </c>
      <c r="F412" s="167">
        <v>41677</v>
      </c>
      <c r="G412" s="168">
        <v>2969.5</v>
      </c>
      <c r="H412" s="201">
        <f t="shared" si="6"/>
        <v>0</v>
      </c>
      <c r="I412" s="169" t="s">
        <v>30</v>
      </c>
      <c r="J412" s="145"/>
    </row>
    <row r="413" spans="1:10" ht="15" x14ac:dyDescent="0.25">
      <c r="A413" s="190">
        <v>41676</v>
      </c>
      <c r="B413" s="191">
        <v>857</v>
      </c>
      <c r="C413" s="191" t="s">
        <v>651</v>
      </c>
      <c r="D413" s="165" t="s">
        <v>28</v>
      </c>
      <c r="E413" s="166">
        <v>2717</v>
      </c>
      <c r="F413" s="167">
        <v>41676</v>
      </c>
      <c r="G413" s="168">
        <v>2717</v>
      </c>
      <c r="H413" s="201">
        <f t="shared" si="6"/>
        <v>0</v>
      </c>
      <c r="I413" s="169"/>
      <c r="J413" s="145"/>
    </row>
    <row r="414" spans="1:10" ht="15" x14ac:dyDescent="0.25">
      <c r="A414" s="190">
        <v>41676</v>
      </c>
      <c r="B414" s="191">
        <v>858</v>
      </c>
      <c r="C414" s="191" t="s">
        <v>651</v>
      </c>
      <c r="D414" s="165" t="s">
        <v>70</v>
      </c>
      <c r="E414" s="166">
        <v>17434</v>
      </c>
      <c r="F414" s="167">
        <v>41698</v>
      </c>
      <c r="G414" s="168">
        <v>17434</v>
      </c>
      <c r="H414" s="201">
        <f t="shared" si="6"/>
        <v>0</v>
      </c>
      <c r="I414" s="169"/>
      <c r="J414" s="145"/>
    </row>
    <row r="415" spans="1:10" ht="15" x14ac:dyDescent="0.25">
      <c r="A415" s="190">
        <v>41676</v>
      </c>
      <c r="B415" s="191">
        <v>859</v>
      </c>
      <c r="C415" s="191" t="s">
        <v>651</v>
      </c>
      <c r="D415" s="165" t="s">
        <v>842</v>
      </c>
      <c r="E415" s="166">
        <v>1896</v>
      </c>
      <c r="F415" s="167">
        <v>41676</v>
      </c>
      <c r="G415" s="168">
        <v>1896</v>
      </c>
      <c r="H415" s="201">
        <f t="shared" si="6"/>
        <v>0</v>
      </c>
      <c r="I415" s="169"/>
      <c r="J415" s="145"/>
    </row>
    <row r="416" spans="1:10" ht="15" x14ac:dyDescent="0.25">
      <c r="A416" s="190">
        <v>41676</v>
      </c>
      <c r="B416" s="191">
        <v>860</v>
      </c>
      <c r="C416" s="191" t="s">
        <v>651</v>
      </c>
      <c r="D416" s="165" t="s">
        <v>20</v>
      </c>
      <c r="E416" s="166">
        <v>1294.5</v>
      </c>
      <c r="F416" s="167">
        <v>41676</v>
      </c>
      <c r="G416" s="168">
        <v>1294.5</v>
      </c>
      <c r="H416" s="201">
        <f t="shared" si="6"/>
        <v>0</v>
      </c>
      <c r="I416" s="169" t="s">
        <v>8</v>
      </c>
      <c r="J416" s="145"/>
    </row>
    <row r="417" spans="1:10" ht="15" x14ac:dyDescent="0.25">
      <c r="A417" s="190">
        <v>41676</v>
      </c>
      <c r="B417" s="191">
        <v>861</v>
      </c>
      <c r="C417" s="191" t="s">
        <v>651</v>
      </c>
      <c r="D417" s="165" t="s">
        <v>50</v>
      </c>
      <c r="E417" s="166">
        <v>2547</v>
      </c>
      <c r="F417" s="167">
        <v>41676</v>
      </c>
      <c r="G417" s="168">
        <v>2547</v>
      </c>
      <c r="H417" s="201">
        <f t="shared" si="6"/>
        <v>0</v>
      </c>
      <c r="I417" s="169"/>
      <c r="J417" s="145"/>
    </row>
    <row r="418" spans="1:10" ht="15" x14ac:dyDescent="0.25">
      <c r="A418" s="190">
        <v>41676</v>
      </c>
      <c r="B418" s="191">
        <v>862</v>
      </c>
      <c r="C418" s="191" t="s">
        <v>651</v>
      </c>
      <c r="D418" s="165" t="s">
        <v>74</v>
      </c>
      <c r="E418" s="166">
        <v>2664.5</v>
      </c>
      <c r="F418" s="167">
        <v>41676</v>
      </c>
      <c r="G418" s="168">
        <v>2664.5</v>
      </c>
      <c r="H418" s="201">
        <f t="shared" si="6"/>
        <v>0</v>
      </c>
      <c r="I418" s="169"/>
      <c r="J418" s="145"/>
    </row>
    <row r="419" spans="1:10" ht="15" x14ac:dyDescent="0.25">
      <c r="A419" s="190">
        <v>41676</v>
      </c>
      <c r="B419" s="191">
        <v>863</v>
      </c>
      <c r="C419" s="191" t="s">
        <v>651</v>
      </c>
      <c r="D419" s="165" t="s">
        <v>35</v>
      </c>
      <c r="E419" s="166">
        <v>4060.5</v>
      </c>
      <c r="F419" s="167">
        <v>41690</v>
      </c>
      <c r="G419" s="168">
        <v>4060.5</v>
      </c>
      <c r="H419" s="201">
        <f t="shared" si="6"/>
        <v>0</v>
      </c>
      <c r="I419" s="169" t="s">
        <v>30</v>
      </c>
      <c r="J419" s="145"/>
    </row>
    <row r="420" spans="1:10" ht="15" x14ac:dyDescent="0.25">
      <c r="A420" s="190">
        <v>41676</v>
      </c>
      <c r="B420" s="191">
        <v>864</v>
      </c>
      <c r="C420" s="191" t="s">
        <v>651</v>
      </c>
      <c r="D420" s="165" t="s">
        <v>70</v>
      </c>
      <c r="E420" s="166">
        <v>4608</v>
      </c>
      <c r="F420" s="167">
        <v>41676</v>
      </c>
      <c r="G420" s="168">
        <v>4608</v>
      </c>
      <c r="H420" s="201">
        <f t="shared" si="6"/>
        <v>0</v>
      </c>
      <c r="I420" s="169"/>
      <c r="J420" s="145"/>
    </row>
    <row r="421" spans="1:10" ht="15" x14ac:dyDescent="0.25">
      <c r="A421" s="190">
        <v>41676</v>
      </c>
      <c r="B421" s="191">
        <v>865</v>
      </c>
      <c r="C421" s="191" t="s">
        <v>651</v>
      </c>
      <c r="D421" s="165" t="s">
        <v>215</v>
      </c>
      <c r="E421" s="166">
        <v>2679</v>
      </c>
      <c r="F421" s="167">
        <v>41676</v>
      </c>
      <c r="G421" s="168">
        <v>2679</v>
      </c>
      <c r="H421" s="201">
        <f t="shared" si="6"/>
        <v>0</v>
      </c>
      <c r="I421" s="169"/>
      <c r="J421" s="145"/>
    </row>
    <row r="422" spans="1:10" ht="15" x14ac:dyDescent="0.25">
      <c r="A422" s="190">
        <v>41676</v>
      </c>
      <c r="B422" s="191">
        <v>866</v>
      </c>
      <c r="C422" s="191" t="s">
        <v>651</v>
      </c>
      <c r="D422" s="165" t="s">
        <v>50</v>
      </c>
      <c r="E422" s="166">
        <v>1064.5</v>
      </c>
      <c r="F422" s="167">
        <v>41676</v>
      </c>
      <c r="G422" s="168">
        <v>1064.5</v>
      </c>
      <c r="H422" s="201">
        <f t="shared" si="6"/>
        <v>0</v>
      </c>
      <c r="I422" s="169"/>
      <c r="J422" s="145"/>
    </row>
    <row r="423" spans="1:10" ht="15" x14ac:dyDescent="0.25">
      <c r="A423" s="190">
        <v>41676</v>
      </c>
      <c r="B423" s="191">
        <v>867</v>
      </c>
      <c r="C423" s="191" t="s">
        <v>651</v>
      </c>
      <c r="D423" s="165" t="s">
        <v>55</v>
      </c>
      <c r="E423" s="166">
        <v>10635.5</v>
      </c>
      <c r="F423" s="167">
        <v>41676</v>
      </c>
      <c r="G423" s="168">
        <v>10635.5</v>
      </c>
      <c r="H423" s="201">
        <f t="shared" si="6"/>
        <v>0</v>
      </c>
      <c r="I423" s="169" t="s">
        <v>8</v>
      </c>
      <c r="J423" s="145"/>
    </row>
    <row r="424" spans="1:10" ht="15" x14ac:dyDescent="0.25">
      <c r="A424" s="190">
        <v>41676</v>
      </c>
      <c r="B424" s="191">
        <v>868</v>
      </c>
      <c r="C424" s="191" t="s">
        <v>651</v>
      </c>
      <c r="D424" s="165" t="s">
        <v>12</v>
      </c>
      <c r="E424" s="166">
        <v>3248.5</v>
      </c>
      <c r="F424" s="167">
        <v>41676</v>
      </c>
      <c r="G424" s="168">
        <v>3248.5</v>
      </c>
      <c r="H424" s="201">
        <f t="shared" si="6"/>
        <v>0</v>
      </c>
      <c r="I424" s="169"/>
      <c r="J424" s="145"/>
    </row>
    <row r="425" spans="1:10" ht="15" x14ac:dyDescent="0.25">
      <c r="A425" s="190">
        <v>41676</v>
      </c>
      <c r="B425" s="191">
        <v>869</v>
      </c>
      <c r="C425" s="191" t="s">
        <v>651</v>
      </c>
      <c r="D425" s="165" t="s">
        <v>49</v>
      </c>
      <c r="E425" s="166">
        <v>3656</v>
      </c>
      <c r="F425" s="167">
        <v>41678</v>
      </c>
      <c r="G425" s="168">
        <v>3656</v>
      </c>
      <c r="H425" s="201">
        <f t="shared" si="6"/>
        <v>0</v>
      </c>
      <c r="I425" s="169"/>
      <c r="J425" s="145"/>
    </row>
    <row r="426" spans="1:10" ht="15" x14ac:dyDescent="0.25">
      <c r="A426" s="190">
        <v>41676</v>
      </c>
      <c r="B426" s="191">
        <v>870</v>
      </c>
      <c r="C426" s="191" t="s">
        <v>651</v>
      </c>
      <c r="D426" s="165" t="s">
        <v>123</v>
      </c>
      <c r="E426" s="166">
        <v>2358.5</v>
      </c>
      <c r="F426" s="167">
        <v>41677</v>
      </c>
      <c r="G426" s="168">
        <v>2358.5</v>
      </c>
      <c r="H426" s="201">
        <f t="shared" si="6"/>
        <v>0</v>
      </c>
      <c r="I426" s="169" t="s">
        <v>8</v>
      </c>
      <c r="J426" s="145"/>
    </row>
    <row r="427" spans="1:10" ht="15" x14ac:dyDescent="0.25">
      <c r="A427" s="190">
        <v>41676</v>
      </c>
      <c r="B427" s="191">
        <v>871</v>
      </c>
      <c r="C427" s="191" t="s">
        <v>651</v>
      </c>
      <c r="D427" s="165" t="s">
        <v>8</v>
      </c>
      <c r="E427" s="166">
        <v>671</v>
      </c>
      <c r="F427" s="167">
        <v>41676</v>
      </c>
      <c r="G427" s="168">
        <v>671</v>
      </c>
      <c r="H427" s="201">
        <f t="shared" si="6"/>
        <v>0</v>
      </c>
      <c r="I427" s="169" t="s">
        <v>8</v>
      </c>
      <c r="J427" s="145"/>
    </row>
    <row r="428" spans="1:10" ht="15" x14ac:dyDescent="0.25">
      <c r="A428" s="190">
        <v>41676</v>
      </c>
      <c r="B428" s="191">
        <v>872</v>
      </c>
      <c r="C428" s="191" t="s">
        <v>651</v>
      </c>
      <c r="D428" s="165" t="s">
        <v>843</v>
      </c>
      <c r="E428" s="166">
        <v>16867.5</v>
      </c>
      <c r="F428" s="167">
        <v>41676</v>
      </c>
      <c r="G428" s="168">
        <v>16867.5</v>
      </c>
      <c r="H428" s="201">
        <f t="shared" si="6"/>
        <v>0</v>
      </c>
      <c r="I428" s="169" t="s">
        <v>37</v>
      </c>
      <c r="J428" s="145"/>
    </row>
    <row r="429" spans="1:10" ht="15" x14ac:dyDescent="0.25">
      <c r="A429" s="190">
        <v>41676</v>
      </c>
      <c r="B429" s="191">
        <v>873</v>
      </c>
      <c r="C429" s="191" t="s">
        <v>651</v>
      </c>
      <c r="D429" s="165" t="s">
        <v>54</v>
      </c>
      <c r="E429" s="166">
        <v>30343</v>
      </c>
      <c r="F429" s="167">
        <v>41676</v>
      </c>
      <c r="G429" s="168">
        <v>30343</v>
      </c>
      <c r="H429" s="201">
        <f t="shared" si="6"/>
        <v>0</v>
      </c>
      <c r="I429" s="169"/>
      <c r="J429" s="145"/>
    </row>
    <row r="430" spans="1:10" ht="15" x14ac:dyDescent="0.25">
      <c r="A430" s="190">
        <v>41676</v>
      </c>
      <c r="B430" s="191">
        <v>874</v>
      </c>
      <c r="C430" s="191" t="s">
        <v>651</v>
      </c>
      <c r="D430" s="165" t="s">
        <v>130</v>
      </c>
      <c r="E430" s="168">
        <v>6462</v>
      </c>
      <c r="F430" s="187">
        <v>41680</v>
      </c>
      <c r="G430" s="168">
        <v>6462</v>
      </c>
      <c r="H430" s="201">
        <f t="shared" si="6"/>
        <v>0</v>
      </c>
      <c r="I430" s="169" t="s">
        <v>21</v>
      </c>
      <c r="J430" s="145"/>
    </row>
    <row r="431" spans="1:10" ht="15" x14ac:dyDescent="0.25">
      <c r="A431" s="190">
        <v>41676</v>
      </c>
      <c r="B431" s="191">
        <v>875</v>
      </c>
      <c r="C431" s="191" t="s">
        <v>651</v>
      </c>
      <c r="D431" s="165" t="s">
        <v>8</v>
      </c>
      <c r="E431" s="166">
        <v>971</v>
      </c>
      <c r="F431" s="167">
        <v>41676</v>
      </c>
      <c r="G431" s="168">
        <v>971</v>
      </c>
      <c r="H431" s="201">
        <f t="shared" si="6"/>
        <v>0</v>
      </c>
      <c r="I431" s="169" t="s">
        <v>8</v>
      </c>
      <c r="J431" s="145"/>
    </row>
    <row r="432" spans="1:10" ht="15" x14ac:dyDescent="0.25">
      <c r="A432" s="190">
        <v>41676</v>
      </c>
      <c r="B432" s="191">
        <v>876</v>
      </c>
      <c r="C432" s="191" t="s">
        <v>651</v>
      </c>
      <c r="D432" s="165" t="s">
        <v>8</v>
      </c>
      <c r="E432" s="166">
        <v>2810</v>
      </c>
      <c r="F432" s="167">
        <v>41676</v>
      </c>
      <c r="G432" s="168">
        <v>2810</v>
      </c>
      <c r="H432" s="201">
        <f t="shared" si="6"/>
        <v>0</v>
      </c>
      <c r="I432" s="169" t="s">
        <v>8</v>
      </c>
      <c r="J432" s="145"/>
    </row>
    <row r="433" spans="1:10" ht="15" x14ac:dyDescent="0.25">
      <c r="A433" s="190">
        <v>41676</v>
      </c>
      <c r="B433" s="191">
        <v>877</v>
      </c>
      <c r="C433" s="191" t="s">
        <v>651</v>
      </c>
      <c r="D433" s="165" t="s">
        <v>54</v>
      </c>
      <c r="E433" s="166">
        <v>27846.5</v>
      </c>
      <c r="F433" s="167">
        <v>41677</v>
      </c>
      <c r="G433" s="168">
        <v>27846.5</v>
      </c>
      <c r="H433" s="201">
        <f t="shared" si="6"/>
        <v>0</v>
      </c>
      <c r="I433" s="169" t="s">
        <v>27</v>
      </c>
      <c r="J433" s="145"/>
    </row>
    <row r="434" spans="1:10" x14ac:dyDescent="0.25">
      <c r="A434" s="190">
        <v>41676</v>
      </c>
      <c r="B434" s="191">
        <v>878</v>
      </c>
      <c r="C434" s="191" t="s">
        <v>651</v>
      </c>
      <c r="D434" s="165" t="s">
        <v>8</v>
      </c>
      <c r="E434" s="166">
        <v>642.4</v>
      </c>
      <c r="F434" s="167">
        <v>41676</v>
      </c>
      <c r="G434" s="168">
        <v>642.4</v>
      </c>
      <c r="H434" s="201">
        <f t="shared" si="6"/>
        <v>0</v>
      </c>
      <c r="I434" s="169" t="s">
        <v>8</v>
      </c>
    </row>
    <row r="435" spans="1:10" x14ac:dyDescent="0.25">
      <c r="A435" s="190">
        <v>41676</v>
      </c>
      <c r="B435" s="191">
        <v>879</v>
      </c>
      <c r="C435" s="191" t="s">
        <v>651</v>
      </c>
      <c r="D435" s="165" t="s">
        <v>366</v>
      </c>
      <c r="E435" s="166">
        <v>5616.5</v>
      </c>
      <c r="F435" s="167">
        <v>41676</v>
      </c>
      <c r="G435" s="168">
        <v>5616.5</v>
      </c>
      <c r="H435" s="201">
        <f t="shared" si="6"/>
        <v>0</v>
      </c>
      <c r="I435" s="169" t="s">
        <v>21</v>
      </c>
    </row>
    <row r="436" spans="1:10" x14ac:dyDescent="0.25">
      <c r="A436" s="190">
        <v>41676</v>
      </c>
      <c r="B436" s="191">
        <v>880</v>
      </c>
      <c r="C436" s="191" t="s">
        <v>651</v>
      </c>
      <c r="D436" s="165" t="s">
        <v>44</v>
      </c>
      <c r="E436" s="166">
        <v>3800</v>
      </c>
      <c r="F436" s="167">
        <v>41690</v>
      </c>
      <c r="G436" s="168">
        <v>3800</v>
      </c>
      <c r="H436" s="201">
        <f t="shared" si="6"/>
        <v>0</v>
      </c>
      <c r="I436" s="169" t="s">
        <v>45</v>
      </c>
    </row>
    <row r="437" spans="1:10" x14ac:dyDescent="0.25">
      <c r="A437" s="190">
        <v>41676</v>
      </c>
      <c r="B437" s="191">
        <v>881</v>
      </c>
      <c r="C437" s="191" t="s">
        <v>651</v>
      </c>
      <c r="D437" s="165" t="s">
        <v>54</v>
      </c>
      <c r="E437" s="166">
        <v>28755.73</v>
      </c>
      <c r="F437" s="167">
        <v>41677</v>
      </c>
      <c r="G437" s="168">
        <v>28755.73</v>
      </c>
      <c r="H437" s="201">
        <f t="shared" si="6"/>
        <v>0</v>
      </c>
      <c r="I437" s="169" t="s">
        <v>27</v>
      </c>
    </row>
    <row r="438" spans="1:10" x14ac:dyDescent="0.25">
      <c r="A438" s="190">
        <v>41676</v>
      </c>
      <c r="B438" s="191">
        <v>882</v>
      </c>
      <c r="C438" s="191" t="s">
        <v>651</v>
      </c>
      <c r="D438" s="165" t="s">
        <v>57</v>
      </c>
      <c r="E438" s="166">
        <v>800</v>
      </c>
      <c r="F438" s="167">
        <v>41678</v>
      </c>
      <c r="G438" s="168">
        <v>800</v>
      </c>
      <c r="H438" s="201">
        <f t="shared" si="6"/>
        <v>0</v>
      </c>
      <c r="I438" s="169" t="s">
        <v>45</v>
      </c>
    </row>
    <row r="439" spans="1:10" x14ac:dyDescent="0.25">
      <c r="A439" s="190">
        <v>41676</v>
      </c>
      <c r="B439" s="191">
        <v>883</v>
      </c>
      <c r="C439" s="191" t="s">
        <v>651</v>
      </c>
      <c r="D439" s="165" t="s">
        <v>42</v>
      </c>
      <c r="E439" s="168">
        <v>1900</v>
      </c>
      <c r="F439" s="210" t="s">
        <v>844</v>
      </c>
      <c r="G439" s="174">
        <f>980+920</f>
        <v>1900</v>
      </c>
      <c r="H439" s="201">
        <f t="shared" si="6"/>
        <v>0</v>
      </c>
      <c r="I439" s="169" t="s">
        <v>45</v>
      </c>
    </row>
    <row r="440" spans="1:10" x14ac:dyDescent="0.25">
      <c r="A440" s="190">
        <v>41676</v>
      </c>
      <c r="B440" s="191">
        <v>884</v>
      </c>
      <c r="C440" s="191" t="s">
        <v>651</v>
      </c>
      <c r="D440" s="165" t="s">
        <v>13</v>
      </c>
      <c r="E440" s="166">
        <v>3222.5</v>
      </c>
      <c r="F440" s="167">
        <v>41681</v>
      </c>
      <c r="G440" s="168">
        <v>3222.5</v>
      </c>
      <c r="H440" s="201">
        <f t="shared" si="6"/>
        <v>0</v>
      </c>
      <c r="I440" s="169" t="s">
        <v>21</v>
      </c>
    </row>
    <row r="441" spans="1:10" x14ac:dyDescent="0.25">
      <c r="A441" s="190">
        <v>41676</v>
      </c>
      <c r="B441" s="191">
        <v>885</v>
      </c>
      <c r="C441" s="191" t="s">
        <v>651</v>
      </c>
      <c r="D441" s="165" t="s">
        <v>43</v>
      </c>
      <c r="E441" s="166">
        <v>1900</v>
      </c>
      <c r="F441" s="167">
        <v>41690</v>
      </c>
      <c r="G441" s="168">
        <v>1900</v>
      </c>
      <c r="H441" s="201">
        <f t="shared" si="6"/>
        <v>0</v>
      </c>
      <c r="I441" s="169" t="s">
        <v>45</v>
      </c>
    </row>
    <row r="442" spans="1:10" x14ac:dyDescent="0.25">
      <c r="A442" s="190">
        <v>41676</v>
      </c>
      <c r="B442" s="191">
        <v>886</v>
      </c>
      <c r="C442" s="191" t="s">
        <v>651</v>
      </c>
      <c r="D442" s="165" t="s">
        <v>312</v>
      </c>
      <c r="E442" s="166">
        <v>6435</v>
      </c>
      <c r="F442" s="167">
        <v>41680</v>
      </c>
      <c r="G442" s="168">
        <v>6435</v>
      </c>
      <c r="H442" s="201">
        <f t="shared" si="6"/>
        <v>0</v>
      </c>
      <c r="I442" s="169" t="s">
        <v>15</v>
      </c>
    </row>
    <row r="443" spans="1:10" x14ac:dyDescent="0.25">
      <c r="A443" s="190">
        <v>41676</v>
      </c>
      <c r="B443" s="191">
        <v>887</v>
      </c>
      <c r="C443" s="191" t="s">
        <v>651</v>
      </c>
      <c r="D443" s="165" t="s">
        <v>577</v>
      </c>
      <c r="E443" s="166">
        <v>1740</v>
      </c>
      <c r="F443" s="167">
        <v>41676</v>
      </c>
      <c r="G443" s="168">
        <v>1740</v>
      </c>
      <c r="H443" s="201">
        <f t="shared" si="6"/>
        <v>0</v>
      </c>
      <c r="I443" s="169" t="s">
        <v>15</v>
      </c>
    </row>
    <row r="444" spans="1:10" x14ac:dyDescent="0.25">
      <c r="A444" s="190">
        <v>41676</v>
      </c>
      <c r="B444" s="191">
        <v>888</v>
      </c>
      <c r="C444" s="191" t="s">
        <v>651</v>
      </c>
      <c r="D444" s="165" t="s">
        <v>845</v>
      </c>
      <c r="E444" s="166">
        <v>1783</v>
      </c>
      <c r="F444" s="167">
        <v>41676</v>
      </c>
      <c r="G444" s="168">
        <v>1783</v>
      </c>
      <c r="H444" s="201">
        <f t="shared" si="6"/>
        <v>0</v>
      </c>
      <c r="I444" s="169" t="s">
        <v>15</v>
      </c>
    </row>
    <row r="445" spans="1:10" x14ac:dyDescent="0.25">
      <c r="A445" s="190">
        <v>41676</v>
      </c>
      <c r="B445" s="191">
        <v>889</v>
      </c>
      <c r="C445" s="191" t="s">
        <v>651</v>
      </c>
      <c r="D445" s="165" t="s">
        <v>66</v>
      </c>
      <c r="E445" s="166">
        <v>1919</v>
      </c>
      <c r="F445" s="167">
        <v>41678</v>
      </c>
      <c r="G445" s="168">
        <v>1919</v>
      </c>
      <c r="H445" s="201">
        <f t="shared" si="6"/>
        <v>0</v>
      </c>
      <c r="I445" s="169" t="s">
        <v>45</v>
      </c>
    </row>
    <row r="446" spans="1:10" x14ac:dyDescent="0.25">
      <c r="A446" s="190">
        <v>41676</v>
      </c>
      <c r="B446" s="191">
        <v>890</v>
      </c>
      <c r="C446" s="191" t="s">
        <v>651</v>
      </c>
      <c r="D446" s="165" t="s">
        <v>795</v>
      </c>
      <c r="E446" s="166">
        <v>3109</v>
      </c>
      <c r="F446" s="173" t="s">
        <v>846</v>
      </c>
      <c r="G446" s="168">
        <v>3109</v>
      </c>
      <c r="H446" s="201">
        <f t="shared" si="6"/>
        <v>0</v>
      </c>
      <c r="I446" s="169" t="s">
        <v>45</v>
      </c>
    </row>
    <row r="447" spans="1:10" x14ac:dyDescent="0.25">
      <c r="A447" s="188">
        <v>41676</v>
      </c>
      <c r="B447" s="189">
        <v>891</v>
      </c>
      <c r="C447" s="189" t="s">
        <v>651</v>
      </c>
      <c r="D447" s="165" t="s">
        <v>19</v>
      </c>
      <c r="E447" s="166">
        <v>2505.5</v>
      </c>
      <c r="F447" s="169"/>
      <c r="G447" s="196"/>
      <c r="H447" s="211">
        <f t="shared" si="6"/>
        <v>2505.5</v>
      </c>
      <c r="I447" s="169" t="s">
        <v>12</v>
      </c>
    </row>
    <row r="448" spans="1:10" x14ac:dyDescent="0.25">
      <c r="A448" s="190">
        <v>41676</v>
      </c>
      <c r="B448" s="191">
        <v>892</v>
      </c>
      <c r="C448" s="191" t="s">
        <v>651</v>
      </c>
      <c r="D448" s="165" t="s">
        <v>110</v>
      </c>
      <c r="E448" s="168">
        <v>17729.599999999999</v>
      </c>
      <c r="F448" s="184" t="s">
        <v>847</v>
      </c>
      <c r="G448" s="168">
        <v>17729.599999999999</v>
      </c>
      <c r="H448" s="201">
        <f t="shared" si="6"/>
        <v>0</v>
      </c>
      <c r="I448" s="169" t="s">
        <v>12</v>
      </c>
      <c r="J448" s="170" t="s">
        <v>848</v>
      </c>
    </row>
    <row r="449" spans="1:10" x14ac:dyDescent="0.25">
      <c r="A449" s="190">
        <v>41676</v>
      </c>
      <c r="B449" s="191">
        <v>893</v>
      </c>
      <c r="C449" s="191" t="s">
        <v>651</v>
      </c>
      <c r="D449" s="165" t="s">
        <v>392</v>
      </c>
      <c r="E449" s="166">
        <v>1571.5</v>
      </c>
      <c r="F449" s="167">
        <v>41676</v>
      </c>
      <c r="G449" s="168">
        <v>1571.5</v>
      </c>
      <c r="H449" s="201">
        <f t="shared" si="6"/>
        <v>0</v>
      </c>
      <c r="I449" s="169"/>
    </row>
    <row r="450" spans="1:10" x14ac:dyDescent="0.25">
      <c r="A450" s="190">
        <v>41676</v>
      </c>
      <c r="B450" s="191">
        <v>894</v>
      </c>
      <c r="C450" s="191" t="s">
        <v>651</v>
      </c>
      <c r="D450" s="165" t="s">
        <v>509</v>
      </c>
      <c r="E450" s="166">
        <v>22152</v>
      </c>
      <c r="F450" s="167">
        <v>41676</v>
      </c>
      <c r="G450" s="168">
        <v>22152</v>
      </c>
      <c r="H450" s="201">
        <f t="shared" si="6"/>
        <v>0</v>
      </c>
      <c r="I450" s="169" t="s">
        <v>8</v>
      </c>
    </row>
    <row r="451" spans="1:10" x14ac:dyDescent="0.25">
      <c r="A451" s="190">
        <v>41676</v>
      </c>
      <c r="B451" s="191">
        <v>895</v>
      </c>
      <c r="C451" s="191" t="s">
        <v>651</v>
      </c>
      <c r="D451" s="165" t="s">
        <v>494</v>
      </c>
      <c r="E451" s="166">
        <v>178</v>
      </c>
      <c r="F451" s="167">
        <v>41676</v>
      </c>
      <c r="G451" s="168">
        <v>178</v>
      </c>
      <c r="H451" s="201">
        <f t="shared" si="6"/>
        <v>0</v>
      </c>
      <c r="I451" s="169"/>
    </row>
    <row r="452" spans="1:10" x14ac:dyDescent="0.25">
      <c r="A452" s="190">
        <v>41676</v>
      </c>
      <c r="B452" s="191">
        <v>896</v>
      </c>
      <c r="C452" s="191" t="s">
        <v>651</v>
      </c>
      <c r="D452" s="165" t="s">
        <v>78</v>
      </c>
      <c r="E452" s="166">
        <v>2265</v>
      </c>
      <c r="F452" s="167">
        <v>41677</v>
      </c>
      <c r="G452" s="168">
        <v>2265</v>
      </c>
      <c r="H452" s="201">
        <f t="shared" si="6"/>
        <v>0</v>
      </c>
      <c r="I452" s="169" t="s">
        <v>15</v>
      </c>
    </row>
    <row r="453" spans="1:10" x14ac:dyDescent="0.25">
      <c r="A453" s="190">
        <v>41676</v>
      </c>
      <c r="B453" s="191">
        <v>897</v>
      </c>
      <c r="C453" s="191" t="s">
        <v>651</v>
      </c>
      <c r="D453" s="165" t="s">
        <v>571</v>
      </c>
      <c r="E453" s="166">
        <v>1811.5</v>
      </c>
      <c r="F453" s="167">
        <v>41677</v>
      </c>
      <c r="G453" s="168">
        <v>1811.5</v>
      </c>
      <c r="H453" s="201">
        <f t="shared" ref="H453:H516" si="7">E453-G453</f>
        <v>0</v>
      </c>
      <c r="I453" s="169" t="s">
        <v>15</v>
      </c>
    </row>
    <row r="454" spans="1:10" x14ac:dyDescent="0.25">
      <c r="A454" s="190">
        <v>41676</v>
      </c>
      <c r="B454" s="191">
        <v>898</v>
      </c>
      <c r="C454" s="191" t="s">
        <v>651</v>
      </c>
      <c r="D454" s="165" t="s">
        <v>849</v>
      </c>
      <c r="E454" s="166">
        <v>3972</v>
      </c>
      <c r="F454" s="167">
        <v>41677</v>
      </c>
      <c r="G454" s="168">
        <v>3972</v>
      </c>
      <c r="H454" s="201">
        <f t="shared" si="7"/>
        <v>0</v>
      </c>
      <c r="I454" s="169" t="s">
        <v>15</v>
      </c>
    </row>
    <row r="455" spans="1:10" x14ac:dyDescent="0.25">
      <c r="A455" s="190">
        <v>41676</v>
      </c>
      <c r="B455" s="191">
        <v>899</v>
      </c>
      <c r="C455" s="191" t="s">
        <v>651</v>
      </c>
      <c r="D455" s="165" t="s">
        <v>235</v>
      </c>
      <c r="E455" s="166">
        <v>4351.5</v>
      </c>
      <c r="F455" s="167">
        <v>41677</v>
      </c>
      <c r="G455" s="168">
        <v>4351.5</v>
      </c>
      <c r="H455" s="201">
        <f t="shared" si="7"/>
        <v>0</v>
      </c>
      <c r="I455" s="169" t="s">
        <v>15</v>
      </c>
    </row>
    <row r="456" spans="1:10" x14ac:dyDescent="0.25">
      <c r="A456" s="190">
        <v>41676</v>
      </c>
      <c r="B456" s="191">
        <v>900</v>
      </c>
      <c r="C456" s="191" t="s">
        <v>651</v>
      </c>
      <c r="D456" s="165" t="s">
        <v>200</v>
      </c>
      <c r="E456" s="166">
        <v>28136</v>
      </c>
      <c r="F456" s="167">
        <v>41683</v>
      </c>
      <c r="G456" s="168">
        <v>28136</v>
      </c>
      <c r="H456" s="201">
        <f t="shared" si="7"/>
        <v>0</v>
      </c>
      <c r="I456" s="169"/>
    </row>
    <row r="457" spans="1:10" x14ac:dyDescent="0.25">
      <c r="A457" s="190">
        <v>41676</v>
      </c>
      <c r="B457" s="191">
        <v>901</v>
      </c>
      <c r="C457" s="191" t="s">
        <v>651</v>
      </c>
      <c r="D457" s="165" t="s">
        <v>144</v>
      </c>
      <c r="E457" s="168">
        <v>2432</v>
      </c>
      <c r="F457" s="175" t="s">
        <v>850</v>
      </c>
      <c r="G457" s="168">
        <f>2371+61</f>
        <v>2432</v>
      </c>
      <c r="H457" s="201">
        <f t="shared" si="7"/>
        <v>0</v>
      </c>
      <c r="I457" s="169" t="s">
        <v>15</v>
      </c>
    </row>
    <row r="458" spans="1:10" x14ac:dyDescent="0.25">
      <c r="A458" s="190">
        <v>41676</v>
      </c>
      <c r="B458" s="191">
        <v>902</v>
      </c>
      <c r="C458" s="191" t="s">
        <v>651</v>
      </c>
      <c r="D458" s="165" t="s">
        <v>304</v>
      </c>
      <c r="E458" s="168">
        <v>11129.04</v>
      </c>
      <c r="F458" s="187">
        <v>41677</v>
      </c>
      <c r="G458" s="168">
        <v>11129.04</v>
      </c>
      <c r="H458" s="201">
        <f t="shared" si="7"/>
        <v>0</v>
      </c>
      <c r="I458" s="169" t="s">
        <v>15</v>
      </c>
      <c r="J458" s="170" t="s">
        <v>851</v>
      </c>
    </row>
    <row r="459" spans="1:10" x14ac:dyDescent="0.25">
      <c r="A459" s="190">
        <v>41676</v>
      </c>
      <c r="B459" s="191">
        <v>903</v>
      </c>
      <c r="C459" s="191" t="s">
        <v>651</v>
      </c>
      <c r="D459" s="165" t="s">
        <v>134</v>
      </c>
      <c r="E459" s="166">
        <v>8910.5</v>
      </c>
      <c r="F459" s="167">
        <v>41677</v>
      </c>
      <c r="G459" s="168">
        <v>8910.5</v>
      </c>
      <c r="H459" s="201">
        <f t="shared" si="7"/>
        <v>0</v>
      </c>
      <c r="I459" s="169" t="s">
        <v>37</v>
      </c>
    </row>
    <row r="460" spans="1:10" x14ac:dyDescent="0.25">
      <c r="A460" s="190">
        <v>41676</v>
      </c>
      <c r="B460" s="191">
        <v>904</v>
      </c>
      <c r="C460" s="191" t="s">
        <v>651</v>
      </c>
      <c r="D460" s="165" t="s">
        <v>62</v>
      </c>
      <c r="E460" s="166">
        <v>22149</v>
      </c>
      <c r="F460" s="167">
        <v>41679</v>
      </c>
      <c r="G460" s="168">
        <v>22149</v>
      </c>
      <c r="H460" s="201">
        <f t="shared" si="7"/>
        <v>0</v>
      </c>
      <c r="I460" s="169" t="s">
        <v>37</v>
      </c>
    </row>
    <row r="461" spans="1:10" x14ac:dyDescent="0.25">
      <c r="A461" s="190">
        <v>41676</v>
      </c>
      <c r="B461" s="191">
        <v>905</v>
      </c>
      <c r="C461" s="191" t="s">
        <v>651</v>
      </c>
      <c r="D461" s="165" t="s">
        <v>367</v>
      </c>
      <c r="E461" s="166">
        <v>3064.5</v>
      </c>
      <c r="F461" s="167">
        <v>41676</v>
      </c>
      <c r="G461" s="168">
        <v>3064.5</v>
      </c>
      <c r="H461" s="201">
        <f t="shared" si="7"/>
        <v>0</v>
      </c>
      <c r="I461" s="169"/>
    </row>
    <row r="462" spans="1:10" x14ac:dyDescent="0.25">
      <c r="A462" s="190">
        <v>41676</v>
      </c>
      <c r="B462" s="191">
        <v>906</v>
      </c>
      <c r="C462" s="191" t="s">
        <v>651</v>
      </c>
      <c r="D462" s="165" t="s">
        <v>68</v>
      </c>
      <c r="E462" s="166">
        <v>5720.5</v>
      </c>
      <c r="F462" s="167">
        <v>41677</v>
      </c>
      <c r="G462" s="168">
        <v>5720.5</v>
      </c>
      <c r="H462" s="201">
        <f t="shared" si="7"/>
        <v>0</v>
      </c>
      <c r="I462" s="169" t="s">
        <v>37</v>
      </c>
    </row>
    <row r="463" spans="1:10" x14ac:dyDescent="0.25">
      <c r="A463" s="188">
        <v>41676</v>
      </c>
      <c r="B463" s="189">
        <v>907</v>
      </c>
      <c r="C463" s="189" t="s">
        <v>651</v>
      </c>
      <c r="D463" s="165" t="s">
        <v>19</v>
      </c>
      <c r="E463" s="166">
        <v>562862.22</v>
      </c>
      <c r="F463" s="212"/>
      <c r="G463" s="213"/>
      <c r="H463" s="211">
        <f t="shared" si="7"/>
        <v>562862.22</v>
      </c>
      <c r="I463" s="169"/>
    </row>
    <row r="464" spans="1:10" x14ac:dyDescent="0.25">
      <c r="A464" s="190">
        <v>41676</v>
      </c>
      <c r="B464" s="191">
        <v>908</v>
      </c>
      <c r="C464" s="191" t="s">
        <v>651</v>
      </c>
      <c r="D464" s="165" t="s">
        <v>22</v>
      </c>
      <c r="E464" s="166">
        <v>1211</v>
      </c>
      <c r="F464" s="167">
        <v>41676</v>
      </c>
      <c r="G464" s="168">
        <v>1211</v>
      </c>
      <c r="H464" s="201">
        <f t="shared" si="7"/>
        <v>0</v>
      </c>
      <c r="I464" s="169"/>
    </row>
    <row r="465" spans="1:10" x14ac:dyDescent="0.25">
      <c r="A465" s="190">
        <v>41676</v>
      </c>
      <c r="B465" s="191">
        <v>909</v>
      </c>
      <c r="C465" s="191" t="s">
        <v>651</v>
      </c>
      <c r="D465" s="165" t="s">
        <v>98</v>
      </c>
      <c r="E465" s="166">
        <v>9601</v>
      </c>
      <c r="F465" s="167">
        <v>41677</v>
      </c>
      <c r="G465" s="168">
        <v>9601</v>
      </c>
      <c r="H465" s="201">
        <f t="shared" si="7"/>
        <v>0</v>
      </c>
      <c r="I465" s="169" t="s">
        <v>37</v>
      </c>
    </row>
    <row r="466" spans="1:10" ht="15" x14ac:dyDescent="0.25">
      <c r="A466" s="190">
        <v>41676</v>
      </c>
      <c r="B466" s="191">
        <v>910</v>
      </c>
      <c r="C466" s="191" t="s">
        <v>651</v>
      </c>
      <c r="D466" s="165" t="s">
        <v>59</v>
      </c>
      <c r="E466" s="166">
        <v>11417.5</v>
      </c>
      <c r="F466" s="173" t="s">
        <v>852</v>
      </c>
      <c r="G466" s="168">
        <v>11417.5</v>
      </c>
      <c r="H466" s="201">
        <f t="shared" si="7"/>
        <v>0</v>
      </c>
      <c r="I466" s="169" t="s">
        <v>21</v>
      </c>
      <c r="J466" s="145"/>
    </row>
    <row r="467" spans="1:10" ht="15" x14ac:dyDescent="0.25">
      <c r="A467" s="190">
        <v>41676</v>
      </c>
      <c r="B467" s="191">
        <v>911</v>
      </c>
      <c r="C467" s="191" t="s">
        <v>651</v>
      </c>
      <c r="D467" s="165" t="s">
        <v>237</v>
      </c>
      <c r="E467" s="166">
        <v>4498.5</v>
      </c>
      <c r="F467" s="167">
        <v>41677</v>
      </c>
      <c r="G467" s="168">
        <v>4498.5</v>
      </c>
      <c r="H467" s="201">
        <f t="shared" si="7"/>
        <v>0</v>
      </c>
      <c r="I467" s="169" t="s">
        <v>21</v>
      </c>
      <c r="J467" s="145"/>
    </row>
    <row r="468" spans="1:10" ht="15" x14ac:dyDescent="0.25">
      <c r="A468" s="190">
        <v>41676</v>
      </c>
      <c r="B468" s="191">
        <v>912</v>
      </c>
      <c r="C468" s="191" t="s">
        <v>651</v>
      </c>
      <c r="D468" s="165" t="s">
        <v>19</v>
      </c>
      <c r="E468" s="166">
        <v>24430.5</v>
      </c>
      <c r="F468" s="167">
        <v>41677</v>
      </c>
      <c r="G468" s="168">
        <v>24430.5</v>
      </c>
      <c r="H468" s="201">
        <f t="shared" si="7"/>
        <v>0</v>
      </c>
      <c r="I468" s="169" t="s">
        <v>37</v>
      </c>
      <c r="J468" s="145"/>
    </row>
    <row r="469" spans="1:10" ht="15" x14ac:dyDescent="0.25">
      <c r="A469" s="190">
        <v>41676</v>
      </c>
      <c r="B469" s="191">
        <v>913</v>
      </c>
      <c r="C469" s="191" t="s">
        <v>651</v>
      </c>
      <c r="D469" s="165" t="s">
        <v>853</v>
      </c>
      <c r="E469" s="166">
        <v>1598</v>
      </c>
      <c r="F469" s="167">
        <v>41677</v>
      </c>
      <c r="G469" s="168">
        <v>1598</v>
      </c>
      <c r="H469" s="201">
        <f t="shared" si="7"/>
        <v>0</v>
      </c>
      <c r="I469" s="169" t="s">
        <v>21</v>
      </c>
      <c r="J469" s="145"/>
    </row>
    <row r="470" spans="1:10" ht="15" x14ac:dyDescent="0.25">
      <c r="A470" s="190">
        <v>41676</v>
      </c>
      <c r="B470" s="191">
        <v>914</v>
      </c>
      <c r="C470" s="191" t="s">
        <v>651</v>
      </c>
      <c r="D470" s="165" t="s">
        <v>63</v>
      </c>
      <c r="E470" s="166">
        <v>2255</v>
      </c>
      <c r="F470" s="167">
        <v>41677</v>
      </c>
      <c r="G470" s="168">
        <v>2255</v>
      </c>
      <c r="H470" s="201">
        <f t="shared" si="7"/>
        <v>0</v>
      </c>
      <c r="I470" s="169" t="s">
        <v>21</v>
      </c>
      <c r="J470" s="145"/>
    </row>
    <row r="471" spans="1:10" ht="15" x14ac:dyDescent="0.25">
      <c r="A471" s="190">
        <v>41676</v>
      </c>
      <c r="B471" s="191">
        <v>915</v>
      </c>
      <c r="C471" s="191" t="s">
        <v>651</v>
      </c>
      <c r="D471" s="165" t="s">
        <v>27</v>
      </c>
      <c r="E471" s="166">
        <v>22644</v>
      </c>
      <c r="F471" s="167">
        <v>41677</v>
      </c>
      <c r="G471" s="168">
        <v>22644</v>
      </c>
      <c r="H471" s="201">
        <f t="shared" si="7"/>
        <v>0</v>
      </c>
      <c r="I471" s="169" t="s">
        <v>27</v>
      </c>
      <c r="J471" s="145"/>
    </row>
    <row r="472" spans="1:10" ht="15" x14ac:dyDescent="0.25">
      <c r="A472" s="190">
        <v>41676</v>
      </c>
      <c r="B472" s="191">
        <v>916</v>
      </c>
      <c r="C472" s="191" t="s">
        <v>651</v>
      </c>
      <c r="D472" s="165" t="s">
        <v>312</v>
      </c>
      <c r="E472" s="166">
        <v>616.5</v>
      </c>
      <c r="F472" s="167">
        <v>41676</v>
      </c>
      <c r="G472" s="168">
        <v>616.5</v>
      </c>
      <c r="H472" s="201">
        <f t="shared" si="7"/>
        <v>0</v>
      </c>
      <c r="I472" s="169"/>
      <c r="J472" s="145"/>
    </row>
    <row r="473" spans="1:10" ht="15" x14ac:dyDescent="0.25">
      <c r="A473" s="190">
        <v>41676</v>
      </c>
      <c r="B473" s="191">
        <v>917</v>
      </c>
      <c r="C473" s="191" t="s">
        <v>651</v>
      </c>
      <c r="D473" s="165" t="s">
        <v>854</v>
      </c>
      <c r="E473" s="166">
        <v>2604</v>
      </c>
      <c r="F473" s="167">
        <v>41676</v>
      </c>
      <c r="G473" s="168">
        <v>2604</v>
      </c>
      <c r="H473" s="201">
        <f t="shared" si="7"/>
        <v>0</v>
      </c>
      <c r="I473" s="169"/>
      <c r="J473" s="145"/>
    </row>
    <row r="474" spans="1:10" ht="15" x14ac:dyDescent="0.25">
      <c r="A474" s="190">
        <v>41676</v>
      </c>
      <c r="B474" s="191">
        <v>918</v>
      </c>
      <c r="C474" s="191" t="s">
        <v>651</v>
      </c>
      <c r="D474" s="165" t="s">
        <v>14</v>
      </c>
      <c r="E474" s="166">
        <v>4567</v>
      </c>
      <c r="F474" s="167">
        <v>41677</v>
      </c>
      <c r="G474" s="168">
        <v>4567</v>
      </c>
      <c r="H474" s="201">
        <f t="shared" si="7"/>
        <v>0</v>
      </c>
      <c r="I474" s="169" t="s">
        <v>21</v>
      </c>
      <c r="J474" s="145"/>
    </row>
    <row r="475" spans="1:10" ht="15" x14ac:dyDescent="0.25">
      <c r="A475" s="190">
        <v>41676</v>
      </c>
      <c r="B475" s="191">
        <v>919</v>
      </c>
      <c r="C475" s="191" t="s">
        <v>651</v>
      </c>
      <c r="D475" s="165" t="s">
        <v>659</v>
      </c>
      <c r="E475" s="166">
        <v>4330</v>
      </c>
      <c r="F475" s="167">
        <v>41676</v>
      </c>
      <c r="G475" s="168">
        <v>4330</v>
      </c>
      <c r="H475" s="201">
        <f t="shared" si="7"/>
        <v>0</v>
      </c>
      <c r="I475" s="169"/>
      <c r="J475" s="145"/>
    </row>
    <row r="476" spans="1:10" ht="15" x14ac:dyDescent="0.25">
      <c r="A476" s="190">
        <v>41677</v>
      </c>
      <c r="B476" s="191">
        <v>920</v>
      </c>
      <c r="C476" s="191" t="s">
        <v>651</v>
      </c>
      <c r="D476" s="165" t="s">
        <v>160</v>
      </c>
      <c r="E476" s="166">
        <v>54220.3</v>
      </c>
      <c r="F476" s="173" t="s">
        <v>855</v>
      </c>
      <c r="G476" s="166">
        <v>54220.3</v>
      </c>
      <c r="H476" s="201">
        <f t="shared" si="7"/>
        <v>0</v>
      </c>
      <c r="I476" s="169" t="s">
        <v>162</v>
      </c>
      <c r="J476" s="145"/>
    </row>
    <row r="477" spans="1:10" ht="15" x14ac:dyDescent="0.25">
      <c r="A477" s="190">
        <v>41677</v>
      </c>
      <c r="B477" s="191">
        <v>921</v>
      </c>
      <c r="C477" s="191" t="s">
        <v>651</v>
      </c>
      <c r="D477" s="165" t="s">
        <v>856</v>
      </c>
      <c r="E477" s="166">
        <v>3705</v>
      </c>
      <c r="F477" s="167">
        <v>41677</v>
      </c>
      <c r="G477" s="168">
        <v>3705</v>
      </c>
      <c r="H477" s="201">
        <f t="shared" si="7"/>
        <v>0</v>
      </c>
      <c r="I477" s="192" t="s">
        <v>27</v>
      </c>
      <c r="J477" s="145"/>
    </row>
    <row r="478" spans="1:10" ht="15" x14ac:dyDescent="0.25">
      <c r="A478" s="190">
        <v>41677</v>
      </c>
      <c r="B478" s="191">
        <v>922</v>
      </c>
      <c r="C478" s="191" t="s">
        <v>651</v>
      </c>
      <c r="D478" s="165" t="s">
        <v>100</v>
      </c>
      <c r="E478" s="166">
        <v>25581.64</v>
      </c>
      <c r="F478" s="167">
        <v>41677</v>
      </c>
      <c r="G478" s="168">
        <v>25581.64</v>
      </c>
      <c r="H478" s="201">
        <f t="shared" si="7"/>
        <v>0</v>
      </c>
      <c r="I478" s="169" t="s">
        <v>27</v>
      </c>
      <c r="J478" s="145"/>
    </row>
    <row r="479" spans="1:10" ht="15" x14ac:dyDescent="0.25">
      <c r="A479" s="190">
        <v>41677</v>
      </c>
      <c r="B479" s="191">
        <v>923</v>
      </c>
      <c r="C479" s="191" t="s">
        <v>651</v>
      </c>
      <c r="D479" s="165" t="s">
        <v>160</v>
      </c>
      <c r="E479" s="166">
        <v>49864.6</v>
      </c>
      <c r="F479" s="173" t="s">
        <v>857</v>
      </c>
      <c r="G479" s="168">
        <v>49864.6</v>
      </c>
      <c r="H479" s="201">
        <f t="shared" si="7"/>
        <v>0</v>
      </c>
      <c r="I479" s="169" t="s">
        <v>162</v>
      </c>
      <c r="J479" s="145"/>
    </row>
    <row r="480" spans="1:10" ht="15" x14ac:dyDescent="0.25">
      <c r="A480" s="190">
        <v>41677</v>
      </c>
      <c r="B480" s="191">
        <v>924</v>
      </c>
      <c r="C480" s="191" t="s">
        <v>651</v>
      </c>
      <c r="D480" s="165" t="s">
        <v>858</v>
      </c>
      <c r="E480" s="166">
        <v>9294.5</v>
      </c>
      <c r="F480" s="167">
        <v>41677</v>
      </c>
      <c r="G480" s="168">
        <v>9294.5</v>
      </c>
      <c r="H480" s="201">
        <f t="shared" si="7"/>
        <v>0</v>
      </c>
      <c r="I480" s="169" t="s">
        <v>27</v>
      </c>
      <c r="J480" s="145"/>
    </row>
    <row r="481" spans="1:10" ht="15" x14ac:dyDescent="0.25">
      <c r="A481" s="190">
        <v>41677</v>
      </c>
      <c r="B481" s="191">
        <v>925</v>
      </c>
      <c r="C481" s="191" t="s">
        <v>651</v>
      </c>
      <c r="D481" s="165" t="s">
        <v>91</v>
      </c>
      <c r="E481" s="166">
        <v>7257.6</v>
      </c>
      <c r="F481" s="167">
        <v>41677</v>
      </c>
      <c r="G481" s="168">
        <v>7257.6</v>
      </c>
      <c r="H481" s="201">
        <f t="shared" si="7"/>
        <v>0</v>
      </c>
      <c r="I481" s="169" t="s">
        <v>27</v>
      </c>
      <c r="J481" s="145"/>
    </row>
    <row r="482" spans="1:10" x14ac:dyDescent="0.25">
      <c r="A482" s="190">
        <v>41677</v>
      </c>
      <c r="B482" s="191">
        <v>926</v>
      </c>
      <c r="C482" s="191" t="s">
        <v>651</v>
      </c>
      <c r="D482" s="165" t="s">
        <v>85</v>
      </c>
      <c r="E482" s="166">
        <v>26463.200000000001</v>
      </c>
      <c r="F482" s="167">
        <v>41677</v>
      </c>
      <c r="G482" s="168">
        <v>26463.200000000001</v>
      </c>
      <c r="H482" s="201">
        <f t="shared" si="7"/>
        <v>0</v>
      </c>
      <c r="I482" s="169" t="s">
        <v>27</v>
      </c>
    </row>
    <row r="483" spans="1:10" x14ac:dyDescent="0.25">
      <c r="A483" s="190">
        <v>41677</v>
      </c>
      <c r="B483" s="191">
        <v>927</v>
      </c>
      <c r="C483" s="191" t="s">
        <v>651</v>
      </c>
      <c r="D483" s="165" t="s">
        <v>88</v>
      </c>
      <c r="E483" s="166">
        <v>6229.6</v>
      </c>
      <c r="F483" s="167">
        <v>41677</v>
      </c>
      <c r="G483" s="168">
        <v>6229.6</v>
      </c>
      <c r="H483" s="201">
        <f t="shared" si="7"/>
        <v>0</v>
      </c>
      <c r="I483" s="169"/>
    </row>
    <row r="484" spans="1:10" x14ac:dyDescent="0.25">
      <c r="A484" s="190">
        <v>41677</v>
      </c>
      <c r="B484" s="191">
        <v>928</v>
      </c>
      <c r="C484" s="191" t="s">
        <v>651</v>
      </c>
      <c r="D484" s="165" t="s">
        <v>859</v>
      </c>
      <c r="E484" s="166">
        <v>15443.5</v>
      </c>
      <c r="F484" s="167">
        <v>41682</v>
      </c>
      <c r="G484" s="168">
        <v>15443.5</v>
      </c>
      <c r="H484" s="201">
        <f t="shared" si="7"/>
        <v>0</v>
      </c>
      <c r="I484" s="169" t="s">
        <v>162</v>
      </c>
    </row>
    <row r="485" spans="1:10" x14ac:dyDescent="0.25">
      <c r="A485" s="190">
        <v>41677</v>
      </c>
      <c r="B485" s="191">
        <v>929</v>
      </c>
      <c r="C485" s="191" t="s">
        <v>651</v>
      </c>
      <c r="D485" s="165" t="s">
        <v>22</v>
      </c>
      <c r="E485" s="166">
        <v>18415</v>
      </c>
      <c r="F485" s="167">
        <v>41678</v>
      </c>
      <c r="G485" s="168">
        <v>18415</v>
      </c>
      <c r="H485" s="201">
        <f t="shared" si="7"/>
        <v>0</v>
      </c>
      <c r="I485" s="169" t="s">
        <v>162</v>
      </c>
    </row>
    <row r="486" spans="1:10" x14ac:dyDescent="0.25">
      <c r="A486" s="190">
        <v>41677</v>
      </c>
      <c r="B486" s="191">
        <v>930</v>
      </c>
      <c r="C486" s="191" t="s">
        <v>651</v>
      </c>
      <c r="D486" s="165" t="s">
        <v>163</v>
      </c>
      <c r="E486" s="166">
        <v>17664.5</v>
      </c>
      <c r="F486" s="167">
        <v>41678</v>
      </c>
      <c r="G486" s="168">
        <v>17664.5</v>
      </c>
      <c r="H486" s="201">
        <f t="shared" si="7"/>
        <v>0</v>
      </c>
      <c r="I486" s="169" t="s">
        <v>162</v>
      </c>
    </row>
    <row r="487" spans="1:10" x14ac:dyDescent="0.25">
      <c r="A487" s="190">
        <v>41677</v>
      </c>
      <c r="B487" s="191">
        <v>931</v>
      </c>
      <c r="C487" s="191" t="s">
        <v>651</v>
      </c>
      <c r="D487" s="165" t="s">
        <v>370</v>
      </c>
      <c r="E487" s="166">
        <v>5806</v>
      </c>
      <c r="F487" s="167">
        <v>41678</v>
      </c>
      <c r="G487" s="168">
        <v>5806</v>
      </c>
      <c r="H487" s="201">
        <f t="shared" si="7"/>
        <v>0</v>
      </c>
      <c r="I487" s="169" t="s">
        <v>162</v>
      </c>
    </row>
    <row r="488" spans="1:10" x14ac:dyDescent="0.25">
      <c r="A488" s="190">
        <v>41677</v>
      </c>
      <c r="B488" s="191">
        <v>932</v>
      </c>
      <c r="C488" s="191" t="s">
        <v>651</v>
      </c>
      <c r="D488" s="165" t="s">
        <v>169</v>
      </c>
      <c r="E488" s="166">
        <v>11726</v>
      </c>
      <c r="F488" s="167">
        <v>41678</v>
      </c>
      <c r="G488" s="168">
        <v>11726</v>
      </c>
      <c r="H488" s="201">
        <f t="shared" si="7"/>
        <v>0</v>
      </c>
      <c r="I488" s="169" t="s">
        <v>162</v>
      </c>
    </row>
    <row r="489" spans="1:10" x14ac:dyDescent="0.25">
      <c r="A489" s="190">
        <v>41677</v>
      </c>
      <c r="B489" s="191">
        <v>933</v>
      </c>
      <c r="C489" s="191" t="s">
        <v>651</v>
      </c>
      <c r="D489" s="165" t="s">
        <v>546</v>
      </c>
      <c r="E489" s="166">
        <v>5034.5</v>
      </c>
      <c r="F489" s="167">
        <v>41678</v>
      </c>
      <c r="G489" s="168">
        <v>5034.5</v>
      </c>
      <c r="H489" s="201">
        <f t="shared" si="7"/>
        <v>0</v>
      </c>
      <c r="I489" s="169" t="s">
        <v>162</v>
      </c>
    </row>
    <row r="490" spans="1:10" x14ac:dyDescent="0.25">
      <c r="A490" s="190">
        <v>41677</v>
      </c>
      <c r="B490" s="191">
        <v>934</v>
      </c>
      <c r="C490" s="191" t="s">
        <v>651</v>
      </c>
      <c r="D490" s="165" t="s">
        <v>860</v>
      </c>
      <c r="E490" s="166">
        <v>21638</v>
      </c>
      <c r="F490" s="167">
        <v>41678</v>
      </c>
      <c r="G490" s="168">
        <v>21638</v>
      </c>
      <c r="H490" s="201">
        <f t="shared" si="7"/>
        <v>0</v>
      </c>
      <c r="I490" s="169" t="s">
        <v>162</v>
      </c>
    </row>
    <row r="491" spans="1:10" x14ac:dyDescent="0.25">
      <c r="A491" s="190">
        <v>41677</v>
      </c>
      <c r="B491" s="191">
        <v>935</v>
      </c>
      <c r="C491" s="191" t="s">
        <v>651</v>
      </c>
      <c r="D491" s="165" t="s">
        <v>149</v>
      </c>
      <c r="E491" s="166">
        <v>8040</v>
      </c>
      <c r="F491" s="167">
        <v>41677</v>
      </c>
      <c r="G491" s="168">
        <v>8040</v>
      </c>
      <c r="H491" s="201">
        <f t="shared" si="7"/>
        <v>0</v>
      </c>
      <c r="I491" s="169" t="s">
        <v>27</v>
      </c>
    </row>
    <row r="492" spans="1:10" x14ac:dyDescent="0.25">
      <c r="A492" s="190">
        <v>41677</v>
      </c>
      <c r="B492" s="191">
        <v>936</v>
      </c>
      <c r="C492" s="191" t="s">
        <v>651</v>
      </c>
      <c r="D492" s="165" t="s">
        <v>168</v>
      </c>
      <c r="E492" s="166">
        <v>20329.5</v>
      </c>
      <c r="F492" s="167">
        <v>41678</v>
      </c>
      <c r="G492" s="168">
        <v>20329.5</v>
      </c>
      <c r="H492" s="201">
        <f t="shared" si="7"/>
        <v>0</v>
      </c>
      <c r="I492" s="169" t="s">
        <v>162</v>
      </c>
    </row>
    <row r="493" spans="1:10" x14ac:dyDescent="0.25">
      <c r="A493" s="190">
        <v>41677</v>
      </c>
      <c r="B493" s="191">
        <v>937</v>
      </c>
      <c r="C493" s="191" t="s">
        <v>651</v>
      </c>
      <c r="D493" s="165" t="s">
        <v>861</v>
      </c>
      <c r="E493" s="166">
        <v>7353.5</v>
      </c>
      <c r="F493" s="167">
        <v>41678</v>
      </c>
      <c r="G493" s="168">
        <v>7353.5</v>
      </c>
      <c r="H493" s="201">
        <f t="shared" si="7"/>
        <v>0</v>
      </c>
      <c r="I493" s="169" t="s">
        <v>162</v>
      </c>
    </row>
    <row r="494" spans="1:10" x14ac:dyDescent="0.25">
      <c r="A494" s="190">
        <v>41677</v>
      </c>
      <c r="B494" s="191">
        <v>938</v>
      </c>
      <c r="C494" s="191" t="s">
        <v>651</v>
      </c>
      <c r="D494" s="165" t="s">
        <v>272</v>
      </c>
      <c r="E494" s="166">
        <v>3988</v>
      </c>
      <c r="F494" s="173" t="s">
        <v>862</v>
      </c>
      <c r="G494" s="168">
        <v>3988</v>
      </c>
      <c r="H494" s="201">
        <f t="shared" si="7"/>
        <v>0</v>
      </c>
      <c r="I494" s="169" t="s">
        <v>162</v>
      </c>
      <c r="J494" s="170" t="s">
        <v>863</v>
      </c>
    </row>
    <row r="495" spans="1:10" x14ac:dyDescent="0.25">
      <c r="A495" s="190">
        <v>41677</v>
      </c>
      <c r="B495" s="191">
        <v>939</v>
      </c>
      <c r="C495" s="191" t="s">
        <v>651</v>
      </c>
      <c r="D495" s="165" t="s">
        <v>175</v>
      </c>
      <c r="E495" s="166">
        <v>8060</v>
      </c>
      <c r="F495" s="173" t="s">
        <v>864</v>
      </c>
      <c r="G495" s="168">
        <v>8060</v>
      </c>
      <c r="H495" s="201">
        <f t="shared" si="7"/>
        <v>0</v>
      </c>
      <c r="I495" s="169" t="s">
        <v>162</v>
      </c>
    </row>
    <row r="496" spans="1:10" x14ac:dyDescent="0.25">
      <c r="A496" s="190">
        <v>41677</v>
      </c>
      <c r="B496" s="191">
        <v>940</v>
      </c>
      <c r="C496" s="191" t="s">
        <v>651</v>
      </c>
      <c r="D496" s="165" t="s">
        <v>250</v>
      </c>
      <c r="E496" s="166">
        <v>4356</v>
      </c>
      <c r="F496" s="167">
        <v>41678</v>
      </c>
      <c r="G496" s="168">
        <v>4356</v>
      </c>
      <c r="H496" s="201">
        <f t="shared" si="7"/>
        <v>0</v>
      </c>
      <c r="I496" s="169" t="s">
        <v>162</v>
      </c>
    </row>
    <row r="497" spans="1:10" x14ac:dyDescent="0.25">
      <c r="A497" s="190">
        <v>41677</v>
      </c>
      <c r="B497" s="191">
        <v>941</v>
      </c>
      <c r="C497" s="191" t="s">
        <v>651</v>
      </c>
      <c r="D497" s="165" t="s">
        <v>152</v>
      </c>
      <c r="E497" s="166">
        <v>6461</v>
      </c>
      <c r="F497" s="167">
        <v>41677</v>
      </c>
      <c r="G497" s="168">
        <v>6461</v>
      </c>
      <c r="H497" s="201">
        <f t="shared" si="7"/>
        <v>0</v>
      </c>
      <c r="I497" s="169"/>
    </row>
    <row r="498" spans="1:10" x14ac:dyDescent="0.25">
      <c r="A498" s="190">
        <v>41677</v>
      </c>
      <c r="B498" s="191">
        <v>942</v>
      </c>
      <c r="C498" s="191" t="s">
        <v>651</v>
      </c>
      <c r="D498" s="165" t="s">
        <v>8</v>
      </c>
      <c r="E498" s="166">
        <v>1784</v>
      </c>
      <c r="F498" s="167">
        <v>41677</v>
      </c>
      <c r="G498" s="168">
        <v>1784</v>
      </c>
      <c r="H498" s="201">
        <f t="shared" si="7"/>
        <v>0</v>
      </c>
      <c r="I498" s="169" t="s">
        <v>8</v>
      </c>
    </row>
    <row r="499" spans="1:10" x14ac:dyDescent="0.25">
      <c r="A499" s="190">
        <v>41677</v>
      </c>
      <c r="B499" s="191">
        <v>943</v>
      </c>
      <c r="C499" s="191" t="s">
        <v>651</v>
      </c>
      <c r="D499" s="165" t="s">
        <v>240</v>
      </c>
      <c r="E499" s="166">
        <v>46043.6</v>
      </c>
      <c r="F499" s="173">
        <v>41706</v>
      </c>
      <c r="G499" s="174">
        <v>46043.5</v>
      </c>
      <c r="H499" s="201">
        <f t="shared" si="7"/>
        <v>9.9999999998544808E-2</v>
      </c>
      <c r="I499" s="169" t="s">
        <v>27</v>
      </c>
    </row>
    <row r="500" spans="1:10" x14ac:dyDescent="0.25">
      <c r="A500" s="190">
        <v>41677</v>
      </c>
      <c r="B500" s="191">
        <v>944</v>
      </c>
      <c r="C500" s="191" t="s">
        <v>651</v>
      </c>
      <c r="D500" s="165" t="s">
        <v>244</v>
      </c>
      <c r="E500" s="168">
        <v>17985.400000000001</v>
      </c>
      <c r="F500" s="214">
        <v>41706</v>
      </c>
      <c r="G500" s="174">
        <v>17985.400000000001</v>
      </c>
      <c r="H500" s="201">
        <f t="shared" si="7"/>
        <v>0</v>
      </c>
      <c r="I500" s="169" t="s">
        <v>27</v>
      </c>
    </row>
    <row r="501" spans="1:10" x14ac:dyDescent="0.25">
      <c r="A501" s="190">
        <v>41677</v>
      </c>
      <c r="B501" s="191">
        <v>945</v>
      </c>
      <c r="C501" s="191" t="s">
        <v>651</v>
      </c>
      <c r="D501" s="165" t="s">
        <v>269</v>
      </c>
      <c r="E501" s="166">
        <v>3813.5</v>
      </c>
      <c r="F501" s="167">
        <v>41677</v>
      </c>
      <c r="G501" s="168">
        <v>3813.5</v>
      </c>
      <c r="H501" s="201">
        <f t="shared" si="7"/>
        <v>0</v>
      </c>
      <c r="I501" s="169"/>
    </row>
    <row r="502" spans="1:10" x14ac:dyDescent="0.25">
      <c r="A502" s="190">
        <v>41677</v>
      </c>
      <c r="B502" s="191">
        <v>946</v>
      </c>
      <c r="C502" s="191" t="s">
        <v>651</v>
      </c>
      <c r="D502" s="165" t="s">
        <v>163</v>
      </c>
      <c r="E502" s="166">
        <v>1623</v>
      </c>
      <c r="F502" s="167">
        <v>41678</v>
      </c>
      <c r="G502" s="168">
        <v>1623</v>
      </c>
      <c r="H502" s="201">
        <f t="shared" si="7"/>
        <v>0</v>
      </c>
      <c r="I502" s="169" t="s">
        <v>162</v>
      </c>
    </row>
    <row r="503" spans="1:10" x14ac:dyDescent="0.25">
      <c r="A503" s="190">
        <v>41677</v>
      </c>
      <c r="B503" s="191">
        <v>947</v>
      </c>
      <c r="C503" s="191" t="s">
        <v>651</v>
      </c>
      <c r="D503" s="165" t="s">
        <v>106</v>
      </c>
      <c r="E503" s="166">
        <v>6528</v>
      </c>
      <c r="F503" s="167">
        <v>41682</v>
      </c>
      <c r="G503" s="168">
        <v>6528</v>
      </c>
      <c r="H503" s="201">
        <f t="shared" si="7"/>
        <v>0</v>
      </c>
      <c r="I503" s="169"/>
    </row>
    <row r="504" spans="1:10" x14ac:dyDescent="0.25">
      <c r="A504" s="190">
        <v>41677</v>
      </c>
      <c r="B504" s="191">
        <v>948</v>
      </c>
      <c r="C504" s="191" t="s">
        <v>651</v>
      </c>
      <c r="D504" s="165" t="s">
        <v>163</v>
      </c>
      <c r="E504" s="166">
        <v>2058.5</v>
      </c>
      <c r="F504" s="167">
        <v>41677</v>
      </c>
      <c r="G504" s="168">
        <v>2058.5</v>
      </c>
      <c r="H504" s="201">
        <f t="shared" si="7"/>
        <v>0</v>
      </c>
      <c r="I504" s="169" t="s">
        <v>27</v>
      </c>
    </row>
    <row r="505" spans="1:10" x14ac:dyDescent="0.25">
      <c r="A505" s="190">
        <v>41677</v>
      </c>
      <c r="B505" s="191">
        <v>949</v>
      </c>
      <c r="C505" s="191" t="s">
        <v>651</v>
      </c>
      <c r="D505" s="165" t="s">
        <v>85</v>
      </c>
      <c r="E505" s="166">
        <v>11521.5</v>
      </c>
      <c r="F505" s="167">
        <v>41677</v>
      </c>
      <c r="G505" s="168">
        <v>11521.5</v>
      </c>
      <c r="H505" s="201">
        <f t="shared" si="7"/>
        <v>0</v>
      </c>
      <c r="I505" s="169" t="s">
        <v>27</v>
      </c>
    </row>
    <row r="506" spans="1:10" x14ac:dyDescent="0.25">
      <c r="A506" s="190">
        <v>41677</v>
      </c>
      <c r="B506" s="191">
        <v>950</v>
      </c>
      <c r="C506" s="191" t="s">
        <v>651</v>
      </c>
      <c r="D506" s="165" t="s">
        <v>346</v>
      </c>
      <c r="E506" s="166">
        <v>1511</v>
      </c>
      <c r="F506" s="167">
        <v>41677</v>
      </c>
      <c r="G506" s="168">
        <v>1511</v>
      </c>
      <c r="H506" s="201">
        <f t="shared" si="7"/>
        <v>0</v>
      </c>
      <c r="I506" s="169" t="s">
        <v>27</v>
      </c>
    </row>
    <row r="507" spans="1:10" x14ac:dyDescent="0.25">
      <c r="A507" s="190">
        <v>41677</v>
      </c>
      <c r="B507" s="191">
        <v>951</v>
      </c>
      <c r="C507" s="191" t="s">
        <v>651</v>
      </c>
      <c r="D507" s="165" t="s">
        <v>766</v>
      </c>
      <c r="E507" s="166">
        <v>2913</v>
      </c>
      <c r="F507" s="167">
        <v>41677</v>
      </c>
      <c r="G507" s="168">
        <v>2913</v>
      </c>
      <c r="H507" s="201">
        <f t="shared" si="7"/>
        <v>0</v>
      </c>
      <c r="I507" s="169" t="s">
        <v>27</v>
      </c>
    </row>
    <row r="508" spans="1:10" x14ac:dyDescent="0.25">
      <c r="A508" s="190">
        <v>41677</v>
      </c>
      <c r="B508" s="191">
        <v>952</v>
      </c>
      <c r="C508" s="191" t="s">
        <v>651</v>
      </c>
      <c r="D508" s="165" t="s">
        <v>250</v>
      </c>
      <c r="E508" s="166">
        <v>1298</v>
      </c>
      <c r="F508" s="167">
        <v>41682</v>
      </c>
      <c r="G508" s="168">
        <v>1298</v>
      </c>
      <c r="H508" s="201">
        <f t="shared" si="7"/>
        <v>0</v>
      </c>
      <c r="I508" s="169" t="s">
        <v>162</v>
      </c>
    </row>
    <row r="509" spans="1:10" x14ac:dyDescent="0.25">
      <c r="A509" s="190">
        <v>41677</v>
      </c>
      <c r="B509" s="191">
        <v>953</v>
      </c>
      <c r="C509" s="191" t="s">
        <v>651</v>
      </c>
      <c r="D509" s="165" t="s">
        <v>93</v>
      </c>
      <c r="E509" s="166">
        <v>6480</v>
      </c>
      <c r="F509" s="167">
        <v>41677</v>
      </c>
      <c r="G509" s="168">
        <v>6480</v>
      </c>
      <c r="H509" s="201">
        <f t="shared" si="7"/>
        <v>0</v>
      </c>
      <c r="I509" s="169" t="s">
        <v>27</v>
      </c>
    </row>
    <row r="510" spans="1:10" x14ac:dyDescent="0.25">
      <c r="A510" s="190">
        <v>41677</v>
      </c>
      <c r="B510" s="191">
        <v>954</v>
      </c>
      <c r="C510" s="191" t="s">
        <v>651</v>
      </c>
      <c r="D510" s="165" t="s">
        <v>479</v>
      </c>
      <c r="E510" s="166">
        <v>6097</v>
      </c>
      <c r="F510" s="167">
        <v>41677</v>
      </c>
      <c r="G510" s="168">
        <v>6097</v>
      </c>
      <c r="H510" s="201">
        <f t="shared" si="7"/>
        <v>0</v>
      </c>
      <c r="I510" s="169" t="s">
        <v>27</v>
      </c>
    </row>
    <row r="511" spans="1:10" x14ac:dyDescent="0.25">
      <c r="A511" s="190">
        <v>41677</v>
      </c>
      <c r="B511" s="191">
        <v>955</v>
      </c>
      <c r="C511" s="191" t="s">
        <v>651</v>
      </c>
      <c r="D511" s="165" t="s">
        <v>99</v>
      </c>
      <c r="E511" s="166">
        <v>953</v>
      </c>
      <c r="F511" s="167">
        <v>41677</v>
      </c>
      <c r="G511" s="168">
        <v>953</v>
      </c>
      <c r="H511" s="201">
        <f t="shared" si="7"/>
        <v>0</v>
      </c>
      <c r="I511" s="169" t="s">
        <v>27</v>
      </c>
    </row>
    <row r="512" spans="1:10" x14ac:dyDescent="0.25">
      <c r="A512" s="190">
        <v>41677</v>
      </c>
      <c r="B512" s="191">
        <v>956</v>
      </c>
      <c r="C512" s="191" t="s">
        <v>651</v>
      </c>
      <c r="D512" s="171" t="s">
        <v>53</v>
      </c>
      <c r="E512" s="172">
        <v>0</v>
      </c>
      <c r="F512" s="169"/>
      <c r="G512" s="168"/>
      <c r="H512" s="201">
        <f t="shared" si="7"/>
        <v>0</v>
      </c>
      <c r="I512" s="169" t="s">
        <v>324</v>
      </c>
      <c r="J512" s="170" t="s">
        <v>865</v>
      </c>
    </row>
    <row r="513" spans="1:10" x14ac:dyDescent="0.25">
      <c r="A513" s="190">
        <v>41677</v>
      </c>
      <c r="B513" s="191">
        <v>957</v>
      </c>
      <c r="C513" s="191" t="s">
        <v>651</v>
      </c>
      <c r="D513" s="165" t="s">
        <v>13</v>
      </c>
      <c r="E513" s="166">
        <v>4200</v>
      </c>
      <c r="F513" s="167">
        <v>41681</v>
      </c>
      <c r="G513" s="168">
        <v>4200</v>
      </c>
      <c r="H513" s="201">
        <f t="shared" si="7"/>
        <v>0</v>
      </c>
      <c r="I513" s="169" t="s">
        <v>21</v>
      </c>
    </row>
    <row r="514" spans="1:10" x14ac:dyDescent="0.25">
      <c r="A514" s="190">
        <v>41677</v>
      </c>
      <c r="B514" s="191">
        <v>958</v>
      </c>
      <c r="C514" s="191" t="s">
        <v>651</v>
      </c>
      <c r="D514" s="165" t="s">
        <v>20</v>
      </c>
      <c r="E514" s="168">
        <v>16090.5</v>
      </c>
      <c r="F514" s="187">
        <v>41680</v>
      </c>
      <c r="G514" s="168">
        <v>16090.5</v>
      </c>
      <c r="H514" s="201">
        <f t="shared" si="7"/>
        <v>0</v>
      </c>
      <c r="I514" s="169" t="s">
        <v>8</v>
      </c>
    </row>
    <row r="515" spans="1:10" x14ac:dyDescent="0.25">
      <c r="A515" s="190">
        <v>41677</v>
      </c>
      <c r="B515" s="191">
        <v>959</v>
      </c>
      <c r="C515" s="191" t="s">
        <v>651</v>
      </c>
      <c r="D515" s="165" t="s">
        <v>366</v>
      </c>
      <c r="E515" s="166">
        <v>5844.5</v>
      </c>
      <c r="F515" s="167">
        <v>41677</v>
      </c>
      <c r="G515" s="168">
        <v>5844.5</v>
      </c>
      <c r="H515" s="201">
        <f t="shared" si="7"/>
        <v>0</v>
      </c>
      <c r="I515" s="169" t="s">
        <v>21</v>
      </c>
    </row>
    <row r="516" spans="1:10" x14ac:dyDescent="0.25">
      <c r="A516" s="190">
        <v>41677</v>
      </c>
      <c r="B516" s="191">
        <v>960</v>
      </c>
      <c r="C516" s="191" t="s">
        <v>651</v>
      </c>
      <c r="D516" s="165" t="s">
        <v>108</v>
      </c>
      <c r="E516" s="166">
        <v>18441</v>
      </c>
      <c r="F516" s="167">
        <v>41677</v>
      </c>
      <c r="G516" s="168">
        <v>18441</v>
      </c>
      <c r="H516" s="201">
        <f t="shared" si="7"/>
        <v>0</v>
      </c>
      <c r="I516" s="169"/>
    </row>
    <row r="517" spans="1:10" x14ac:dyDescent="0.25">
      <c r="A517" s="190">
        <v>41677</v>
      </c>
      <c r="B517" s="191">
        <v>961</v>
      </c>
      <c r="C517" s="191" t="s">
        <v>651</v>
      </c>
      <c r="D517" s="165" t="s">
        <v>761</v>
      </c>
      <c r="E517" s="166">
        <v>29422</v>
      </c>
      <c r="F517" s="167">
        <v>41690</v>
      </c>
      <c r="G517" s="168">
        <v>29422</v>
      </c>
      <c r="H517" s="201">
        <f t="shared" ref="H517:H580" si="8">E517-G517</f>
        <v>0</v>
      </c>
      <c r="I517" s="169" t="s">
        <v>30</v>
      </c>
    </row>
    <row r="518" spans="1:10" x14ac:dyDescent="0.25">
      <c r="A518" s="190">
        <v>41677</v>
      </c>
      <c r="B518" s="191">
        <v>962</v>
      </c>
      <c r="C518" s="191" t="s">
        <v>651</v>
      </c>
      <c r="D518" s="165" t="s">
        <v>29</v>
      </c>
      <c r="E518" s="166">
        <v>17917.2</v>
      </c>
      <c r="F518" s="175" t="s">
        <v>866</v>
      </c>
      <c r="G518" s="168">
        <f>8000+9917.2</f>
        <v>17917.2</v>
      </c>
      <c r="H518" s="201">
        <f t="shared" si="8"/>
        <v>0</v>
      </c>
      <c r="I518" s="169" t="s">
        <v>30</v>
      </c>
    </row>
    <row r="519" spans="1:10" x14ac:dyDescent="0.25">
      <c r="A519" s="190">
        <v>41677</v>
      </c>
      <c r="B519" s="191">
        <v>963</v>
      </c>
      <c r="C519" s="191" t="s">
        <v>651</v>
      </c>
      <c r="D519" s="165" t="s">
        <v>42</v>
      </c>
      <c r="E519" s="166">
        <v>1900</v>
      </c>
      <c r="F519" s="167">
        <v>41690</v>
      </c>
      <c r="G519" s="168">
        <v>1900</v>
      </c>
      <c r="H519" s="201">
        <f t="shared" si="8"/>
        <v>0</v>
      </c>
      <c r="I519" s="169" t="s">
        <v>45</v>
      </c>
    </row>
    <row r="520" spans="1:10" x14ac:dyDescent="0.25">
      <c r="A520" s="190">
        <v>41677</v>
      </c>
      <c r="B520" s="191">
        <v>964</v>
      </c>
      <c r="C520" s="191" t="s">
        <v>651</v>
      </c>
      <c r="D520" s="165" t="s">
        <v>44</v>
      </c>
      <c r="E520" s="166">
        <v>5700</v>
      </c>
      <c r="F520" s="167">
        <v>41690</v>
      </c>
      <c r="G520" s="168">
        <v>5700</v>
      </c>
      <c r="H520" s="201">
        <f t="shared" si="8"/>
        <v>0</v>
      </c>
      <c r="I520" s="169" t="s">
        <v>45</v>
      </c>
    </row>
    <row r="521" spans="1:10" x14ac:dyDescent="0.25">
      <c r="A521" s="190">
        <v>41677</v>
      </c>
      <c r="B521" s="191">
        <v>965</v>
      </c>
      <c r="C521" s="191" t="s">
        <v>651</v>
      </c>
      <c r="D521" s="165" t="s">
        <v>43</v>
      </c>
      <c r="E521" s="168">
        <v>1520</v>
      </c>
      <c r="F521" s="187">
        <v>41690</v>
      </c>
      <c r="G521" s="168">
        <v>1520</v>
      </c>
      <c r="H521" s="201">
        <f t="shared" si="8"/>
        <v>0</v>
      </c>
      <c r="I521" s="169" t="s">
        <v>45</v>
      </c>
      <c r="J521" s="170" t="s">
        <v>143</v>
      </c>
    </row>
    <row r="522" spans="1:10" x14ac:dyDescent="0.25">
      <c r="A522" s="190">
        <v>41677</v>
      </c>
      <c r="B522" s="191">
        <v>966</v>
      </c>
      <c r="C522" s="191" t="s">
        <v>651</v>
      </c>
      <c r="D522" s="165" t="s">
        <v>830</v>
      </c>
      <c r="E522" s="166">
        <v>1241</v>
      </c>
      <c r="F522" s="167">
        <v>41678</v>
      </c>
      <c r="G522" s="168">
        <v>1241</v>
      </c>
      <c r="H522" s="201">
        <f t="shared" si="8"/>
        <v>0</v>
      </c>
      <c r="I522" s="169" t="s">
        <v>30</v>
      </c>
    </row>
    <row r="523" spans="1:10" x14ac:dyDescent="0.25">
      <c r="A523" s="190">
        <v>41677</v>
      </c>
      <c r="B523" s="191">
        <v>967</v>
      </c>
      <c r="C523" s="191" t="s">
        <v>651</v>
      </c>
      <c r="D523" s="165" t="s">
        <v>70</v>
      </c>
      <c r="E523" s="166">
        <v>3254.5</v>
      </c>
      <c r="F523" s="167">
        <v>41678</v>
      </c>
      <c r="G523" s="168">
        <v>3254.5</v>
      </c>
      <c r="H523" s="201">
        <f t="shared" si="8"/>
        <v>0</v>
      </c>
      <c r="I523" s="169"/>
    </row>
    <row r="524" spans="1:10" x14ac:dyDescent="0.25">
      <c r="A524" s="190">
        <v>41677</v>
      </c>
      <c r="B524" s="191">
        <v>968</v>
      </c>
      <c r="C524" s="191" t="s">
        <v>651</v>
      </c>
      <c r="D524" s="165" t="s">
        <v>488</v>
      </c>
      <c r="E524" s="166">
        <v>1072</v>
      </c>
      <c r="F524" s="167">
        <v>41677</v>
      </c>
      <c r="G524" s="168">
        <v>1072</v>
      </c>
      <c r="H524" s="201">
        <f t="shared" si="8"/>
        <v>0</v>
      </c>
      <c r="I524" s="169"/>
    </row>
    <row r="525" spans="1:10" x14ac:dyDescent="0.25">
      <c r="A525" s="190">
        <v>41677</v>
      </c>
      <c r="B525" s="191">
        <v>969</v>
      </c>
      <c r="C525" s="191" t="s">
        <v>651</v>
      </c>
      <c r="D525" s="165" t="s">
        <v>502</v>
      </c>
      <c r="E525" s="166">
        <v>1314</v>
      </c>
      <c r="F525" s="167">
        <v>41677</v>
      </c>
      <c r="G525" s="168">
        <v>1314</v>
      </c>
      <c r="H525" s="201">
        <f t="shared" si="8"/>
        <v>0</v>
      </c>
      <c r="I525" s="169"/>
    </row>
    <row r="526" spans="1:10" x14ac:dyDescent="0.25">
      <c r="A526" s="190">
        <v>41677</v>
      </c>
      <c r="B526" s="191">
        <v>970</v>
      </c>
      <c r="C526" s="191" t="s">
        <v>651</v>
      </c>
      <c r="D526" s="171" t="s">
        <v>53</v>
      </c>
      <c r="E526" s="172">
        <v>0</v>
      </c>
      <c r="F526" s="169"/>
      <c r="G526" s="168"/>
      <c r="H526" s="201">
        <f t="shared" si="8"/>
        <v>0</v>
      </c>
      <c r="I526" s="169" t="s">
        <v>513</v>
      </c>
      <c r="J526" s="170" t="s">
        <v>867</v>
      </c>
    </row>
    <row r="527" spans="1:10" x14ac:dyDescent="0.25">
      <c r="A527" s="190">
        <v>41677</v>
      </c>
      <c r="B527" s="191">
        <v>971</v>
      </c>
      <c r="C527" s="191" t="s">
        <v>651</v>
      </c>
      <c r="D527" s="165" t="s">
        <v>163</v>
      </c>
      <c r="E527" s="166">
        <v>463</v>
      </c>
      <c r="F527" s="167">
        <v>41677</v>
      </c>
      <c r="G527" s="168">
        <v>463</v>
      </c>
      <c r="H527" s="201">
        <f t="shared" si="8"/>
        <v>0</v>
      </c>
      <c r="I527" s="169"/>
    </row>
    <row r="528" spans="1:10" x14ac:dyDescent="0.25">
      <c r="A528" s="190">
        <v>41677</v>
      </c>
      <c r="B528" s="191">
        <v>972</v>
      </c>
      <c r="C528" s="191" t="s">
        <v>651</v>
      </c>
      <c r="D528" s="165" t="s">
        <v>502</v>
      </c>
      <c r="E528" s="166">
        <v>158</v>
      </c>
      <c r="F528" s="167">
        <v>41677</v>
      </c>
      <c r="G528" s="168">
        <v>158</v>
      </c>
      <c r="H528" s="201">
        <f t="shared" si="8"/>
        <v>0</v>
      </c>
      <c r="I528" s="169"/>
    </row>
    <row r="529" spans="1:10" x14ac:dyDescent="0.25">
      <c r="A529" s="190">
        <v>41677</v>
      </c>
      <c r="B529" s="191">
        <v>973</v>
      </c>
      <c r="C529" s="191" t="s">
        <v>651</v>
      </c>
      <c r="D529" s="165" t="s">
        <v>11</v>
      </c>
      <c r="E529" s="166">
        <v>88461.5</v>
      </c>
      <c r="F529" s="167">
        <v>41691</v>
      </c>
      <c r="G529" s="168">
        <v>88461.5</v>
      </c>
      <c r="H529" s="201">
        <f t="shared" si="8"/>
        <v>0</v>
      </c>
      <c r="I529" s="169" t="s">
        <v>37</v>
      </c>
    </row>
    <row r="530" spans="1:10" x14ac:dyDescent="0.25">
      <c r="A530" s="190">
        <v>41677</v>
      </c>
      <c r="B530" s="191">
        <v>974</v>
      </c>
      <c r="C530" s="191" t="s">
        <v>651</v>
      </c>
      <c r="D530" s="165" t="s">
        <v>55</v>
      </c>
      <c r="E530" s="166">
        <v>11502</v>
      </c>
      <c r="F530" s="167">
        <v>41677</v>
      </c>
      <c r="G530" s="168">
        <v>11502</v>
      </c>
      <c r="H530" s="201">
        <f t="shared" si="8"/>
        <v>0</v>
      </c>
      <c r="I530" s="169" t="s">
        <v>8</v>
      </c>
    </row>
    <row r="531" spans="1:10" x14ac:dyDescent="0.25">
      <c r="A531" s="190">
        <v>41677</v>
      </c>
      <c r="B531" s="191">
        <v>975</v>
      </c>
      <c r="C531" s="191" t="s">
        <v>651</v>
      </c>
      <c r="D531" s="165" t="s">
        <v>868</v>
      </c>
      <c r="E531" s="168">
        <v>280000</v>
      </c>
      <c r="F531" s="215" t="s">
        <v>869</v>
      </c>
      <c r="G531" s="174">
        <v>280000</v>
      </c>
      <c r="H531" s="201">
        <f t="shared" si="8"/>
        <v>0</v>
      </c>
      <c r="I531" s="169" t="s">
        <v>37</v>
      </c>
    </row>
    <row r="532" spans="1:10" x14ac:dyDescent="0.25">
      <c r="A532" s="190">
        <v>41677</v>
      </c>
      <c r="B532" s="191">
        <v>976</v>
      </c>
      <c r="C532" s="191" t="s">
        <v>651</v>
      </c>
      <c r="D532" s="165" t="s">
        <v>115</v>
      </c>
      <c r="E532" s="166">
        <v>506</v>
      </c>
      <c r="F532" s="167">
        <v>41677</v>
      </c>
      <c r="G532" s="168">
        <v>506</v>
      </c>
      <c r="H532" s="201">
        <f t="shared" si="8"/>
        <v>0</v>
      </c>
      <c r="I532" s="169"/>
    </row>
    <row r="533" spans="1:10" x14ac:dyDescent="0.25">
      <c r="A533" s="190">
        <v>41677</v>
      </c>
      <c r="B533" s="191">
        <v>977</v>
      </c>
      <c r="C533" s="191" t="s">
        <v>651</v>
      </c>
      <c r="D533" s="165" t="s">
        <v>123</v>
      </c>
      <c r="E533" s="166">
        <v>5921.5</v>
      </c>
      <c r="F533" s="167">
        <v>41680</v>
      </c>
      <c r="G533" s="168">
        <v>5921.5</v>
      </c>
      <c r="H533" s="201">
        <f t="shared" si="8"/>
        <v>0</v>
      </c>
      <c r="I533" s="169" t="s">
        <v>8</v>
      </c>
    </row>
    <row r="534" spans="1:10" x14ac:dyDescent="0.25">
      <c r="A534" s="190">
        <v>41677</v>
      </c>
      <c r="B534" s="191">
        <v>978</v>
      </c>
      <c r="C534" s="191" t="s">
        <v>651</v>
      </c>
      <c r="D534" s="165" t="s">
        <v>47</v>
      </c>
      <c r="E534" s="166">
        <v>3068</v>
      </c>
      <c r="F534" s="167">
        <v>41678</v>
      </c>
      <c r="G534" s="168">
        <v>3068</v>
      </c>
      <c r="H534" s="201">
        <f t="shared" si="8"/>
        <v>0</v>
      </c>
      <c r="I534" s="169" t="s">
        <v>30</v>
      </c>
    </row>
    <row r="535" spans="1:10" x14ac:dyDescent="0.25">
      <c r="A535" s="190">
        <v>41677</v>
      </c>
      <c r="B535" s="191">
        <v>979</v>
      </c>
      <c r="C535" s="191" t="s">
        <v>651</v>
      </c>
      <c r="D535" s="165" t="s">
        <v>64</v>
      </c>
      <c r="E535" s="166">
        <v>17363</v>
      </c>
      <c r="F535" s="167">
        <v>41677</v>
      </c>
      <c r="G535" s="168">
        <v>17363</v>
      </c>
      <c r="H535" s="201">
        <f t="shared" si="8"/>
        <v>0</v>
      </c>
      <c r="I535" s="169" t="s">
        <v>15</v>
      </c>
    </row>
    <row r="536" spans="1:10" x14ac:dyDescent="0.25">
      <c r="A536" s="190">
        <v>41677</v>
      </c>
      <c r="B536" s="191">
        <v>980</v>
      </c>
      <c r="C536" s="191" t="s">
        <v>651</v>
      </c>
      <c r="D536" s="165" t="s">
        <v>55</v>
      </c>
      <c r="E536" s="166">
        <v>34.5</v>
      </c>
      <c r="F536" s="167">
        <v>41677</v>
      </c>
      <c r="G536" s="168">
        <v>34.5</v>
      </c>
      <c r="H536" s="201">
        <f t="shared" si="8"/>
        <v>0</v>
      </c>
      <c r="I536" s="169" t="s">
        <v>8</v>
      </c>
    </row>
    <row r="537" spans="1:10" x14ac:dyDescent="0.25">
      <c r="A537" s="190">
        <v>41677</v>
      </c>
      <c r="B537" s="191">
        <v>981</v>
      </c>
      <c r="C537" s="191" t="s">
        <v>651</v>
      </c>
      <c r="D537" s="165" t="s">
        <v>68</v>
      </c>
      <c r="E537" s="166">
        <v>4240</v>
      </c>
      <c r="F537" s="167">
        <v>41677</v>
      </c>
      <c r="G537" s="168">
        <v>4240</v>
      </c>
      <c r="H537" s="201">
        <f t="shared" si="8"/>
        <v>0</v>
      </c>
      <c r="I537" s="169" t="s">
        <v>15</v>
      </c>
    </row>
    <row r="538" spans="1:10" x14ac:dyDescent="0.25">
      <c r="A538" s="190">
        <v>41677</v>
      </c>
      <c r="B538" s="191">
        <v>982</v>
      </c>
      <c r="C538" s="191" t="s">
        <v>651</v>
      </c>
      <c r="D538" s="165" t="s">
        <v>64</v>
      </c>
      <c r="E538" s="166">
        <v>2287</v>
      </c>
      <c r="F538" s="167">
        <v>41677</v>
      </c>
      <c r="G538" s="168">
        <v>2287</v>
      </c>
      <c r="H538" s="201">
        <f t="shared" si="8"/>
        <v>0</v>
      </c>
      <c r="I538" s="169" t="s">
        <v>15</v>
      </c>
    </row>
    <row r="539" spans="1:10" x14ac:dyDescent="0.25">
      <c r="A539" s="190">
        <v>41677</v>
      </c>
      <c r="B539" s="191">
        <v>983</v>
      </c>
      <c r="C539" s="191" t="s">
        <v>651</v>
      </c>
      <c r="D539" s="165" t="s">
        <v>338</v>
      </c>
      <c r="E539" s="166">
        <v>616</v>
      </c>
      <c r="F539" s="167">
        <v>41677</v>
      </c>
      <c r="G539" s="168">
        <v>616</v>
      </c>
      <c r="H539" s="201">
        <f t="shared" si="8"/>
        <v>0</v>
      </c>
      <c r="I539" s="169" t="s">
        <v>30</v>
      </c>
    </row>
    <row r="540" spans="1:10" x14ac:dyDescent="0.25">
      <c r="A540" s="190">
        <v>41677</v>
      </c>
      <c r="B540" s="191">
        <v>984</v>
      </c>
      <c r="C540" s="191" t="s">
        <v>651</v>
      </c>
      <c r="D540" s="165" t="s">
        <v>20</v>
      </c>
      <c r="E540" s="166">
        <v>9756.5</v>
      </c>
      <c r="F540" s="167">
        <v>41680</v>
      </c>
      <c r="G540" s="168">
        <v>9756.5</v>
      </c>
      <c r="H540" s="201">
        <f t="shared" si="8"/>
        <v>0</v>
      </c>
      <c r="I540" s="169" t="s">
        <v>8</v>
      </c>
    </row>
    <row r="541" spans="1:10" x14ac:dyDescent="0.25">
      <c r="A541" s="190">
        <v>41677</v>
      </c>
      <c r="B541" s="191">
        <v>985</v>
      </c>
      <c r="C541" s="191" t="s">
        <v>651</v>
      </c>
      <c r="D541" s="165" t="s">
        <v>27</v>
      </c>
      <c r="E541" s="166">
        <v>3282.5</v>
      </c>
      <c r="F541" s="167">
        <v>41677</v>
      </c>
      <c r="G541" s="168">
        <v>3282.5</v>
      </c>
      <c r="H541" s="201">
        <f t="shared" si="8"/>
        <v>0</v>
      </c>
      <c r="I541" s="169" t="s">
        <v>12</v>
      </c>
    </row>
    <row r="542" spans="1:10" x14ac:dyDescent="0.25">
      <c r="A542" s="190">
        <v>41677</v>
      </c>
      <c r="B542" s="191">
        <v>986</v>
      </c>
      <c r="C542" s="191" t="s">
        <v>651</v>
      </c>
      <c r="D542" s="165" t="s">
        <v>62</v>
      </c>
      <c r="E542" s="168">
        <v>13663.4</v>
      </c>
      <c r="F542" s="184" t="s">
        <v>870</v>
      </c>
      <c r="G542" s="216">
        <v>12604</v>
      </c>
      <c r="H542" s="217">
        <f t="shared" si="8"/>
        <v>1059.3999999999996</v>
      </c>
      <c r="I542" s="169" t="s">
        <v>15</v>
      </c>
      <c r="J542" s="170" t="s">
        <v>871</v>
      </c>
    </row>
    <row r="543" spans="1:10" x14ac:dyDescent="0.25">
      <c r="A543" s="190">
        <v>41677</v>
      </c>
      <c r="B543" s="191">
        <v>987</v>
      </c>
      <c r="C543" s="191" t="s">
        <v>651</v>
      </c>
      <c r="D543" s="165" t="s">
        <v>215</v>
      </c>
      <c r="E543" s="166">
        <v>4107</v>
      </c>
      <c r="F543" s="167">
        <v>41677</v>
      </c>
      <c r="G543" s="168">
        <v>4107</v>
      </c>
      <c r="H543" s="201">
        <f t="shared" si="8"/>
        <v>0</v>
      </c>
      <c r="I543" s="169" t="s">
        <v>21</v>
      </c>
    </row>
    <row r="544" spans="1:10" x14ac:dyDescent="0.25">
      <c r="A544" s="190">
        <v>41677</v>
      </c>
      <c r="B544" s="191">
        <v>988</v>
      </c>
      <c r="C544" s="191" t="s">
        <v>651</v>
      </c>
      <c r="D544" s="165" t="s">
        <v>34</v>
      </c>
      <c r="E544" s="166">
        <v>2188</v>
      </c>
      <c r="F544" s="167">
        <v>41678</v>
      </c>
      <c r="G544" s="168">
        <v>2188</v>
      </c>
      <c r="H544" s="201">
        <f t="shared" si="8"/>
        <v>0</v>
      </c>
      <c r="I544" s="169" t="s">
        <v>30</v>
      </c>
    </row>
    <row r="545" spans="1:10" x14ac:dyDescent="0.25">
      <c r="A545" s="190">
        <v>41677</v>
      </c>
      <c r="B545" s="191">
        <v>989</v>
      </c>
      <c r="C545" s="191" t="s">
        <v>651</v>
      </c>
      <c r="D545" s="165" t="s">
        <v>19</v>
      </c>
      <c r="E545" s="166">
        <v>18912</v>
      </c>
      <c r="F545" s="167">
        <v>41677</v>
      </c>
      <c r="G545" s="168">
        <v>18912</v>
      </c>
      <c r="H545" s="201">
        <f t="shared" si="8"/>
        <v>0</v>
      </c>
      <c r="I545" s="169"/>
    </row>
    <row r="546" spans="1:10" ht="15" x14ac:dyDescent="0.25">
      <c r="A546" s="190">
        <v>41677</v>
      </c>
      <c r="B546" s="191">
        <v>990</v>
      </c>
      <c r="C546" s="191" t="s">
        <v>651</v>
      </c>
      <c r="D546" s="165" t="s">
        <v>74</v>
      </c>
      <c r="E546" s="166">
        <v>14727</v>
      </c>
      <c r="F546" s="167">
        <v>41677</v>
      </c>
      <c r="G546" s="168">
        <v>14727</v>
      </c>
      <c r="H546" s="201">
        <f t="shared" si="8"/>
        <v>0</v>
      </c>
      <c r="I546" s="169" t="s">
        <v>8</v>
      </c>
      <c r="J546" s="145"/>
    </row>
    <row r="547" spans="1:10" ht="15" x14ac:dyDescent="0.25">
      <c r="A547" s="190">
        <v>41677</v>
      </c>
      <c r="B547" s="191">
        <v>991</v>
      </c>
      <c r="C547" s="191" t="s">
        <v>651</v>
      </c>
      <c r="D547" s="165" t="s">
        <v>28</v>
      </c>
      <c r="E547" s="166">
        <v>876</v>
      </c>
      <c r="F547" s="167">
        <v>41677</v>
      </c>
      <c r="G547" s="168">
        <v>876</v>
      </c>
      <c r="H547" s="201">
        <f t="shared" si="8"/>
        <v>0</v>
      </c>
      <c r="I547" s="169"/>
      <c r="J547" s="145"/>
    </row>
    <row r="548" spans="1:10" ht="15" x14ac:dyDescent="0.25">
      <c r="A548" s="190">
        <v>41677</v>
      </c>
      <c r="B548" s="191">
        <v>992</v>
      </c>
      <c r="C548" s="191" t="s">
        <v>651</v>
      </c>
      <c r="D548" s="165" t="s">
        <v>718</v>
      </c>
      <c r="E548" s="166">
        <v>3575</v>
      </c>
      <c r="F548" s="167">
        <v>41677</v>
      </c>
      <c r="G548" s="168">
        <v>3575</v>
      </c>
      <c r="H548" s="201">
        <f t="shared" si="8"/>
        <v>0</v>
      </c>
      <c r="I548" s="169" t="s">
        <v>8</v>
      </c>
      <c r="J548" s="145"/>
    </row>
    <row r="549" spans="1:10" ht="15" x14ac:dyDescent="0.25">
      <c r="A549" s="190">
        <v>41677</v>
      </c>
      <c r="B549" s="191">
        <v>993</v>
      </c>
      <c r="C549" s="191" t="s">
        <v>651</v>
      </c>
      <c r="D549" s="165" t="s">
        <v>49</v>
      </c>
      <c r="E549" s="166">
        <v>845</v>
      </c>
      <c r="F549" s="167">
        <v>41678</v>
      </c>
      <c r="G549" s="168">
        <v>845</v>
      </c>
      <c r="H549" s="201">
        <f t="shared" si="8"/>
        <v>0</v>
      </c>
      <c r="I549" s="169" t="s">
        <v>45</v>
      </c>
      <c r="J549" s="145"/>
    </row>
    <row r="550" spans="1:10" ht="15" x14ac:dyDescent="0.25">
      <c r="A550" s="190">
        <v>41677</v>
      </c>
      <c r="B550" s="191">
        <v>994</v>
      </c>
      <c r="C550" s="191" t="s">
        <v>651</v>
      </c>
      <c r="D550" s="165" t="s">
        <v>57</v>
      </c>
      <c r="E550" s="166">
        <v>400</v>
      </c>
      <c r="F550" s="167">
        <v>41678</v>
      </c>
      <c r="G550" s="168">
        <v>400</v>
      </c>
      <c r="H550" s="201">
        <f t="shared" si="8"/>
        <v>0</v>
      </c>
      <c r="I550" s="169" t="s">
        <v>45</v>
      </c>
      <c r="J550" s="145"/>
    </row>
    <row r="551" spans="1:10" ht="15" x14ac:dyDescent="0.25">
      <c r="A551" s="190">
        <v>41677</v>
      </c>
      <c r="B551" s="191">
        <v>995</v>
      </c>
      <c r="C551" s="191" t="s">
        <v>651</v>
      </c>
      <c r="D551" s="165" t="s">
        <v>795</v>
      </c>
      <c r="E551" s="166">
        <v>1957</v>
      </c>
      <c r="F551" s="167">
        <v>41682</v>
      </c>
      <c r="G551" s="168">
        <v>1957</v>
      </c>
      <c r="H551" s="201">
        <f t="shared" si="8"/>
        <v>0</v>
      </c>
      <c r="I551" s="169" t="s">
        <v>45</v>
      </c>
      <c r="J551" s="145"/>
    </row>
    <row r="552" spans="1:10" ht="15" x14ac:dyDescent="0.25">
      <c r="A552" s="190">
        <v>41677</v>
      </c>
      <c r="B552" s="191">
        <v>996</v>
      </c>
      <c r="C552" s="191" t="s">
        <v>651</v>
      </c>
      <c r="D552" s="165" t="s">
        <v>51</v>
      </c>
      <c r="E552" s="166">
        <v>1939.5</v>
      </c>
      <c r="F552" s="214">
        <v>41726</v>
      </c>
      <c r="G552" s="174">
        <v>1939.5</v>
      </c>
      <c r="H552" s="201">
        <f t="shared" si="8"/>
        <v>0</v>
      </c>
      <c r="I552" s="169" t="s">
        <v>45</v>
      </c>
      <c r="J552" s="145"/>
    </row>
    <row r="553" spans="1:10" ht="15" x14ac:dyDescent="0.25">
      <c r="A553" s="190">
        <v>41677</v>
      </c>
      <c r="B553" s="191">
        <v>997</v>
      </c>
      <c r="C553" s="191" t="s">
        <v>651</v>
      </c>
      <c r="D553" s="165" t="s">
        <v>124</v>
      </c>
      <c r="E553" s="166">
        <v>6892</v>
      </c>
      <c r="F553" s="167">
        <v>41677</v>
      </c>
      <c r="G553" s="168">
        <v>6892</v>
      </c>
      <c r="H553" s="201">
        <f t="shared" si="8"/>
        <v>0</v>
      </c>
      <c r="I553" s="169" t="s">
        <v>30</v>
      </c>
      <c r="J553" s="145"/>
    </row>
    <row r="554" spans="1:10" ht="15" x14ac:dyDescent="0.25">
      <c r="A554" s="190">
        <v>41677</v>
      </c>
      <c r="B554" s="191">
        <v>998</v>
      </c>
      <c r="C554" s="191" t="s">
        <v>651</v>
      </c>
      <c r="D554" s="165" t="s">
        <v>136</v>
      </c>
      <c r="E554" s="166">
        <v>3723</v>
      </c>
      <c r="F554" s="167">
        <v>41687</v>
      </c>
      <c r="G554" s="168">
        <v>3723</v>
      </c>
      <c r="H554" s="201">
        <f t="shared" si="8"/>
        <v>0</v>
      </c>
      <c r="I554" s="169"/>
      <c r="J554" s="145"/>
    </row>
    <row r="555" spans="1:10" ht="15" x14ac:dyDescent="0.25">
      <c r="A555" s="190">
        <v>41677</v>
      </c>
      <c r="B555" s="191">
        <v>999</v>
      </c>
      <c r="C555" s="191" t="s">
        <v>651</v>
      </c>
      <c r="D555" s="165" t="s">
        <v>59</v>
      </c>
      <c r="E555" s="166">
        <v>7707.5</v>
      </c>
      <c r="F555" s="167">
        <v>41677</v>
      </c>
      <c r="G555" s="168">
        <v>7707.5</v>
      </c>
      <c r="H555" s="201">
        <f t="shared" si="8"/>
        <v>0</v>
      </c>
      <c r="I555" s="169" t="s">
        <v>21</v>
      </c>
      <c r="J555" s="145"/>
    </row>
    <row r="556" spans="1:10" ht="15" x14ac:dyDescent="0.25">
      <c r="A556" s="190">
        <v>41677</v>
      </c>
      <c r="B556" s="191">
        <v>1000</v>
      </c>
      <c r="C556" s="191" t="s">
        <v>651</v>
      </c>
      <c r="D556" s="165" t="s">
        <v>872</v>
      </c>
      <c r="E556" s="166">
        <v>1931.5</v>
      </c>
      <c r="F556" s="167">
        <v>41677</v>
      </c>
      <c r="G556" s="168">
        <v>1931.5</v>
      </c>
      <c r="H556" s="201">
        <f t="shared" si="8"/>
        <v>0</v>
      </c>
      <c r="I556" s="169"/>
      <c r="J556" s="145"/>
    </row>
    <row r="557" spans="1:10" ht="15" x14ac:dyDescent="0.25">
      <c r="A557" s="190">
        <v>41677</v>
      </c>
      <c r="B557" s="191">
        <v>1</v>
      </c>
      <c r="C557" s="191" t="s">
        <v>873</v>
      </c>
      <c r="D557" s="165" t="s">
        <v>111</v>
      </c>
      <c r="E557" s="166">
        <v>4672.5</v>
      </c>
      <c r="F557" s="167">
        <v>41677</v>
      </c>
      <c r="G557" s="168">
        <v>4672.5</v>
      </c>
      <c r="H557" s="201">
        <f t="shared" si="8"/>
        <v>0</v>
      </c>
      <c r="I557" s="169" t="s">
        <v>21</v>
      </c>
      <c r="J557" s="145"/>
    </row>
    <row r="558" spans="1:10" ht="15" x14ac:dyDescent="0.25">
      <c r="A558" s="190">
        <v>41677</v>
      </c>
      <c r="B558" s="191">
        <v>2</v>
      </c>
      <c r="C558" s="191" t="s">
        <v>873</v>
      </c>
      <c r="D558" s="165" t="s">
        <v>704</v>
      </c>
      <c r="E558" s="166">
        <v>1739.5</v>
      </c>
      <c r="F558" s="167">
        <v>41677</v>
      </c>
      <c r="G558" s="168">
        <v>1739.5</v>
      </c>
      <c r="H558" s="201">
        <f t="shared" si="8"/>
        <v>0</v>
      </c>
      <c r="I558" s="169" t="s">
        <v>12</v>
      </c>
      <c r="J558" s="145"/>
    </row>
    <row r="559" spans="1:10" ht="15" x14ac:dyDescent="0.25">
      <c r="A559" s="190">
        <v>41677</v>
      </c>
      <c r="B559" s="191">
        <v>3</v>
      </c>
      <c r="C559" s="191" t="s">
        <v>873</v>
      </c>
      <c r="D559" s="165" t="s">
        <v>509</v>
      </c>
      <c r="E559" s="166">
        <v>19737.5</v>
      </c>
      <c r="F559" s="167">
        <v>41677</v>
      </c>
      <c r="G559" s="168">
        <v>19737.5</v>
      </c>
      <c r="H559" s="201">
        <f t="shared" si="8"/>
        <v>0</v>
      </c>
      <c r="I559" s="169"/>
      <c r="J559" s="145"/>
    </row>
    <row r="560" spans="1:10" ht="15" x14ac:dyDescent="0.25">
      <c r="A560" s="190">
        <v>41677</v>
      </c>
      <c r="B560" s="191">
        <v>4</v>
      </c>
      <c r="C560" s="191" t="s">
        <v>873</v>
      </c>
      <c r="D560" s="165" t="s">
        <v>287</v>
      </c>
      <c r="E560" s="166">
        <v>29809.5</v>
      </c>
      <c r="F560" s="167">
        <v>41677</v>
      </c>
      <c r="G560" s="168">
        <v>29809.5</v>
      </c>
      <c r="H560" s="201">
        <f t="shared" si="8"/>
        <v>0</v>
      </c>
      <c r="I560" s="169" t="s">
        <v>12</v>
      </c>
      <c r="J560" s="145"/>
    </row>
    <row r="561" spans="1:10" ht="15" x14ac:dyDescent="0.25">
      <c r="A561" s="190">
        <v>41677</v>
      </c>
      <c r="B561" s="191">
        <v>5</v>
      </c>
      <c r="C561" s="191" t="s">
        <v>873</v>
      </c>
      <c r="D561" s="165" t="s">
        <v>8</v>
      </c>
      <c r="E561" s="166">
        <v>1639.5</v>
      </c>
      <c r="F561" s="167">
        <v>41677</v>
      </c>
      <c r="G561" s="168">
        <v>1639.5</v>
      </c>
      <c r="H561" s="201">
        <f t="shared" si="8"/>
        <v>0</v>
      </c>
      <c r="I561" s="169" t="s">
        <v>8</v>
      </c>
      <c r="J561" s="145"/>
    </row>
    <row r="562" spans="1:10" ht="15" x14ac:dyDescent="0.25">
      <c r="A562" s="190">
        <v>41677</v>
      </c>
      <c r="B562" s="191">
        <v>6</v>
      </c>
      <c r="C562" s="191" t="s">
        <v>873</v>
      </c>
      <c r="D562" s="165" t="s">
        <v>874</v>
      </c>
      <c r="E562" s="166">
        <v>1251.5</v>
      </c>
      <c r="F562" s="167">
        <v>41677</v>
      </c>
      <c r="G562" s="168">
        <v>1251.5</v>
      </c>
      <c r="H562" s="201">
        <f t="shared" si="8"/>
        <v>0</v>
      </c>
      <c r="I562" s="169"/>
      <c r="J562" s="145"/>
    </row>
    <row r="563" spans="1:10" ht="15" x14ac:dyDescent="0.25">
      <c r="A563" s="190">
        <v>41677</v>
      </c>
      <c r="B563" s="191">
        <v>7</v>
      </c>
      <c r="C563" s="191" t="s">
        <v>873</v>
      </c>
      <c r="D563" s="165" t="s">
        <v>874</v>
      </c>
      <c r="E563" s="166">
        <v>1142.5</v>
      </c>
      <c r="F563" s="167">
        <v>41677</v>
      </c>
      <c r="G563" s="168">
        <v>1142.5</v>
      </c>
      <c r="H563" s="201">
        <f t="shared" si="8"/>
        <v>0</v>
      </c>
      <c r="I563" s="169"/>
      <c r="J563" s="145"/>
    </row>
    <row r="564" spans="1:10" ht="15" x14ac:dyDescent="0.25">
      <c r="A564" s="190">
        <v>41677</v>
      </c>
      <c r="B564" s="191">
        <v>8</v>
      </c>
      <c r="C564" s="191" t="s">
        <v>873</v>
      </c>
      <c r="D564" s="165" t="s">
        <v>8</v>
      </c>
      <c r="E564" s="166">
        <v>343</v>
      </c>
      <c r="F564" s="167">
        <v>41677</v>
      </c>
      <c r="G564" s="168">
        <v>343</v>
      </c>
      <c r="H564" s="201">
        <f t="shared" si="8"/>
        <v>0</v>
      </c>
      <c r="I564" s="169" t="s">
        <v>8</v>
      </c>
      <c r="J564" s="145"/>
    </row>
    <row r="565" spans="1:10" ht="15" x14ac:dyDescent="0.25">
      <c r="A565" s="190">
        <v>41677</v>
      </c>
      <c r="B565" s="191">
        <v>9</v>
      </c>
      <c r="C565" s="191" t="s">
        <v>873</v>
      </c>
      <c r="D565" s="165" t="s">
        <v>54</v>
      </c>
      <c r="E565" s="166">
        <v>8078.18</v>
      </c>
      <c r="F565" s="167">
        <v>41677</v>
      </c>
      <c r="G565" s="168">
        <v>8078.18</v>
      </c>
      <c r="H565" s="201">
        <f t="shared" si="8"/>
        <v>0</v>
      </c>
      <c r="I565" s="169" t="s">
        <v>12</v>
      </c>
      <c r="J565" s="145"/>
    </row>
    <row r="566" spans="1:10" ht="15" x14ac:dyDescent="0.25">
      <c r="A566" s="190">
        <v>41677</v>
      </c>
      <c r="B566" s="191">
        <v>10</v>
      </c>
      <c r="C566" s="191" t="s">
        <v>873</v>
      </c>
      <c r="D566" s="165" t="s">
        <v>292</v>
      </c>
      <c r="E566" s="166">
        <v>3822</v>
      </c>
      <c r="F566" s="167">
        <v>41677</v>
      </c>
      <c r="G566" s="168">
        <v>3822</v>
      </c>
      <c r="H566" s="201">
        <f t="shared" si="8"/>
        <v>0</v>
      </c>
      <c r="I566" s="169" t="s">
        <v>12</v>
      </c>
      <c r="J566" s="145"/>
    </row>
    <row r="567" spans="1:10" ht="15" x14ac:dyDescent="0.25">
      <c r="A567" s="190">
        <v>41677</v>
      </c>
      <c r="B567" s="191">
        <v>11</v>
      </c>
      <c r="C567" s="191" t="s">
        <v>873</v>
      </c>
      <c r="D567" s="165" t="s">
        <v>468</v>
      </c>
      <c r="E567" s="166">
        <v>4554</v>
      </c>
      <c r="F567" s="167">
        <v>41677</v>
      </c>
      <c r="G567" s="168">
        <v>4554</v>
      </c>
      <c r="H567" s="201">
        <f t="shared" si="8"/>
        <v>0</v>
      </c>
      <c r="I567" s="169" t="s">
        <v>37</v>
      </c>
      <c r="J567" s="145"/>
    </row>
    <row r="568" spans="1:10" ht="15" x14ac:dyDescent="0.25">
      <c r="A568" s="190">
        <v>41677</v>
      </c>
      <c r="B568" s="191">
        <v>12</v>
      </c>
      <c r="C568" s="191" t="s">
        <v>873</v>
      </c>
      <c r="D568" s="165" t="s">
        <v>80</v>
      </c>
      <c r="E568" s="166">
        <v>2634.5</v>
      </c>
      <c r="F568" s="167">
        <v>41677</v>
      </c>
      <c r="G568" s="168">
        <v>2634.5</v>
      </c>
      <c r="H568" s="201">
        <f t="shared" si="8"/>
        <v>0</v>
      </c>
      <c r="I568" s="169" t="s">
        <v>37</v>
      </c>
      <c r="J568" s="145"/>
    </row>
    <row r="569" spans="1:10" ht="15" x14ac:dyDescent="0.25">
      <c r="A569" s="190">
        <v>41677</v>
      </c>
      <c r="B569" s="191">
        <v>13</v>
      </c>
      <c r="C569" s="191" t="s">
        <v>873</v>
      </c>
      <c r="D569" s="165" t="s">
        <v>349</v>
      </c>
      <c r="E569" s="166">
        <v>5493.5</v>
      </c>
      <c r="F569" s="167">
        <v>41677</v>
      </c>
      <c r="G569" s="168">
        <v>5493.5</v>
      </c>
      <c r="H569" s="201">
        <f t="shared" si="8"/>
        <v>0</v>
      </c>
      <c r="I569" s="169" t="s">
        <v>37</v>
      </c>
      <c r="J569" s="145"/>
    </row>
    <row r="570" spans="1:10" ht="15" x14ac:dyDescent="0.25">
      <c r="A570" s="190">
        <v>41677</v>
      </c>
      <c r="B570" s="191">
        <v>14</v>
      </c>
      <c r="C570" s="191" t="s">
        <v>873</v>
      </c>
      <c r="D570" s="165" t="s">
        <v>78</v>
      </c>
      <c r="E570" s="166">
        <v>3237</v>
      </c>
      <c r="F570" s="167">
        <v>41677</v>
      </c>
      <c r="G570" s="168">
        <v>3237</v>
      </c>
      <c r="H570" s="201">
        <f t="shared" si="8"/>
        <v>0</v>
      </c>
      <c r="I570" s="169" t="s">
        <v>37</v>
      </c>
      <c r="J570" s="145"/>
    </row>
    <row r="571" spans="1:10" ht="15" x14ac:dyDescent="0.25">
      <c r="A571" s="190">
        <v>41677</v>
      </c>
      <c r="B571" s="191">
        <v>15</v>
      </c>
      <c r="C571" s="191" t="s">
        <v>873</v>
      </c>
      <c r="D571" s="165" t="s">
        <v>144</v>
      </c>
      <c r="E571" s="166">
        <v>4339.5</v>
      </c>
      <c r="F571" s="167">
        <v>41677</v>
      </c>
      <c r="G571" s="168">
        <v>4339.5</v>
      </c>
      <c r="H571" s="201">
        <f t="shared" si="8"/>
        <v>0</v>
      </c>
      <c r="I571" s="169" t="s">
        <v>37</v>
      </c>
      <c r="J571" s="145"/>
    </row>
    <row r="572" spans="1:10" ht="15" x14ac:dyDescent="0.25">
      <c r="A572" s="190">
        <v>41677</v>
      </c>
      <c r="B572" s="191">
        <v>16</v>
      </c>
      <c r="C572" s="191" t="s">
        <v>873</v>
      </c>
      <c r="D572" s="165" t="s">
        <v>348</v>
      </c>
      <c r="E572" s="166">
        <v>952.7</v>
      </c>
      <c r="F572" s="167">
        <v>41677</v>
      </c>
      <c r="G572" s="168">
        <v>952.7</v>
      </c>
      <c r="H572" s="201">
        <f t="shared" si="8"/>
        <v>0</v>
      </c>
      <c r="I572" s="169" t="s">
        <v>37</v>
      </c>
      <c r="J572" s="145"/>
    </row>
    <row r="573" spans="1:10" ht="15" x14ac:dyDescent="0.25">
      <c r="A573" s="190">
        <v>41677</v>
      </c>
      <c r="B573" s="191">
        <v>17</v>
      </c>
      <c r="C573" s="191" t="s">
        <v>873</v>
      </c>
      <c r="D573" s="165" t="s">
        <v>599</v>
      </c>
      <c r="E573" s="166">
        <v>1023.5</v>
      </c>
      <c r="F573" s="167">
        <v>41677</v>
      </c>
      <c r="G573" s="168">
        <v>1023.5</v>
      </c>
      <c r="H573" s="201">
        <f t="shared" si="8"/>
        <v>0</v>
      </c>
      <c r="I573" s="169" t="s">
        <v>37</v>
      </c>
      <c r="J573" s="145"/>
    </row>
    <row r="574" spans="1:10" ht="15" x14ac:dyDescent="0.25">
      <c r="A574" s="190">
        <v>41677</v>
      </c>
      <c r="B574" s="191">
        <v>18</v>
      </c>
      <c r="C574" s="191" t="s">
        <v>873</v>
      </c>
      <c r="D574" s="165" t="s">
        <v>147</v>
      </c>
      <c r="E574" s="166">
        <v>10792</v>
      </c>
      <c r="F574" s="167">
        <v>41681</v>
      </c>
      <c r="G574" s="168">
        <v>10792</v>
      </c>
      <c r="H574" s="201">
        <f t="shared" si="8"/>
        <v>0</v>
      </c>
      <c r="I574" s="169"/>
      <c r="J574" s="145"/>
    </row>
    <row r="575" spans="1:10" ht="15" x14ac:dyDescent="0.25">
      <c r="A575" s="190">
        <v>41677</v>
      </c>
      <c r="B575" s="191">
        <v>19</v>
      </c>
      <c r="C575" s="191" t="s">
        <v>873</v>
      </c>
      <c r="D575" s="165" t="s">
        <v>875</v>
      </c>
      <c r="E575" s="166">
        <v>12951.5</v>
      </c>
      <c r="F575" s="167">
        <v>41677</v>
      </c>
      <c r="G575" s="168">
        <v>12951.5</v>
      </c>
      <c r="H575" s="201">
        <f t="shared" si="8"/>
        <v>0</v>
      </c>
      <c r="I575" s="169" t="s">
        <v>37</v>
      </c>
      <c r="J575" s="145"/>
    </row>
    <row r="576" spans="1:10" ht="15" x14ac:dyDescent="0.25">
      <c r="A576" s="190">
        <v>41677</v>
      </c>
      <c r="B576" s="191">
        <v>20</v>
      </c>
      <c r="C576" s="191" t="s">
        <v>873</v>
      </c>
      <c r="D576" s="165" t="s">
        <v>16</v>
      </c>
      <c r="E576" s="166">
        <v>1101.5</v>
      </c>
      <c r="F576" s="167">
        <v>41677</v>
      </c>
      <c r="G576" s="168">
        <v>1101.5</v>
      </c>
      <c r="H576" s="201">
        <f t="shared" si="8"/>
        <v>0</v>
      </c>
      <c r="I576" s="169" t="s">
        <v>37</v>
      </c>
      <c r="J576" s="145"/>
    </row>
    <row r="577" spans="1:10" ht="15" x14ac:dyDescent="0.25">
      <c r="A577" s="190">
        <v>41677</v>
      </c>
      <c r="B577" s="191">
        <v>21</v>
      </c>
      <c r="C577" s="191" t="s">
        <v>873</v>
      </c>
      <c r="D577" s="165" t="s">
        <v>99</v>
      </c>
      <c r="E577" s="166">
        <v>3167.5</v>
      </c>
      <c r="F577" s="167">
        <v>41677</v>
      </c>
      <c r="G577" s="168">
        <v>3167.5</v>
      </c>
      <c r="H577" s="201">
        <f t="shared" si="8"/>
        <v>0</v>
      </c>
      <c r="I577" s="169" t="s">
        <v>37</v>
      </c>
      <c r="J577" s="145"/>
    </row>
    <row r="578" spans="1:10" x14ac:dyDescent="0.25">
      <c r="A578" s="190">
        <v>41677</v>
      </c>
      <c r="B578" s="191">
        <v>22</v>
      </c>
      <c r="C578" s="191" t="s">
        <v>873</v>
      </c>
      <c r="D578" s="165" t="s">
        <v>435</v>
      </c>
      <c r="E578" s="166">
        <v>6071.5</v>
      </c>
      <c r="F578" s="167">
        <v>41677</v>
      </c>
      <c r="G578" s="168">
        <v>6071.5</v>
      </c>
      <c r="H578" s="201">
        <f t="shared" si="8"/>
        <v>0</v>
      </c>
      <c r="I578" s="169" t="s">
        <v>8</v>
      </c>
    </row>
    <row r="579" spans="1:10" x14ac:dyDescent="0.25">
      <c r="A579" s="190">
        <v>41677</v>
      </c>
      <c r="B579" s="191">
        <v>23</v>
      </c>
      <c r="C579" s="191" t="s">
        <v>873</v>
      </c>
      <c r="D579" s="165" t="s">
        <v>147</v>
      </c>
      <c r="E579" s="166">
        <v>4691.5</v>
      </c>
      <c r="F579" s="167">
        <v>41681</v>
      </c>
      <c r="G579" s="168">
        <v>4691.5</v>
      </c>
      <c r="H579" s="201">
        <f t="shared" si="8"/>
        <v>0</v>
      </c>
      <c r="I579" s="169" t="s">
        <v>8</v>
      </c>
    </row>
    <row r="580" spans="1:10" x14ac:dyDescent="0.25">
      <c r="A580" s="190">
        <v>41677</v>
      </c>
      <c r="B580" s="191">
        <v>24</v>
      </c>
      <c r="C580" s="191" t="s">
        <v>873</v>
      </c>
      <c r="D580" s="165" t="s">
        <v>54</v>
      </c>
      <c r="E580" s="166">
        <v>1450</v>
      </c>
      <c r="F580" s="167">
        <v>41677</v>
      </c>
      <c r="G580" s="168">
        <v>1450</v>
      </c>
      <c r="H580" s="201">
        <f t="shared" si="8"/>
        <v>0</v>
      </c>
      <c r="I580" s="169" t="s">
        <v>12</v>
      </c>
    </row>
    <row r="581" spans="1:10" x14ac:dyDescent="0.25">
      <c r="A581" s="190">
        <v>41677</v>
      </c>
      <c r="B581" s="191">
        <v>25</v>
      </c>
      <c r="C581" s="191" t="s">
        <v>873</v>
      </c>
      <c r="D581" s="165" t="s">
        <v>111</v>
      </c>
      <c r="E581" s="166">
        <v>20296</v>
      </c>
      <c r="F581" s="167">
        <v>41686</v>
      </c>
      <c r="G581" s="168">
        <v>20296</v>
      </c>
      <c r="H581" s="201">
        <f t="shared" ref="H581:H644" si="9">E581-G581</f>
        <v>0</v>
      </c>
      <c r="I581" s="169" t="s">
        <v>21</v>
      </c>
    </row>
    <row r="582" spans="1:10" x14ac:dyDescent="0.25">
      <c r="A582" s="190">
        <v>41677</v>
      </c>
      <c r="B582" s="191">
        <v>26</v>
      </c>
      <c r="C582" s="191" t="s">
        <v>873</v>
      </c>
      <c r="D582" s="165" t="s">
        <v>606</v>
      </c>
      <c r="E582" s="166">
        <v>1380</v>
      </c>
      <c r="F582" s="218">
        <v>41730</v>
      </c>
      <c r="G582" s="219">
        <v>1380</v>
      </c>
      <c r="H582" s="201">
        <f t="shared" si="9"/>
        <v>0</v>
      </c>
      <c r="I582" s="169" t="s">
        <v>21</v>
      </c>
    </row>
    <row r="583" spans="1:10" x14ac:dyDescent="0.25">
      <c r="A583" s="190">
        <v>41677</v>
      </c>
      <c r="B583" s="191">
        <v>27</v>
      </c>
      <c r="C583" s="191" t="s">
        <v>873</v>
      </c>
      <c r="D583" s="165" t="s">
        <v>14</v>
      </c>
      <c r="E583" s="168">
        <v>8817.5</v>
      </c>
      <c r="F583" s="184" t="s">
        <v>876</v>
      </c>
      <c r="G583" s="168">
        <v>8817.5</v>
      </c>
      <c r="H583" s="201">
        <f t="shared" si="9"/>
        <v>0</v>
      </c>
      <c r="I583" s="169" t="s">
        <v>21</v>
      </c>
      <c r="J583" s="170" t="s">
        <v>790</v>
      </c>
    </row>
    <row r="584" spans="1:10" x14ac:dyDescent="0.25">
      <c r="A584" s="190">
        <v>41677</v>
      </c>
      <c r="B584" s="191">
        <v>28</v>
      </c>
      <c r="C584" s="191" t="s">
        <v>873</v>
      </c>
      <c r="D584" s="165" t="s">
        <v>18</v>
      </c>
      <c r="E584" s="166">
        <v>2161</v>
      </c>
      <c r="F584" s="167">
        <v>41677</v>
      </c>
      <c r="G584" s="168">
        <v>2161</v>
      </c>
      <c r="H584" s="201">
        <f t="shared" si="9"/>
        <v>0</v>
      </c>
      <c r="I584" s="169" t="s">
        <v>8</v>
      </c>
    </row>
    <row r="585" spans="1:10" x14ac:dyDescent="0.25">
      <c r="A585" s="190">
        <v>41677</v>
      </c>
      <c r="B585" s="191">
        <v>29</v>
      </c>
      <c r="C585" s="191" t="s">
        <v>873</v>
      </c>
      <c r="D585" s="165" t="s">
        <v>152</v>
      </c>
      <c r="E585" s="166">
        <v>6595.5</v>
      </c>
      <c r="F585" s="167">
        <v>41677</v>
      </c>
      <c r="G585" s="168">
        <v>6595.5</v>
      </c>
      <c r="H585" s="201">
        <f t="shared" si="9"/>
        <v>0</v>
      </c>
      <c r="I585" s="169"/>
    </row>
    <row r="586" spans="1:10" x14ac:dyDescent="0.25">
      <c r="A586" s="190">
        <v>41678</v>
      </c>
      <c r="B586" s="191">
        <v>30</v>
      </c>
      <c r="C586" s="191" t="s">
        <v>873</v>
      </c>
      <c r="D586" s="165" t="s">
        <v>25</v>
      </c>
      <c r="E586" s="168">
        <v>31701</v>
      </c>
      <c r="F586" s="175" t="s">
        <v>877</v>
      </c>
      <c r="G586" s="168">
        <f>10000+10000+11701</f>
        <v>31701</v>
      </c>
      <c r="H586" s="201">
        <f t="shared" si="9"/>
        <v>0</v>
      </c>
      <c r="I586" s="169" t="s">
        <v>30</v>
      </c>
    </row>
    <row r="587" spans="1:10" x14ac:dyDescent="0.25">
      <c r="A587" s="190">
        <v>41678</v>
      </c>
      <c r="B587" s="191">
        <v>31</v>
      </c>
      <c r="C587" s="191" t="s">
        <v>873</v>
      </c>
      <c r="D587" s="165" t="s">
        <v>98</v>
      </c>
      <c r="E587" s="166">
        <v>5182.8</v>
      </c>
      <c r="F587" s="167">
        <v>41678</v>
      </c>
      <c r="G587" s="168">
        <v>5182.8</v>
      </c>
      <c r="H587" s="201">
        <f t="shared" si="9"/>
        <v>0</v>
      </c>
      <c r="I587" s="192" t="s">
        <v>30</v>
      </c>
      <c r="J587" s="170" t="s">
        <v>878</v>
      </c>
    </row>
    <row r="588" spans="1:10" x14ac:dyDescent="0.25">
      <c r="A588" s="190">
        <v>41678</v>
      </c>
      <c r="B588" s="191">
        <v>32</v>
      </c>
      <c r="C588" s="191" t="s">
        <v>873</v>
      </c>
      <c r="D588" s="165" t="s">
        <v>8</v>
      </c>
      <c r="E588" s="166">
        <v>727</v>
      </c>
      <c r="F588" s="167">
        <v>41678</v>
      </c>
      <c r="G588" s="168">
        <v>727</v>
      </c>
      <c r="H588" s="201">
        <f t="shared" si="9"/>
        <v>0</v>
      </c>
      <c r="I588" s="169" t="s">
        <v>8</v>
      </c>
    </row>
    <row r="589" spans="1:10" x14ac:dyDescent="0.25">
      <c r="A589" s="190">
        <v>41678</v>
      </c>
      <c r="B589" s="191">
        <v>33</v>
      </c>
      <c r="C589" s="191" t="s">
        <v>873</v>
      </c>
      <c r="D589" s="165" t="s">
        <v>652</v>
      </c>
      <c r="E589" s="166">
        <v>11833.5</v>
      </c>
      <c r="F589" s="167">
        <v>41678</v>
      </c>
      <c r="G589" s="168">
        <v>11833.5</v>
      </c>
      <c r="H589" s="201">
        <f t="shared" si="9"/>
        <v>0</v>
      </c>
      <c r="I589" s="169"/>
    </row>
    <row r="590" spans="1:10" x14ac:dyDescent="0.25">
      <c r="A590" s="190">
        <v>41678</v>
      </c>
      <c r="B590" s="191">
        <v>34</v>
      </c>
      <c r="C590" s="191" t="s">
        <v>873</v>
      </c>
      <c r="D590" s="165" t="s">
        <v>13</v>
      </c>
      <c r="E590" s="166">
        <v>6376</v>
      </c>
      <c r="F590" s="167">
        <v>41681</v>
      </c>
      <c r="G590" s="168">
        <v>6376</v>
      </c>
      <c r="H590" s="201">
        <f t="shared" si="9"/>
        <v>0</v>
      </c>
      <c r="I590" s="169" t="s">
        <v>21</v>
      </c>
    </row>
    <row r="591" spans="1:10" x14ac:dyDescent="0.25">
      <c r="A591" s="190">
        <v>41678</v>
      </c>
      <c r="B591" s="191">
        <v>35</v>
      </c>
      <c r="C591" s="191" t="s">
        <v>873</v>
      </c>
      <c r="D591" s="165" t="s">
        <v>16</v>
      </c>
      <c r="E591" s="166">
        <v>104025.5</v>
      </c>
      <c r="F591" s="173">
        <v>41710</v>
      </c>
      <c r="G591" s="174">
        <v>104025.5</v>
      </c>
      <c r="H591" s="201">
        <f t="shared" si="9"/>
        <v>0</v>
      </c>
      <c r="I591" s="169" t="s">
        <v>37</v>
      </c>
    </row>
    <row r="592" spans="1:10" x14ac:dyDescent="0.25">
      <c r="A592" s="190">
        <v>41678</v>
      </c>
      <c r="B592" s="191">
        <v>36</v>
      </c>
      <c r="C592" s="191" t="s">
        <v>873</v>
      </c>
      <c r="D592" s="165" t="s">
        <v>29</v>
      </c>
      <c r="E592" s="168">
        <v>20966.5</v>
      </c>
      <c r="F592" s="175" t="s">
        <v>879</v>
      </c>
      <c r="G592" s="168">
        <f>14000+6966.5</f>
        <v>20966.5</v>
      </c>
      <c r="H592" s="201">
        <f t="shared" si="9"/>
        <v>0</v>
      </c>
      <c r="I592" s="169" t="s">
        <v>30</v>
      </c>
    </row>
    <row r="593" spans="1:10" x14ac:dyDescent="0.25">
      <c r="A593" s="190">
        <v>41678</v>
      </c>
      <c r="B593" s="191">
        <v>37</v>
      </c>
      <c r="C593" s="191" t="s">
        <v>873</v>
      </c>
      <c r="D593" s="165" t="s">
        <v>23</v>
      </c>
      <c r="E593" s="166">
        <v>875</v>
      </c>
      <c r="F593" s="167">
        <v>41678</v>
      </c>
      <c r="G593" s="168">
        <v>875</v>
      </c>
      <c r="H593" s="201">
        <f t="shared" si="9"/>
        <v>0</v>
      </c>
      <c r="I593" s="169"/>
    </row>
    <row r="594" spans="1:10" ht="15" x14ac:dyDescent="0.25">
      <c r="A594" s="190">
        <v>41678</v>
      </c>
      <c r="B594" s="191">
        <v>38</v>
      </c>
      <c r="C594" s="191" t="s">
        <v>873</v>
      </c>
      <c r="D594" s="165" t="s">
        <v>33</v>
      </c>
      <c r="E594" s="166">
        <v>3322.5</v>
      </c>
      <c r="F594" s="167">
        <v>41678</v>
      </c>
      <c r="G594" s="168">
        <v>3322.5</v>
      </c>
      <c r="H594" s="201">
        <f t="shared" si="9"/>
        <v>0</v>
      </c>
      <c r="I594" s="169"/>
      <c r="J594" s="145"/>
    </row>
    <row r="595" spans="1:10" ht="15" x14ac:dyDescent="0.25">
      <c r="A595" s="190">
        <v>41678</v>
      </c>
      <c r="B595" s="191">
        <v>39</v>
      </c>
      <c r="C595" s="191" t="s">
        <v>873</v>
      </c>
      <c r="D595" s="165" t="s">
        <v>106</v>
      </c>
      <c r="E595" s="166">
        <v>13065.5</v>
      </c>
      <c r="F595" s="167">
        <v>41685</v>
      </c>
      <c r="G595" s="168">
        <v>13065.5</v>
      </c>
      <c r="H595" s="201">
        <f t="shared" si="9"/>
        <v>0</v>
      </c>
      <c r="I595" s="169" t="s">
        <v>15</v>
      </c>
      <c r="J595" s="145"/>
    </row>
    <row r="596" spans="1:10" ht="15" x14ac:dyDescent="0.25">
      <c r="A596" s="190">
        <v>41678</v>
      </c>
      <c r="B596" s="191">
        <v>40</v>
      </c>
      <c r="C596" s="191" t="s">
        <v>873</v>
      </c>
      <c r="D596" s="165" t="s">
        <v>33</v>
      </c>
      <c r="E596" s="166">
        <v>1235</v>
      </c>
      <c r="F596" s="167">
        <v>41678</v>
      </c>
      <c r="G596" s="168">
        <v>1235</v>
      </c>
      <c r="H596" s="201">
        <f t="shared" si="9"/>
        <v>0</v>
      </c>
      <c r="I596" s="169"/>
      <c r="J596" s="145"/>
    </row>
    <row r="597" spans="1:10" ht="15" x14ac:dyDescent="0.25">
      <c r="A597" s="190">
        <v>41678</v>
      </c>
      <c r="B597" s="191">
        <v>41</v>
      </c>
      <c r="C597" s="191" t="s">
        <v>873</v>
      </c>
      <c r="D597" s="165" t="s">
        <v>36</v>
      </c>
      <c r="E597" s="166">
        <v>22578</v>
      </c>
      <c r="F597" s="167">
        <v>41687</v>
      </c>
      <c r="G597" s="168">
        <v>22578</v>
      </c>
      <c r="H597" s="201">
        <f t="shared" si="9"/>
        <v>0</v>
      </c>
      <c r="I597" s="169" t="s">
        <v>12</v>
      </c>
      <c r="J597" s="145"/>
    </row>
    <row r="598" spans="1:10" ht="15" x14ac:dyDescent="0.25">
      <c r="A598" s="190">
        <v>41678</v>
      </c>
      <c r="B598" s="191">
        <v>42</v>
      </c>
      <c r="C598" s="191" t="s">
        <v>873</v>
      </c>
      <c r="D598" s="165" t="s">
        <v>116</v>
      </c>
      <c r="E598" s="166">
        <v>2863</v>
      </c>
      <c r="F598" s="167">
        <v>41678</v>
      </c>
      <c r="G598" s="168">
        <v>2863</v>
      </c>
      <c r="H598" s="201">
        <f t="shared" si="9"/>
        <v>0</v>
      </c>
      <c r="I598" s="169"/>
      <c r="J598" s="145"/>
    </row>
    <row r="599" spans="1:10" ht="15" x14ac:dyDescent="0.25">
      <c r="A599" s="190">
        <v>41678</v>
      </c>
      <c r="B599" s="191">
        <v>43</v>
      </c>
      <c r="C599" s="191" t="s">
        <v>873</v>
      </c>
      <c r="D599" s="165" t="s">
        <v>761</v>
      </c>
      <c r="E599" s="166">
        <v>2689.5</v>
      </c>
      <c r="F599" s="167">
        <v>41681</v>
      </c>
      <c r="G599" s="168">
        <v>2689.5</v>
      </c>
      <c r="H599" s="201">
        <f t="shared" si="9"/>
        <v>0</v>
      </c>
      <c r="I599" s="169" t="s">
        <v>30</v>
      </c>
      <c r="J599" s="145"/>
    </row>
    <row r="600" spans="1:10" ht="15" x14ac:dyDescent="0.25">
      <c r="A600" s="190">
        <v>41678</v>
      </c>
      <c r="B600" s="191">
        <v>44</v>
      </c>
      <c r="C600" s="191" t="s">
        <v>873</v>
      </c>
      <c r="D600" s="165" t="s">
        <v>8</v>
      </c>
      <c r="E600" s="166">
        <v>3496</v>
      </c>
      <c r="F600" s="167">
        <v>41678</v>
      </c>
      <c r="G600" s="168">
        <v>3496</v>
      </c>
      <c r="H600" s="201">
        <f t="shared" si="9"/>
        <v>0</v>
      </c>
      <c r="I600" s="169" t="s">
        <v>8</v>
      </c>
      <c r="J600" s="145"/>
    </row>
    <row r="601" spans="1:10" ht="15" x14ac:dyDescent="0.25">
      <c r="A601" s="190">
        <v>41678</v>
      </c>
      <c r="B601" s="191">
        <v>45</v>
      </c>
      <c r="C601" s="191" t="s">
        <v>873</v>
      </c>
      <c r="D601" s="165" t="s">
        <v>49</v>
      </c>
      <c r="E601" s="166">
        <v>3962</v>
      </c>
      <c r="F601" s="173">
        <v>41738</v>
      </c>
      <c r="G601" s="174">
        <v>3962</v>
      </c>
      <c r="H601" s="201">
        <f t="shared" si="9"/>
        <v>0</v>
      </c>
      <c r="I601" s="169"/>
      <c r="J601" s="145"/>
    </row>
    <row r="602" spans="1:10" ht="15" x14ac:dyDescent="0.25">
      <c r="A602" s="190">
        <v>41678</v>
      </c>
      <c r="B602" s="191">
        <v>46</v>
      </c>
      <c r="C602" s="191" t="s">
        <v>873</v>
      </c>
      <c r="D602" s="165" t="s">
        <v>57</v>
      </c>
      <c r="E602" s="166">
        <v>920</v>
      </c>
      <c r="F602" s="167">
        <v>41678</v>
      </c>
      <c r="G602" s="168">
        <v>920</v>
      </c>
      <c r="H602" s="201">
        <f t="shared" si="9"/>
        <v>0</v>
      </c>
      <c r="I602" s="169" t="s">
        <v>45</v>
      </c>
      <c r="J602" s="145"/>
    </row>
    <row r="603" spans="1:10" ht="15" x14ac:dyDescent="0.25">
      <c r="A603" s="190">
        <v>41678</v>
      </c>
      <c r="B603" s="191">
        <v>47</v>
      </c>
      <c r="C603" s="191" t="s">
        <v>873</v>
      </c>
      <c r="D603" s="165" t="s">
        <v>124</v>
      </c>
      <c r="E603" s="166">
        <v>8296</v>
      </c>
      <c r="F603" s="167">
        <v>41678</v>
      </c>
      <c r="G603" s="168">
        <v>8296</v>
      </c>
      <c r="H603" s="201">
        <f t="shared" si="9"/>
        <v>0</v>
      </c>
      <c r="I603" s="169" t="s">
        <v>30</v>
      </c>
      <c r="J603" s="145"/>
    </row>
    <row r="604" spans="1:10" ht="15" x14ac:dyDescent="0.25">
      <c r="A604" s="190">
        <v>41678</v>
      </c>
      <c r="B604" s="191">
        <v>48</v>
      </c>
      <c r="C604" s="191" t="s">
        <v>873</v>
      </c>
      <c r="D604" s="165" t="s">
        <v>54</v>
      </c>
      <c r="E604" s="166">
        <v>8363</v>
      </c>
      <c r="F604" s="167">
        <v>41678</v>
      </c>
      <c r="G604" s="168">
        <v>8363</v>
      </c>
      <c r="H604" s="201">
        <f t="shared" si="9"/>
        <v>0</v>
      </c>
      <c r="I604" s="169" t="s">
        <v>30</v>
      </c>
      <c r="J604" s="145"/>
    </row>
    <row r="605" spans="1:10" ht="15" x14ac:dyDescent="0.25">
      <c r="A605" s="190">
        <v>41678</v>
      </c>
      <c r="B605" s="191">
        <v>49</v>
      </c>
      <c r="C605" s="191" t="s">
        <v>873</v>
      </c>
      <c r="D605" s="165" t="s">
        <v>502</v>
      </c>
      <c r="E605" s="166">
        <v>4481.5</v>
      </c>
      <c r="F605" s="167">
        <v>41678</v>
      </c>
      <c r="G605" s="168">
        <v>4481.5</v>
      </c>
      <c r="H605" s="201">
        <f t="shared" si="9"/>
        <v>0</v>
      </c>
      <c r="I605" s="169"/>
      <c r="J605" s="145"/>
    </row>
    <row r="606" spans="1:10" ht="15" x14ac:dyDescent="0.25">
      <c r="A606" s="190">
        <v>41678</v>
      </c>
      <c r="B606" s="191">
        <v>50</v>
      </c>
      <c r="C606" s="191" t="s">
        <v>873</v>
      </c>
      <c r="D606" s="165" t="s">
        <v>122</v>
      </c>
      <c r="E606" s="166">
        <v>1330</v>
      </c>
      <c r="F606" s="167">
        <v>41690</v>
      </c>
      <c r="G606" s="168">
        <v>1330</v>
      </c>
      <c r="H606" s="201">
        <f t="shared" si="9"/>
        <v>0</v>
      </c>
      <c r="I606" s="169" t="s">
        <v>45</v>
      </c>
      <c r="J606" s="145"/>
    </row>
    <row r="607" spans="1:10" ht="15" x14ac:dyDescent="0.25">
      <c r="A607" s="190">
        <v>41678</v>
      </c>
      <c r="B607" s="191">
        <v>51</v>
      </c>
      <c r="C607" s="191" t="s">
        <v>873</v>
      </c>
      <c r="D607" s="165" t="s">
        <v>44</v>
      </c>
      <c r="E607" s="166">
        <v>5700</v>
      </c>
      <c r="F607" s="167">
        <v>41690</v>
      </c>
      <c r="G607" s="168">
        <v>5700</v>
      </c>
      <c r="H607" s="201">
        <f t="shared" si="9"/>
        <v>0</v>
      </c>
      <c r="I607" s="169" t="s">
        <v>45</v>
      </c>
      <c r="J607" s="145"/>
    </row>
    <row r="608" spans="1:10" ht="15" x14ac:dyDescent="0.25">
      <c r="A608" s="190">
        <v>41678</v>
      </c>
      <c r="B608" s="191">
        <v>52</v>
      </c>
      <c r="C608" s="191" t="s">
        <v>873</v>
      </c>
      <c r="D608" s="165" t="s">
        <v>42</v>
      </c>
      <c r="E608" s="166">
        <v>1140</v>
      </c>
      <c r="F608" s="167">
        <v>41690</v>
      </c>
      <c r="G608" s="168">
        <v>1140</v>
      </c>
      <c r="H608" s="201">
        <f t="shared" si="9"/>
        <v>0</v>
      </c>
      <c r="I608" s="169" t="s">
        <v>45</v>
      </c>
      <c r="J608" s="145"/>
    </row>
    <row r="609" spans="1:10" ht="15" x14ac:dyDescent="0.25">
      <c r="A609" s="190">
        <v>41678</v>
      </c>
      <c r="B609" s="191">
        <v>53</v>
      </c>
      <c r="C609" s="191" t="s">
        <v>873</v>
      </c>
      <c r="D609" s="165" t="s">
        <v>43</v>
      </c>
      <c r="E609" s="166">
        <v>1520</v>
      </c>
      <c r="F609" s="167">
        <v>41690</v>
      </c>
      <c r="G609" s="168">
        <v>1520</v>
      </c>
      <c r="H609" s="201">
        <f t="shared" si="9"/>
        <v>0</v>
      </c>
      <c r="I609" s="169" t="s">
        <v>45</v>
      </c>
      <c r="J609" s="145"/>
    </row>
    <row r="610" spans="1:10" x14ac:dyDescent="0.25">
      <c r="A610" s="190">
        <v>41678</v>
      </c>
      <c r="B610" s="191">
        <v>54</v>
      </c>
      <c r="C610" s="191" t="s">
        <v>873</v>
      </c>
      <c r="D610" s="165" t="s">
        <v>880</v>
      </c>
      <c r="E610" s="166">
        <v>2514</v>
      </c>
      <c r="F610" s="167">
        <v>41678</v>
      </c>
      <c r="G610" s="168">
        <v>2514</v>
      </c>
      <c r="H610" s="201">
        <f t="shared" si="9"/>
        <v>0</v>
      </c>
      <c r="I610" s="169" t="s">
        <v>45</v>
      </c>
    </row>
    <row r="611" spans="1:10" x14ac:dyDescent="0.25">
      <c r="A611" s="190">
        <v>41678</v>
      </c>
      <c r="B611" s="191">
        <v>55</v>
      </c>
      <c r="C611" s="191" t="s">
        <v>873</v>
      </c>
      <c r="D611" s="171" t="s">
        <v>53</v>
      </c>
      <c r="E611" s="172">
        <v>0</v>
      </c>
      <c r="F611" s="169"/>
      <c r="G611" s="168"/>
      <c r="H611" s="201">
        <f t="shared" si="9"/>
        <v>0</v>
      </c>
      <c r="I611" s="169" t="s">
        <v>521</v>
      </c>
      <c r="J611" s="170" t="s">
        <v>442</v>
      </c>
    </row>
    <row r="612" spans="1:10" x14ac:dyDescent="0.25">
      <c r="A612" s="190">
        <v>41678</v>
      </c>
      <c r="B612" s="191">
        <v>56</v>
      </c>
      <c r="C612" s="191" t="s">
        <v>873</v>
      </c>
      <c r="D612" s="165" t="s">
        <v>795</v>
      </c>
      <c r="E612" s="166">
        <v>3400</v>
      </c>
      <c r="F612" s="173" t="s">
        <v>881</v>
      </c>
      <c r="G612" s="168">
        <v>3400</v>
      </c>
      <c r="H612" s="201">
        <f t="shared" si="9"/>
        <v>0</v>
      </c>
      <c r="I612" s="169" t="s">
        <v>45</v>
      </c>
    </row>
    <row r="613" spans="1:10" x14ac:dyDescent="0.25">
      <c r="A613" s="190">
        <v>41678</v>
      </c>
      <c r="B613" s="191">
        <v>57</v>
      </c>
      <c r="C613" s="191" t="s">
        <v>873</v>
      </c>
      <c r="D613" s="165" t="s">
        <v>55</v>
      </c>
      <c r="E613" s="168">
        <v>13575</v>
      </c>
      <c r="F613" s="175" t="s">
        <v>882</v>
      </c>
      <c r="G613" s="168">
        <f>13000+575</f>
        <v>13575</v>
      </c>
      <c r="H613" s="201">
        <f t="shared" si="9"/>
        <v>0</v>
      </c>
      <c r="I613" s="169" t="s">
        <v>8</v>
      </c>
    </row>
    <row r="614" spans="1:10" x14ac:dyDescent="0.25">
      <c r="A614" s="190">
        <v>41678</v>
      </c>
      <c r="B614" s="191">
        <v>58</v>
      </c>
      <c r="C614" s="191" t="s">
        <v>873</v>
      </c>
      <c r="D614" s="165" t="s">
        <v>115</v>
      </c>
      <c r="E614" s="166">
        <v>563</v>
      </c>
      <c r="F614" s="167">
        <v>41678</v>
      </c>
      <c r="G614" s="168">
        <v>563</v>
      </c>
      <c r="H614" s="201">
        <f t="shared" si="9"/>
        <v>0</v>
      </c>
      <c r="I614" s="169" t="s">
        <v>8</v>
      </c>
    </row>
    <row r="615" spans="1:10" x14ac:dyDescent="0.25">
      <c r="A615" s="190">
        <v>41678</v>
      </c>
      <c r="B615" s="191">
        <v>59</v>
      </c>
      <c r="C615" s="191" t="s">
        <v>873</v>
      </c>
      <c r="D615" s="165" t="s">
        <v>111</v>
      </c>
      <c r="E615" s="166">
        <v>3822</v>
      </c>
      <c r="F615" s="167">
        <v>41678</v>
      </c>
      <c r="G615" s="168">
        <v>3822</v>
      </c>
      <c r="H615" s="201">
        <f t="shared" si="9"/>
        <v>0</v>
      </c>
      <c r="I615" s="169" t="s">
        <v>45</v>
      </c>
    </row>
    <row r="616" spans="1:10" x14ac:dyDescent="0.25">
      <c r="A616" s="190">
        <v>41678</v>
      </c>
      <c r="B616" s="191">
        <v>60</v>
      </c>
      <c r="C616" s="191" t="s">
        <v>873</v>
      </c>
      <c r="D616" s="165" t="s">
        <v>8</v>
      </c>
      <c r="E616" s="166">
        <v>438.5</v>
      </c>
      <c r="F616" s="167">
        <v>41678</v>
      </c>
      <c r="G616" s="168">
        <v>438.5</v>
      </c>
      <c r="H616" s="201">
        <f t="shared" si="9"/>
        <v>0</v>
      </c>
      <c r="I616" s="169" t="s">
        <v>8</v>
      </c>
    </row>
    <row r="617" spans="1:10" x14ac:dyDescent="0.25">
      <c r="A617" s="190">
        <v>41678</v>
      </c>
      <c r="B617" s="191">
        <v>61</v>
      </c>
      <c r="C617" s="191" t="s">
        <v>873</v>
      </c>
      <c r="D617" s="165" t="s">
        <v>12</v>
      </c>
      <c r="E617" s="166">
        <v>197</v>
      </c>
      <c r="F617" s="167">
        <v>41678</v>
      </c>
      <c r="G617" s="168">
        <v>197</v>
      </c>
      <c r="H617" s="201">
        <f t="shared" si="9"/>
        <v>0</v>
      </c>
      <c r="I617" s="169"/>
    </row>
    <row r="618" spans="1:10" x14ac:dyDescent="0.25">
      <c r="A618" s="188">
        <v>41678</v>
      </c>
      <c r="B618" s="189">
        <v>62</v>
      </c>
      <c r="C618" s="189" t="s">
        <v>873</v>
      </c>
      <c r="D618" s="165" t="s">
        <v>494</v>
      </c>
      <c r="E618" s="166">
        <v>9670</v>
      </c>
      <c r="F618" s="169"/>
      <c r="G618" s="168"/>
      <c r="H618" s="201">
        <f t="shared" si="9"/>
        <v>9670</v>
      </c>
      <c r="I618" s="169" t="s">
        <v>21</v>
      </c>
    </row>
    <row r="619" spans="1:10" x14ac:dyDescent="0.25">
      <c r="A619" s="190">
        <v>41678</v>
      </c>
      <c r="B619" s="191">
        <v>63</v>
      </c>
      <c r="C619" s="191" t="s">
        <v>873</v>
      </c>
      <c r="D619" s="165" t="s">
        <v>883</v>
      </c>
      <c r="E619" s="166">
        <v>2434</v>
      </c>
      <c r="F619" s="167">
        <v>41678</v>
      </c>
      <c r="G619" s="168">
        <v>2434</v>
      </c>
      <c r="H619" s="201">
        <f t="shared" si="9"/>
        <v>0</v>
      </c>
      <c r="I619" s="169"/>
    </row>
    <row r="620" spans="1:10" x14ac:dyDescent="0.25">
      <c r="A620" s="190">
        <v>41678</v>
      </c>
      <c r="B620" s="191">
        <v>64</v>
      </c>
      <c r="C620" s="191" t="s">
        <v>873</v>
      </c>
      <c r="D620" s="165" t="s">
        <v>123</v>
      </c>
      <c r="E620" s="166">
        <v>1670</v>
      </c>
      <c r="F620" s="167">
        <v>41678</v>
      </c>
      <c r="G620" s="168">
        <v>1670</v>
      </c>
      <c r="H620" s="201">
        <f t="shared" si="9"/>
        <v>0</v>
      </c>
      <c r="I620" s="169" t="s">
        <v>8</v>
      </c>
    </row>
    <row r="621" spans="1:10" x14ac:dyDescent="0.25">
      <c r="A621" s="190">
        <v>41678</v>
      </c>
      <c r="B621" s="191">
        <v>65</v>
      </c>
      <c r="C621" s="191" t="s">
        <v>873</v>
      </c>
      <c r="D621" s="165" t="s">
        <v>188</v>
      </c>
      <c r="E621" s="168">
        <v>25069.5</v>
      </c>
      <c r="F621" s="175" t="s">
        <v>884</v>
      </c>
      <c r="G621" s="168">
        <f>1730.5+23339</f>
        <v>25069.5</v>
      </c>
      <c r="H621" s="201">
        <f t="shared" si="9"/>
        <v>0</v>
      </c>
      <c r="I621" s="169" t="s">
        <v>21</v>
      </c>
    </row>
    <row r="622" spans="1:10" x14ac:dyDescent="0.25">
      <c r="A622" s="190">
        <v>41678</v>
      </c>
      <c r="B622" s="191">
        <v>66</v>
      </c>
      <c r="C622" s="191" t="s">
        <v>873</v>
      </c>
      <c r="D622" s="165" t="s">
        <v>69</v>
      </c>
      <c r="E622" s="166">
        <v>2326.5</v>
      </c>
      <c r="F622" s="167">
        <v>41678</v>
      </c>
      <c r="G622" s="168">
        <v>2326.5</v>
      </c>
      <c r="H622" s="201">
        <f t="shared" si="9"/>
        <v>0</v>
      </c>
      <c r="I622" s="169"/>
    </row>
    <row r="623" spans="1:10" x14ac:dyDescent="0.25">
      <c r="A623" s="190">
        <v>41678</v>
      </c>
      <c r="B623" s="191">
        <v>67</v>
      </c>
      <c r="C623" s="191" t="s">
        <v>873</v>
      </c>
      <c r="D623" s="165" t="s">
        <v>68</v>
      </c>
      <c r="E623" s="166">
        <v>4048</v>
      </c>
      <c r="F623" s="167">
        <v>41679</v>
      </c>
      <c r="G623" s="168">
        <v>4048</v>
      </c>
      <c r="H623" s="201">
        <f t="shared" si="9"/>
        <v>0</v>
      </c>
      <c r="I623" s="169" t="s">
        <v>12</v>
      </c>
    </row>
    <row r="624" spans="1:10" x14ac:dyDescent="0.25">
      <c r="A624" s="190">
        <v>41678</v>
      </c>
      <c r="B624" s="191">
        <v>68</v>
      </c>
      <c r="C624" s="191" t="s">
        <v>873</v>
      </c>
      <c r="D624" s="165" t="s">
        <v>885</v>
      </c>
      <c r="E624" s="166">
        <v>1434</v>
      </c>
      <c r="F624" s="167">
        <v>41678</v>
      </c>
      <c r="G624" s="168">
        <v>1434</v>
      </c>
      <c r="H624" s="201">
        <f t="shared" si="9"/>
        <v>0</v>
      </c>
      <c r="I624" s="169"/>
    </row>
    <row r="625" spans="1:10" x14ac:dyDescent="0.25">
      <c r="A625" s="190">
        <v>41678</v>
      </c>
      <c r="B625" s="191">
        <v>69</v>
      </c>
      <c r="C625" s="191" t="s">
        <v>873</v>
      </c>
      <c r="D625" s="165" t="s">
        <v>133</v>
      </c>
      <c r="E625" s="166">
        <v>20746</v>
      </c>
      <c r="F625" s="167">
        <v>41678</v>
      </c>
      <c r="G625" s="168">
        <v>20746</v>
      </c>
      <c r="H625" s="201">
        <f t="shared" si="9"/>
        <v>0</v>
      </c>
      <c r="I625" s="169" t="s">
        <v>8</v>
      </c>
    </row>
    <row r="626" spans="1:10" x14ac:dyDescent="0.25">
      <c r="A626" s="190">
        <v>41678</v>
      </c>
      <c r="B626" s="191">
        <v>70</v>
      </c>
      <c r="C626" s="191" t="s">
        <v>873</v>
      </c>
      <c r="D626" s="165" t="s">
        <v>886</v>
      </c>
      <c r="E626" s="166">
        <v>5617</v>
      </c>
      <c r="F626" s="167">
        <v>41678</v>
      </c>
      <c r="G626" s="168">
        <v>5617</v>
      </c>
      <c r="H626" s="201">
        <f t="shared" si="9"/>
        <v>0</v>
      </c>
      <c r="I626" s="169" t="s">
        <v>21</v>
      </c>
    </row>
    <row r="627" spans="1:10" x14ac:dyDescent="0.25">
      <c r="A627" s="190">
        <v>41678</v>
      </c>
      <c r="B627" s="191">
        <v>71</v>
      </c>
      <c r="C627" s="191" t="s">
        <v>873</v>
      </c>
      <c r="D627" s="165" t="s">
        <v>50</v>
      </c>
      <c r="E627" s="166">
        <v>5715</v>
      </c>
      <c r="F627" s="167">
        <v>41678</v>
      </c>
      <c r="G627" s="168">
        <v>5715</v>
      </c>
      <c r="H627" s="201">
        <f t="shared" si="9"/>
        <v>0</v>
      </c>
      <c r="I627" s="169"/>
    </row>
    <row r="628" spans="1:10" x14ac:dyDescent="0.25">
      <c r="A628" s="190">
        <v>41678</v>
      </c>
      <c r="B628" s="191">
        <v>72</v>
      </c>
      <c r="C628" s="191" t="s">
        <v>873</v>
      </c>
      <c r="D628" s="165" t="s">
        <v>98</v>
      </c>
      <c r="E628" s="166">
        <v>16867</v>
      </c>
      <c r="F628" s="167">
        <v>41679</v>
      </c>
      <c r="G628" s="168">
        <v>16867</v>
      </c>
      <c r="H628" s="201">
        <f t="shared" si="9"/>
        <v>0</v>
      </c>
      <c r="I628" s="169" t="s">
        <v>12</v>
      </c>
    </row>
    <row r="629" spans="1:10" x14ac:dyDescent="0.25">
      <c r="A629" s="188">
        <v>41678</v>
      </c>
      <c r="B629" s="189">
        <v>73</v>
      </c>
      <c r="C629" s="189" t="s">
        <v>873</v>
      </c>
      <c r="D629" s="165" t="s">
        <v>50</v>
      </c>
      <c r="E629" s="166">
        <v>1736</v>
      </c>
      <c r="F629" s="167">
        <v>41682</v>
      </c>
      <c r="G629" s="168">
        <v>1736</v>
      </c>
      <c r="H629" s="201">
        <f t="shared" si="9"/>
        <v>0</v>
      </c>
      <c r="I629" s="169"/>
    </row>
    <row r="630" spans="1:10" x14ac:dyDescent="0.25">
      <c r="A630" s="190">
        <v>41678</v>
      </c>
      <c r="B630" s="191">
        <v>74</v>
      </c>
      <c r="C630" s="191" t="s">
        <v>873</v>
      </c>
      <c r="D630" s="165" t="s">
        <v>380</v>
      </c>
      <c r="E630" s="166">
        <v>2073.5</v>
      </c>
      <c r="F630" s="167">
        <v>41678</v>
      </c>
      <c r="G630" s="168">
        <v>2073.5</v>
      </c>
      <c r="H630" s="201">
        <f t="shared" si="9"/>
        <v>0</v>
      </c>
      <c r="I630" s="169" t="s">
        <v>21</v>
      </c>
      <c r="J630" s="170" t="s">
        <v>887</v>
      </c>
    </row>
    <row r="631" spans="1:10" x14ac:dyDescent="0.25">
      <c r="A631" s="190">
        <v>41678</v>
      </c>
      <c r="B631" s="191">
        <v>75</v>
      </c>
      <c r="C631" s="191" t="s">
        <v>873</v>
      </c>
      <c r="D631" s="165" t="s">
        <v>52</v>
      </c>
      <c r="E631" s="166">
        <v>3893</v>
      </c>
      <c r="F631" s="167">
        <v>41678</v>
      </c>
      <c r="G631" s="168">
        <v>3893</v>
      </c>
      <c r="H631" s="201">
        <f t="shared" si="9"/>
        <v>0</v>
      </c>
      <c r="I631" s="169" t="s">
        <v>21</v>
      </c>
    </row>
    <row r="632" spans="1:10" x14ac:dyDescent="0.25">
      <c r="A632" s="190">
        <v>41678</v>
      </c>
      <c r="B632" s="191">
        <v>76</v>
      </c>
      <c r="C632" s="191" t="s">
        <v>873</v>
      </c>
      <c r="D632" s="165" t="s">
        <v>888</v>
      </c>
      <c r="E632" s="166">
        <v>1735</v>
      </c>
      <c r="F632" s="167">
        <v>41679</v>
      </c>
      <c r="G632" s="168">
        <v>1735</v>
      </c>
      <c r="H632" s="201">
        <f t="shared" si="9"/>
        <v>0</v>
      </c>
      <c r="I632" s="169" t="s">
        <v>37</v>
      </c>
    </row>
    <row r="633" spans="1:10" x14ac:dyDescent="0.25">
      <c r="A633" s="190">
        <v>41678</v>
      </c>
      <c r="B633" s="191">
        <v>77</v>
      </c>
      <c r="C633" s="191" t="s">
        <v>873</v>
      </c>
      <c r="D633" s="165" t="s">
        <v>62</v>
      </c>
      <c r="E633" s="166">
        <v>21210</v>
      </c>
      <c r="F633" s="167">
        <v>41679</v>
      </c>
      <c r="G633" s="168">
        <v>21210</v>
      </c>
      <c r="H633" s="201">
        <f t="shared" si="9"/>
        <v>0</v>
      </c>
      <c r="I633" s="169" t="s">
        <v>12</v>
      </c>
    </row>
    <row r="634" spans="1:10" x14ac:dyDescent="0.25">
      <c r="A634" s="190">
        <v>41678</v>
      </c>
      <c r="B634" s="191">
        <v>78</v>
      </c>
      <c r="C634" s="191" t="s">
        <v>873</v>
      </c>
      <c r="D634" s="165" t="s">
        <v>27</v>
      </c>
      <c r="E634" s="166">
        <v>3449</v>
      </c>
      <c r="F634" s="167">
        <v>41678</v>
      </c>
      <c r="G634" s="168">
        <v>3449</v>
      </c>
      <c r="H634" s="201">
        <f t="shared" si="9"/>
        <v>0</v>
      </c>
      <c r="I634" s="169" t="s">
        <v>8</v>
      </c>
    </row>
    <row r="635" spans="1:10" x14ac:dyDescent="0.25">
      <c r="A635" s="190">
        <v>41678</v>
      </c>
      <c r="B635" s="191">
        <v>79</v>
      </c>
      <c r="C635" s="191" t="s">
        <v>873</v>
      </c>
      <c r="D635" s="165" t="s">
        <v>366</v>
      </c>
      <c r="E635" s="166">
        <v>5920</v>
      </c>
      <c r="F635" s="167">
        <v>41678</v>
      </c>
      <c r="G635" s="168">
        <v>5920</v>
      </c>
      <c r="H635" s="201">
        <f t="shared" si="9"/>
        <v>0</v>
      </c>
      <c r="I635" s="169" t="s">
        <v>21</v>
      </c>
    </row>
    <row r="636" spans="1:10" x14ac:dyDescent="0.25">
      <c r="A636" s="190">
        <v>41678</v>
      </c>
      <c r="B636" s="191">
        <v>80</v>
      </c>
      <c r="C636" s="191" t="s">
        <v>873</v>
      </c>
      <c r="D636" s="165" t="s">
        <v>22</v>
      </c>
      <c r="E636" s="166">
        <v>1686.5</v>
      </c>
      <c r="F636" s="167">
        <v>41682</v>
      </c>
      <c r="G636" s="168">
        <v>1686.5</v>
      </c>
      <c r="H636" s="201">
        <f t="shared" si="9"/>
        <v>0</v>
      </c>
      <c r="I636" s="169" t="s">
        <v>37</v>
      </c>
    </row>
    <row r="637" spans="1:10" x14ac:dyDescent="0.25">
      <c r="A637" s="190">
        <v>41678</v>
      </c>
      <c r="B637" s="191">
        <v>81</v>
      </c>
      <c r="C637" s="191" t="s">
        <v>873</v>
      </c>
      <c r="D637" s="165" t="s">
        <v>392</v>
      </c>
      <c r="E637" s="166">
        <v>811.5</v>
      </c>
      <c r="F637" s="167">
        <v>41678</v>
      </c>
      <c r="G637" s="168">
        <v>811.5</v>
      </c>
      <c r="H637" s="201">
        <f t="shared" si="9"/>
        <v>0</v>
      </c>
      <c r="I637" s="169"/>
    </row>
    <row r="638" spans="1:10" x14ac:dyDescent="0.25">
      <c r="A638" s="190">
        <v>41678</v>
      </c>
      <c r="B638" s="191">
        <v>82</v>
      </c>
      <c r="C638" s="191" t="s">
        <v>873</v>
      </c>
      <c r="D638" s="165" t="s">
        <v>36</v>
      </c>
      <c r="E638" s="166">
        <v>13476</v>
      </c>
      <c r="F638" s="167">
        <v>41679</v>
      </c>
      <c r="G638" s="168">
        <v>13476</v>
      </c>
      <c r="H638" s="201">
        <f t="shared" si="9"/>
        <v>0</v>
      </c>
      <c r="I638" s="169" t="s">
        <v>37</v>
      </c>
    </row>
    <row r="639" spans="1:10" x14ac:dyDescent="0.25">
      <c r="A639" s="190">
        <v>41678</v>
      </c>
      <c r="B639" s="191">
        <v>83</v>
      </c>
      <c r="C639" s="191" t="s">
        <v>873</v>
      </c>
      <c r="D639" s="165" t="s">
        <v>571</v>
      </c>
      <c r="E639" s="166">
        <v>1774.5</v>
      </c>
      <c r="F639" s="167">
        <v>41680</v>
      </c>
      <c r="G639" s="168">
        <v>1774.5</v>
      </c>
      <c r="H639" s="201">
        <f t="shared" si="9"/>
        <v>0</v>
      </c>
      <c r="I639" s="169" t="s">
        <v>15</v>
      </c>
    </row>
    <row r="640" spans="1:10" x14ac:dyDescent="0.25">
      <c r="A640" s="190">
        <v>41678</v>
      </c>
      <c r="B640" s="191">
        <v>84</v>
      </c>
      <c r="C640" s="191" t="s">
        <v>873</v>
      </c>
      <c r="D640" s="165" t="s">
        <v>889</v>
      </c>
      <c r="E640" s="166">
        <v>606.5</v>
      </c>
      <c r="F640" s="167">
        <v>41680</v>
      </c>
      <c r="G640" s="168">
        <v>606.5</v>
      </c>
      <c r="H640" s="201">
        <f t="shared" si="9"/>
        <v>0</v>
      </c>
      <c r="I640" s="169" t="s">
        <v>15</v>
      </c>
    </row>
    <row r="641" spans="1:9" s="145" customFormat="1" ht="15" x14ac:dyDescent="0.25">
      <c r="A641" s="190">
        <v>41678</v>
      </c>
      <c r="B641" s="191">
        <v>85</v>
      </c>
      <c r="C641" s="191" t="s">
        <v>873</v>
      </c>
      <c r="D641" s="165" t="s">
        <v>78</v>
      </c>
      <c r="E641" s="166">
        <v>5021</v>
      </c>
      <c r="F641" s="167">
        <v>41680</v>
      </c>
      <c r="G641" s="168">
        <v>5021</v>
      </c>
      <c r="H641" s="201">
        <f t="shared" si="9"/>
        <v>0</v>
      </c>
      <c r="I641" s="169" t="s">
        <v>15</v>
      </c>
    </row>
    <row r="642" spans="1:9" s="145" customFormat="1" ht="15" x14ac:dyDescent="0.25">
      <c r="A642" s="190">
        <v>41678</v>
      </c>
      <c r="B642" s="191">
        <v>86</v>
      </c>
      <c r="C642" s="191" t="s">
        <v>873</v>
      </c>
      <c r="D642" s="165" t="s">
        <v>136</v>
      </c>
      <c r="E642" s="166">
        <v>3012.5</v>
      </c>
      <c r="F642" s="167">
        <v>41678</v>
      </c>
      <c r="G642" s="168">
        <v>3012.5</v>
      </c>
      <c r="H642" s="201">
        <f t="shared" si="9"/>
        <v>0</v>
      </c>
      <c r="I642" s="169"/>
    </row>
    <row r="643" spans="1:9" s="145" customFormat="1" ht="15" x14ac:dyDescent="0.25">
      <c r="A643" s="190">
        <v>41678</v>
      </c>
      <c r="B643" s="191">
        <v>87</v>
      </c>
      <c r="C643" s="191" t="s">
        <v>873</v>
      </c>
      <c r="D643" s="165" t="s">
        <v>80</v>
      </c>
      <c r="E643" s="166">
        <v>2477</v>
      </c>
      <c r="F643" s="167">
        <v>41680</v>
      </c>
      <c r="G643" s="168">
        <v>2477</v>
      </c>
      <c r="H643" s="201">
        <f t="shared" si="9"/>
        <v>0</v>
      </c>
      <c r="I643" s="169" t="s">
        <v>15</v>
      </c>
    </row>
    <row r="644" spans="1:9" s="145" customFormat="1" ht="15" x14ac:dyDescent="0.25">
      <c r="A644" s="190">
        <v>41678</v>
      </c>
      <c r="B644" s="191">
        <v>88</v>
      </c>
      <c r="C644" s="191" t="s">
        <v>873</v>
      </c>
      <c r="D644" s="165" t="s">
        <v>599</v>
      </c>
      <c r="E644" s="166">
        <v>376</v>
      </c>
      <c r="F644" s="167">
        <v>41680</v>
      </c>
      <c r="G644" s="168">
        <v>376</v>
      </c>
      <c r="H644" s="201">
        <f t="shared" si="9"/>
        <v>0</v>
      </c>
      <c r="I644" s="169" t="s">
        <v>15</v>
      </c>
    </row>
    <row r="645" spans="1:9" s="145" customFormat="1" ht="15" x14ac:dyDescent="0.25">
      <c r="A645" s="190">
        <v>41678</v>
      </c>
      <c r="B645" s="191">
        <v>89</v>
      </c>
      <c r="C645" s="191" t="s">
        <v>873</v>
      </c>
      <c r="D645" s="165" t="s">
        <v>890</v>
      </c>
      <c r="E645" s="166">
        <v>338.5</v>
      </c>
      <c r="F645" s="167">
        <v>41680</v>
      </c>
      <c r="G645" s="168">
        <v>338.5</v>
      </c>
      <c r="H645" s="201">
        <f t="shared" ref="H645:H708" si="10">E645-G645</f>
        <v>0</v>
      </c>
      <c r="I645" s="169" t="s">
        <v>15</v>
      </c>
    </row>
    <row r="646" spans="1:9" s="145" customFormat="1" ht="15" x14ac:dyDescent="0.25">
      <c r="A646" s="190">
        <v>41678</v>
      </c>
      <c r="B646" s="191">
        <v>90</v>
      </c>
      <c r="C646" s="191" t="s">
        <v>873</v>
      </c>
      <c r="D646" s="165" t="s">
        <v>144</v>
      </c>
      <c r="E646" s="168">
        <v>4960</v>
      </c>
      <c r="F646" s="175" t="s">
        <v>891</v>
      </c>
      <c r="G646" s="168">
        <f>4600+360</f>
        <v>4960</v>
      </c>
      <c r="H646" s="201">
        <f t="shared" si="10"/>
        <v>0</v>
      </c>
      <c r="I646" s="169" t="s">
        <v>15</v>
      </c>
    </row>
    <row r="647" spans="1:9" s="145" customFormat="1" ht="15" x14ac:dyDescent="0.25">
      <c r="A647" s="190">
        <v>41678</v>
      </c>
      <c r="B647" s="191">
        <v>91</v>
      </c>
      <c r="C647" s="191" t="s">
        <v>873</v>
      </c>
      <c r="D647" s="165" t="s">
        <v>348</v>
      </c>
      <c r="E647" s="166">
        <v>8556.5</v>
      </c>
      <c r="F647" s="167">
        <v>41680</v>
      </c>
      <c r="G647" s="168">
        <v>8556.5</v>
      </c>
      <c r="H647" s="201">
        <f t="shared" si="10"/>
        <v>0</v>
      </c>
      <c r="I647" s="169" t="s">
        <v>15</v>
      </c>
    </row>
    <row r="648" spans="1:9" s="145" customFormat="1" ht="15" x14ac:dyDescent="0.25">
      <c r="A648" s="190">
        <v>41678</v>
      </c>
      <c r="B648" s="191">
        <v>92</v>
      </c>
      <c r="C648" s="191" t="s">
        <v>873</v>
      </c>
      <c r="D648" s="165" t="s">
        <v>193</v>
      </c>
      <c r="E648" s="166">
        <v>2072</v>
      </c>
      <c r="F648" s="167">
        <v>41680</v>
      </c>
      <c r="G648" s="168">
        <v>2072</v>
      </c>
      <c r="H648" s="201">
        <f t="shared" si="10"/>
        <v>0</v>
      </c>
      <c r="I648" s="169" t="s">
        <v>15</v>
      </c>
    </row>
    <row r="649" spans="1:9" s="145" customFormat="1" ht="15" x14ac:dyDescent="0.25">
      <c r="A649" s="190">
        <v>41678</v>
      </c>
      <c r="B649" s="191">
        <v>93</v>
      </c>
      <c r="C649" s="191" t="s">
        <v>873</v>
      </c>
      <c r="D649" s="165" t="s">
        <v>233</v>
      </c>
      <c r="E649" s="166">
        <v>1365</v>
      </c>
      <c r="F649" s="167">
        <v>41680</v>
      </c>
      <c r="G649" s="168">
        <v>1365</v>
      </c>
      <c r="H649" s="201">
        <f t="shared" si="10"/>
        <v>0</v>
      </c>
      <c r="I649" s="169" t="s">
        <v>15</v>
      </c>
    </row>
    <row r="650" spans="1:9" s="145" customFormat="1" ht="15" x14ac:dyDescent="0.25">
      <c r="A650" s="190">
        <v>41678</v>
      </c>
      <c r="B650" s="191">
        <v>94</v>
      </c>
      <c r="C650" s="191" t="s">
        <v>873</v>
      </c>
      <c r="D650" s="165" t="s">
        <v>130</v>
      </c>
      <c r="E650" s="166">
        <v>8066.5</v>
      </c>
      <c r="F650" s="167">
        <v>41680</v>
      </c>
      <c r="G650" s="168">
        <v>8066.5</v>
      </c>
      <c r="H650" s="201">
        <f t="shared" si="10"/>
        <v>0</v>
      </c>
      <c r="I650" s="169"/>
    </row>
    <row r="651" spans="1:9" s="145" customFormat="1" ht="15" x14ac:dyDescent="0.25">
      <c r="A651" s="190">
        <v>41678</v>
      </c>
      <c r="B651" s="191">
        <v>95</v>
      </c>
      <c r="C651" s="191" t="s">
        <v>873</v>
      </c>
      <c r="D651" s="165" t="s">
        <v>147</v>
      </c>
      <c r="E651" s="166">
        <v>2666</v>
      </c>
      <c r="F651" s="167">
        <v>41680</v>
      </c>
      <c r="G651" s="168">
        <v>2666</v>
      </c>
      <c r="H651" s="201">
        <f t="shared" si="10"/>
        <v>0</v>
      </c>
      <c r="I651" s="169" t="s">
        <v>15</v>
      </c>
    </row>
    <row r="652" spans="1:9" s="145" customFormat="1" ht="15" x14ac:dyDescent="0.25">
      <c r="A652" s="190">
        <v>41678</v>
      </c>
      <c r="B652" s="191">
        <v>96</v>
      </c>
      <c r="C652" s="191" t="s">
        <v>873</v>
      </c>
      <c r="D652" s="165" t="s">
        <v>524</v>
      </c>
      <c r="E652" s="166">
        <v>7397</v>
      </c>
      <c r="F652" s="167">
        <v>41685</v>
      </c>
      <c r="G652" s="168">
        <v>7397</v>
      </c>
      <c r="H652" s="201">
        <f t="shared" si="10"/>
        <v>0</v>
      </c>
      <c r="I652" s="169"/>
    </row>
    <row r="653" spans="1:9" s="145" customFormat="1" ht="15" x14ac:dyDescent="0.25">
      <c r="A653" s="190">
        <v>41678</v>
      </c>
      <c r="B653" s="191">
        <v>97</v>
      </c>
      <c r="C653" s="191" t="s">
        <v>873</v>
      </c>
      <c r="D653" s="165" t="s">
        <v>185</v>
      </c>
      <c r="E653" s="166">
        <v>10890.5</v>
      </c>
      <c r="F653" s="167">
        <v>41678</v>
      </c>
      <c r="G653" s="168">
        <v>10890.5</v>
      </c>
      <c r="H653" s="201">
        <f t="shared" si="10"/>
        <v>0</v>
      </c>
      <c r="I653" s="169"/>
    </row>
    <row r="654" spans="1:9" s="145" customFormat="1" ht="15" x14ac:dyDescent="0.25">
      <c r="A654" s="190">
        <v>41678</v>
      </c>
      <c r="B654" s="191">
        <v>98</v>
      </c>
      <c r="C654" s="191" t="s">
        <v>873</v>
      </c>
      <c r="D654" s="165" t="s">
        <v>18</v>
      </c>
      <c r="E654" s="166">
        <v>3625.5</v>
      </c>
      <c r="F654" s="167">
        <v>41678</v>
      </c>
      <c r="G654" s="168">
        <v>3625.5</v>
      </c>
      <c r="H654" s="201">
        <f t="shared" si="10"/>
        <v>0</v>
      </c>
      <c r="I654" s="169"/>
    </row>
    <row r="655" spans="1:9" s="145" customFormat="1" ht="15" x14ac:dyDescent="0.25">
      <c r="A655" s="190">
        <v>41678</v>
      </c>
      <c r="B655" s="191">
        <v>99</v>
      </c>
      <c r="C655" s="191" t="s">
        <v>873</v>
      </c>
      <c r="D655" s="165" t="s">
        <v>892</v>
      </c>
      <c r="E655" s="166">
        <v>326</v>
      </c>
      <c r="F655" s="167">
        <v>41678</v>
      </c>
      <c r="G655" s="168">
        <v>326</v>
      </c>
      <c r="H655" s="201">
        <f t="shared" si="10"/>
        <v>0</v>
      </c>
      <c r="I655" s="169"/>
    </row>
    <row r="656" spans="1:9" s="145" customFormat="1" ht="15" x14ac:dyDescent="0.25">
      <c r="A656" s="190">
        <v>41678</v>
      </c>
      <c r="B656" s="191">
        <v>100</v>
      </c>
      <c r="C656" s="191" t="s">
        <v>873</v>
      </c>
      <c r="D656" s="165" t="s">
        <v>74</v>
      </c>
      <c r="E656" s="166">
        <v>1503</v>
      </c>
      <c r="F656" s="167">
        <v>41678</v>
      </c>
      <c r="G656" s="168">
        <v>1503</v>
      </c>
      <c r="H656" s="201">
        <f t="shared" si="10"/>
        <v>0</v>
      </c>
      <c r="I656" s="169" t="s">
        <v>8</v>
      </c>
    </row>
    <row r="657" spans="1:10" x14ac:dyDescent="0.25">
      <c r="A657" s="190">
        <v>41678</v>
      </c>
      <c r="B657" s="191">
        <v>101</v>
      </c>
      <c r="C657" s="191" t="s">
        <v>873</v>
      </c>
      <c r="D657" s="165" t="s">
        <v>14</v>
      </c>
      <c r="E657" s="168">
        <v>7770.5</v>
      </c>
      <c r="F657" s="184" t="s">
        <v>893</v>
      </c>
      <c r="G657" s="168">
        <v>7770.5</v>
      </c>
      <c r="H657" s="201">
        <f t="shared" si="10"/>
        <v>0</v>
      </c>
      <c r="I657" s="169" t="s">
        <v>37</v>
      </c>
      <c r="J657" s="170" t="s">
        <v>264</v>
      </c>
    </row>
    <row r="658" spans="1:10" x14ac:dyDescent="0.25">
      <c r="A658" s="188">
        <v>41678</v>
      </c>
      <c r="B658" s="189">
        <v>102</v>
      </c>
      <c r="C658" s="189" t="s">
        <v>873</v>
      </c>
      <c r="D658" s="165" t="s">
        <v>237</v>
      </c>
      <c r="E658" s="166">
        <v>6236.5</v>
      </c>
      <c r="F658" s="169"/>
      <c r="G658" s="168"/>
      <c r="H658" s="201">
        <f t="shared" si="10"/>
        <v>6236.5</v>
      </c>
      <c r="I658" s="169" t="s">
        <v>37</v>
      </c>
    </row>
    <row r="659" spans="1:10" x14ac:dyDescent="0.25">
      <c r="A659" s="190">
        <v>41678</v>
      </c>
      <c r="B659" s="191">
        <v>103</v>
      </c>
      <c r="C659" s="191" t="s">
        <v>873</v>
      </c>
      <c r="D659" s="165" t="s">
        <v>687</v>
      </c>
      <c r="E659" s="166">
        <v>588</v>
      </c>
      <c r="F659" s="167">
        <v>41678</v>
      </c>
      <c r="G659" s="168">
        <v>588</v>
      </c>
      <c r="H659" s="201">
        <f t="shared" si="10"/>
        <v>0</v>
      </c>
      <c r="I659" s="169"/>
    </row>
    <row r="660" spans="1:10" ht="15" customHeight="1" x14ac:dyDescent="0.25">
      <c r="A660" s="190">
        <v>41678</v>
      </c>
      <c r="B660" s="191">
        <v>104</v>
      </c>
      <c r="C660" s="191" t="s">
        <v>873</v>
      </c>
      <c r="D660" s="165" t="s">
        <v>8</v>
      </c>
      <c r="E660" s="166">
        <v>2318.5</v>
      </c>
      <c r="F660" s="167">
        <v>41678</v>
      </c>
      <c r="G660" s="168">
        <v>2318.5</v>
      </c>
      <c r="H660" s="201">
        <f t="shared" si="10"/>
        <v>0</v>
      </c>
      <c r="I660" s="169" t="s">
        <v>8</v>
      </c>
    </row>
    <row r="661" spans="1:10" x14ac:dyDescent="0.25">
      <c r="A661" s="190">
        <v>41678</v>
      </c>
      <c r="B661" s="191">
        <v>105</v>
      </c>
      <c r="C661" s="191" t="s">
        <v>873</v>
      </c>
      <c r="D661" s="165" t="s">
        <v>106</v>
      </c>
      <c r="E661" s="166">
        <v>180090</v>
      </c>
      <c r="F661" s="167">
        <v>41682</v>
      </c>
      <c r="G661" s="168">
        <v>180090</v>
      </c>
      <c r="H661" s="201">
        <f t="shared" si="10"/>
        <v>0</v>
      </c>
      <c r="I661" s="169"/>
    </row>
    <row r="662" spans="1:10" x14ac:dyDescent="0.25">
      <c r="A662" s="190">
        <v>41678</v>
      </c>
      <c r="B662" s="191">
        <v>106</v>
      </c>
      <c r="C662" s="191" t="s">
        <v>873</v>
      </c>
      <c r="D662" s="165" t="s">
        <v>106</v>
      </c>
      <c r="E662" s="166">
        <v>164220</v>
      </c>
      <c r="F662" s="167">
        <v>41682</v>
      </c>
      <c r="G662" s="168">
        <v>164220</v>
      </c>
      <c r="H662" s="201">
        <f t="shared" si="10"/>
        <v>0</v>
      </c>
      <c r="I662" s="169"/>
    </row>
    <row r="663" spans="1:10" x14ac:dyDescent="0.25">
      <c r="A663" s="190">
        <v>41678</v>
      </c>
      <c r="B663" s="191">
        <v>107</v>
      </c>
      <c r="C663" s="191" t="s">
        <v>873</v>
      </c>
      <c r="D663" s="165" t="s">
        <v>106</v>
      </c>
      <c r="E663" s="166">
        <v>172155</v>
      </c>
      <c r="F663" s="167">
        <v>41682</v>
      </c>
      <c r="G663" s="168">
        <v>172155</v>
      </c>
      <c r="H663" s="201">
        <f t="shared" si="10"/>
        <v>0</v>
      </c>
      <c r="I663" s="169"/>
    </row>
    <row r="664" spans="1:10" x14ac:dyDescent="0.25">
      <c r="A664" s="190">
        <v>41678</v>
      </c>
      <c r="B664" s="191">
        <v>108</v>
      </c>
      <c r="C664" s="191" t="s">
        <v>873</v>
      </c>
      <c r="D664" s="165" t="s">
        <v>106</v>
      </c>
      <c r="E664" s="166">
        <v>224940</v>
      </c>
      <c r="F664" s="167">
        <v>41685</v>
      </c>
      <c r="G664" s="168">
        <v>224940</v>
      </c>
      <c r="H664" s="201">
        <f t="shared" si="10"/>
        <v>0</v>
      </c>
      <c r="I664" s="169"/>
    </row>
    <row r="665" spans="1:10" x14ac:dyDescent="0.25">
      <c r="A665" s="190">
        <v>41678</v>
      </c>
      <c r="B665" s="191">
        <v>109</v>
      </c>
      <c r="C665" s="191" t="s">
        <v>873</v>
      </c>
      <c r="D665" s="165" t="s">
        <v>106</v>
      </c>
      <c r="E665" s="166">
        <v>191680</v>
      </c>
      <c r="F665" s="167">
        <v>41685</v>
      </c>
      <c r="G665" s="168">
        <v>191680</v>
      </c>
      <c r="H665" s="201">
        <f t="shared" si="10"/>
        <v>0</v>
      </c>
      <c r="I665" s="169"/>
    </row>
    <row r="666" spans="1:10" x14ac:dyDescent="0.25">
      <c r="A666" s="190">
        <v>41678</v>
      </c>
      <c r="B666" s="191">
        <v>110</v>
      </c>
      <c r="C666" s="191" t="s">
        <v>873</v>
      </c>
      <c r="D666" s="165" t="s">
        <v>106</v>
      </c>
      <c r="E666" s="166">
        <v>312888</v>
      </c>
      <c r="F666" s="167">
        <v>41690</v>
      </c>
      <c r="G666" s="168">
        <v>312888</v>
      </c>
      <c r="H666" s="201">
        <f t="shared" si="10"/>
        <v>0</v>
      </c>
      <c r="I666" s="169"/>
    </row>
    <row r="667" spans="1:10" x14ac:dyDescent="0.25">
      <c r="A667" s="190">
        <v>41678</v>
      </c>
      <c r="B667" s="191">
        <v>111</v>
      </c>
      <c r="C667" s="191" t="s">
        <v>873</v>
      </c>
      <c r="D667" s="165" t="s">
        <v>63</v>
      </c>
      <c r="E667" s="166">
        <v>1688.5</v>
      </c>
      <c r="F667" s="167">
        <v>41680</v>
      </c>
      <c r="G667" s="168">
        <v>1688.5</v>
      </c>
      <c r="H667" s="201">
        <f t="shared" si="10"/>
        <v>0</v>
      </c>
      <c r="I667" s="169" t="s">
        <v>21</v>
      </c>
    </row>
    <row r="668" spans="1:10" x14ac:dyDescent="0.25">
      <c r="A668" s="190">
        <v>41679</v>
      </c>
      <c r="B668" s="191">
        <v>112</v>
      </c>
      <c r="C668" s="191" t="s">
        <v>873</v>
      </c>
      <c r="D668" s="165" t="s">
        <v>494</v>
      </c>
      <c r="E668" s="168">
        <v>1033</v>
      </c>
      <c r="F668" s="187">
        <v>41680</v>
      </c>
      <c r="G668" s="168">
        <v>1033</v>
      </c>
      <c r="H668" s="201">
        <f t="shared" si="10"/>
        <v>0</v>
      </c>
      <c r="I668" s="169" t="s">
        <v>37</v>
      </c>
      <c r="J668" s="170" t="s">
        <v>894</v>
      </c>
    </row>
    <row r="669" spans="1:10" x14ac:dyDescent="0.25">
      <c r="A669" s="190">
        <v>41679</v>
      </c>
      <c r="B669" s="191">
        <v>113</v>
      </c>
      <c r="C669" s="191" t="s">
        <v>873</v>
      </c>
      <c r="D669" s="165" t="s">
        <v>13</v>
      </c>
      <c r="E669" s="166">
        <v>5880</v>
      </c>
      <c r="F669" s="167">
        <v>41684</v>
      </c>
      <c r="G669" s="168">
        <v>5880</v>
      </c>
      <c r="H669" s="201">
        <f t="shared" si="10"/>
        <v>0</v>
      </c>
      <c r="I669" s="192" t="s">
        <v>21</v>
      </c>
    </row>
    <row r="670" spans="1:10" x14ac:dyDescent="0.25">
      <c r="A670" s="190">
        <v>41679</v>
      </c>
      <c r="B670" s="191">
        <v>114</v>
      </c>
      <c r="C670" s="191" t="s">
        <v>873</v>
      </c>
      <c r="D670" s="165" t="s">
        <v>215</v>
      </c>
      <c r="E670" s="166">
        <v>2192.5</v>
      </c>
      <c r="F670" s="167">
        <v>41679</v>
      </c>
      <c r="G670" s="168">
        <v>2192.5</v>
      </c>
      <c r="H670" s="201">
        <f t="shared" si="10"/>
        <v>0</v>
      </c>
      <c r="I670" s="169"/>
    </row>
    <row r="671" spans="1:10" x14ac:dyDescent="0.25">
      <c r="A671" s="190">
        <v>41679</v>
      </c>
      <c r="B671" s="191">
        <v>115</v>
      </c>
      <c r="C671" s="191" t="s">
        <v>873</v>
      </c>
      <c r="D671" s="165" t="s">
        <v>122</v>
      </c>
      <c r="E671" s="166">
        <v>1330</v>
      </c>
      <c r="F671" s="167">
        <v>41690</v>
      </c>
      <c r="G671" s="168">
        <v>1330</v>
      </c>
      <c r="H671" s="201">
        <f t="shared" si="10"/>
        <v>0</v>
      </c>
      <c r="I671" s="169" t="s">
        <v>37</v>
      </c>
    </row>
    <row r="672" spans="1:10" x14ac:dyDescent="0.25">
      <c r="A672" s="190">
        <v>41679</v>
      </c>
      <c r="B672" s="191">
        <v>116</v>
      </c>
      <c r="C672" s="191" t="s">
        <v>873</v>
      </c>
      <c r="D672" s="165" t="s">
        <v>44</v>
      </c>
      <c r="E672" s="166">
        <v>3800</v>
      </c>
      <c r="F672" s="167">
        <v>41690</v>
      </c>
      <c r="G672" s="168">
        <v>3800</v>
      </c>
      <c r="H672" s="201">
        <f t="shared" si="10"/>
        <v>0</v>
      </c>
      <c r="I672" s="169" t="s">
        <v>37</v>
      </c>
    </row>
    <row r="673" spans="1:10" x14ac:dyDescent="0.25">
      <c r="A673" s="190">
        <v>41679</v>
      </c>
      <c r="B673" s="191">
        <v>117</v>
      </c>
      <c r="C673" s="191" t="s">
        <v>873</v>
      </c>
      <c r="D673" s="165" t="s">
        <v>43</v>
      </c>
      <c r="E673" s="166">
        <v>2660</v>
      </c>
      <c r="F673" s="167">
        <v>41690</v>
      </c>
      <c r="G673" s="168">
        <v>2660</v>
      </c>
      <c r="H673" s="201">
        <f t="shared" si="10"/>
        <v>0</v>
      </c>
      <c r="I673" s="169" t="s">
        <v>12</v>
      </c>
    </row>
    <row r="674" spans="1:10" ht="15" x14ac:dyDescent="0.25">
      <c r="A674" s="190">
        <v>41679</v>
      </c>
      <c r="B674" s="191">
        <v>118</v>
      </c>
      <c r="C674" s="191" t="s">
        <v>873</v>
      </c>
      <c r="D674" s="165" t="s">
        <v>42</v>
      </c>
      <c r="E674" s="166">
        <v>1520</v>
      </c>
      <c r="F674" s="167">
        <v>41690</v>
      </c>
      <c r="G674" s="168">
        <v>1520</v>
      </c>
      <c r="H674" s="201">
        <f t="shared" si="10"/>
        <v>0</v>
      </c>
      <c r="I674" s="169" t="s">
        <v>12</v>
      </c>
      <c r="J674" s="145"/>
    </row>
    <row r="675" spans="1:10" ht="15" x14ac:dyDescent="0.25">
      <c r="A675" s="190">
        <v>41679</v>
      </c>
      <c r="B675" s="191">
        <v>119</v>
      </c>
      <c r="C675" s="191" t="s">
        <v>873</v>
      </c>
      <c r="D675" s="165" t="s">
        <v>886</v>
      </c>
      <c r="E675" s="166">
        <v>7028</v>
      </c>
      <c r="F675" s="167">
        <v>41679</v>
      </c>
      <c r="G675" s="168">
        <v>7028</v>
      </c>
      <c r="H675" s="201">
        <f t="shared" si="10"/>
        <v>0</v>
      </c>
      <c r="I675" s="169" t="s">
        <v>21</v>
      </c>
      <c r="J675" s="145"/>
    </row>
    <row r="676" spans="1:10" ht="15" x14ac:dyDescent="0.25">
      <c r="A676" s="190">
        <v>41679</v>
      </c>
      <c r="B676" s="191">
        <v>120</v>
      </c>
      <c r="C676" s="191" t="s">
        <v>873</v>
      </c>
      <c r="D676" s="165" t="s">
        <v>115</v>
      </c>
      <c r="E676" s="166">
        <v>886.5</v>
      </c>
      <c r="F676" s="167">
        <v>41679</v>
      </c>
      <c r="G676" s="168">
        <v>886.5</v>
      </c>
      <c r="H676" s="201">
        <f t="shared" si="10"/>
        <v>0</v>
      </c>
      <c r="I676" s="169"/>
      <c r="J676" s="145"/>
    </row>
    <row r="677" spans="1:10" ht="15" x14ac:dyDescent="0.25">
      <c r="A677" s="190">
        <v>41679</v>
      </c>
      <c r="B677" s="191">
        <v>121</v>
      </c>
      <c r="C677" s="191" t="s">
        <v>873</v>
      </c>
      <c r="D677" s="165" t="s">
        <v>29</v>
      </c>
      <c r="E677" s="166">
        <v>11139.5</v>
      </c>
      <c r="F677" s="167">
        <v>41679</v>
      </c>
      <c r="G677" s="168">
        <v>11139.5</v>
      </c>
      <c r="H677" s="201">
        <f t="shared" si="10"/>
        <v>0</v>
      </c>
      <c r="I677" s="169" t="s">
        <v>12</v>
      </c>
      <c r="J677" s="145"/>
    </row>
    <row r="678" spans="1:10" ht="15" x14ac:dyDescent="0.25">
      <c r="A678" s="190">
        <v>41679</v>
      </c>
      <c r="B678" s="191">
        <v>122</v>
      </c>
      <c r="C678" s="191" t="s">
        <v>873</v>
      </c>
      <c r="D678" s="165" t="s">
        <v>47</v>
      </c>
      <c r="E678" s="166">
        <v>2184.5</v>
      </c>
      <c r="F678" s="167">
        <v>41679</v>
      </c>
      <c r="G678" s="168">
        <v>2184.5</v>
      </c>
      <c r="H678" s="201">
        <f t="shared" si="10"/>
        <v>0</v>
      </c>
      <c r="I678" s="169" t="s">
        <v>12</v>
      </c>
      <c r="J678" s="145"/>
    </row>
    <row r="679" spans="1:10" ht="15" x14ac:dyDescent="0.25">
      <c r="A679" s="190">
        <v>41679</v>
      </c>
      <c r="B679" s="191">
        <v>123</v>
      </c>
      <c r="C679" s="191" t="s">
        <v>873</v>
      </c>
      <c r="D679" s="165" t="s">
        <v>35</v>
      </c>
      <c r="E679" s="166">
        <v>1598</v>
      </c>
      <c r="F679" s="167">
        <v>41679</v>
      </c>
      <c r="G679" s="168">
        <v>1598</v>
      </c>
      <c r="H679" s="201">
        <f t="shared" si="10"/>
        <v>0</v>
      </c>
      <c r="I679" s="169" t="s">
        <v>12</v>
      </c>
      <c r="J679" s="145"/>
    </row>
    <row r="680" spans="1:10" ht="15" x14ac:dyDescent="0.25">
      <c r="A680" s="190">
        <v>41679</v>
      </c>
      <c r="B680" s="191">
        <v>124</v>
      </c>
      <c r="C680" s="191" t="s">
        <v>873</v>
      </c>
      <c r="D680" s="165" t="s">
        <v>338</v>
      </c>
      <c r="E680" s="166">
        <v>378.5</v>
      </c>
      <c r="F680" s="167">
        <v>41679</v>
      </c>
      <c r="G680" s="168">
        <v>378.5</v>
      </c>
      <c r="H680" s="201">
        <f t="shared" si="10"/>
        <v>0</v>
      </c>
      <c r="I680" s="169" t="s">
        <v>12</v>
      </c>
      <c r="J680" s="145"/>
    </row>
    <row r="681" spans="1:10" ht="15" x14ac:dyDescent="0.25">
      <c r="A681" s="190">
        <v>41679</v>
      </c>
      <c r="B681" s="191">
        <v>125</v>
      </c>
      <c r="C681" s="191" t="s">
        <v>873</v>
      </c>
      <c r="D681" s="165" t="s">
        <v>123</v>
      </c>
      <c r="E681" s="166">
        <v>4259</v>
      </c>
      <c r="F681" s="167">
        <v>41679</v>
      </c>
      <c r="G681" s="168">
        <v>4259</v>
      </c>
      <c r="H681" s="201">
        <f t="shared" si="10"/>
        <v>0</v>
      </c>
      <c r="I681" s="169"/>
      <c r="J681" s="145"/>
    </row>
    <row r="682" spans="1:10" ht="15" x14ac:dyDescent="0.25">
      <c r="A682" s="190">
        <v>41679</v>
      </c>
      <c r="B682" s="191">
        <v>126</v>
      </c>
      <c r="C682" s="191" t="s">
        <v>873</v>
      </c>
      <c r="D682" s="165" t="s">
        <v>895</v>
      </c>
      <c r="E682" s="166">
        <v>2555</v>
      </c>
      <c r="F682" s="167">
        <v>41679</v>
      </c>
      <c r="G682" s="168">
        <v>2555</v>
      </c>
      <c r="H682" s="201">
        <f t="shared" si="10"/>
        <v>0</v>
      </c>
      <c r="I682" s="169" t="s">
        <v>37</v>
      </c>
      <c r="J682" s="145"/>
    </row>
    <row r="683" spans="1:10" ht="15" x14ac:dyDescent="0.25">
      <c r="A683" s="190">
        <v>41679</v>
      </c>
      <c r="B683" s="191">
        <v>127</v>
      </c>
      <c r="C683" s="191" t="s">
        <v>873</v>
      </c>
      <c r="D683" s="165" t="s">
        <v>48</v>
      </c>
      <c r="E683" s="166">
        <v>878.5</v>
      </c>
      <c r="F683" s="167">
        <v>41679</v>
      </c>
      <c r="G683" s="168">
        <v>878.5</v>
      </c>
      <c r="H683" s="201">
        <f t="shared" si="10"/>
        <v>0</v>
      </c>
      <c r="I683" s="169" t="s">
        <v>37</v>
      </c>
      <c r="J683" s="145"/>
    </row>
    <row r="684" spans="1:10" ht="15" x14ac:dyDescent="0.25">
      <c r="A684" s="190">
        <v>41679</v>
      </c>
      <c r="B684" s="191">
        <v>128</v>
      </c>
      <c r="C684" s="191" t="s">
        <v>873</v>
      </c>
      <c r="D684" s="165" t="s">
        <v>33</v>
      </c>
      <c r="E684" s="166">
        <v>4267</v>
      </c>
      <c r="F684" s="167">
        <v>41679</v>
      </c>
      <c r="G684" s="168">
        <v>4267</v>
      </c>
      <c r="H684" s="201">
        <f t="shared" si="10"/>
        <v>0</v>
      </c>
      <c r="I684" s="169" t="s">
        <v>37</v>
      </c>
      <c r="J684" s="145"/>
    </row>
    <row r="685" spans="1:10" ht="15" x14ac:dyDescent="0.25">
      <c r="A685" s="190">
        <v>41679</v>
      </c>
      <c r="B685" s="191">
        <v>129</v>
      </c>
      <c r="C685" s="191" t="s">
        <v>873</v>
      </c>
      <c r="D685" s="165" t="s">
        <v>896</v>
      </c>
      <c r="E685" s="166">
        <v>1744.5</v>
      </c>
      <c r="F685" s="167">
        <v>41679</v>
      </c>
      <c r="G685" s="168">
        <v>1744.5</v>
      </c>
      <c r="H685" s="201">
        <f t="shared" si="10"/>
        <v>0</v>
      </c>
      <c r="I685" s="169" t="s">
        <v>12</v>
      </c>
      <c r="J685" s="145"/>
    </row>
    <row r="686" spans="1:10" ht="15" x14ac:dyDescent="0.25">
      <c r="A686" s="190">
        <v>41679</v>
      </c>
      <c r="B686" s="191">
        <v>130</v>
      </c>
      <c r="C686" s="191" t="s">
        <v>873</v>
      </c>
      <c r="D686" s="165" t="s">
        <v>16</v>
      </c>
      <c r="E686" s="166">
        <v>1094.5</v>
      </c>
      <c r="F686" s="167">
        <v>41679</v>
      </c>
      <c r="G686" s="168">
        <v>1094.5</v>
      </c>
      <c r="H686" s="201">
        <f t="shared" si="10"/>
        <v>0</v>
      </c>
      <c r="I686" s="169" t="s">
        <v>37</v>
      </c>
      <c r="J686" s="145"/>
    </row>
    <row r="687" spans="1:10" ht="15" x14ac:dyDescent="0.25">
      <c r="A687" s="190">
        <v>41679</v>
      </c>
      <c r="B687" s="191">
        <v>131</v>
      </c>
      <c r="C687" s="191" t="s">
        <v>873</v>
      </c>
      <c r="D687" s="165" t="s">
        <v>55</v>
      </c>
      <c r="E687" s="168">
        <v>14508</v>
      </c>
      <c r="F687" s="175" t="s">
        <v>897</v>
      </c>
      <c r="G687" s="168">
        <f>13000+1508</f>
        <v>14508</v>
      </c>
      <c r="H687" s="201">
        <f t="shared" si="10"/>
        <v>0</v>
      </c>
      <c r="I687" s="169" t="s">
        <v>8</v>
      </c>
      <c r="J687" s="145"/>
    </row>
    <row r="688" spans="1:10" ht="15" x14ac:dyDescent="0.25">
      <c r="A688" s="190">
        <v>41679</v>
      </c>
      <c r="B688" s="191">
        <v>132</v>
      </c>
      <c r="C688" s="191" t="s">
        <v>873</v>
      </c>
      <c r="D688" s="165" t="s">
        <v>518</v>
      </c>
      <c r="E688" s="166">
        <v>246.5</v>
      </c>
      <c r="F688" s="167">
        <v>41679</v>
      </c>
      <c r="G688" s="168">
        <v>246.5</v>
      </c>
      <c r="H688" s="201">
        <f t="shared" si="10"/>
        <v>0</v>
      </c>
      <c r="I688" s="169"/>
      <c r="J688" s="145"/>
    </row>
    <row r="689" spans="1:10" ht="15" x14ac:dyDescent="0.25">
      <c r="A689" s="190">
        <v>41679</v>
      </c>
      <c r="B689" s="191">
        <v>133</v>
      </c>
      <c r="C689" s="191" t="s">
        <v>873</v>
      </c>
      <c r="D689" s="165" t="s">
        <v>130</v>
      </c>
      <c r="E689" s="166">
        <v>9049.5</v>
      </c>
      <c r="F689" s="167">
        <v>41680</v>
      </c>
      <c r="G689" s="168">
        <v>9049.5</v>
      </c>
      <c r="H689" s="201">
        <f t="shared" si="10"/>
        <v>0</v>
      </c>
      <c r="I689" s="169" t="s">
        <v>21</v>
      </c>
      <c r="J689" s="145"/>
    </row>
    <row r="690" spans="1:10" x14ac:dyDescent="0.25">
      <c r="A690" s="190">
        <v>41679</v>
      </c>
      <c r="B690" s="191">
        <v>134</v>
      </c>
      <c r="C690" s="191" t="s">
        <v>873</v>
      </c>
      <c r="D690" s="165" t="s">
        <v>50</v>
      </c>
      <c r="E690" s="166">
        <v>7533.5</v>
      </c>
      <c r="F690" s="167">
        <v>41682</v>
      </c>
      <c r="G690" s="168">
        <v>7533.5</v>
      </c>
      <c r="H690" s="201">
        <f t="shared" si="10"/>
        <v>0</v>
      </c>
      <c r="I690" s="169" t="s">
        <v>21</v>
      </c>
    </row>
    <row r="691" spans="1:10" x14ac:dyDescent="0.25">
      <c r="A691" s="190">
        <v>41679</v>
      </c>
      <c r="B691" s="191">
        <v>135</v>
      </c>
      <c r="C691" s="191" t="s">
        <v>873</v>
      </c>
      <c r="D691" s="165" t="s">
        <v>149</v>
      </c>
      <c r="E691" s="166">
        <v>11099.5</v>
      </c>
      <c r="F691" s="167">
        <v>41680</v>
      </c>
      <c r="G691" s="168">
        <v>11099.5</v>
      </c>
      <c r="H691" s="201">
        <f t="shared" si="10"/>
        <v>0</v>
      </c>
      <c r="I691" s="169" t="s">
        <v>27</v>
      </c>
    </row>
    <row r="692" spans="1:10" x14ac:dyDescent="0.25">
      <c r="A692" s="190">
        <v>41679</v>
      </c>
      <c r="B692" s="191">
        <v>136</v>
      </c>
      <c r="C692" s="191" t="s">
        <v>873</v>
      </c>
      <c r="D692" s="165" t="s">
        <v>27</v>
      </c>
      <c r="E692" s="166">
        <v>3699</v>
      </c>
      <c r="F692" s="167">
        <v>41679</v>
      </c>
      <c r="G692" s="168">
        <v>3699</v>
      </c>
      <c r="H692" s="201">
        <f t="shared" si="10"/>
        <v>0</v>
      </c>
      <c r="I692" s="169" t="s">
        <v>21</v>
      </c>
      <c r="J692" s="170" t="s">
        <v>898</v>
      </c>
    </row>
    <row r="693" spans="1:10" x14ac:dyDescent="0.25">
      <c r="A693" s="190">
        <v>41679</v>
      </c>
      <c r="B693" s="191">
        <v>137</v>
      </c>
      <c r="C693" s="191" t="s">
        <v>873</v>
      </c>
      <c r="D693" s="165" t="s">
        <v>509</v>
      </c>
      <c r="E693" s="166">
        <v>20877</v>
      </c>
      <c r="F693" s="167">
        <v>41679</v>
      </c>
      <c r="G693" s="168">
        <v>20877</v>
      </c>
      <c r="H693" s="201">
        <f t="shared" si="10"/>
        <v>0</v>
      </c>
      <c r="I693" s="169"/>
    </row>
    <row r="694" spans="1:10" x14ac:dyDescent="0.25">
      <c r="A694" s="190">
        <v>41679</v>
      </c>
      <c r="B694" s="191">
        <v>138</v>
      </c>
      <c r="C694" s="191" t="s">
        <v>873</v>
      </c>
      <c r="D694" s="165" t="s">
        <v>83</v>
      </c>
      <c r="E694" s="166">
        <v>2374.5</v>
      </c>
      <c r="F694" s="167">
        <v>41679</v>
      </c>
      <c r="G694" s="168">
        <v>2374.5</v>
      </c>
      <c r="H694" s="201">
        <f t="shared" si="10"/>
        <v>0</v>
      </c>
      <c r="I694" s="169" t="s">
        <v>21</v>
      </c>
    </row>
    <row r="695" spans="1:10" x14ac:dyDescent="0.25">
      <c r="A695" s="190">
        <v>41679</v>
      </c>
      <c r="B695" s="191">
        <v>139</v>
      </c>
      <c r="C695" s="191" t="s">
        <v>873</v>
      </c>
      <c r="D695" s="165" t="s">
        <v>8</v>
      </c>
      <c r="E695" s="166">
        <v>2473.5</v>
      </c>
      <c r="F695" s="167">
        <v>41679</v>
      </c>
      <c r="G695" s="168">
        <v>2473.5</v>
      </c>
      <c r="H695" s="201">
        <f t="shared" si="10"/>
        <v>0</v>
      </c>
      <c r="I695" s="169" t="s">
        <v>8</v>
      </c>
    </row>
    <row r="696" spans="1:10" x14ac:dyDescent="0.25">
      <c r="A696" s="190">
        <v>41679</v>
      </c>
      <c r="B696" s="191">
        <v>140</v>
      </c>
      <c r="C696" s="191" t="s">
        <v>873</v>
      </c>
      <c r="D696" s="165" t="s">
        <v>899</v>
      </c>
      <c r="E696" s="166">
        <v>2632</v>
      </c>
      <c r="F696" s="167">
        <v>41679</v>
      </c>
      <c r="G696" s="168">
        <v>2632</v>
      </c>
      <c r="H696" s="201">
        <f t="shared" si="10"/>
        <v>0</v>
      </c>
      <c r="I696" s="169" t="s">
        <v>21</v>
      </c>
    </row>
    <row r="697" spans="1:10" x14ac:dyDescent="0.25">
      <c r="A697" s="190">
        <v>41679</v>
      </c>
      <c r="B697" s="191">
        <v>141</v>
      </c>
      <c r="C697" s="191" t="s">
        <v>873</v>
      </c>
      <c r="D697" s="165" t="s">
        <v>180</v>
      </c>
      <c r="E697" s="166">
        <v>2400</v>
      </c>
      <c r="F697" s="167">
        <v>41679</v>
      </c>
      <c r="G697" s="168">
        <v>2400</v>
      </c>
      <c r="H697" s="201">
        <f t="shared" si="10"/>
        <v>0</v>
      </c>
      <c r="I697" s="169"/>
    </row>
    <row r="698" spans="1:10" x14ac:dyDescent="0.25">
      <c r="A698" s="190">
        <v>41679</v>
      </c>
      <c r="B698" s="191">
        <v>142</v>
      </c>
      <c r="C698" s="191" t="s">
        <v>873</v>
      </c>
      <c r="D698" s="165" t="s">
        <v>22</v>
      </c>
      <c r="E698" s="166">
        <v>413</v>
      </c>
      <c r="F698" s="167">
        <v>41679</v>
      </c>
      <c r="G698" s="168">
        <v>413</v>
      </c>
      <c r="H698" s="201">
        <f t="shared" si="10"/>
        <v>0</v>
      </c>
      <c r="I698" s="169"/>
    </row>
    <row r="699" spans="1:10" x14ac:dyDescent="0.25">
      <c r="A699" s="190">
        <v>41679</v>
      </c>
      <c r="B699" s="191">
        <v>143</v>
      </c>
      <c r="C699" s="191" t="s">
        <v>873</v>
      </c>
      <c r="D699" s="165" t="s">
        <v>367</v>
      </c>
      <c r="E699" s="168">
        <v>1510</v>
      </c>
      <c r="F699" s="175" t="s">
        <v>900</v>
      </c>
      <c r="G699" s="168">
        <f>1260+250</f>
        <v>1510</v>
      </c>
      <c r="H699" s="201">
        <f t="shared" si="10"/>
        <v>0</v>
      </c>
      <c r="I699" s="169"/>
    </row>
    <row r="700" spans="1:10" x14ac:dyDescent="0.25">
      <c r="A700" s="190">
        <v>41679</v>
      </c>
      <c r="B700" s="191">
        <v>144</v>
      </c>
      <c r="C700" s="191" t="s">
        <v>873</v>
      </c>
      <c r="D700" s="165" t="s">
        <v>20</v>
      </c>
      <c r="E700" s="166">
        <v>556.5</v>
      </c>
      <c r="F700" s="167">
        <v>41679</v>
      </c>
      <c r="G700" s="168">
        <v>556.5</v>
      </c>
      <c r="H700" s="201">
        <f t="shared" si="10"/>
        <v>0</v>
      </c>
      <c r="I700" s="169" t="s">
        <v>8</v>
      </c>
    </row>
    <row r="701" spans="1:10" x14ac:dyDescent="0.25">
      <c r="A701" s="190">
        <v>41679</v>
      </c>
      <c r="B701" s="191">
        <v>145</v>
      </c>
      <c r="C701" s="191" t="s">
        <v>873</v>
      </c>
      <c r="D701" s="165" t="s">
        <v>147</v>
      </c>
      <c r="E701" s="166">
        <v>10054</v>
      </c>
      <c r="F701" s="167">
        <v>41679</v>
      </c>
      <c r="G701" s="168">
        <v>10054</v>
      </c>
      <c r="H701" s="201">
        <f t="shared" si="10"/>
        <v>0</v>
      </c>
      <c r="I701" s="169"/>
    </row>
    <row r="702" spans="1:10" x14ac:dyDescent="0.25">
      <c r="A702" s="190">
        <v>41679</v>
      </c>
      <c r="B702" s="191">
        <v>146</v>
      </c>
      <c r="C702" s="191" t="s">
        <v>873</v>
      </c>
      <c r="D702" s="165" t="s">
        <v>18</v>
      </c>
      <c r="E702" s="166">
        <v>799</v>
      </c>
      <c r="F702" s="167">
        <v>41679</v>
      </c>
      <c r="G702" s="168">
        <v>799</v>
      </c>
      <c r="H702" s="201">
        <f t="shared" si="10"/>
        <v>0</v>
      </c>
      <c r="I702" s="169" t="s">
        <v>8</v>
      </c>
    </row>
    <row r="703" spans="1:10" x14ac:dyDescent="0.25">
      <c r="A703" s="190">
        <v>41679</v>
      </c>
      <c r="B703" s="191">
        <v>147</v>
      </c>
      <c r="C703" s="191" t="s">
        <v>873</v>
      </c>
      <c r="D703" s="165" t="s">
        <v>545</v>
      </c>
      <c r="E703" s="166">
        <v>28933</v>
      </c>
      <c r="F703" s="167">
        <v>41679</v>
      </c>
      <c r="G703" s="168">
        <v>28933</v>
      </c>
      <c r="H703" s="201">
        <f t="shared" si="10"/>
        <v>0</v>
      </c>
      <c r="I703" s="169"/>
    </row>
    <row r="704" spans="1:10" x14ac:dyDescent="0.25">
      <c r="A704" s="190">
        <v>41679</v>
      </c>
      <c r="B704" s="191">
        <v>148</v>
      </c>
      <c r="C704" s="191" t="s">
        <v>873</v>
      </c>
      <c r="D704" s="165" t="s">
        <v>99</v>
      </c>
      <c r="E704" s="166">
        <v>681.5</v>
      </c>
      <c r="F704" s="167">
        <v>41679</v>
      </c>
      <c r="G704" s="168">
        <v>681.5</v>
      </c>
      <c r="H704" s="201">
        <f t="shared" si="10"/>
        <v>0</v>
      </c>
      <c r="I704" s="169"/>
    </row>
    <row r="705" spans="1:10" x14ac:dyDescent="0.25">
      <c r="A705" s="190">
        <v>41679</v>
      </c>
      <c r="B705" s="191">
        <v>149</v>
      </c>
      <c r="C705" s="191" t="s">
        <v>873</v>
      </c>
      <c r="D705" s="165" t="s">
        <v>49</v>
      </c>
      <c r="E705" s="166">
        <v>3355.2</v>
      </c>
      <c r="F705" s="167">
        <v>41679</v>
      </c>
      <c r="G705" s="168">
        <v>3355.2</v>
      </c>
      <c r="H705" s="201">
        <f t="shared" si="10"/>
        <v>0</v>
      </c>
      <c r="I705" s="169"/>
    </row>
    <row r="706" spans="1:10" ht="15" x14ac:dyDescent="0.25">
      <c r="A706" s="190">
        <v>41679</v>
      </c>
      <c r="B706" s="191">
        <v>150</v>
      </c>
      <c r="C706" s="191" t="s">
        <v>873</v>
      </c>
      <c r="D706" s="165" t="s">
        <v>27</v>
      </c>
      <c r="E706" s="166">
        <v>14451</v>
      </c>
      <c r="F706" s="167">
        <v>41682</v>
      </c>
      <c r="G706" s="168">
        <v>14451</v>
      </c>
      <c r="H706" s="201">
        <f t="shared" si="10"/>
        <v>0</v>
      </c>
      <c r="I706" s="169" t="s">
        <v>27</v>
      </c>
      <c r="J706" s="145"/>
    </row>
    <row r="707" spans="1:10" ht="15" x14ac:dyDescent="0.25">
      <c r="A707" s="190">
        <v>41679</v>
      </c>
      <c r="B707" s="191">
        <v>151</v>
      </c>
      <c r="C707" s="191" t="s">
        <v>873</v>
      </c>
      <c r="D707" s="165" t="s">
        <v>85</v>
      </c>
      <c r="E707" s="166">
        <v>20273</v>
      </c>
      <c r="F707" s="167">
        <v>41680</v>
      </c>
      <c r="G707" s="168">
        <v>20273</v>
      </c>
      <c r="H707" s="201">
        <f t="shared" si="10"/>
        <v>0</v>
      </c>
      <c r="I707" s="169" t="s">
        <v>27</v>
      </c>
      <c r="J707" s="145"/>
    </row>
    <row r="708" spans="1:10" ht="15" x14ac:dyDescent="0.25">
      <c r="A708" s="190">
        <v>41679</v>
      </c>
      <c r="B708" s="191">
        <v>152</v>
      </c>
      <c r="C708" s="191" t="s">
        <v>873</v>
      </c>
      <c r="D708" s="165" t="s">
        <v>92</v>
      </c>
      <c r="E708" s="166">
        <v>1768</v>
      </c>
      <c r="F708" s="167">
        <v>41680</v>
      </c>
      <c r="G708" s="168">
        <v>1768</v>
      </c>
      <c r="H708" s="201">
        <f t="shared" si="10"/>
        <v>0</v>
      </c>
      <c r="I708" s="169" t="s">
        <v>27</v>
      </c>
      <c r="J708" s="145"/>
    </row>
    <row r="709" spans="1:10" ht="15" x14ac:dyDescent="0.25">
      <c r="A709" s="190">
        <v>41679</v>
      </c>
      <c r="B709" s="191">
        <v>153</v>
      </c>
      <c r="C709" s="191" t="s">
        <v>873</v>
      </c>
      <c r="D709" s="165" t="s">
        <v>245</v>
      </c>
      <c r="E709" s="166">
        <v>20752</v>
      </c>
      <c r="F709" s="167">
        <v>41680</v>
      </c>
      <c r="G709" s="168">
        <v>20752</v>
      </c>
      <c r="H709" s="201">
        <f t="shared" ref="H709:H772" si="11">E709-G709</f>
        <v>0</v>
      </c>
      <c r="I709" s="169" t="s">
        <v>27</v>
      </c>
      <c r="J709" s="145"/>
    </row>
    <row r="710" spans="1:10" ht="15" x14ac:dyDescent="0.25">
      <c r="A710" s="190">
        <v>41679</v>
      </c>
      <c r="B710" s="191">
        <v>154</v>
      </c>
      <c r="C710" s="191" t="s">
        <v>873</v>
      </c>
      <c r="D710" s="165" t="s">
        <v>346</v>
      </c>
      <c r="E710" s="166">
        <v>2587.5</v>
      </c>
      <c r="F710" s="167">
        <v>41680</v>
      </c>
      <c r="G710" s="168">
        <v>2587.5</v>
      </c>
      <c r="H710" s="201">
        <f t="shared" si="11"/>
        <v>0</v>
      </c>
      <c r="I710" s="169" t="s">
        <v>27</v>
      </c>
      <c r="J710" s="145"/>
    </row>
    <row r="711" spans="1:10" ht="15" x14ac:dyDescent="0.25">
      <c r="A711" s="190">
        <v>41679</v>
      </c>
      <c r="B711" s="191">
        <v>155</v>
      </c>
      <c r="C711" s="191" t="s">
        <v>873</v>
      </c>
      <c r="D711" s="165" t="s">
        <v>91</v>
      </c>
      <c r="E711" s="166">
        <v>3708</v>
      </c>
      <c r="F711" s="167">
        <v>41680</v>
      </c>
      <c r="G711" s="168">
        <v>3708</v>
      </c>
      <c r="H711" s="201">
        <f t="shared" si="11"/>
        <v>0</v>
      </c>
      <c r="I711" s="169" t="s">
        <v>27</v>
      </c>
      <c r="J711" s="145"/>
    </row>
    <row r="712" spans="1:10" ht="15" x14ac:dyDescent="0.25">
      <c r="A712" s="190">
        <v>41679</v>
      </c>
      <c r="B712" s="191">
        <v>156</v>
      </c>
      <c r="C712" s="191" t="s">
        <v>873</v>
      </c>
      <c r="D712" s="165" t="s">
        <v>152</v>
      </c>
      <c r="E712" s="166">
        <v>6358.5</v>
      </c>
      <c r="F712" s="167">
        <v>41679</v>
      </c>
      <c r="G712" s="168">
        <v>6358.5</v>
      </c>
      <c r="H712" s="201">
        <f t="shared" si="11"/>
        <v>0</v>
      </c>
      <c r="I712" s="169"/>
      <c r="J712" s="145"/>
    </row>
    <row r="713" spans="1:10" ht="15" x14ac:dyDescent="0.25">
      <c r="A713" s="190">
        <v>41679</v>
      </c>
      <c r="B713" s="191">
        <v>157</v>
      </c>
      <c r="C713" s="191" t="s">
        <v>873</v>
      </c>
      <c r="D713" s="165" t="s">
        <v>856</v>
      </c>
      <c r="E713" s="166">
        <v>3932.5</v>
      </c>
      <c r="F713" s="167">
        <v>41680</v>
      </c>
      <c r="G713" s="168">
        <v>3932.5</v>
      </c>
      <c r="H713" s="201">
        <f t="shared" si="11"/>
        <v>0</v>
      </c>
      <c r="I713" s="169" t="s">
        <v>27</v>
      </c>
      <c r="J713" s="145"/>
    </row>
    <row r="714" spans="1:10" ht="15" x14ac:dyDescent="0.25">
      <c r="A714" s="190">
        <v>41679</v>
      </c>
      <c r="B714" s="191">
        <v>158</v>
      </c>
      <c r="C714" s="191" t="s">
        <v>873</v>
      </c>
      <c r="D714" s="165" t="s">
        <v>494</v>
      </c>
      <c r="E714" s="166">
        <v>1825.5</v>
      </c>
      <c r="F714" s="167">
        <v>41679</v>
      </c>
      <c r="G714" s="168">
        <v>1825.5</v>
      </c>
      <c r="H714" s="201">
        <f t="shared" si="11"/>
        <v>0</v>
      </c>
      <c r="I714" s="169" t="s">
        <v>21</v>
      </c>
      <c r="J714" s="145"/>
    </row>
    <row r="715" spans="1:10" ht="15" x14ac:dyDescent="0.25">
      <c r="A715" s="190">
        <v>41679</v>
      </c>
      <c r="B715" s="191">
        <v>159</v>
      </c>
      <c r="C715" s="191" t="s">
        <v>873</v>
      </c>
      <c r="D715" s="165" t="s">
        <v>136</v>
      </c>
      <c r="E715" s="166">
        <v>1288</v>
      </c>
      <c r="F715" s="167">
        <v>41679</v>
      </c>
      <c r="G715" s="168">
        <v>1288</v>
      </c>
      <c r="H715" s="201">
        <f t="shared" si="11"/>
        <v>0</v>
      </c>
      <c r="I715" s="169"/>
      <c r="J715" s="145"/>
    </row>
    <row r="716" spans="1:10" ht="15" x14ac:dyDescent="0.25">
      <c r="A716" s="190">
        <v>41679</v>
      </c>
      <c r="B716" s="191">
        <v>160</v>
      </c>
      <c r="C716" s="191" t="s">
        <v>873</v>
      </c>
      <c r="D716" s="165" t="s">
        <v>185</v>
      </c>
      <c r="E716" s="166">
        <v>70</v>
      </c>
      <c r="F716" s="167">
        <v>41679</v>
      </c>
      <c r="G716" s="168">
        <v>70</v>
      </c>
      <c r="H716" s="201">
        <f t="shared" si="11"/>
        <v>0</v>
      </c>
      <c r="I716" s="169"/>
      <c r="J716" s="145"/>
    </row>
    <row r="717" spans="1:10" ht="15" x14ac:dyDescent="0.25">
      <c r="A717" s="190">
        <v>41679</v>
      </c>
      <c r="B717" s="191">
        <v>161</v>
      </c>
      <c r="C717" s="191" t="s">
        <v>873</v>
      </c>
      <c r="D717" s="165" t="s">
        <v>68</v>
      </c>
      <c r="E717" s="166">
        <v>4376</v>
      </c>
      <c r="F717" s="167">
        <v>41681</v>
      </c>
      <c r="G717" s="168">
        <v>4376</v>
      </c>
      <c r="H717" s="201">
        <f t="shared" si="11"/>
        <v>0</v>
      </c>
      <c r="I717" s="169" t="s">
        <v>492</v>
      </c>
      <c r="J717" s="145"/>
    </row>
    <row r="718" spans="1:10" ht="15" x14ac:dyDescent="0.25">
      <c r="A718" s="190">
        <v>41679</v>
      </c>
      <c r="B718" s="191">
        <v>162</v>
      </c>
      <c r="C718" s="191" t="s">
        <v>873</v>
      </c>
      <c r="D718" s="165" t="s">
        <v>659</v>
      </c>
      <c r="E718" s="166">
        <v>1218</v>
      </c>
      <c r="F718" s="167">
        <v>41679</v>
      </c>
      <c r="G718" s="168">
        <v>1218</v>
      </c>
      <c r="H718" s="201">
        <f t="shared" si="11"/>
        <v>0</v>
      </c>
      <c r="I718" s="169"/>
      <c r="J718" s="145"/>
    </row>
    <row r="719" spans="1:10" ht="15" x14ac:dyDescent="0.25">
      <c r="A719" s="190">
        <v>41679</v>
      </c>
      <c r="B719" s="191">
        <v>163</v>
      </c>
      <c r="C719" s="191" t="s">
        <v>873</v>
      </c>
      <c r="D719" s="165" t="s">
        <v>14</v>
      </c>
      <c r="E719" s="166">
        <v>5099.5</v>
      </c>
      <c r="F719" s="167">
        <v>41681</v>
      </c>
      <c r="G719" s="168">
        <v>5099.5</v>
      </c>
      <c r="H719" s="201">
        <f t="shared" si="11"/>
        <v>0</v>
      </c>
      <c r="I719" s="169" t="s">
        <v>492</v>
      </c>
      <c r="J719" s="145"/>
    </row>
    <row r="720" spans="1:10" ht="15" x14ac:dyDescent="0.25">
      <c r="A720" s="190">
        <v>41680</v>
      </c>
      <c r="B720" s="191">
        <v>164</v>
      </c>
      <c r="C720" s="191" t="s">
        <v>873</v>
      </c>
      <c r="D720" s="165" t="s">
        <v>534</v>
      </c>
      <c r="E720" s="166">
        <v>230</v>
      </c>
      <c r="F720" s="167">
        <v>41680</v>
      </c>
      <c r="G720" s="166">
        <v>230</v>
      </c>
      <c r="H720" s="201">
        <f t="shared" si="11"/>
        <v>0</v>
      </c>
      <c r="I720" s="169"/>
      <c r="J720" s="145"/>
    </row>
    <row r="721" spans="1:10" ht="15" x14ac:dyDescent="0.25">
      <c r="A721" s="190">
        <v>41680</v>
      </c>
      <c r="B721" s="191">
        <v>165</v>
      </c>
      <c r="C721" s="191" t="s">
        <v>873</v>
      </c>
      <c r="D721" s="165" t="s">
        <v>163</v>
      </c>
      <c r="E721" s="166">
        <v>2811</v>
      </c>
      <c r="F721" s="167">
        <v>41680</v>
      </c>
      <c r="G721" s="168">
        <v>2811</v>
      </c>
      <c r="H721" s="201">
        <f t="shared" si="11"/>
        <v>0</v>
      </c>
      <c r="I721" s="192"/>
      <c r="J721" s="145"/>
    </row>
    <row r="722" spans="1:10" x14ac:dyDescent="0.25">
      <c r="A722" s="190">
        <v>41680</v>
      </c>
      <c r="B722" s="191">
        <v>166</v>
      </c>
      <c r="C722" s="191" t="s">
        <v>873</v>
      </c>
      <c r="D722" s="165" t="s">
        <v>24</v>
      </c>
      <c r="E722" s="166">
        <v>2582.5</v>
      </c>
      <c r="F722" s="167">
        <v>41680</v>
      </c>
      <c r="G722" s="168">
        <v>2582.5</v>
      </c>
      <c r="H722" s="201">
        <f t="shared" si="11"/>
        <v>0</v>
      </c>
      <c r="I722" s="169"/>
    </row>
    <row r="723" spans="1:10" x14ac:dyDescent="0.25">
      <c r="A723" s="190">
        <v>41680</v>
      </c>
      <c r="B723" s="191">
        <v>167</v>
      </c>
      <c r="C723" s="191" t="s">
        <v>873</v>
      </c>
      <c r="D723" s="165" t="s">
        <v>47</v>
      </c>
      <c r="E723" s="166">
        <v>4622.5</v>
      </c>
      <c r="F723" s="167">
        <v>41680</v>
      </c>
      <c r="G723" s="168">
        <v>4622.5</v>
      </c>
      <c r="H723" s="201">
        <f t="shared" si="11"/>
        <v>0</v>
      </c>
      <c r="I723" s="169" t="s">
        <v>30</v>
      </c>
    </row>
    <row r="724" spans="1:10" x14ac:dyDescent="0.25">
      <c r="A724" s="190">
        <v>41680</v>
      </c>
      <c r="B724" s="191">
        <v>168</v>
      </c>
      <c r="C724" s="191" t="s">
        <v>873</v>
      </c>
      <c r="D724" s="165" t="s">
        <v>29</v>
      </c>
      <c r="E724" s="166">
        <v>9202.5</v>
      </c>
      <c r="F724" s="167">
        <v>41683</v>
      </c>
      <c r="G724" s="168">
        <v>9202.5</v>
      </c>
      <c r="H724" s="201">
        <f t="shared" si="11"/>
        <v>0</v>
      </c>
      <c r="I724" s="169" t="s">
        <v>30</v>
      </c>
    </row>
    <row r="725" spans="1:10" x14ac:dyDescent="0.25">
      <c r="A725" s="190">
        <v>41680</v>
      </c>
      <c r="B725" s="191">
        <v>169</v>
      </c>
      <c r="C725" s="191" t="s">
        <v>873</v>
      </c>
      <c r="D725" s="165" t="s">
        <v>20</v>
      </c>
      <c r="E725" s="168">
        <v>8011</v>
      </c>
      <c r="F725" s="175" t="s">
        <v>901</v>
      </c>
      <c r="G725" s="168">
        <f>623+7388</f>
        <v>8011</v>
      </c>
      <c r="H725" s="201">
        <f t="shared" si="11"/>
        <v>0</v>
      </c>
      <c r="I725" s="169"/>
    </row>
    <row r="726" spans="1:10" x14ac:dyDescent="0.25">
      <c r="A726" s="190">
        <v>41680</v>
      </c>
      <c r="B726" s="191">
        <v>170</v>
      </c>
      <c r="C726" s="191" t="s">
        <v>873</v>
      </c>
      <c r="D726" s="165" t="s">
        <v>761</v>
      </c>
      <c r="E726" s="166">
        <v>2242</v>
      </c>
      <c r="F726" s="167">
        <v>41681</v>
      </c>
      <c r="G726" s="168">
        <v>2242</v>
      </c>
      <c r="H726" s="201">
        <f t="shared" si="11"/>
        <v>0</v>
      </c>
      <c r="I726" s="169" t="s">
        <v>30</v>
      </c>
    </row>
    <row r="727" spans="1:10" x14ac:dyDescent="0.25">
      <c r="A727" s="190">
        <v>41680</v>
      </c>
      <c r="B727" s="191">
        <v>171</v>
      </c>
      <c r="C727" s="191" t="s">
        <v>873</v>
      </c>
      <c r="D727" s="165" t="s">
        <v>35</v>
      </c>
      <c r="E727" s="166">
        <v>1169.5</v>
      </c>
      <c r="F727" s="167">
        <v>41681</v>
      </c>
      <c r="G727" s="168">
        <v>1169.5</v>
      </c>
      <c r="H727" s="201">
        <f t="shared" si="11"/>
        <v>0</v>
      </c>
      <c r="I727" s="169" t="s">
        <v>30</v>
      </c>
    </row>
    <row r="728" spans="1:10" x14ac:dyDescent="0.25">
      <c r="A728" s="190">
        <v>41680</v>
      </c>
      <c r="B728" s="191">
        <v>172</v>
      </c>
      <c r="C728" s="191" t="s">
        <v>873</v>
      </c>
      <c r="D728" s="165" t="s">
        <v>129</v>
      </c>
      <c r="E728" s="166">
        <v>835</v>
      </c>
      <c r="F728" s="167">
        <v>41680</v>
      </c>
      <c r="G728" s="168">
        <v>835</v>
      </c>
      <c r="H728" s="201">
        <f t="shared" si="11"/>
        <v>0</v>
      </c>
      <c r="I728" s="169"/>
    </row>
    <row r="729" spans="1:10" x14ac:dyDescent="0.25">
      <c r="A729" s="190">
        <v>41680</v>
      </c>
      <c r="B729" s="191">
        <v>173</v>
      </c>
      <c r="C729" s="191" t="s">
        <v>873</v>
      </c>
      <c r="D729" s="165" t="s">
        <v>123</v>
      </c>
      <c r="E729" s="166">
        <v>3055</v>
      </c>
      <c r="F729" s="167">
        <v>41681</v>
      </c>
      <c r="G729" s="168">
        <v>3055</v>
      </c>
      <c r="H729" s="201">
        <f t="shared" si="11"/>
        <v>0</v>
      </c>
      <c r="I729" s="169" t="s">
        <v>8</v>
      </c>
    </row>
    <row r="730" spans="1:10" x14ac:dyDescent="0.25">
      <c r="A730" s="190">
        <v>41680</v>
      </c>
      <c r="B730" s="191">
        <v>174</v>
      </c>
      <c r="C730" s="191" t="s">
        <v>873</v>
      </c>
      <c r="D730" s="171" t="s">
        <v>53</v>
      </c>
      <c r="E730" s="172">
        <v>0</v>
      </c>
      <c r="F730" s="169"/>
      <c r="G730" s="168"/>
      <c r="H730" s="201">
        <f t="shared" si="11"/>
        <v>0</v>
      </c>
      <c r="I730" s="169" t="s">
        <v>521</v>
      </c>
      <c r="J730" s="170" t="s">
        <v>442</v>
      </c>
    </row>
    <row r="731" spans="1:10" x14ac:dyDescent="0.25">
      <c r="A731" s="190">
        <v>41680</v>
      </c>
      <c r="B731" s="191">
        <v>175</v>
      </c>
      <c r="C731" s="191" t="s">
        <v>873</v>
      </c>
      <c r="D731" s="165" t="s">
        <v>36</v>
      </c>
      <c r="E731" s="166">
        <v>13197</v>
      </c>
      <c r="F731" s="167">
        <v>41687</v>
      </c>
      <c r="G731" s="168">
        <v>13197</v>
      </c>
      <c r="H731" s="201">
        <f t="shared" si="11"/>
        <v>0</v>
      </c>
      <c r="I731" s="169" t="s">
        <v>15</v>
      </c>
    </row>
    <row r="732" spans="1:10" x14ac:dyDescent="0.25">
      <c r="A732" s="190">
        <v>41680</v>
      </c>
      <c r="B732" s="191">
        <v>176</v>
      </c>
      <c r="C732" s="191" t="s">
        <v>873</v>
      </c>
      <c r="D732" s="165" t="s">
        <v>199</v>
      </c>
      <c r="E732" s="166">
        <v>5401.5</v>
      </c>
      <c r="F732" s="167">
        <v>41680</v>
      </c>
      <c r="G732" s="168">
        <v>5401.5</v>
      </c>
      <c r="H732" s="201">
        <f t="shared" si="11"/>
        <v>0</v>
      </c>
      <c r="I732" s="169" t="s">
        <v>15</v>
      </c>
    </row>
    <row r="733" spans="1:10" x14ac:dyDescent="0.25">
      <c r="A733" s="190">
        <v>41680</v>
      </c>
      <c r="B733" s="191">
        <v>177</v>
      </c>
      <c r="C733" s="191" t="s">
        <v>873</v>
      </c>
      <c r="D733" s="165" t="s">
        <v>115</v>
      </c>
      <c r="E733" s="166">
        <v>1566.5</v>
      </c>
      <c r="F733" s="167">
        <v>41680</v>
      </c>
      <c r="G733" s="168">
        <v>1566.5</v>
      </c>
      <c r="H733" s="201">
        <f t="shared" si="11"/>
        <v>0</v>
      </c>
      <c r="I733" s="169"/>
    </row>
    <row r="734" spans="1:10" x14ac:dyDescent="0.25">
      <c r="A734" s="190">
        <v>41680</v>
      </c>
      <c r="B734" s="191">
        <v>178</v>
      </c>
      <c r="C734" s="191" t="s">
        <v>873</v>
      </c>
      <c r="D734" s="165" t="s">
        <v>22</v>
      </c>
      <c r="E734" s="166">
        <v>1429</v>
      </c>
      <c r="F734" s="167">
        <v>41680</v>
      </c>
      <c r="G734" s="168">
        <v>1429</v>
      </c>
      <c r="H734" s="201">
        <f t="shared" si="11"/>
        <v>0</v>
      </c>
      <c r="I734" s="169" t="s">
        <v>15</v>
      </c>
    </row>
    <row r="735" spans="1:10" x14ac:dyDescent="0.25">
      <c r="A735" s="190">
        <v>41680</v>
      </c>
      <c r="B735" s="191">
        <v>179</v>
      </c>
      <c r="C735" s="191" t="s">
        <v>873</v>
      </c>
      <c r="D735" s="165" t="s">
        <v>183</v>
      </c>
      <c r="E735" s="166">
        <v>55009</v>
      </c>
      <c r="F735" s="167">
        <v>41681</v>
      </c>
      <c r="G735" s="168">
        <v>55009</v>
      </c>
      <c r="H735" s="201">
        <f t="shared" si="11"/>
        <v>0</v>
      </c>
      <c r="I735" s="169" t="s">
        <v>27</v>
      </c>
    </row>
    <row r="736" spans="1:10" x14ac:dyDescent="0.25">
      <c r="A736" s="190">
        <v>41680</v>
      </c>
      <c r="B736" s="191">
        <v>180</v>
      </c>
      <c r="C736" s="191" t="s">
        <v>873</v>
      </c>
      <c r="D736" s="165" t="s">
        <v>269</v>
      </c>
      <c r="E736" s="166">
        <v>1068.5</v>
      </c>
      <c r="F736" s="167">
        <v>41682</v>
      </c>
      <c r="G736" s="168">
        <v>1068.5</v>
      </c>
      <c r="H736" s="201">
        <f t="shared" si="11"/>
        <v>0</v>
      </c>
      <c r="I736" s="169" t="s">
        <v>30</v>
      </c>
    </row>
    <row r="737" spans="1:10" x14ac:dyDescent="0.25">
      <c r="A737" s="190">
        <v>41680</v>
      </c>
      <c r="B737" s="191">
        <v>181</v>
      </c>
      <c r="C737" s="191" t="s">
        <v>873</v>
      </c>
      <c r="D737" s="165" t="s">
        <v>66</v>
      </c>
      <c r="E737" s="166">
        <v>1272.5</v>
      </c>
      <c r="F737" s="167">
        <v>41680</v>
      </c>
      <c r="G737" s="168">
        <v>1272.5</v>
      </c>
      <c r="H737" s="201">
        <f t="shared" si="11"/>
        <v>0</v>
      </c>
      <c r="I737" s="169" t="s">
        <v>15</v>
      </c>
    </row>
    <row r="738" spans="1:10" x14ac:dyDescent="0.25">
      <c r="A738" s="190">
        <v>41680</v>
      </c>
      <c r="B738" s="191">
        <v>182</v>
      </c>
      <c r="C738" s="191" t="s">
        <v>873</v>
      </c>
      <c r="D738" s="165" t="s">
        <v>830</v>
      </c>
      <c r="E738" s="166">
        <v>1191</v>
      </c>
      <c r="F738" s="167">
        <v>41680</v>
      </c>
      <c r="G738" s="168">
        <v>1191</v>
      </c>
      <c r="H738" s="201">
        <f t="shared" si="11"/>
        <v>0</v>
      </c>
      <c r="I738" s="169" t="s">
        <v>30</v>
      </c>
    </row>
    <row r="739" spans="1:10" x14ac:dyDescent="0.25">
      <c r="A739" s="190">
        <v>41680</v>
      </c>
      <c r="B739" s="191">
        <v>183</v>
      </c>
      <c r="C739" s="191" t="s">
        <v>873</v>
      </c>
      <c r="D739" s="165" t="s">
        <v>98</v>
      </c>
      <c r="E739" s="166">
        <v>12699</v>
      </c>
      <c r="F739" s="167">
        <v>41680</v>
      </c>
      <c r="G739" s="168">
        <v>12699</v>
      </c>
      <c r="H739" s="201">
        <f t="shared" si="11"/>
        <v>0</v>
      </c>
      <c r="I739" s="169" t="s">
        <v>37</v>
      </c>
    </row>
    <row r="740" spans="1:10" x14ac:dyDescent="0.25">
      <c r="A740" s="190">
        <v>41680</v>
      </c>
      <c r="B740" s="191">
        <v>184</v>
      </c>
      <c r="C740" s="191" t="s">
        <v>873</v>
      </c>
      <c r="D740" s="165" t="s">
        <v>886</v>
      </c>
      <c r="E740" s="166">
        <v>4787.5</v>
      </c>
      <c r="F740" s="167">
        <v>41680</v>
      </c>
      <c r="G740" s="168">
        <v>4787.5</v>
      </c>
      <c r="H740" s="201">
        <f t="shared" si="11"/>
        <v>0</v>
      </c>
      <c r="I740" s="169" t="s">
        <v>21</v>
      </c>
    </row>
    <row r="741" spans="1:10" x14ac:dyDescent="0.25">
      <c r="A741" s="190">
        <v>41680</v>
      </c>
      <c r="B741" s="191">
        <v>185</v>
      </c>
      <c r="C741" s="191" t="s">
        <v>873</v>
      </c>
      <c r="D741" s="165" t="s">
        <v>68</v>
      </c>
      <c r="E741" s="166">
        <v>6264</v>
      </c>
      <c r="F741" s="167">
        <v>41680</v>
      </c>
      <c r="G741" s="168">
        <v>6264</v>
      </c>
      <c r="H741" s="201">
        <f t="shared" si="11"/>
        <v>0</v>
      </c>
      <c r="I741" s="169" t="s">
        <v>37</v>
      </c>
    </row>
    <row r="742" spans="1:10" x14ac:dyDescent="0.25">
      <c r="A742" s="190">
        <v>41680</v>
      </c>
      <c r="B742" s="191">
        <v>186</v>
      </c>
      <c r="C742" s="191" t="s">
        <v>873</v>
      </c>
      <c r="D742" s="171" t="s">
        <v>53</v>
      </c>
      <c r="E742" s="172">
        <v>0</v>
      </c>
      <c r="F742" s="169"/>
      <c r="G742" s="168"/>
      <c r="H742" s="201">
        <f t="shared" si="11"/>
        <v>0</v>
      </c>
      <c r="I742" s="169" t="s">
        <v>521</v>
      </c>
      <c r="J742" s="170" t="s">
        <v>442</v>
      </c>
    </row>
    <row r="743" spans="1:10" x14ac:dyDescent="0.25">
      <c r="A743" s="190">
        <v>41680</v>
      </c>
      <c r="B743" s="191">
        <v>187</v>
      </c>
      <c r="C743" s="191" t="s">
        <v>873</v>
      </c>
      <c r="D743" s="165" t="s">
        <v>902</v>
      </c>
      <c r="E743" s="166">
        <v>25559</v>
      </c>
      <c r="F743" s="167">
        <v>41687</v>
      </c>
      <c r="G743" s="168">
        <v>25559</v>
      </c>
      <c r="H743" s="201">
        <f t="shared" si="11"/>
        <v>0</v>
      </c>
      <c r="I743" s="169" t="s">
        <v>37</v>
      </c>
    </row>
    <row r="744" spans="1:10" x14ac:dyDescent="0.25">
      <c r="A744" s="190">
        <v>41680</v>
      </c>
      <c r="B744" s="191">
        <v>188</v>
      </c>
      <c r="C744" s="191" t="s">
        <v>873</v>
      </c>
      <c r="D744" s="165" t="s">
        <v>650</v>
      </c>
      <c r="E744" s="166">
        <v>380</v>
      </c>
      <c r="F744" s="167">
        <v>41680</v>
      </c>
      <c r="G744" s="168">
        <v>380</v>
      </c>
      <c r="H744" s="201">
        <f t="shared" si="11"/>
        <v>0</v>
      </c>
      <c r="I744" s="169"/>
    </row>
    <row r="745" spans="1:10" x14ac:dyDescent="0.25">
      <c r="A745" s="190">
        <v>41680</v>
      </c>
      <c r="B745" s="191">
        <v>189</v>
      </c>
      <c r="C745" s="191" t="s">
        <v>873</v>
      </c>
      <c r="D745" s="165" t="s">
        <v>55</v>
      </c>
      <c r="E745" s="166">
        <v>9858.5</v>
      </c>
      <c r="F745" s="167">
        <v>41680</v>
      </c>
      <c r="G745" s="168">
        <v>9858.5</v>
      </c>
      <c r="H745" s="201">
        <f t="shared" si="11"/>
        <v>0</v>
      </c>
      <c r="I745" s="169"/>
    </row>
    <row r="746" spans="1:10" x14ac:dyDescent="0.25">
      <c r="A746" s="190">
        <v>41680</v>
      </c>
      <c r="B746" s="191">
        <v>190</v>
      </c>
      <c r="C746" s="191" t="s">
        <v>873</v>
      </c>
      <c r="D746" s="165" t="s">
        <v>79</v>
      </c>
      <c r="E746" s="166">
        <v>49679.5</v>
      </c>
      <c r="F746" s="167">
        <v>41687</v>
      </c>
      <c r="G746" s="168">
        <v>49679.5</v>
      </c>
      <c r="H746" s="201">
        <f t="shared" si="11"/>
        <v>0</v>
      </c>
      <c r="I746" s="169" t="s">
        <v>162</v>
      </c>
    </row>
    <row r="747" spans="1:10" x14ac:dyDescent="0.25">
      <c r="A747" s="190">
        <v>41680</v>
      </c>
      <c r="B747" s="191">
        <v>191</v>
      </c>
      <c r="C747" s="191" t="s">
        <v>873</v>
      </c>
      <c r="D747" s="165" t="s">
        <v>136</v>
      </c>
      <c r="E747" s="166">
        <v>629</v>
      </c>
      <c r="F747" s="167">
        <v>41680</v>
      </c>
      <c r="G747" s="168">
        <v>629</v>
      </c>
      <c r="H747" s="201">
        <f t="shared" si="11"/>
        <v>0</v>
      </c>
      <c r="I747" s="169"/>
    </row>
    <row r="748" spans="1:10" x14ac:dyDescent="0.25">
      <c r="A748" s="190">
        <v>41680</v>
      </c>
      <c r="B748" s="191">
        <v>192</v>
      </c>
      <c r="C748" s="191" t="s">
        <v>873</v>
      </c>
      <c r="D748" s="165" t="s">
        <v>188</v>
      </c>
      <c r="E748" s="166">
        <v>7769</v>
      </c>
      <c r="F748" s="175" t="s">
        <v>903</v>
      </c>
      <c r="G748" s="168">
        <f>649.5+7119.5</f>
        <v>7769</v>
      </c>
      <c r="H748" s="201">
        <f t="shared" si="11"/>
        <v>0</v>
      </c>
      <c r="I748" s="169" t="s">
        <v>21</v>
      </c>
    </row>
    <row r="749" spans="1:10" x14ac:dyDescent="0.25">
      <c r="A749" s="190">
        <v>41680</v>
      </c>
      <c r="B749" s="191">
        <v>193</v>
      </c>
      <c r="C749" s="191" t="s">
        <v>873</v>
      </c>
      <c r="D749" s="165" t="s">
        <v>130</v>
      </c>
      <c r="E749" s="166">
        <v>6334.5</v>
      </c>
      <c r="F749" s="167">
        <v>41683</v>
      </c>
      <c r="G749" s="168">
        <v>6334.5</v>
      </c>
      <c r="H749" s="201">
        <f t="shared" si="11"/>
        <v>0</v>
      </c>
      <c r="I749" s="169" t="s">
        <v>21</v>
      </c>
    </row>
    <row r="750" spans="1:10" x14ac:dyDescent="0.25">
      <c r="A750" s="190">
        <v>41680</v>
      </c>
      <c r="B750" s="191">
        <v>194</v>
      </c>
      <c r="C750" s="191" t="s">
        <v>873</v>
      </c>
      <c r="D750" s="165" t="s">
        <v>349</v>
      </c>
      <c r="E750" s="166">
        <v>25800.5</v>
      </c>
      <c r="F750" s="167">
        <v>41680</v>
      </c>
      <c r="G750" s="168">
        <v>25800.5</v>
      </c>
      <c r="H750" s="201">
        <f t="shared" si="11"/>
        <v>0</v>
      </c>
      <c r="I750" s="169"/>
    </row>
    <row r="751" spans="1:10" x14ac:dyDescent="0.25">
      <c r="A751" s="190">
        <v>41680</v>
      </c>
      <c r="B751" s="191">
        <v>195</v>
      </c>
      <c r="C751" s="191" t="s">
        <v>873</v>
      </c>
      <c r="D751" s="165" t="s">
        <v>74</v>
      </c>
      <c r="E751" s="166">
        <v>4773</v>
      </c>
      <c r="F751" s="167">
        <v>41680</v>
      </c>
      <c r="G751" s="168">
        <v>4773</v>
      </c>
      <c r="H751" s="201">
        <f t="shared" si="11"/>
        <v>0</v>
      </c>
      <c r="I751" s="169"/>
    </row>
    <row r="752" spans="1:10" x14ac:dyDescent="0.25">
      <c r="A752" s="190">
        <v>41680</v>
      </c>
      <c r="B752" s="191">
        <v>196</v>
      </c>
      <c r="C752" s="191" t="s">
        <v>873</v>
      </c>
      <c r="D752" s="165" t="s">
        <v>366</v>
      </c>
      <c r="E752" s="166">
        <v>3990</v>
      </c>
      <c r="F752" s="167">
        <v>41680</v>
      </c>
      <c r="G752" s="168">
        <v>3990</v>
      </c>
      <c r="H752" s="201">
        <f t="shared" si="11"/>
        <v>0</v>
      </c>
      <c r="I752" s="169" t="s">
        <v>21</v>
      </c>
    </row>
    <row r="753" spans="1:10" x14ac:dyDescent="0.25">
      <c r="A753" s="190">
        <v>41680</v>
      </c>
      <c r="B753" s="191">
        <v>197</v>
      </c>
      <c r="C753" s="191" t="s">
        <v>873</v>
      </c>
      <c r="D753" s="165" t="s">
        <v>28</v>
      </c>
      <c r="E753" s="166">
        <v>8301.5</v>
      </c>
      <c r="F753" s="167">
        <v>41680</v>
      </c>
      <c r="G753" s="168">
        <v>8301.5</v>
      </c>
      <c r="H753" s="201">
        <f t="shared" si="11"/>
        <v>0</v>
      </c>
      <c r="I753" s="169"/>
    </row>
    <row r="754" spans="1:10" x14ac:dyDescent="0.25">
      <c r="A754" s="190">
        <v>41680</v>
      </c>
      <c r="B754" s="191">
        <v>198</v>
      </c>
      <c r="C754" s="191" t="s">
        <v>873</v>
      </c>
      <c r="D754" s="165" t="s">
        <v>44</v>
      </c>
      <c r="E754" s="166">
        <v>3800</v>
      </c>
      <c r="F754" s="173">
        <v>41699</v>
      </c>
      <c r="G754" s="174">
        <v>3800</v>
      </c>
      <c r="H754" s="201">
        <f t="shared" si="11"/>
        <v>0</v>
      </c>
      <c r="I754" s="169"/>
    </row>
    <row r="755" spans="1:10" x14ac:dyDescent="0.25">
      <c r="A755" s="190">
        <v>41680</v>
      </c>
      <c r="B755" s="191">
        <v>199</v>
      </c>
      <c r="C755" s="191" t="s">
        <v>873</v>
      </c>
      <c r="D755" s="165" t="s">
        <v>43</v>
      </c>
      <c r="E755" s="166">
        <v>1520</v>
      </c>
      <c r="F755" s="173">
        <v>41699</v>
      </c>
      <c r="G755" s="174">
        <v>1520</v>
      </c>
      <c r="H755" s="201">
        <f t="shared" si="11"/>
        <v>0</v>
      </c>
      <c r="I755" s="169" t="s">
        <v>904</v>
      </c>
    </row>
    <row r="756" spans="1:10" x14ac:dyDescent="0.25">
      <c r="A756" s="190">
        <v>41680</v>
      </c>
      <c r="B756" s="191">
        <v>200</v>
      </c>
      <c r="C756" s="191" t="s">
        <v>873</v>
      </c>
      <c r="D756" s="165" t="s">
        <v>42</v>
      </c>
      <c r="E756" s="166">
        <v>1520</v>
      </c>
      <c r="F756" s="173">
        <v>41699</v>
      </c>
      <c r="G756" s="174">
        <v>1520</v>
      </c>
      <c r="H756" s="201">
        <f t="shared" si="11"/>
        <v>0</v>
      </c>
      <c r="I756" s="169" t="s">
        <v>904</v>
      </c>
    </row>
    <row r="757" spans="1:10" x14ac:dyDescent="0.25">
      <c r="A757" s="190">
        <v>41680</v>
      </c>
      <c r="B757" s="191">
        <v>201</v>
      </c>
      <c r="C757" s="191" t="s">
        <v>873</v>
      </c>
      <c r="D757" s="165" t="s">
        <v>509</v>
      </c>
      <c r="E757" s="166">
        <v>26863.5</v>
      </c>
      <c r="F757" s="167">
        <v>41680</v>
      </c>
      <c r="G757" s="168">
        <v>26863.5</v>
      </c>
      <c r="H757" s="201">
        <f t="shared" si="11"/>
        <v>0</v>
      </c>
      <c r="I757" s="169" t="s">
        <v>8</v>
      </c>
    </row>
    <row r="758" spans="1:10" x14ac:dyDescent="0.25">
      <c r="A758" s="190">
        <v>41680</v>
      </c>
      <c r="B758" s="191">
        <v>202</v>
      </c>
      <c r="C758" s="191" t="s">
        <v>873</v>
      </c>
      <c r="D758" s="165" t="s">
        <v>16</v>
      </c>
      <c r="E758" s="166">
        <v>207666</v>
      </c>
      <c r="F758" s="173">
        <v>41710</v>
      </c>
      <c r="G758" s="174">
        <v>207666</v>
      </c>
      <c r="H758" s="201">
        <f t="shared" si="11"/>
        <v>0</v>
      </c>
      <c r="I758" s="169" t="s">
        <v>162</v>
      </c>
    </row>
    <row r="759" spans="1:10" x14ac:dyDescent="0.25">
      <c r="A759" s="190">
        <v>41680</v>
      </c>
      <c r="B759" s="191">
        <v>203</v>
      </c>
      <c r="C759" s="191" t="s">
        <v>873</v>
      </c>
      <c r="D759" s="165" t="s">
        <v>16</v>
      </c>
      <c r="E759" s="166">
        <v>1933.2</v>
      </c>
      <c r="F759" s="167">
        <v>41680</v>
      </c>
      <c r="G759" s="168">
        <v>1933.2</v>
      </c>
      <c r="H759" s="201">
        <f t="shared" si="11"/>
        <v>0</v>
      </c>
      <c r="I759" s="169" t="s">
        <v>162</v>
      </c>
    </row>
    <row r="760" spans="1:10" x14ac:dyDescent="0.25">
      <c r="A760" s="190">
        <v>41680</v>
      </c>
      <c r="B760" s="191">
        <v>204</v>
      </c>
      <c r="C760" s="191" t="s">
        <v>873</v>
      </c>
      <c r="D760" s="165" t="s">
        <v>235</v>
      </c>
      <c r="E760" s="166">
        <v>2206.2199999999998</v>
      </c>
      <c r="F760" s="167">
        <v>41681</v>
      </c>
      <c r="G760" s="168">
        <v>2206.2199999999998</v>
      </c>
      <c r="H760" s="201">
        <f t="shared" si="11"/>
        <v>0</v>
      </c>
      <c r="I760" s="169" t="s">
        <v>15</v>
      </c>
    </row>
    <row r="761" spans="1:10" x14ac:dyDescent="0.25">
      <c r="A761" s="190">
        <v>41680</v>
      </c>
      <c r="B761" s="191">
        <v>205</v>
      </c>
      <c r="C761" s="191" t="s">
        <v>873</v>
      </c>
      <c r="D761" s="165" t="s">
        <v>624</v>
      </c>
      <c r="E761" s="166">
        <v>1963</v>
      </c>
      <c r="F761" s="167">
        <v>41681</v>
      </c>
      <c r="G761" s="168">
        <v>1963</v>
      </c>
      <c r="H761" s="201">
        <f t="shared" si="11"/>
        <v>0</v>
      </c>
      <c r="I761" s="169" t="s">
        <v>15</v>
      </c>
    </row>
    <row r="762" spans="1:10" x14ac:dyDescent="0.25">
      <c r="A762" s="190">
        <v>41680</v>
      </c>
      <c r="B762" s="191">
        <v>206</v>
      </c>
      <c r="C762" s="191" t="s">
        <v>873</v>
      </c>
      <c r="D762" s="165" t="s">
        <v>304</v>
      </c>
      <c r="E762" s="166">
        <v>11985.5</v>
      </c>
      <c r="F762" s="167">
        <v>41681</v>
      </c>
      <c r="G762" s="168">
        <v>11985.5</v>
      </c>
      <c r="H762" s="201">
        <f t="shared" si="11"/>
        <v>0</v>
      </c>
      <c r="I762" s="169" t="s">
        <v>15</v>
      </c>
    </row>
    <row r="763" spans="1:10" x14ac:dyDescent="0.25">
      <c r="A763" s="190">
        <v>41680</v>
      </c>
      <c r="B763" s="191">
        <v>207</v>
      </c>
      <c r="C763" s="191" t="s">
        <v>873</v>
      </c>
      <c r="D763" s="165" t="s">
        <v>233</v>
      </c>
      <c r="E763" s="166">
        <v>1406.5</v>
      </c>
      <c r="F763" s="167">
        <v>41681</v>
      </c>
      <c r="G763" s="168">
        <v>1406.5</v>
      </c>
      <c r="H763" s="201">
        <f t="shared" si="11"/>
        <v>0</v>
      </c>
      <c r="I763" s="169" t="s">
        <v>15</v>
      </c>
    </row>
    <row r="764" spans="1:10" x14ac:dyDescent="0.25">
      <c r="A764" s="190">
        <v>41680</v>
      </c>
      <c r="B764" s="191">
        <v>208</v>
      </c>
      <c r="C764" s="191" t="s">
        <v>873</v>
      </c>
      <c r="D764" s="165" t="s">
        <v>348</v>
      </c>
      <c r="E764" s="166">
        <v>857</v>
      </c>
      <c r="F764" s="167">
        <v>41681</v>
      </c>
      <c r="G764" s="168">
        <v>857</v>
      </c>
      <c r="H764" s="201">
        <f t="shared" si="11"/>
        <v>0</v>
      </c>
      <c r="I764" s="169" t="s">
        <v>15</v>
      </c>
    </row>
    <row r="765" spans="1:10" x14ac:dyDescent="0.25">
      <c r="A765" s="190">
        <v>41680</v>
      </c>
      <c r="B765" s="191">
        <v>209</v>
      </c>
      <c r="C765" s="191" t="s">
        <v>873</v>
      </c>
      <c r="D765" s="165" t="s">
        <v>351</v>
      </c>
      <c r="E765" s="168">
        <v>2374</v>
      </c>
      <c r="F765" s="184" t="s">
        <v>905</v>
      </c>
      <c r="G765" s="168">
        <v>2374</v>
      </c>
      <c r="H765" s="201">
        <f t="shared" si="11"/>
        <v>0</v>
      </c>
      <c r="I765" s="169" t="s">
        <v>15</v>
      </c>
      <c r="J765" s="170" t="s">
        <v>906</v>
      </c>
    </row>
    <row r="766" spans="1:10" x14ac:dyDescent="0.25">
      <c r="A766" s="190">
        <v>41680</v>
      </c>
      <c r="B766" s="191">
        <v>210</v>
      </c>
      <c r="C766" s="191" t="s">
        <v>873</v>
      </c>
      <c r="D766" s="165" t="s">
        <v>144</v>
      </c>
      <c r="E766" s="166">
        <v>3805</v>
      </c>
      <c r="F766" s="167">
        <v>41681</v>
      </c>
      <c r="G766" s="168">
        <v>3805</v>
      </c>
      <c r="H766" s="201">
        <f t="shared" si="11"/>
        <v>0</v>
      </c>
      <c r="I766" s="169" t="s">
        <v>15</v>
      </c>
    </row>
    <row r="767" spans="1:10" x14ac:dyDescent="0.25">
      <c r="A767" s="190">
        <v>41680</v>
      </c>
      <c r="B767" s="191">
        <v>211</v>
      </c>
      <c r="C767" s="191" t="s">
        <v>873</v>
      </c>
      <c r="D767" s="165" t="s">
        <v>80</v>
      </c>
      <c r="E767" s="166">
        <v>1205</v>
      </c>
      <c r="F767" s="167">
        <v>41681</v>
      </c>
      <c r="G767" s="168">
        <v>1205</v>
      </c>
      <c r="H767" s="201">
        <f t="shared" si="11"/>
        <v>0</v>
      </c>
      <c r="I767" s="169" t="s">
        <v>15</v>
      </c>
    </row>
    <row r="768" spans="1:10" x14ac:dyDescent="0.25">
      <c r="A768" s="190">
        <v>41680</v>
      </c>
      <c r="B768" s="191">
        <v>212</v>
      </c>
      <c r="C768" s="191" t="s">
        <v>873</v>
      </c>
      <c r="D768" s="165" t="s">
        <v>92</v>
      </c>
      <c r="E768" s="166">
        <v>6371.5</v>
      </c>
      <c r="F768" s="167">
        <v>41681</v>
      </c>
      <c r="G768" s="168">
        <v>6371.5</v>
      </c>
      <c r="H768" s="201">
        <f t="shared" si="11"/>
        <v>0</v>
      </c>
      <c r="I768" s="169" t="s">
        <v>27</v>
      </c>
    </row>
    <row r="769" spans="1:9" s="145" customFormat="1" ht="15" x14ac:dyDescent="0.25">
      <c r="A769" s="190">
        <v>41680</v>
      </c>
      <c r="B769" s="191">
        <v>213</v>
      </c>
      <c r="C769" s="191" t="s">
        <v>873</v>
      </c>
      <c r="D769" s="165" t="s">
        <v>766</v>
      </c>
      <c r="E769" s="166">
        <v>777.5</v>
      </c>
      <c r="F769" s="167">
        <v>41681</v>
      </c>
      <c r="G769" s="168">
        <v>777.5</v>
      </c>
      <c r="H769" s="201">
        <f t="shared" si="11"/>
        <v>0</v>
      </c>
      <c r="I769" s="169" t="s">
        <v>27</v>
      </c>
    </row>
    <row r="770" spans="1:9" s="145" customFormat="1" ht="15" x14ac:dyDescent="0.25">
      <c r="A770" s="190">
        <v>41680</v>
      </c>
      <c r="B770" s="191">
        <v>214</v>
      </c>
      <c r="C770" s="191" t="s">
        <v>873</v>
      </c>
      <c r="D770" s="165" t="s">
        <v>346</v>
      </c>
      <c r="E770" s="166">
        <v>1429.5</v>
      </c>
      <c r="F770" s="167">
        <v>41681</v>
      </c>
      <c r="G770" s="168">
        <v>1429.5</v>
      </c>
      <c r="H770" s="201">
        <f t="shared" si="11"/>
        <v>0</v>
      </c>
      <c r="I770" s="169" t="s">
        <v>27</v>
      </c>
    </row>
    <row r="771" spans="1:9" s="145" customFormat="1" ht="15" x14ac:dyDescent="0.25">
      <c r="A771" s="190">
        <v>41680</v>
      </c>
      <c r="B771" s="191">
        <v>215</v>
      </c>
      <c r="C771" s="191" t="s">
        <v>873</v>
      </c>
      <c r="D771" s="165" t="s">
        <v>51</v>
      </c>
      <c r="E771" s="166">
        <v>1980</v>
      </c>
      <c r="F771" s="167">
        <v>41680</v>
      </c>
      <c r="G771" s="168">
        <v>1980</v>
      </c>
      <c r="H771" s="201">
        <f t="shared" si="11"/>
        <v>0</v>
      </c>
      <c r="I771" s="169" t="s">
        <v>21</v>
      </c>
    </row>
    <row r="772" spans="1:9" s="145" customFormat="1" ht="15" x14ac:dyDescent="0.25">
      <c r="A772" s="190">
        <v>41680</v>
      </c>
      <c r="B772" s="191">
        <v>216</v>
      </c>
      <c r="C772" s="191" t="s">
        <v>873</v>
      </c>
      <c r="D772" s="165" t="s">
        <v>8</v>
      </c>
      <c r="E772" s="166">
        <v>1095</v>
      </c>
      <c r="F772" s="167">
        <v>41680</v>
      </c>
      <c r="G772" s="168">
        <v>1095</v>
      </c>
      <c r="H772" s="201">
        <f t="shared" si="11"/>
        <v>0</v>
      </c>
      <c r="I772" s="169" t="s">
        <v>8</v>
      </c>
    </row>
    <row r="773" spans="1:9" s="145" customFormat="1" ht="15" x14ac:dyDescent="0.25">
      <c r="A773" s="190">
        <v>41680</v>
      </c>
      <c r="B773" s="191">
        <v>217</v>
      </c>
      <c r="C773" s="191" t="s">
        <v>873</v>
      </c>
      <c r="D773" s="165" t="s">
        <v>88</v>
      </c>
      <c r="E773" s="166">
        <v>6195.5</v>
      </c>
      <c r="F773" s="167">
        <v>41681</v>
      </c>
      <c r="G773" s="168">
        <v>6195.5</v>
      </c>
      <c r="H773" s="201">
        <f t="shared" ref="H773:H836" si="12">E773-G773</f>
        <v>0</v>
      </c>
      <c r="I773" s="169" t="s">
        <v>27</v>
      </c>
    </row>
    <row r="774" spans="1:9" s="145" customFormat="1" ht="15" x14ac:dyDescent="0.25">
      <c r="A774" s="190">
        <v>41680</v>
      </c>
      <c r="B774" s="191">
        <v>218</v>
      </c>
      <c r="C774" s="191" t="s">
        <v>873</v>
      </c>
      <c r="D774" s="165" t="s">
        <v>307</v>
      </c>
      <c r="E774" s="166">
        <v>8281</v>
      </c>
      <c r="F774" s="167">
        <v>41681</v>
      </c>
      <c r="G774" s="168">
        <v>8281</v>
      </c>
      <c r="H774" s="201">
        <f t="shared" si="12"/>
        <v>0</v>
      </c>
      <c r="I774" s="169" t="s">
        <v>15</v>
      </c>
    </row>
    <row r="775" spans="1:9" s="145" customFormat="1" ht="15" x14ac:dyDescent="0.25">
      <c r="A775" s="190">
        <v>41680</v>
      </c>
      <c r="B775" s="191">
        <v>219</v>
      </c>
      <c r="C775" s="191" t="s">
        <v>873</v>
      </c>
      <c r="D775" s="165" t="s">
        <v>245</v>
      </c>
      <c r="E775" s="166">
        <v>14284</v>
      </c>
      <c r="F775" s="167">
        <v>41681</v>
      </c>
      <c r="G775" s="168">
        <v>14284</v>
      </c>
      <c r="H775" s="201">
        <f t="shared" si="12"/>
        <v>0</v>
      </c>
      <c r="I775" s="169" t="s">
        <v>27</v>
      </c>
    </row>
    <row r="776" spans="1:9" s="145" customFormat="1" ht="15" x14ac:dyDescent="0.25">
      <c r="A776" s="190">
        <v>41680</v>
      </c>
      <c r="B776" s="191">
        <v>220</v>
      </c>
      <c r="C776" s="191" t="s">
        <v>873</v>
      </c>
      <c r="D776" s="165" t="s">
        <v>691</v>
      </c>
      <c r="E776" s="166">
        <v>9210.5</v>
      </c>
      <c r="F776" s="167">
        <v>41681</v>
      </c>
      <c r="G776" s="168">
        <v>9210.5</v>
      </c>
      <c r="H776" s="201">
        <f t="shared" si="12"/>
        <v>0</v>
      </c>
      <c r="I776" s="169" t="s">
        <v>15</v>
      </c>
    </row>
    <row r="777" spans="1:9" s="145" customFormat="1" ht="15" x14ac:dyDescent="0.25">
      <c r="A777" s="190">
        <v>41680</v>
      </c>
      <c r="B777" s="191">
        <v>221</v>
      </c>
      <c r="C777" s="191" t="s">
        <v>873</v>
      </c>
      <c r="D777" s="165" t="s">
        <v>907</v>
      </c>
      <c r="E777" s="166">
        <v>22470</v>
      </c>
      <c r="F777" s="167">
        <v>41687</v>
      </c>
      <c r="G777" s="168">
        <v>22470</v>
      </c>
      <c r="H777" s="201">
        <f t="shared" si="12"/>
        <v>0</v>
      </c>
      <c r="I777" s="169" t="s">
        <v>37</v>
      </c>
    </row>
    <row r="778" spans="1:9" s="145" customFormat="1" ht="15" x14ac:dyDescent="0.25">
      <c r="A778" s="190">
        <v>41680</v>
      </c>
      <c r="B778" s="191">
        <v>222</v>
      </c>
      <c r="C778" s="191" t="s">
        <v>873</v>
      </c>
      <c r="D778" s="165" t="s">
        <v>8</v>
      </c>
      <c r="E778" s="166">
        <v>971</v>
      </c>
      <c r="F778" s="167">
        <v>41680</v>
      </c>
      <c r="G778" s="168">
        <v>971</v>
      </c>
      <c r="H778" s="201">
        <f t="shared" si="12"/>
        <v>0</v>
      </c>
      <c r="I778" s="169" t="s">
        <v>8</v>
      </c>
    </row>
    <row r="779" spans="1:9" s="145" customFormat="1" ht="15" x14ac:dyDescent="0.25">
      <c r="A779" s="190">
        <v>41680</v>
      </c>
      <c r="B779" s="191">
        <v>223</v>
      </c>
      <c r="C779" s="191" t="s">
        <v>873</v>
      </c>
      <c r="D779" s="165" t="s">
        <v>93</v>
      </c>
      <c r="E779" s="166">
        <v>4853.5</v>
      </c>
      <c r="F779" s="167">
        <v>41681</v>
      </c>
      <c r="G779" s="168">
        <v>4853.5</v>
      </c>
      <c r="H779" s="201">
        <f t="shared" si="12"/>
        <v>0</v>
      </c>
      <c r="I779" s="169" t="s">
        <v>27</v>
      </c>
    </row>
    <row r="780" spans="1:9" s="145" customFormat="1" ht="15" x14ac:dyDescent="0.25">
      <c r="A780" s="190">
        <v>41680</v>
      </c>
      <c r="B780" s="191">
        <v>224</v>
      </c>
      <c r="C780" s="191" t="s">
        <v>873</v>
      </c>
      <c r="D780" s="165" t="s">
        <v>85</v>
      </c>
      <c r="E780" s="166">
        <v>4874</v>
      </c>
      <c r="F780" s="167">
        <v>41681</v>
      </c>
      <c r="G780" s="168">
        <v>4874</v>
      </c>
      <c r="H780" s="201">
        <f t="shared" si="12"/>
        <v>0</v>
      </c>
      <c r="I780" s="169" t="s">
        <v>27</v>
      </c>
    </row>
    <row r="781" spans="1:9" s="145" customFormat="1" ht="15" x14ac:dyDescent="0.25">
      <c r="A781" s="190">
        <v>41680</v>
      </c>
      <c r="B781" s="191">
        <v>225</v>
      </c>
      <c r="C781" s="191" t="s">
        <v>873</v>
      </c>
      <c r="D781" s="165" t="s">
        <v>240</v>
      </c>
      <c r="E781" s="168">
        <v>43559</v>
      </c>
      <c r="F781" s="214">
        <v>41706</v>
      </c>
      <c r="G781" s="174">
        <v>43559</v>
      </c>
      <c r="H781" s="201">
        <f t="shared" si="12"/>
        <v>0</v>
      </c>
      <c r="I781" s="169" t="s">
        <v>27</v>
      </c>
    </row>
    <row r="782" spans="1:9" s="145" customFormat="1" ht="15" x14ac:dyDescent="0.25">
      <c r="A782" s="190">
        <v>41680</v>
      </c>
      <c r="B782" s="191">
        <v>226</v>
      </c>
      <c r="C782" s="191" t="s">
        <v>873</v>
      </c>
      <c r="D782" s="165" t="s">
        <v>8</v>
      </c>
      <c r="E782" s="166">
        <v>466.5</v>
      </c>
      <c r="F782" s="167">
        <v>41680</v>
      </c>
      <c r="G782" s="168">
        <v>466.5</v>
      </c>
      <c r="H782" s="201">
        <f t="shared" si="12"/>
        <v>0</v>
      </c>
      <c r="I782" s="169" t="s">
        <v>8</v>
      </c>
    </row>
    <row r="783" spans="1:9" s="145" customFormat="1" ht="15" x14ac:dyDescent="0.25">
      <c r="A783" s="190">
        <v>41680</v>
      </c>
      <c r="B783" s="191">
        <v>227</v>
      </c>
      <c r="C783" s="191" t="s">
        <v>873</v>
      </c>
      <c r="D783" s="165" t="s">
        <v>96</v>
      </c>
      <c r="E783" s="166">
        <v>24168</v>
      </c>
      <c r="F783" s="167">
        <v>41694</v>
      </c>
      <c r="G783" s="168">
        <v>24168</v>
      </c>
      <c r="H783" s="201">
        <f t="shared" si="12"/>
        <v>0</v>
      </c>
      <c r="I783" s="169" t="s">
        <v>37</v>
      </c>
    </row>
    <row r="784" spans="1:9" s="145" customFormat="1" ht="15" x14ac:dyDescent="0.25">
      <c r="A784" s="190">
        <v>41680</v>
      </c>
      <c r="B784" s="191">
        <v>228</v>
      </c>
      <c r="C784" s="191" t="s">
        <v>873</v>
      </c>
      <c r="D784" s="165" t="s">
        <v>8</v>
      </c>
      <c r="E784" s="166">
        <v>330</v>
      </c>
      <c r="F784" s="167">
        <v>41680</v>
      </c>
      <c r="G784" s="168">
        <v>330</v>
      </c>
      <c r="H784" s="201">
        <f t="shared" si="12"/>
        <v>0</v>
      </c>
      <c r="I784" s="169" t="s">
        <v>8</v>
      </c>
    </row>
    <row r="785" spans="1:10" x14ac:dyDescent="0.25">
      <c r="A785" s="190">
        <v>41680</v>
      </c>
      <c r="B785" s="191">
        <v>229</v>
      </c>
      <c r="C785" s="191" t="s">
        <v>873</v>
      </c>
      <c r="D785" s="165" t="s">
        <v>18</v>
      </c>
      <c r="E785" s="166">
        <v>1043</v>
      </c>
      <c r="F785" s="167">
        <v>41680</v>
      </c>
      <c r="G785" s="168">
        <v>1043</v>
      </c>
      <c r="H785" s="201">
        <f t="shared" si="12"/>
        <v>0</v>
      </c>
      <c r="I785" s="169" t="s">
        <v>8</v>
      </c>
    </row>
    <row r="786" spans="1:10" ht="15" x14ac:dyDescent="0.25">
      <c r="A786" s="190">
        <v>41680</v>
      </c>
      <c r="B786" s="191">
        <v>230</v>
      </c>
      <c r="C786" s="191" t="s">
        <v>873</v>
      </c>
      <c r="D786" s="165" t="s">
        <v>160</v>
      </c>
      <c r="E786" s="166">
        <v>121083.2</v>
      </c>
      <c r="F786" s="173" t="s">
        <v>908</v>
      </c>
      <c r="G786" s="168">
        <v>121083.2</v>
      </c>
      <c r="H786" s="201">
        <f t="shared" si="12"/>
        <v>0</v>
      </c>
      <c r="I786" s="169" t="s">
        <v>162</v>
      </c>
      <c r="J786" s="145"/>
    </row>
    <row r="787" spans="1:10" ht="15" x14ac:dyDescent="0.25">
      <c r="A787" s="190">
        <v>41680</v>
      </c>
      <c r="B787" s="191">
        <v>231</v>
      </c>
      <c r="C787" s="191" t="s">
        <v>873</v>
      </c>
      <c r="D787" s="165" t="s">
        <v>435</v>
      </c>
      <c r="E787" s="166">
        <v>6005</v>
      </c>
      <c r="F787" s="167">
        <v>41680</v>
      </c>
      <c r="G787" s="168">
        <v>6005</v>
      </c>
      <c r="H787" s="201">
        <f t="shared" si="12"/>
        <v>0</v>
      </c>
      <c r="I787" s="169" t="s">
        <v>8</v>
      </c>
      <c r="J787" s="145"/>
    </row>
    <row r="788" spans="1:10" ht="15" x14ac:dyDescent="0.25">
      <c r="A788" s="190">
        <v>41681</v>
      </c>
      <c r="B788" s="191">
        <v>232</v>
      </c>
      <c r="C788" s="191" t="s">
        <v>873</v>
      </c>
      <c r="D788" s="165" t="s">
        <v>272</v>
      </c>
      <c r="E788" s="166">
        <v>19326.5</v>
      </c>
      <c r="F788" s="173" t="s">
        <v>909</v>
      </c>
      <c r="G788" s="168">
        <v>19326.5</v>
      </c>
      <c r="H788" s="201">
        <f t="shared" si="12"/>
        <v>0</v>
      </c>
      <c r="I788" s="166" t="s">
        <v>162</v>
      </c>
      <c r="J788" s="145"/>
    </row>
    <row r="789" spans="1:10" ht="15" x14ac:dyDescent="0.25">
      <c r="A789" s="190">
        <v>41681</v>
      </c>
      <c r="B789" s="191">
        <v>233</v>
      </c>
      <c r="C789" s="191" t="s">
        <v>873</v>
      </c>
      <c r="D789" s="165" t="s">
        <v>546</v>
      </c>
      <c r="E789" s="166">
        <v>6064</v>
      </c>
      <c r="F789" s="167">
        <v>41682</v>
      </c>
      <c r="G789" s="168">
        <v>6064</v>
      </c>
      <c r="H789" s="201">
        <f t="shared" si="12"/>
        <v>0</v>
      </c>
      <c r="I789" s="192" t="s">
        <v>162</v>
      </c>
      <c r="J789" s="145"/>
    </row>
    <row r="790" spans="1:10" ht="15" x14ac:dyDescent="0.25">
      <c r="A790" s="190">
        <v>41681</v>
      </c>
      <c r="B790" s="191">
        <v>234</v>
      </c>
      <c r="C790" s="191" t="s">
        <v>873</v>
      </c>
      <c r="D790" s="165" t="s">
        <v>59</v>
      </c>
      <c r="E790" s="166">
        <v>11600.5</v>
      </c>
      <c r="F790" s="167">
        <v>41681</v>
      </c>
      <c r="G790" s="168">
        <v>11600.5</v>
      </c>
      <c r="H790" s="201">
        <f t="shared" si="12"/>
        <v>0</v>
      </c>
      <c r="I790" s="169" t="s">
        <v>21</v>
      </c>
      <c r="J790" s="145"/>
    </row>
    <row r="791" spans="1:10" ht="15" x14ac:dyDescent="0.25">
      <c r="A791" s="190">
        <v>41681</v>
      </c>
      <c r="B791" s="191">
        <v>235</v>
      </c>
      <c r="C791" s="191" t="s">
        <v>873</v>
      </c>
      <c r="D791" s="165" t="s">
        <v>175</v>
      </c>
      <c r="E791" s="166">
        <v>38389</v>
      </c>
      <c r="F791" s="167">
        <v>41682</v>
      </c>
      <c r="G791" s="168">
        <v>38389</v>
      </c>
      <c r="H791" s="201">
        <f t="shared" si="12"/>
        <v>0</v>
      </c>
      <c r="I791" s="169" t="s">
        <v>162</v>
      </c>
      <c r="J791" s="145"/>
    </row>
    <row r="792" spans="1:10" ht="15" x14ac:dyDescent="0.25">
      <c r="A792" s="190">
        <v>41681</v>
      </c>
      <c r="B792" s="191">
        <v>236</v>
      </c>
      <c r="C792" s="191" t="s">
        <v>873</v>
      </c>
      <c r="D792" s="165" t="s">
        <v>554</v>
      </c>
      <c r="E792" s="166">
        <v>15813</v>
      </c>
      <c r="F792" s="167">
        <v>41682</v>
      </c>
      <c r="G792" s="168">
        <v>15813</v>
      </c>
      <c r="H792" s="201">
        <f t="shared" si="12"/>
        <v>0</v>
      </c>
      <c r="I792" s="169" t="s">
        <v>162</v>
      </c>
      <c r="J792" s="145"/>
    </row>
    <row r="793" spans="1:10" ht="15" x14ac:dyDescent="0.25">
      <c r="A793" s="190">
        <v>41681</v>
      </c>
      <c r="B793" s="191">
        <v>237</v>
      </c>
      <c r="C793" s="191" t="s">
        <v>873</v>
      </c>
      <c r="D793" s="165" t="s">
        <v>163</v>
      </c>
      <c r="E793" s="166">
        <v>1743</v>
      </c>
      <c r="F793" s="167">
        <v>41682</v>
      </c>
      <c r="G793" s="168">
        <v>1743</v>
      </c>
      <c r="H793" s="201">
        <f t="shared" si="12"/>
        <v>0</v>
      </c>
      <c r="I793" s="169" t="s">
        <v>162</v>
      </c>
      <c r="J793" s="145"/>
    </row>
    <row r="794" spans="1:10" ht="15" x14ac:dyDescent="0.25">
      <c r="A794" s="190">
        <v>41681</v>
      </c>
      <c r="B794" s="191">
        <v>238</v>
      </c>
      <c r="C794" s="191" t="s">
        <v>873</v>
      </c>
      <c r="D794" s="165" t="s">
        <v>237</v>
      </c>
      <c r="E794" s="166">
        <v>2121.5</v>
      </c>
      <c r="F794" s="167">
        <v>41681</v>
      </c>
      <c r="G794" s="168">
        <v>2121.5</v>
      </c>
      <c r="H794" s="201">
        <f t="shared" si="12"/>
        <v>0</v>
      </c>
      <c r="I794" s="169" t="s">
        <v>21</v>
      </c>
      <c r="J794" s="145"/>
    </row>
    <row r="795" spans="1:10" ht="15" x14ac:dyDescent="0.25">
      <c r="A795" s="190">
        <v>41681</v>
      </c>
      <c r="B795" s="191">
        <v>239</v>
      </c>
      <c r="C795" s="191" t="s">
        <v>873</v>
      </c>
      <c r="D795" s="165" t="s">
        <v>160</v>
      </c>
      <c r="E795" s="166">
        <v>680.5</v>
      </c>
      <c r="F795" s="167">
        <v>41685</v>
      </c>
      <c r="G795" s="168">
        <v>680.5</v>
      </c>
      <c r="H795" s="201">
        <f t="shared" si="12"/>
        <v>0</v>
      </c>
      <c r="I795" s="169" t="s">
        <v>162</v>
      </c>
      <c r="J795" s="145"/>
    </row>
    <row r="796" spans="1:10" ht="15" x14ac:dyDescent="0.25">
      <c r="A796" s="190">
        <v>41681</v>
      </c>
      <c r="B796" s="191">
        <v>240</v>
      </c>
      <c r="C796" s="191" t="s">
        <v>873</v>
      </c>
      <c r="D796" s="165" t="s">
        <v>27</v>
      </c>
      <c r="E796" s="166">
        <v>2093</v>
      </c>
      <c r="F796" s="167">
        <v>41681</v>
      </c>
      <c r="G796" s="168">
        <v>2093</v>
      </c>
      <c r="H796" s="201">
        <f t="shared" si="12"/>
        <v>0</v>
      </c>
      <c r="I796" s="169"/>
      <c r="J796" s="145"/>
    </row>
    <row r="797" spans="1:10" ht="15" x14ac:dyDescent="0.25">
      <c r="A797" s="190">
        <v>41681</v>
      </c>
      <c r="B797" s="191">
        <v>241</v>
      </c>
      <c r="C797" s="191" t="s">
        <v>873</v>
      </c>
      <c r="D797" s="171" t="s">
        <v>53</v>
      </c>
      <c r="E797" s="172">
        <v>0</v>
      </c>
      <c r="F797" s="169"/>
      <c r="G797" s="168">
        <v>0</v>
      </c>
      <c r="H797" s="201">
        <f t="shared" si="12"/>
        <v>0</v>
      </c>
      <c r="I797" s="169" t="s">
        <v>324</v>
      </c>
      <c r="J797" s="145"/>
    </row>
    <row r="798" spans="1:10" ht="15" x14ac:dyDescent="0.25">
      <c r="A798" s="190">
        <v>41681</v>
      </c>
      <c r="B798" s="191">
        <v>242</v>
      </c>
      <c r="C798" s="191" t="s">
        <v>873</v>
      </c>
      <c r="D798" s="165" t="s">
        <v>163</v>
      </c>
      <c r="E798" s="166">
        <v>15812.5</v>
      </c>
      <c r="F798" s="167">
        <v>41682</v>
      </c>
      <c r="G798" s="168">
        <v>15812.5</v>
      </c>
      <c r="H798" s="201">
        <f t="shared" si="12"/>
        <v>0</v>
      </c>
      <c r="I798" s="169" t="s">
        <v>162</v>
      </c>
      <c r="J798" s="145"/>
    </row>
    <row r="799" spans="1:10" ht="15" x14ac:dyDescent="0.25">
      <c r="A799" s="190">
        <v>41681</v>
      </c>
      <c r="B799" s="191">
        <v>243</v>
      </c>
      <c r="C799" s="191" t="s">
        <v>873</v>
      </c>
      <c r="D799" s="165" t="s">
        <v>20</v>
      </c>
      <c r="E799" s="166">
        <v>2111</v>
      </c>
      <c r="F799" s="167">
        <v>41684</v>
      </c>
      <c r="G799" s="168">
        <v>2111</v>
      </c>
      <c r="H799" s="201">
        <f t="shared" si="12"/>
        <v>0</v>
      </c>
      <c r="I799" s="169" t="s">
        <v>8</v>
      </c>
      <c r="J799" s="145"/>
    </row>
    <row r="800" spans="1:10" ht="15" x14ac:dyDescent="0.25">
      <c r="A800" s="190">
        <v>41681</v>
      </c>
      <c r="B800" s="191">
        <v>244</v>
      </c>
      <c r="C800" s="191" t="s">
        <v>873</v>
      </c>
      <c r="D800" s="165" t="s">
        <v>172</v>
      </c>
      <c r="E800" s="166">
        <v>7772.5</v>
      </c>
      <c r="F800" s="167">
        <v>41682</v>
      </c>
      <c r="G800" s="168">
        <v>7772.5</v>
      </c>
      <c r="H800" s="201">
        <f t="shared" si="12"/>
        <v>0</v>
      </c>
      <c r="I800" s="169" t="s">
        <v>162</v>
      </c>
      <c r="J800" s="145"/>
    </row>
    <row r="801" spans="1:10" ht="15" x14ac:dyDescent="0.25">
      <c r="A801" s="190">
        <v>41681</v>
      </c>
      <c r="B801" s="191">
        <v>245</v>
      </c>
      <c r="C801" s="191" t="s">
        <v>873</v>
      </c>
      <c r="D801" s="165" t="s">
        <v>168</v>
      </c>
      <c r="E801" s="166">
        <v>15539</v>
      </c>
      <c r="F801" s="167">
        <v>41682</v>
      </c>
      <c r="G801" s="168">
        <v>15539</v>
      </c>
      <c r="H801" s="201">
        <f t="shared" si="12"/>
        <v>0</v>
      </c>
      <c r="I801" s="169" t="s">
        <v>162</v>
      </c>
      <c r="J801" s="145"/>
    </row>
    <row r="802" spans="1:10" x14ac:dyDescent="0.25">
      <c r="A802" s="190">
        <v>41681</v>
      </c>
      <c r="B802" s="191">
        <v>246</v>
      </c>
      <c r="C802" s="191" t="s">
        <v>873</v>
      </c>
      <c r="D802" s="165" t="s">
        <v>859</v>
      </c>
      <c r="E802" s="166">
        <v>15643.5</v>
      </c>
      <c r="F802" s="167">
        <v>41692</v>
      </c>
      <c r="G802" s="168">
        <v>15643.5</v>
      </c>
      <c r="H802" s="201">
        <f t="shared" si="12"/>
        <v>0</v>
      </c>
      <c r="I802" s="169" t="s">
        <v>162</v>
      </c>
    </row>
    <row r="803" spans="1:10" x14ac:dyDescent="0.25">
      <c r="A803" s="190">
        <v>41681</v>
      </c>
      <c r="B803" s="191">
        <v>247</v>
      </c>
      <c r="C803" s="191" t="s">
        <v>873</v>
      </c>
      <c r="D803" s="165" t="s">
        <v>172</v>
      </c>
      <c r="E803" s="166">
        <v>2059.5</v>
      </c>
      <c r="F803" s="167">
        <v>41682</v>
      </c>
      <c r="G803" s="168">
        <v>2059.5</v>
      </c>
      <c r="H803" s="201">
        <f t="shared" si="12"/>
        <v>0</v>
      </c>
      <c r="I803" s="169" t="s">
        <v>162</v>
      </c>
    </row>
    <row r="804" spans="1:10" x14ac:dyDescent="0.25">
      <c r="A804" s="190">
        <v>41681</v>
      </c>
      <c r="B804" s="191">
        <v>248</v>
      </c>
      <c r="C804" s="191" t="s">
        <v>873</v>
      </c>
      <c r="D804" s="165" t="s">
        <v>22</v>
      </c>
      <c r="E804" s="166">
        <v>18043.5</v>
      </c>
      <c r="F804" s="167">
        <v>41682</v>
      </c>
      <c r="G804" s="168">
        <v>18043.7</v>
      </c>
      <c r="H804" s="201">
        <f t="shared" si="12"/>
        <v>-0.2000000000007276</v>
      </c>
      <c r="I804" s="169" t="s">
        <v>162</v>
      </c>
    </row>
    <row r="805" spans="1:10" x14ac:dyDescent="0.25">
      <c r="A805" s="190">
        <v>41681</v>
      </c>
      <c r="B805" s="191">
        <v>249</v>
      </c>
      <c r="C805" s="191" t="s">
        <v>873</v>
      </c>
      <c r="D805" s="165" t="s">
        <v>250</v>
      </c>
      <c r="E805" s="166">
        <v>6413</v>
      </c>
      <c r="F805" s="167">
        <v>41682</v>
      </c>
      <c r="G805" s="168">
        <v>6413</v>
      </c>
      <c r="H805" s="201">
        <f t="shared" si="12"/>
        <v>0</v>
      </c>
      <c r="I805" s="169" t="s">
        <v>162</v>
      </c>
    </row>
    <row r="806" spans="1:10" x14ac:dyDescent="0.25">
      <c r="A806" s="190">
        <v>41681</v>
      </c>
      <c r="B806" s="191">
        <v>250</v>
      </c>
      <c r="C806" s="191" t="s">
        <v>873</v>
      </c>
      <c r="D806" s="165" t="s">
        <v>169</v>
      </c>
      <c r="E806" s="166">
        <v>5040</v>
      </c>
      <c r="F806" s="167">
        <v>41682</v>
      </c>
      <c r="G806" s="168">
        <v>5040</v>
      </c>
      <c r="H806" s="201">
        <f t="shared" si="12"/>
        <v>0</v>
      </c>
      <c r="I806" s="169" t="s">
        <v>162</v>
      </c>
    </row>
    <row r="807" spans="1:10" x14ac:dyDescent="0.25">
      <c r="A807" s="190">
        <v>41681</v>
      </c>
      <c r="B807" s="191">
        <v>251</v>
      </c>
      <c r="C807" s="191" t="s">
        <v>873</v>
      </c>
      <c r="D807" s="165" t="s">
        <v>11</v>
      </c>
      <c r="E807" s="166">
        <v>57178</v>
      </c>
      <c r="F807" s="167">
        <v>41691</v>
      </c>
      <c r="G807" s="168">
        <v>57178</v>
      </c>
      <c r="H807" s="201">
        <f t="shared" si="12"/>
        <v>0</v>
      </c>
      <c r="I807" s="169" t="s">
        <v>37</v>
      </c>
    </row>
    <row r="808" spans="1:10" x14ac:dyDescent="0.25">
      <c r="A808" s="190">
        <v>41681</v>
      </c>
      <c r="B808" s="191">
        <v>252</v>
      </c>
      <c r="C808" s="191" t="s">
        <v>873</v>
      </c>
      <c r="D808" s="165" t="s">
        <v>13</v>
      </c>
      <c r="E808" s="166">
        <v>2552</v>
      </c>
      <c r="F808" s="167">
        <v>41682</v>
      </c>
      <c r="G808" s="168">
        <v>2552</v>
      </c>
      <c r="H808" s="201">
        <f t="shared" si="12"/>
        <v>0</v>
      </c>
      <c r="I808" s="169" t="s">
        <v>21</v>
      </c>
    </row>
    <row r="809" spans="1:10" x14ac:dyDescent="0.25">
      <c r="A809" s="190">
        <v>41681</v>
      </c>
      <c r="B809" s="191">
        <v>253</v>
      </c>
      <c r="C809" s="191" t="s">
        <v>873</v>
      </c>
      <c r="D809" s="165" t="s">
        <v>886</v>
      </c>
      <c r="E809" s="166">
        <v>4927.5</v>
      </c>
      <c r="F809" s="167">
        <v>41681</v>
      </c>
      <c r="G809" s="168">
        <v>4927.5</v>
      </c>
      <c r="H809" s="201">
        <f t="shared" si="12"/>
        <v>0</v>
      </c>
      <c r="I809" s="169" t="s">
        <v>21</v>
      </c>
      <c r="J809" s="170" t="s">
        <v>910</v>
      </c>
    </row>
    <row r="810" spans="1:10" x14ac:dyDescent="0.25">
      <c r="A810" s="190">
        <v>41681</v>
      </c>
      <c r="B810" s="191">
        <v>254</v>
      </c>
      <c r="C810" s="191" t="s">
        <v>873</v>
      </c>
      <c r="D810" s="165" t="s">
        <v>8</v>
      </c>
      <c r="E810" s="166">
        <v>869</v>
      </c>
      <c r="F810" s="167">
        <v>41681</v>
      </c>
      <c r="G810" s="168">
        <v>869</v>
      </c>
      <c r="H810" s="201">
        <f t="shared" si="12"/>
        <v>0</v>
      </c>
      <c r="I810" s="169" t="s">
        <v>8</v>
      </c>
    </row>
    <row r="811" spans="1:10" x14ac:dyDescent="0.25">
      <c r="A811" s="190">
        <v>41681</v>
      </c>
      <c r="B811" s="191">
        <v>255</v>
      </c>
      <c r="C811" s="191" t="s">
        <v>873</v>
      </c>
      <c r="D811" s="165" t="s">
        <v>47</v>
      </c>
      <c r="E811" s="166">
        <v>4427</v>
      </c>
      <c r="F811" s="167">
        <v>41682</v>
      </c>
      <c r="G811" s="168">
        <v>4427</v>
      </c>
      <c r="H811" s="201">
        <f t="shared" si="12"/>
        <v>0</v>
      </c>
      <c r="I811" s="169" t="s">
        <v>30</v>
      </c>
    </row>
    <row r="812" spans="1:10" x14ac:dyDescent="0.25">
      <c r="A812" s="190">
        <v>41681</v>
      </c>
      <c r="B812" s="191">
        <v>256</v>
      </c>
      <c r="C812" s="191" t="s">
        <v>873</v>
      </c>
      <c r="D812" s="165" t="s">
        <v>29</v>
      </c>
      <c r="E812" s="168">
        <v>10618</v>
      </c>
      <c r="F812" s="175" t="s">
        <v>911</v>
      </c>
      <c r="G812" s="168">
        <f>2000+8618</f>
        <v>10618</v>
      </c>
      <c r="H812" s="201">
        <f t="shared" si="12"/>
        <v>0</v>
      </c>
      <c r="I812" s="169" t="s">
        <v>30</v>
      </c>
    </row>
    <row r="813" spans="1:10" x14ac:dyDescent="0.25">
      <c r="A813" s="190">
        <v>41681</v>
      </c>
      <c r="B813" s="191">
        <v>257</v>
      </c>
      <c r="C813" s="191" t="s">
        <v>873</v>
      </c>
      <c r="D813" s="165" t="s">
        <v>152</v>
      </c>
      <c r="E813" s="166">
        <v>9519</v>
      </c>
      <c r="F813" s="167">
        <v>41681</v>
      </c>
      <c r="G813" s="168">
        <v>9519</v>
      </c>
      <c r="H813" s="201">
        <f t="shared" si="12"/>
        <v>0</v>
      </c>
      <c r="I813" s="169"/>
    </row>
    <row r="814" spans="1:10" x14ac:dyDescent="0.25">
      <c r="A814" s="190">
        <v>41681</v>
      </c>
      <c r="B814" s="191">
        <v>258</v>
      </c>
      <c r="C814" s="191" t="s">
        <v>873</v>
      </c>
      <c r="D814" s="165" t="s">
        <v>502</v>
      </c>
      <c r="E814" s="166">
        <v>3087.5</v>
      </c>
      <c r="F814" s="167">
        <v>41681</v>
      </c>
      <c r="G814" s="168">
        <v>3087.5</v>
      </c>
      <c r="H814" s="201">
        <f t="shared" si="12"/>
        <v>0</v>
      </c>
      <c r="I814" s="169"/>
    </row>
    <row r="815" spans="1:10" x14ac:dyDescent="0.25">
      <c r="A815" s="190">
        <v>41681</v>
      </c>
      <c r="B815" s="191">
        <v>259</v>
      </c>
      <c r="C815" s="191" t="s">
        <v>873</v>
      </c>
      <c r="D815" s="165" t="s">
        <v>830</v>
      </c>
      <c r="E815" s="166">
        <v>1450.5</v>
      </c>
      <c r="F815" s="167">
        <v>41683</v>
      </c>
      <c r="G815" s="168">
        <v>1450.5</v>
      </c>
      <c r="H815" s="201">
        <f t="shared" si="12"/>
        <v>0</v>
      </c>
      <c r="I815" s="169" t="s">
        <v>30</v>
      </c>
    </row>
    <row r="816" spans="1:10" x14ac:dyDescent="0.25">
      <c r="A816" s="190">
        <v>41681</v>
      </c>
      <c r="B816" s="191">
        <v>260</v>
      </c>
      <c r="C816" s="191" t="s">
        <v>873</v>
      </c>
      <c r="D816" s="165" t="s">
        <v>35</v>
      </c>
      <c r="E816" s="166">
        <v>1246.5</v>
      </c>
      <c r="F816" s="167">
        <v>41682</v>
      </c>
      <c r="G816" s="168">
        <v>1246.5</v>
      </c>
      <c r="H816" s="201">
        <f t="shared" si="12"/>
        <v>0</v>
      </c>
      <c r="I816" s="169" t="s">
        <v>30</v>
      </c>
    </row>
    <row r="817" spans="1:10" x14ac:dyDescent="0.25">
      <c r="A817" s="190">
        <v>41681</v>
      </c>
      <c r="B817" s="191">
        <v>261</v>
      </c>
      <c r="C817" s="191" t="s">
        <v>873</v>
      </c>
      <c r="D817" s="165" t="s">
        <v>42</v>
      </c>
      <c r="E817" s="166">
        <v>1520</v>
      </c>
      <c r="F817" s="173">
        <v>41699</v>
      </c>
      <c r="G817" s="174">
        <v>1520</v>
      </c>
      <c r="H817" s="201">
        <f t="shared" si="12"/>
        <v>0</v>
      </c>
      <c r="I817" s="169" t="s">
        <v>30</v>
      </c>
    </row>
    <row r="818" spans="1:10" x14ac:dyDescent="0.25">
      <c r="A818" s="190">
        <v>41681</v>
      </c>
      <c r="B818" s="191">
        <v>262</v>
      </c>
      <c r="C818" s="191" t="s">
        <v>873</v>
      </c>
      <c r="D818" s="165" t="s">
        <v>43</v>
      </c>
      <c r="E818" s="166">
        <v>1140</v>
      </c>
      <c r="F818" s="173">
        <v>41699</v>
      </c>
      <c r="G818" s="174">
        <v>1140</v>
      </c>
      <c r="H818" s="201">
        <f t="shared" si="12"/>
        <v>0</v>
      </c>
      <c r="I818" s="169" t="s">
        <v>30</v>
      </c>
    </row>
    <row r="819" spans="1:10" x14ac:dyDescent="0.25">
      <c r="A819" s="190">
        <v>41681</v>
      </c>
      <c r="B819" s="191">
        <v>263</v>
      </c>
      <c r="C819" s="191" t="s">
        <v>873</v>
      </c>
      <c r="D819" s="171" t="s">
        <v>53</v>
      </c>
      <c r="E819" s="172">
        <v>0</v>
      </c>
      <c r="F819" s="169"/>
      <c r="G819" s="168"/>
      <c r="H819" s="201">
        <f t="shared" si="12"/>
        <v>0</v>
      </c>
      <c r="I819" s="169" t="s">
        <v>81</v>
      </c>
      <c r="J819" s="170" t="s">
        <v>912</v>
      </c>
    </row>
    <row r="820" spans="1:10" x14ac:dyDescent="0.25">
      <c r="A820" s="190">
        <v>41681</v>
      </c>
      <c r="B820" s="191">
        <v>264</v>
      </c>
      <c r="C820" s="191" t="s">
        <v>873</v>
      </c>
      <c r="D820" s="165" t="s">
        <v>55</v>
      </c>
      <c r="E820" s="166">
        <v>11604</v>
      </c>
      <c r="F820" s="167">
        <v>41682</v>
      </c>
      <c r="G820" s="168">
        <v>11604</v>
      </c>
      <c r="H820" s="201">
        <f t="shared" si="12"/>
        <v>0</v>
      </c>
      <c r="I820" s="169"/>
    </row>
    <row r="821" spans="1:10" x14ac:dyDescent="0.25">
      <c r="A821" s="190">
        <v>41681</v>
      </c>
      <c r="B821" s="191">
        <v>265</v>
      </c>
      <c r="C821" s="191" t="s">
        <v>873</v>
      </c>
      <c r="D821" s="165" t="s">
        <v>111</v>
      </c>
      <c r="E821" s="166">
        <v>2928</v>
      </c>
      <c r="F821" s="167">
        <v>41681</v>
      </c>
      <c r="G821" s="168">
        <v>2928</v>
      </c>
      <c r="H821" s="201">
        <f t="shared" si="12"/>
        <v>0</v>
      </c>
      <c r="I821" s="169" t="s">
        <v>12</v>
      </c>
    </row>
    <row r="822" spans="1:10" x14ac:dyDescent="0.25">
      <c r="A822" s="190">
        <v>41681</v>
      </c>
      <c r="B822" s="191">
        <v>266</v>
      </c>
      <c r="C822" s="191" t="s">
        <v>873</v>
      </c>
      <c r="D822" s="165" t="s">
        <v>66</v>
      </c>
      <c r="E822" s="166">
        <v>1362</v>
      </c>
      <c r="F822" s="167">
        <v>41681</v>
      </c>
      <c r="G822" s="168">
        <v>1362</v>
      </c>
      <c r="H822" s="201">
        <f t="shared" si="12"/>
        <v>0</v>
      </c>
      <c r="I822" s="169" t="s">
        <v>12</v>
      </c>
    </row>
    <row r="823" spans="1:10" x14ac:dyDescent="0.25">
      <c r="A823" s="190">
        <v>41681</v>
      </c>
      <c r="B823" s="191">
        <v>267</v>
      </c>
      <c r="C823" s="191" t="s">
        <v>873</v>
      </c>
      <c r="D823" s="165" t="s">
        <v>115</v>
      </c>
      <c r="E823" s="166">
        <v>6099</v>
      </c>
      <c r="F823" s="167">
        <v>41681</v>
      </c>
      <c r="G823" s="168">
        <v>6099</v>
      </c>
      <c r="H823" s="201">
        <f t="shared" si="12"/>
        <v>0</v>
      </c>
      <c r="I823" s="169" t="s">
        <v>8</v>
      </c>
    </row>
    <row r="824" spans="1:10" x14ac:dyDescent="0.25">
      <c r="A824" s="190">
        <v>41681</v>
      </c>
      <c r="B824" s="191">
        <v>268</v>
      </c>
      <c r="C824" s="191" t="s">
        <v>873</v>
      </c>
      <c r="D824" s="165" t="s">
        <v>913</v>
      </c>
      <c r="E824" s="166">
        <v>14601.5</v>
      </c>
      <c r="F824" s="167">
        <v>41681</v>
      </c>
      <c r="G824" s="168">
        <v>14601.5</v>
      </c>
      <c r="H824" s="201">
        <f t="shared" si="12"/>
        <v>0</v>
      </c>
      <c r="I824" s="169"/>
    </row>
    <row r="825" spans="1:10" x14ac:dyDescent="0.25">
      <c r="A825" s="190">
        <v>41681</v>
      </c>
      <c r="B825" s="191">
        <v>269</v>
      </c>
      <c r="C825" s="191" t="s">
        <v>873</v>
      </c>
      <c r="D825" s="165" t="s">
        <v>888</v>
      </c>
      <c r="E825" s="166">
        <v>1603</v>
      </c>
      <c r="F825" s="167">
        <v>41681</v>
      </c>
      <c r="G825" s="168">
        <v>1603</v>
      </c>
      <c r="H825" s="201">
        <f t="shared" si="12"/>
        <v>0</v>
      </c>
      <c r="I825" s="169" t="s">
        <v>12</v>
      </c>
    </row>
    <row r="826" spans="1:10" x14ac:dyDescent="0.25">
      <c r="A826" s="190">
        <v>41681</v>
      </c>
      <c r="B826" s="191">
        <v>270</v>
      </c>
      <c r="C826" s="191" t="s">
        <v>873</v>
      </c>
      <c r="D826" s="165" t="s">
        <v>54</v>
      </c>
      <c r="E826" s="166">
        <v>4479.5</v>
      </c>
      <c r="F826" s="167">
        <v>41681</v>
      </c>
      <c r="G826" s="168">
        <v>4479.5</v>
      </c>
      <c r="H826" s="201">
        <f t="shared" si="12"/>
        <v>0</v>
      </c>
      <c r="I826" s="169" t="s">
        <v>30</v>
      </c>
    </row>
    <row r="827" spans="1:10" x14ac:dyDescent="0.25">
      <c r="A827" s="190">
        <v>41681</v>
      </c>
      <c r="B827" s="191">
        <v>271</v>
      </c>
      <c r="C827" s="191" t="s">
        <v>873</v>
      </c>
      <c r="D827" s="165" t="s">
        <v>62</v>
      </c>
      <c r="E827" s="166">
        <v>8224</v>
      </c>
      <c r="F827" s="167">
        <v>41681</v>
      </c>
      <c r="G827" s="168">
        <v>8224</v>
      </c>
      <c r="H827" s="201">
        <f t="shared" si="12"/>
        <v>0</v>
      </c>
      <c r="I827" s="169"/>
    </row>
    <row r="828" spans="1:10" x14ac:dyDescent="0.25">
      <c r="A828" s="190">
        <v>41681</v>
      </c>
      <c r="B828" s="191">
        <v>272</v>
      </c>
      <c r="C828" s="191" t="s">
        <v>873</v>
      </c>
      <c r="D828" s="165" t="s">
        <v>250</v>
      </c>
      <c r="E828" s="166">
        <v>2950.5</v>
      </c>
      <c r="F828" s="167">
        <v>41681</v>
      </c>
      <c r="G828" s="168">
        <v>2950.5</v>
      </c>
      <c r="H828" s="201">
        <f t="shared" si="12"/>
        <v>0</v>
      </c>
      <c r="I828" s="169" t="s">
        <v>30</v>
      </c>
    </row>
    <row r="829" spans="1:10" x14ac:dyDescent="0.25">
      <c r="A829" s="190">
        <v>41681</v>
      </c>
      <c r="B829" s="191">
        <v>273</v>
      </c>
      <c r="C829" s="191" t="s">
        <v>873</v>
      </c>
      <c r="D829" s="165" t="s">
        <v>57</v>
      </c>
      <c r="E829" s="166">
        <v>1200</v>
      </c>
      <c r="F829" s="167">
        <v>41681</v>
      </c>
      <c r="G829" s="168">
        <v>1200</v>
      </c>
      <c r="H829" s="201">
        <f t="shared" si="12"/>
        <v>0</v>
      </c>
      <c r="I829" s="169" t="s">
        <v>30</v>
      </c>
    </row>
    <row r="830" spans="1:10" x14ac:dyDescent="0.25">
      <c r="A830" s="190">
        <v>41681</v>
      </c>
      <c r="B830" s="191">
        <v>274</v>
      </c>
      <c r="C830" s="191" t="s">
        <v>873</v>
      </c>
      <c r="D830" s="165" t="s">
        <v>518</v>
      </c>
      <c r="E830" s="166">
        <v>481</v>
      </c>
      <c r="F830" s="167">
        <v>41681</v>
      </c>
      <c r="G830" s="168">
        <v>481</v>
      </c>
      <c r="H830" s="201">
        <f t="shared" si="12"/>
        <v>0</v>
      </c>
      <c r="I830" s="169"/>
    </row>
    <row r="831" spans="1:10" x14ac:dyDescent="0.25">
      <c r="A831" s="190">
        <v>41681</v>
      </c>
      <c r="B831" s="191">
        <v>275</v>
      </c>
      <c r="C831" s="191" t="s">
        <v>873</v>
      </c>
      <c r="D831" s="165" t="s">
        <v>914</v>
      </c>
      <c r="E831" s="166">
        <v>50000</v>
      </c>
      <c r="F831" s="167">
        <v>41681</v>
      </c>
      <c r="G831" s="168">
        <v>50000</v>
      </c>
      <c r="H831" s="201">
        <f t="shared" si="12"/>
        <v>0</v>
      </c>
      <c r="I831" s="169" t="s">
        <v>8</v>
      </c>
    </row>
    <row r="832" spans="1:10" x14ac:dyDescent="0.25">
      <c r="A832" s="190">
        <v>41681</v>
      </c>
      <c r="B832" s="191">
        <v>276</v>
      </c>
      <c r="C832" s="191" t="s">
        <v>873</v>
      </c>
      <c r="D832" s="165" t="s">
        <v>915</v>
      </c>
      <c r="E832" s="166">
        <v>1099</v>
      </c>
      <c r="F832" s="167">
        <v>41681</v>
      </c>
      <c r="G832" s="168">
        <v>1099</v>
      </c>
      <c r="H832" s="201">
        <f t="shared" si="12"/>
        <v>0</v>
      </c>
      <c r="I832" s="169"/>
    </row>
    <row r="833" spans="1:10" x14ac:dyDescent="0.25">
      <c r="A833" s="190">
        <v>41681</v>
      </c>
      <c r="B833" s="191">
        <v>277</v>
      </c>
      <c r="C833" s="191" t="s">
        <v>873</v>
      </c>
      <c r="D833" s="165" t="s">
        <v>8</v>
      </c>
      <c r="E833" s="166">
        <v>1768</v>
      </c>
      <c r="F833" s="167">
        <v>41681</v>
      </c>
      <c r="G833" s="168">
        <v>1768</v>
      </c>
      <c r="H833" s="201">
        <f t="shared" si="12"/>
        <v>0</v>
      </c>
      <c r="I833" s="169" t="s">
        <v>8</v>
      </c>
    </row>
    <row r="834" spans="1:10" ht="15" x14ac:dyDescent="0.25">
      <c r="A834" s="190">
        <v>41681</v>
      </c>
      <c r="B834" s="191">
        <v>278</v>
      </c>
      <c r="C834" s="191" t="s">
        <v>873</v>
      </c>
      <c r="D834" s="165" t="s">
        <v>8</v>
      </c>
      <c r="E834" s="166">
        <v>21</v>
      </c>
      <c r="F834" s="167">
        <v>41681</v>
      </c>
      <c r="G834" s="168">
        <v>21</v>
      </c>
      <c r="H834" s="201">
        <f t="shared" si="12"/>
        <v>0</v>
      </c>
      <c r="I834" s="169" t="s">
        <v>8</v>
      </c>
      <c r="J834" s="145"/>
    </row>
    <row r="835" spans="1:10" ht="15" x14ac:dyDescent="0.25">
      <c r="A835" s="190">
        <v>41681</v>
      </c>
      <c r="B835" s="191">
        <v>279</v>
      </c>
      <c r="C835" s="191" t="s">
        <v>873</v>
      </c>
      <c r="D835" s="165" t="s">
        <v>115</v>
      </c>
      <c r="E835" s="166">
        <v>183</v>
      </c>
      <c r="F835" s="167">
        <v>41681</v>
      </c>
      <c r="G835" s="168">
        <v>183</v>
      </c>
      <c r="H835" s="201">
        <f t="shared" si="12"/>
        <v>0</v>
      </c>
      <c r="I835" s="169"/>
      <c r="J835" s="145"/>
    </row>
    <row r="836" spans="1:10" ht="15" x14ac:dyDescent="0.25">
      <c r="A836" s="190">
        <v>41681</v>
      </c>
      <c r="B836" s="191">
        <v>280</v>
      </c>
      <c r="C836" s="191" t="s">
        <v>873</v>
      </c>
      <c r="D836" s="165" t="s">
        <v>392</v>
      </c>
      <c r="E836" s="166">
        <v>2590</v>
      </c>
      <c r="F836" s="167">
        <v>41681</v>
      </c>
      <c r="G836" s="168">
        <v>2590</v>
      </c>
      <c r="H836" s="201">
        <f t="shared" si="12"/>
        <v>0</v>
      </c>
      <c r="I836" s="169"/>
      <c r="J836" s="145"/>
    </row>
    <row r="837" spans="1:10" ht="15" x14ac:dyDescent="0.25">
      <c r="A837" s="190">
        <v>41681</v>
      </c>
      <c r="B837" s="191">
        <v>281</v>
      </c>
      <c r="C837" s="191" t="s">
        <v>873</v>
      </c>
      <c r="D837" s="165" t="s">
        <v>44</v>
      </c>
      <c r="E837" s="166">
        <v>3800</v>
      </c>
      <c r="F837" s="173">
        <v>41699</v>
      </c>
      <c r="G837" s="174">
        <v>3800</v>
      </c>
      <c r="H837" s="201">
        <f t="shared" ref="H837:H900" si="13">E837-G837</f>
        <v>0</v>
      </c>
      <c r="I837" s="169" t="s">
        <v>15</v>
      </c>
      <c r="J837" s="145"/>
    </row>
    <row r="838" spans="1:10" ht="15" x14ac:dyDescent="0.25">
      <c r="A838" s="190">
        <v>41681</v>
      </c>
      <c r="B838" s="191">
        <v>282</v>
      </c>
      <c r="C838" s="191" t="s">
        <v>873</v>
      </c>
      <c r="D838" s="165" t="s">
        <v>509</v>
      </c>
      <c r="E838" s="166">
        <v>20524.5</v>
      </c>
      <c r="F838" s="167">
        <v>41681</v>
      </c>
      <c r="G838" s="168">
        <v>20524.5</v>
      </c>
      <c r="H838" s="201">
        <f t="shared" si="13"/>
        <v>0</v>
      </c>
      <c r="I838" s="169" t="s">
        <v>8</v>
      </c>
      <c r="J838" s="145"/>
    </row>
    <row r="839" spans="1:10" ht="15" x14ac:dyDescent="0.25">
      <c r="A839" s="190">
        <v>41681</v>
      </c>
      <c r="B839" s="191">
        <v>283</v>
      </c>
      <c r="C839" s="191" t="s">
        <v>873</v>
      </c>
      <c r="D839" s="165" t="s">
        <v>130</v>
      </c>
      <c r="E839" s="168">
        <v>3825.5</v>
      </c>
      <c r="F839" s="175" t="s">
        <v>916</v>
      </c>
      <c r="G839" s="168">
        <f>1700+2125.5</f>
        <v>3825.5</v>
      </c>
      <c r="H839" s="201">
        <f t="shared" si="13"/>
        <v>0</v>
      </c>
      <c r="I839" s="169" t="s">
        <v>21</v>
      </c>
      <c r="J839" s="145"/>
    </row>
    <row r="840" spans="1:10" ht="15" x14ac:dyDescent="0.25">
      <c r="A840" s="190">
        <v>41681</v>
      </c>
      <c r="B840" s="191">
        <v>284</v>
      </c>
      <c r="C840" s="191" t="s">
        <v>873</v>
      </c>
      <c r="D840" s="165" t="s">
        <v>188</v>
      </c>
      <c r="E840" s="166">
        <v>3424</v>
      </c>
      <c r="F840" s="167">
        <v>41682</v>
      </c>
      <c r="G840" s="168">
        <v>3424</v>
      </c>
      <c r="H840" s="201">
        <f t="shared" si="13"/>
        <v>0</v>
      </c>
      <c r="I840" s="169" t="s">
        <v>21</v>
      </c>
      <c r="J840" s="145"/>
    </row>
    <row r="841" spans="1:10" ht="15" x14ac:dyDescent="0.25">
      <c r="A841" s="190">
        <v>41681</v>
      </c>
      <c r="B841" s="191">
        <v>285</v>
      </c>
      <c r="C841" s="191" t="s">
        <v>873</v>
      </c>
      <c r="D841" s="165" t="s">
        <v>237</v>
      </c>
      <c r="E841" s="166">
        <v>10090.5</v>
      </c>
      <c r="F841" s="167">
        <v>41681</v>
      </c>
      <c r="G841" s="168">
        <v>10090.5</v>
      </c>
      <c r="H841" s="201">
        <f t="shared" si="13"/>
        <v>0</v>
      </c>
      <c r="I841" s="169" t="s">
        <v>21</v>
      </c>
      <c r="J841" s="145"/>
    </row>
    <row r="842" spans="1:10" ht="15" x14ac:dyDescent="0.25">
      <c r="A842" s="190">
        <v>41681</v>
      </c>
      <c r="B842" s="191">
        <v>286</v>
      </c>
      <c r="C842" s="191" t="s">
        <v>873</v>
      </c>
      <c r="D842" s="165" t="s">
        <v>233</v>
      </c>
      <c r="E842" s="166">
        <v>1499.5</v>
      </c>
      <c r="F842" s="167">
        <v>41681</v>
      </c>
      <c r="G842" s="168">
        <v>1499.5</v>
      </c>
      <c r="H842" s="201">
        <f t="shared" si="13"/>
        <v>0</v>
      </c>
      <c r="I842" s="169" t="s">
        <v>15</v>
      </c>
      <c r="J842" s="145"/>
    </row>
    <row r="843" spans="1:10" ht="15" x14ac:dyDescent="0.25">
      <c r="A843" s="190">
        <v>41681</v>
      </c>
      <c r="B843" s="191">
        <v>287</v>
      </c>
      <c r="C843" s="191" t="s">
        <v>873</v>
      </c>
      <c r="D843" s="165" t="s">
        <v>99</v>
      </c>
      <c r="E843" s="166">
        <v>409</v>
      </c>
      <c r="F843" s="167">
        <v>41681</v>
      </c>
      <c r="G843" s="168">
        <v>409</v>
      </c>
      <c r="H843" s="201">
        <f t="shared" si="13"/>
        <v>0</v>
      </c>
      <c r="I843" s="169" t="s">
        <v>15</v>
      </c>
      <c r="J843" s="145"/>
    </row>
    <row r="844" spans="1:10" ht="15" x14ac:dyDescent="0.25">
      <c r="A844" s="190">
        <v>41681</v>
      </c>
      <c r="B844" s="191">
        <v>288</v>
      </c>
      <c r="C844" s="191" t="s">
        <v>873</v>
      </c>
      <c r="D844" s="165" t="s">
        <v>917</v>
      </c>
      <c r="E844" s="166">
        <v>1941</v>
      </c>
      <c r="F844" s="167">
        <v>41681</v>
      </c>
      <c r="G844" s="168">
        <v>1941</v>
      </c>
      <c r="H844" s="201">
        <f t="shared" si="13"/>
        <v>0</v>
      </c>
      <c r="I844" s="169" t="s">
        <v>15</v>
      </c>
      <c r="J844" s="145"/>
    </row>
    <row r="845" spans="1:10" ht="15" x14ac:dyDescent="0.25">
      <c r="A845" s="190">
        <v>41681</v>
      </c>
      <c r="B845" s="191">
        <v>289</v>
      </c>
      <c r="C845" s="191" t="s">
        <v>873</v>
      </c>
      <c r="D845" s="165" t="s">
        <v>23</v>
      </c>
      <c r="E845" s="166">
        <v>1107</v>
      </c>
      <c r="F845" s="167">
        <v>41681</v>
      </c>
      <c r="G845" s="168">
        <v>1107</v>
      </c>
      <c r="H845" s="201">
        <f t="shared" si="13"/>
        <v>0</v>
      </c>
      <c r="I845" s="169"/>
      <c r="J845" s="145"/>
    </row>
    <row r="846" spans="1:10" ht="15" x14ac:dyDescent="0.25">
      <c r="A846" s="190">
        <v>41681</v>
      </c>
      <c r="B846" s="191">
        <v>290</v>
      </c>
      <c r="C846" s="191" t="s">
        <v>873</v>
      </c>
      <c r="D846" s="165" t="s">
        <v>918</v>
      </c>
      <c r="E846" s="166">
        <v>3242.5</v>
      </c>
      <c r="F846" s="167">
        <v>41681</v>
      </c>
      <c r="G846" s="168">
        <v>3242.5</v>
      </c>
      <c r="H846" s="201">
        <f t="shared" si="13"/>
        <v>0</v>
      </c>
      <c r="I846" s="169" t="s">
        <v>15</v>
      </c>
      <c r="J846" s="145"/>
    </row>
    <row r="847" spans="1:10" ht="15" x14ac:dyDescent="0.25">
      <c r="A847" s="190">
        <v>41681</v>
      </c>
      <c r="B847" s="191">
        <v>291</v>
      </c>
      <c r="C847" s="191" t="s">
        <v>873</v>
      </c>
      <c r="D847" s="165" t="s">
        <v>919</v>
      </c>
      <c r="E847" s="166">
        <v>4104</v>
      </c>
      <c r="F847" s="167">
        <v>41681</v>
      </c>
      <c r="G847" s="168">
        <v>4104</v>
      </c>
      <c r="H847" s="201">
        <f t="shared" si="13"/>
        <v>0</v>
      </c>
      <c r="I847" s="169" t="s">
        <v>27</v>
      </c>
      <c r="J847" s="145"/>
    </row>
    <row r="848" spans="1:10" ht="15" x14ac:dyDescent="0.25">
      <c r="A848" s="190">
        <v>41681</v>
      </c>
      <c r="B848" s="191">
        <v>292</v>
      </c>
      <c r="C848" s="191" t="s">
        <v>873</v>
      </c>
      <c r="D848" s="165" t="s">
        <v>920</v>
      </c>
      <c r="E848" s="166">
        <v>15268.5</v>
      </c>
      <c r="F848" s="167">
        <v>41984</v>
      </c>
      <c r="G848" s="168">
        <v>15268.5</v>
      </c>
      <c r="H848" s="201">
        <f t="shared" si="13"/>
        <v>0</v>
      </c>
      <c r="I848" s="169" t="s">
        <v>15</v>
      </c>
      <c r="J848" s="145"/>
    </row>
    <row r="849" spans="1:10" ht="15" x14ac:dyDescent="0.25">
      <c r="A849" s="190">
        <v>41681</v>
      </c>
      <c r="B849" s="191">
        <v>293</v>
      </c>
      <c r="C849" s="191" t="s">
        <v>873</v>
      </c>
      <c r="D849" s="165" t="s">
        <v>691</v>
      </c>
      <c r="E849" s="166">
        <v>9213.5</v>
      </c>
      <c r="F849" s="167">
        <v>41681</v>
      </c>
      <c r="G849" s="168">
        <v>9213.5</v>
      </c>
      <c r="H849" s="201">
        <f t="shared" si="13"/>
        <v>0</v>
      </c>
      <c r="I849" s="169" t="s">
        <v>15</v>
      </c>
      <c r="J849" s="145"/>
    </row>
    <row r="850" spans="1:10" x14ac:dyDescent="0.25">
      <c r="A850" s="190">
        <v>41681</v>
      </c>
      <c r="B850" s="191">
        <v>294</v>
      </c>
      <c r="C850" s="191" t="s">
        <v>873</v>
      </c>
      <c r="D850" s="165" t="s">
        <v>257</v>
      </c>
      <c r="E850" s="166">
        <v>11598.5</v>
      </c>
      <c r="F850" s="167">
        <v>41681</v>
      </c>
      <c r="G850" s="168">
        <v>11598.5</v>
      </c>
      <c r="H850" s="201">
        <f t="shared" si="13"/>
        <v>0</v>
      </c>
      <c r="I850" s="169" t="s">
        <v>15</v>
      </c>
    </row>
    <row r="851" spans="1:10" x14ac:dyDescent="0.25">
      <c r="A851" s="190">
        <v>41681</v>
      </c>
      <c r="B851" s="191">
        <v>295</v>
      </c>
      <c r="C851" s="191" t="s">
        <v>873</v>
      </c>
      <c r="D851" s="165" t="s">
        <v>8</v>
      </c>
      <c r="E851" s="166">
        <v>9290.5</v>
      </c>
      <c r="F851" s="167">
        <v>41681</v>
      </c>
      <c r="G851" s="168">
        <v>9290.5</v>
      </c>
      <c r="H851" s="201">
        <f t="shared" si="13"/>
        <v>0</v>
      </c>
      <c r="I851" s="169" t="s">
        <v>8</v>
      </c>
    </row>
    <row r="852" spans="1:10" x14ac:dyDescent="0.25">
      <c r="A852" s="190">
        <v>41681</v>
      </c>
      <c r="B852" s="191">
        <v>296</v>
      </c>
      <c r="C852" s="191" t="s">
        <v>873</v>
      </c>
      <c r="D852" s="171" t="s">
        <v>53</v>
      </c>
      <c r="E852" s="172">
        <v>0</v>
      </c>
      <c r="F852" s="169"/>
      <c r="G852" s="168"/>
      <c r="H852" s="201">
        <f t="shared" si="13"/>
        <v>0</v>
      </c>
      <c r="I852" s="169" t="s">
        <v>324</v>
      </c>
      <c r="J852" s="170" t="s">
        <v>921</v>
      </c>
    </row>
    <row r="853" spans="1:10" x14ac:dyDescent="0.25">
      <c r="A853" s="190">
        <v>41681</v>
      </c>
      <c r="B853" s="191">
        <v>297</v>
      </c>
      <c r="C853" s="191" t="s">
        <v>873</v>
      </c>
      <c r="D853" s="165" t="s">
        <v>8</v>
      </c>
      <c r="E853" s="166">
        <v>696</v>
      </c>
      <c r="F853" s="167">
        <v>41681</v>
      </c>
      <c r="G853" s="168">
        <v>696</v>
      </c>
      <c r="H853" s="201">
        <f t="shared" si="13"/>
        <v>0</v>
      </c>
      <c r="I853" s="169" t="s">
        <v>8</v>
      </c>
    </row>
    <row r="854" spans="1:10" x14ac:dyDescent="0.25">
      <c r="A854" s="190">
        <v>41681</v>
      </c>
      <c r="B854" s="191">
        <v>298</v>
      </c>
      <c r="C854" s="191" t="s">
        <v>873</v>
      </c>
      <c r="D854" s="165" t="s">
        <v>8</v>
      </c>
      <c r="E854" s="166">
        <v>85</v>
      </c>
      <c r="F854" s="167">
        <v>41681</v>
      </c>
      <c r="G854" s="168">
        <v>85</v>
      </c>
      <c r="H854" s="201">
        <f t="shared" si="13"/>
        <v>0</v>
      </c>
      <c r="I854" s="169" t="s">
        <v>8</v>
      </c>
    </row>
    <row r="855" spans="1:10" x14ac:dyDescent="0.25">
      <c r="A855" s="190">
        <v>41681</v>
      </c>
      <c r="B855" s="191">
        <v>299</v>
      </c>
      <c r="C855" s="191" t="s">
        <v>873</v>
      </c>
      <c r="D855" s="171" t="s">
        <v>53</v>
      </c>
      <c r="E855" s="172">
        <v>0</v>
      </c>
      <c r="F855" s="169"/>
      <c r="G855" s="168">
        <v>0</v>
      </c>
      <c r="H855" s="201">
        <f t="shared" si="13"/>
        <v>0</v>
      </c>
      <c r="I855" s="169" t="s">
        <v>513</v>
      </c>
      <c r="J855" s="170" t="s">
        <v>922</v>
      </c>
    </row>
    <row r="856" spans="1:10" x14ac:dyDescent="0.25">
      <c r="A856" s="190">
        <v>41681</v>
      </c>
      <c r="B856" s="191">
        <v>300</v>
      </c>
      <c r="C856" s="191" t="s">
        <v>873</v>
      </c>
      <c r="D856" s="165" t="s">
        <v>521</v>
      </c>
      <c r="E856" s="166">
        <v>88</v>
      </c>
      <c r="F856" s="167">
        <v>41681</v>
      </c>
      <c r="G856" s="168">
        <v>88</v>
      </c>
      <c r="H856" s="201">
        <f t="shared" si="13"/>
        <v>0</v>
      </c>
      <c r="I856" s="169" t="s">
        <v>8</v>
      </c>
    </row>
    <row r="857" spans="1:10" x14ac:dyDescent="0.25">
      <c r="A857" s="190">
        <v>41681</v>
      </c>
      <c r="B857" s="191">
        <v>301</v>
      </c>
      <c r="C857" s="191" t="s">
        <v>873</v>
      </c>
      <c r="D857" s="165" t="s">
        <v>923</v>
      </c>
      <c r="E857" s="166">
        <v>11525.5</v>
      </c>
      <c r="F857" s="167">
        <v>41687</v>
      </c>
      <c r="G857" s="168">
        <v>11525.5</v>
      </c>
      <c r="H857" s="201">
        <f t="shared" si="13"/>
        <v>0</v>
      </c>
      <c r="I857" s="169" t="s">
        <v>37</v>
      </c>
    </row>
    <row r="858" spans="1:10" x14ac:dyDescent="0.25">
      <c r="A858" s="190">
        <v>41681</v>
      </c>
      <c r="B858" s="191">
        <v>302</v>
      </c>
      <c r="C858" s="191" t="s">
        <v>873</v>
      </c>
      <c r="D858" s="165" t="s">
        <v>250</v>
      </c>
      <c r="E858" s="166">
        <v>12625.2</v>
      </c>
      <c r="F858" s="167">
        <v>41681</v>
      </c>
      <c r="G858" s="168">
        <v>12625.2</v>
      </c>
      <c r="H858" s="201">
        <f t="shared" si="13"/>
        <v>0</v>
      </c>
      <c r="I858" s="169" t="s">
        <v>37</v>
      </c>
    </row>
    <row r="859" spans="1:10" x14ac:dyDescent="0.25">
      <c r="A859" s="190">
        <v>41681</v>
      </c>
      <c r="B859" s="191">
        <v>303</v>
      </c>
      <c r="C859" s="191" t="s">
        <v>873</v>
      </c>
      <c r="D859" s="165" t="s">
        <v>185</v>
      </c>
      <c r="E859" s="166">
        <v>11932.5</v>
      </c>
      <c r="F859" s="167">
        <v>41681</v>
      </c>
      <c r="G859" s="168">
        <v>11932.5</v>
      </c>
      <c r="H859" s="201">
        <f t="shared" si="13"/>
        <v>0</v>
      </c>
      <c r="I859" s="169" t="s">
        <v>37</v>
      </c>
    </row>
    <row r="860" spans="1:10" x14ac:dyDescent="0.25">
      <c r="A860" s="190">
        <v>41681</v>
      </c>
      <c r="B860" s="191">
        <v>304</v>
      </c>
      <c r="C860" s="191" t="s">
        <v>873</v>
      </c>
      <c r="D860" s="165" t="s">
        <v>924</v>
      </c>
      <c r="E860" s="166">
        <v>24557</v>
      </c>
      <c r="F860" s="167">
        <v>41682</v>
      </c>
      <c r="G860" s="168">
        <v>24557</v>
      </c>
      <c r="H860" s="201">
        <f t="shared" si="13"/>
        <v>0</v>
      </c>
      <c r="I860" s="169" t="s">
        <v>21</v>
      </c>
    </row>
    <row r="861" spans="1:10" x14ac:dyDescent="0.25">
      <c r="A861" s="190">
        <v>41681</v>
      </c>
      <c r="B861" s="191">
        <v>305</v>
      </c>
      <c r="C861" s="191" t="s">
        <v>873</v>
      </c>
      <c r="D861" s="165" t="s">
        <v>435</v>
      </c>
      <c r="E861" s="166">
        <v>1365</v>
      </c>
      <c r="F861" s="167">
        <v>41681</v>
      </c>
      <c r="G861" s="168">
        <v>1365</v>
      </c>
      <c r="H861" s="201">
        <f t="shared" si="13"/>
        <v>0</v>
      </c>
      <c r="I861" s="169" t="s">
        <v>8</v>
      </c>
    </row>
    <row r="862" spans="1:10" x14ac:dyDescent="0.25">
      <c r="A862" s="190">
        <v>41681</v>
      </c>
      <c r="B862" s="191">
        <v>306</v>
      </c>
      <c r="C862" s="191" t="s">
        <v>873</v>
      </c>
      <c r="D862" s="165" t="s">
        <v>19</v>
      </c>
      <c r="E862" s="166">
        <v>4400</v>
      </c>
      <c r="F862" s="167">
        <v>41682</v>
      </c>
      <c r="G862" s="168">
        <v>4400</v>
      </c>
      <c r="H862" s="201">
        <f t="shared" si="13"/>
        <v>0</v>
      </c>
      <c r="I862" s="169"/>
    </row>
    <row r="863" spans="1:10" x14ac:dyDescent="0.25">
      <c r="A863" s="190">
        <v>41681</v>
      </c>
      <c r="B863" s="191">
        <v>307</v>
      </c>
      <c r="C863" s="191" t="s">
        <v>873</v>
      </c>
      <c r="D863" s="165" t="s">
        <v>812</v>
      </c>
      <c r="E863" s="166">
        <v>5565</v>
      </c>
      <c r="F863" s="167">
        <v>41681</v>
      </c>
      <c r="G863" s="168">
        <v>5565</v>
      </c>
      <c r="H863" s="201">
        <f t="shared" si="13"/>
        <v>0</v>
      </c>
      <c r="I863" s="169"/>
    </row>
    <row r="864" spans="1:10" x14ac:dyDescent="0.25">
      <c r="A864" s="188">
        <v>41681</v>
      </c>
      <c r="B864" s="189">
        <v>308</v>
      </c>
      <c r="C864" s="189" t="s">
        <v>873</v>
      </c>
      <c r="D864" s="171" t="s">
        <v>53</v>
      </c>
      <c r="E864" s="172">
        <v>0</v>
      </c>
      <c r="F864" s="169"/>
      <c r="G864" s="168"/>
      <c r="H864" s="201">
        <f t="shared" si="13"/>
        <v>0</v>
      </c>
      <c r="I864" s="169" t="s">
        <v>521</v>
      </c>
    </row>
    <row r="865" spans="1:10" x14ac:dyDescent="0.25">
      <c r="A865" s="188">
        <v>41681</v>
      </c>
      <c r="B865" s="189">
        <v>309</v>
      </c>
      <c r="C865" s="189" t="s">
        <v>873</v>
      </c>
      <c r="D865" s="165" t="s">
        <v>240</v>
      </c>
      <c r="E865" s="166">
        <v>16836.5</v>
      </c>
      <c r="F865" s="173">
        <v>41706</v>
      </c>
      <c r="G865" s="174">
        <v>16836.5</v>
      </c>
      <c r="H865" s="201">
        <f t="shared" si="13"/>
        <v>0</v>
      </c>
      <c r="I865" s="169" t="s">
        <v>27</v>
      </c>
    </row>
    <row r="866" spans="1:10" ht="15" x14ac:dyDescent="0.25">
      <c r="A866" s="190">
        <v>41681</v>
      </c>
      <c r="B866" s="191">
        <v>310</v>
      </c>
      <c r="C866" s="191" t="s">
        <v>873</v>
      </c>
      <c r="D866" s="165" t="s">
        <v>925</v>
      </c>
      <c r="E866" s="166">
        <v>3435.5</v>
      </c>
      <c r="F866" s="167">
        <v>41681</v>
      </c>
      <c r="G866" s="168">
        <v>3435.5</v>
      </c>
      <c r="H866" s="201">
        <f t="shared" si="13"/>
        <v>0</v>
      </c>
      <c r="I866" s="169" t="s">
        <v>27</v>
      </c>
      <c r="J866" s="145"/>
    </row>
    <row r="867" spans="1:10" ht="15" x14ac:dyDescent="0.25">
      <c r="A867" s="190">
        <v>41681</v>
      </c>
      <c r="B867" s="191">
        <v>311</v>
      </c>
      <c r="C867" s="191" t="s">
        <v>873</v>
      </c>
      <c r="D867" s="165" t="s">
        <v>99</v>
      </c>
      <c r="E867" s="166">
        <v>953</v>
      </c>
      <c r="F867" s="167">
        <v>41681</v>
      </c>
      <c r="G867" s="168">
        <v>953</v>
      </c>
      <c r="H867" s="201">
        <f t="shared" si="13"/>
        <v>0</v>
      </c>
      <c r="I867" s="169" t="s">
        <v>27</v>
      </c>
      <c r="J867" s="145"/>
    </row>
    <row r="868" spans="1:10" ht="15" x14ac:dyDescent="0.25">
      <c r="A868" s="190">
        <v>41681</v>
      </c>
      <c r="B868" s="191">
        <v>312</v>
      </c>
      <c r="C868" s="191" t="s">
        <v>873</v>
      </c>
      <c r="D868" s="165" t="s">
        <v>85</v>
      </c>
      <c r="E868" s="166">
        <v>14103</v>
      </c>
      <c r="F868" s="167">
        <v>41681</v>
      </c>
      <c r="G868" s="168">
        <v>14103</v>
      </c>
      <c r="H868" s="201">
        <f t="shared" si="13"/>
        <v>0</v>
      </c>
      <c r="I868" s="169" t="s">
        <v>27</v>
      </c>
      <c r="J868" s="145"/>
    </row>
    <row r="869" spans="1:10" ht="15" x14ac:dyDescent="0.25">
      <c r="A869" s="190">
        <v>41681</v>
      </c>
      <c r="B869" s="191">
        <v>313</v>
      </c>
      <c r="C869" s="191" t="s">
        <v>873</v>
      </c>
      <c r="D869" s="165" t="s">
        <v>152</v>
      </c>
      <c r="E869" s="166">
        <v>8080</v>
      </c>
      <c r="F869" s="167">
        <v>41681</v>
      </c>
      <c r="G869" s="168">
        <v>8080</v>
      </c>
      <c r="H869" s="201">
        <f t="shared" si="13"/>
        <v>0</v>
      </c>
      <c r="I869" s="169"/>
      <c r="J869" s="145"/>
    </row>
    <row r="870" spans="1:10" ht="15" x14ac:dyDescent="0.25">
      <c r="A870" s="190">
        <v>41682</v>
      </c>
      <c r="B870" s="191">
        <v>314</v>
      </c>
      <c r="C870" s="191" t="s">
        <v>873</v>
      </c>
      <c r="D870" s="165" t="s">
        <v>13</v>
      </c>
      <c r="E870" s="166">
        <v>1573</v>
      </c>
      <c r="F870" s="167">
        <v>41687</v>
      </c>
      <c r="G870" s="168">
        <v>1573</v>
      </c>
      <c r="H870" s="201">
        <f t="shared" si="13"/>
        <v>0</v>
      </c>
      <c r="I870" s="169" t="s">
        <v>21</v>
      </c>
      <c r="J870" s="145"/>
    </row>
    <row r="871" spans="1:10" ht="15" x14ac:dyDescent="0.25">
      <c r="A871" s="190">
        <v>41682</v>
      </c>
      <c r="B871" s="191">
        <v>315</v>
      </c>
      <c r="C871" s="191" t="s">
        <v>873</v>
      </c>
      <c r="D871" s="165" t="s">
        <v>886</v>
      </c>
      <c r="E871" s="166">
        <v>5283</v>
      </c>
      <c r="F871" s="173">
        <v>41712</v>
      </c>
      <c r="G871" s="174">
        <v>5283</v>
      </c>
      <c r="H871" s="201">
        <f t="shared" si="13"/>
        <v>0</v>
      </c>
      <c r="I871" s="192" t="s">
        <v>21</v>
      </c>
      <c r="J871" s="145"/>
    </row>
    <row r="872" spans="1:10" ht="15" x14ac:dyDescent="0.25">
      <c r="A872" s="190">
        <v>41682</v>
      </c>
      <c r="B872" s="191">
        <v>316</v>
      </c>
      <c r="C872" s="191" t="s">
        <v>873</v>
      </c>
      <c r="D872" s="165" t="s">
        <v>338</v>
      </c>
      <c r="E872" s="166">
        <v>497</v>
      </c>
      <c r="F872" s="167">
        <v>41682</v>
      </c>
      <c r="G872" s="168">
        <v>497</v>
      </c>
      <c r="H872" s="201">
        <f t="shared" si="13"/>
        <v>0</v>
      </c>
      <c r="I872" s="169" t="s">
        <v>30</v>
      </c>
      <c r="J872" s="145"/>
    </row>
    <row r="873" spans="1:10" ht="15" x14ac:dyDescent="0.25">
      <c r="A873" s="190">
        <v>41682</v>
      </c>
      <c r="B873" s="191">
        <v>317</v>
      </c>
      <c r="C873" s="191" t="s">
        <v>873</v>
      </c>
      <c r="D873" s="165" t="s">
        <v>47</v>
      </c>
      <c r="E873" s="166">
        <v>2516</v>
      </c>
      <c r="F873" s="167">
        <v>41683</v>
      </c>
      <c r="G873" s="168">
        <v>2516</v>
      </c>
      <c r="H873" s="201">
        <f t="shared" si="13"/>
        <v>0</v>
      </c>
      <c r="I873" s="169" t="s">
        <v>30</v>
      </c>
      <c r="J873" s="145"/>
    </row>
    <row r="874" spans="1:10" ht="15" x14ac:dyDescent="0.25">
      <c r="A874" s="190">
        <v>41682</v>
      </c>
      <c r="B874" s="191">
        <v>318</v>
      </c>
      <c r="C874" s="191" t="s">
        <v>873</v>
      </c>
      <c r="D874" s="165" t="s">
        <v>28</v>
      </c>
      <c r="E874" s="166">
        <v>3512</v>
      </c>
      <c r="F874" s="167">
        <v>41682</v>
      </c>
      <c r="G874" s="168">
        <v>3512</v>
      </c>
      <c r="H874" s="201">
        <f t="shared" si="13"/>
        <v>0</v>
      </c>
      <c r="I874" s="169"/>
      <c r="J874" s="145"/>
    </row>
    <row r="875" spans="1:10" ht="15" x14ac:dyDescent="0.25">
      <c r="A875" s="190">
        <v>41682</v>
      </c>
      <c r="B875" s="191">
        <v>319</v>
      </c>
      <c r="C875" s="191" t="s">
        <v>873</v>
      </c>
      <c r="D875" s="165" t="s">
        <v>761</v>
      </c>
      <c r="E875" s="166">
        <v>2507</v>
      </c>
      <c r="F875" s="167">
        <v>41683</v>
      </c>
      <c r="G875" s="168">
        <v>2507</v>
      </c>
      <c r="H875" s="201">
        <f t="shared" si="13"/>
        <v>0</v>
      </c>
      <c r="I875" s="169" t="s">
        <v>30</v>
      </c>
      <c r="J875" s="145"/>
    </row>
    <row r="876" spans="1:10" ht="15" x14ac:dyDescent="0.25">
      <c r="A876" s="190">
        <v>41682</v>
      </c>
      <c r="B876" s="191">
        <v>320</v>
      </c>
      <c r="C876" s="191" t="s">
        <v>873</v>
      </c>
      <c r="D876" s="165" t="s">
        <v>29</v>
      </c>
      <c r="E876" s="166">
        <v>7894</v>
      </c>
      <c r="F876" s="167">
        <v>41684</v>
      </c>
      <c r="G876" s="168">
        <v>7894</v>
      </c>
      <c r="H876" s="201">
        <f t="shared" si="13"/>
        <v>0</v>
      </c>
      <c r="I876" s="169" t="s">
        <v>30</v>
      </c>
      <c r="J876" s="145"/>
    </row>
    <row r="877" spans="1:10" ht="15" x14ac:dyDescent="0.25">
      <c r="A877" s="190">
        <v>41682</v>
      </c>
      <c r="B877" s="191">
        <v>321</v>
      </c>
      <c r="C877" s="191" t="s">
        <v>873</v>
      </c>
      <c r="D877" s="165" t="s">
        <v>449</v>
      </c>
      <c r="E877" s="166">
        <v>1422</v>
      </c>
      <c r="F877" s="167">
        <v>41682</v>
      </c>
      <c r="G877" s="168">
        <v>1422</v>
      </c>
      <c r="H877" s="201">
        <f t="shared" si="13"/>
        <v>0</v>
      </c>
      <c r="I877" s="169" t="s">
        <v>30</v>
      </c>
      <c r="J877" s="145"/>
    </row>
    <row r="878" spans="1:10" ht="15" x14ac:dyDescent="0.25">
      <c r="A878" s="190">
        <v>41682</v>
      </c>
      <c r="B878" s="191">
        <v>322</v>
      </c>
      <c r="C878" s="191" t="s">
        <v>873</v>
      </c>
      <c r="D878" s="165" t="s">
        <v>22</v>
      </c>
      <c r="E878" s="166">
        <v>620</v>
      </c>
      <c r="F878" s="167">
        <v>41682</v>
      </c>
      <c r="G878" s="168">
        <v>620</v>
      </c>
      <c r="H878" s="201">
        <f t="shared" si="13"/>
        <v>0</v>
      </c>
      <c r="I878" s="169"/>
      <c r="J878" s="145"/>
    </row>
    <row r="879" spans="1:10" ht="15" x14ac:dyDescent="0.25">
      <c r="A879" s="190">
        <v>41682</v>
      </c>
      <c r="B879" s="191">
        <v>323</v>
      </c>
      <c r="C879" s="191" t="s">
        <v>873</v>
      </c>
      <c r="D879" s="165" t="s">
        <v>8</v>
      </c>
      <c r="E879" s="166">
        <v>579</v>
      </c>
      <c r="F879" s="167">
        <v>41682</v>
      </c>
      <c r="G879" s="168">
        <v>579</v>
      </c>
      <c r="H879" s="201">
        <f t="shared" si="13"/>
        <v>0</v>
      </c>
      <c r="I879" s="169" t="s">
        <v>8</v>
      </c>
      <c r="J879" s="145"/>
    </row>
    <row r="880" spans="1:10" ht="15" x14ac:dyDescent="0.25">
      <c r="A880" s="190">
        <v>41682</v>
      </c>
      <c r="B880" s="191">
        <v>324</v>
      </c>
      <c r="C880" s="191" t="s">
        <v>873</v>
      </c>
      <c r="D880" s="165" t="s">
        <v>22</v>
      </c>
      <c r="E880" s="166">
        <v>11490</v>
      </c>
      <c r="F880" s="167">
        <v>41682</v>
      </c>
      <c r="G880" s="168">
        <v>1190</v>
      </c>
      <c r="H880" s="201">
        <f t="shared" si="13"/>
        <v>10300</v>
      </c>
      <c r="I880" s="169"/>
      <c r="J880" s="145"/>
    </row>
    <row r="881" spans="1:10" ht="15" x14ac:dyDescent="0.25">
      <c r="A881" s="190">
        <v>41682</v>
      </c>
      <c r="B881" s="191">
        <v>325</v>
      </c>
      <c r="C881" s="191" t="s">
        <v>873</v>
      </c>
      <c r="D881" s="165" t="s">
        <v>115</v>
      </c>
      <c r="E881" s="166">
        <v>4164</v>
      </c>
      <c r="F881" s="167">
        <v>41682</v>
      </c>
      <c r="G881" s="168">
        <v>4164</v>
      </c>
      <c r="H881" s="201">
        <f t="shared" si="13"/>
        <v>0</v>
      </c>
      <c r="I881" s="169"/>
      <c r="J881" s="145"/>
    </row>
    <row r="882" spans="1:10" ht="15" x14ac:dyDescent="0.25">
      <c r="A882" s="190">
        <v>41682</v>
      </c>
      <c r="B882" s="191">
        <v>326</v>
      </c>
      <c r="C882" s="191" t="s">
        <v>873</v>
      </c>
      <c r="D882" s="165" t="s">
        <v>124</v>
      </c>
      <c r="E882" s="166">
        <v>5871</v>
      </c>
      <c r="F882" s="167">
        <v>41682</v>
      </c>
      <c r="G882" s="168">
        <v>5871</v>
      </c>
      <c r="H882" s="201">
        <f t="shared" si="13"/>
        <v>0</v>
      </c>
      <c r="I882" s="169" t="s">
        <v>30</v>
      </c>
      <c r="J882" s="145"/>
    </row>
    <row r="883" spans="1:10" ht="15" x14ac:dyDescent="0.25">
      <c r="A883" s="190">
        <v>41682</v>
      </c>
      <c r="B883" s="191">
        <v>327</v>
      </c>
      <c r="C883" s="191" t="s">
        <v>873</v>
      </c>
      <c r="D883" s="165" t="s">
        <v>54</v>
      </c>
      <c r="E883" s="166">
        <v>29776</v>
      </c>
      <c r="F883" s="167">
        <v>41682</v>
      </c>
      <c r="G883" s="168">
        <v>29776</v>
      </c>
      <c r="H883" s="201">
        <f t="shared" si="13"/>
        <v>0</v>
      </c>
      <c r="I883" s="169" t="s">
        <v>30</v>
      </c>
      <c r="J883" s="145"/>
    </row>
    <row r="884" spans="1:10" ht="15" x14ac:dyDescent="0.25">
      <c r="A884" s="190">
        <v>41682</v>
      </c>
      <c r="B884" s="191">
        <v>328</v>
      </c>
      <c r="C884" s="191" t="s">
        <v>873</v>
      </c>
      <c r="D884" s="165" t="s">
        <v>795</v>
      </c>
      <c r="E884" s="166">
        <v>2014</v>
      </c>
      <c r="F884" s="167">
        <v>41682</v>
      </c>
      <c r="G884" s="168">
        <v>2014</v>
      </c>
      <c r="H884" s="201">
        <f t="shared" si="13"/>
        <v>0</v>
      </c>
      <c r="I884" s="169" t="s">
        <v>30</v>
      </c>
      <c r="J884" s="145"/>
    </row>
    <row r="885" spans="1:10" ht="15" x14ac:dyDescent="0.25">
      <c r="A885" s="190">
        <v>41682</v>
      </c>
      <c r="B885" s="191">
        <v>329</v>
      </c>
      <c r="C885" s="191" t="s">
        <v>873</v>
      </c>
      <c r="D885" s="165" t="s">
        <v>215</v>
      </c>
      <c r="E885" s="166">
        <v>3124</v>
      </c>
      <c r="F885" s="167">
        <v>41682</v>
      </c>
      <c r="G885" s="168">
        <v>3124</v>
      </c>
      <c r="H885" s="201">
        <f t="shared" si="13"/>
        <v>0</v>
      </c>
      <c r="I885" s="169"/>
      <c r="J885" s="145"/>
    </row>
    <row r="886" spans="1:10" ht="15" x14ac:dyDescent="0.25">
      <c r="A886" s="190">
        <v>41682</v>
      </c>
      <c r="B886" s="191">
        <v>330</v>
      </c>
      <c r="C886" s="191" t="s">
        <v>873</v>
      </c>
      <c r="D886" s="165" t="s">
        <v>67</v>
      </c>
      <c r="E886" s="166">
        <v>820</v>
      </c>
      <c r="F886" s="167">
        <v>41682</v>
      </c>
      <c r="G886" s="168">
        <v>820</v>
      </c>
      <c r="H886" s="201">
        <f t="shared" si="13"/>
        <v>0</v>
      </c>
      <c r="I886" s="169" t="s">
        <v>15</v>
      </c>
      <c r="J886" s="145"/>
    </row>
    <row r="887" spans="1:10" ht="15" x14ac:dyDescent="0.25">
      <c r="A887" s="190">
        <v>41682</v>
      </c>
      <c r="B887" s="191">
        <v>331</v>
      </c>
      <c r="C887" s="191" t="s">
        <v>873</v>
      </c>
      <c r="D887" s="165" t="s">
        <v>98</v>
      </c>
      <c r="E887" s="166">
        <v>16923</v>
      </c>
      <c r="F887" s="167">
        <v>41682</v>
      </c>
      <c r="G887" s="168">
        <v>16923</v>
      </c>
      <c r="H887" s="201">
        <f t="shared" si="13"/>
        <v>0</v>
      </c>
      <c r="I887" s="169" t="s">
        <v>37</v>
      </c>
      <c r="J887" s="145"/>
    </row>
    <row r="888" spans="1:10" ht="15" x14ac:dyDescent="0.25">
      <c r="A888" s="190">
        <v>41682</v>
      </c>
      <c r="B888" s="191">
        <v>332</v>
      </c>
      <c r="C888" s="191" t="s">
        <v>873</v>
      </c>
      <c r="D888" s="165" t="s">
        <v>8</v>
      </c>
      <c r="E888" s="166">
        <v>220</v>
      </c>
      <c r="F888" s="167">
        <v>41682</v>
      </c>
      <c r="G888" s="168">
        <v>220</v>
      </c>
      <c r="H888" s="201">
        <f t="shared" si="13"/>
        <v>0</v>
      </c>
      <c r="I888" s="169" t="s">
        <v>8</v>
      </c>
      <c r="J888" s="145"/>
    </row>
    <row r="889" spans="1:10" ht="15" x14ac:dyDescent="0.25">
      <c r="A889" s="190">
        <v>41682</v>
      </c>
      <c r="B889" s="191">
        <v>333</v>
      </c>
      <c r="C889" s="191" t="s">
        <v>873</v>
      </c>
      <c r="D889" s="165" t="s">
        <v>55</v>
      </c>
      <c r="E889" s="166">
        <v>9709</v>
      </c>
      <c r="F889" s="167">
        <v>41682</v>
      </c>
      <c r="G889" s="168">
        <v>9709</v>
      </c>
      <c r="H889" s="201">
        <f t="shared" si="13"/>
        <v>0</v>
      </c>
      <c r="I889" s="169" t="s">
        <v>8</v>
      </c>
      <c r="J889" s="145"/>
    </row>
    <row r="890" spans="1:10" ht="15" x14ac:dyDescent="0.25">
      <c r="A890" s="190">
        <v>41682</v>
      </c>
      <c r="B890" s="191">
        <v>334</v>
      </c>
      <c r="C890" s="191" t="s">
        <v>873</v>
      </c>
      <c r="D890" s="165" t="s">
        <v>123</v>
      </c>
      <c r="E890" s="166">
        <v>2873</v>
      </c>
      <c r="F890" s="167">
        <v>41683</v>
      </c>
      <c r="G890" s="168">
        <v>2873</v>
      </c>
      <c r="H890" s="201">
        <f t="shared" si="13"/>
        <v>0</v>
      </c>
      <c r="I890" s="169" t="s">
        <v>8</v>
      </c>
      <c r="J890" s="145"/>
    </row>
    <row r="891" spans="1:10" ht="15" x14ac:dyDescent="0.25">
      <c r="A891" s="190">
        <v>41682</v>
      </c>
      <c r="B891" s="191">
        <v>335</v>
      </c>
      <c r="C891" s="191" t="s">
        <v>873</v>
      </c>
      <c r="D891" s="165" t="s">
        <v>51</v>
      </c>
      <c r="E891" s="166">
        <v>1760</v>
      </c>
      <c r="F891" s="167">
        <v>41682</v>
      </c>
      <c r="G891" s="168">
        <v>1760</v>
      </c>
      <c r="H891" s="201">
        <f t="shared" si="13"/>
        <v>0</v>
      </c>
      <c r="I891" s="169" t="s">
        <v>15</v>
      </c>
      <c r="J891" s="145"/>
    </row>
    <row r="892" spans="1:10" ht="15" x14ac:dyDescent="0.25">
      <c r="A892" s="190">
        <v>41682</v>
      </c>
      <c r="B892" s="191">
        <v>336</v>
      </c>
      <c r="C892" s="191" t="s">
        <v>873</v>
      </c>
      <c r="D892" s="165" t="s">
        <v>8</v>
      </c>
      <c r="E892" s="166">
        <v>987</v>
      </c>
      <c r="F892" s="167">
        <v>41682</v>
      </c>
      <c r="G892" s="168">
        <v>987</v>
      </c>
      <c r="H892" s="201">
        <f t="shared" si="13"/>
        <v>0</v>
      </c>
      <c r="I892" s="169" t="s">
        <v>8</v>
      </c>
      <c r="J892" s="145"/>
    </row>
    <row r="893" spans="1:10" ht="15" x14ac:dyDescent="0.25">
      <c r="A893" s="190">
        <v>41682</v>
      </c>
      <c r="B893" s="191">
        <v>337</v>
      </c>
      <c r="C893" s="191" t="s">
        <v>873</v>
      </c>
      <c r="D893" s="165" t="s">
        <v>62</v>
      </c>
      <c r="E893" s="166">
        <v>28157</v>
      </c>
      <c r="F893" s="167">
        <v>41682</v>
      </c>
      <c r="G893" s="168">
        <v>28157</v>
      </c>
      <c r="H893" s="201">
        <f t="shared" si="13"/>
        <v>0</v>
      </c>
      <c r="I893" s="169" t="s">
        <v>8</v>
      </c>
      <c r="J893" s="145"/>
    </row>
    <row r="894" spans="1:10" ht="15" x14ac:dyDescent="0.25">
      <c r="A894" s="190">
        <v>41682</v>
      </c>
      <c r="B894" s="191">
        <v>338</v>
      </c>
      <c r="C894" s="191" t="s">
        <v>873</v>
      </c>
      <c r="D894" s="165" t="s">
        <v>44</v>
      </c>
      <c r="E894" s="166">
        <v>3800</v>
      </c>
      <c r="F894" s="173">
        <v>41699</v>
      </c>
      <c r="G894" s="174">
        <v>3800</v>
      </c>
      <c r="H894" s="201">
        <f t="shared" si="13"/>
        <v>0</v>
      </c>
      <c r="I894" s="169" t="s">
        <v>15</v>
      </c>
      <c r="J894" s="145"/>
    </row>
    <row r="895" spans="1:10" ht="15" x14ac:dyDescent="0.25">
      <c r="A895" s="190">
        <v>41682</v>
      </c>
      <c r="B895" s="191">
        <v>339</v>
      </c>
      <c r="C895" s="191" t="s">
        <v>873</v>
      </c>
      <c r="D895" s="165" t="s">
        <v>899</v>
      </c>
      <c r="E895" s="166">
        <v>2645</v>
      </c>
      <c r="F895" s="167">
        <v>41682</v>
      </c>
      <c r="G895" s="168">
        <v>2645</v>
      </c>
      <c r="H895" s="201">
        <f t="shared" si="13"/>
        <v>0</v>
      </c>
      <c r="I895" s="169" t="s">
        <v>15</v>
      </c>
      <c r="J895" s="145"/>
    </row>
    <row r="896" spans="1:10" ht="15" x14ac:dyDescent="0.25">
      <c r="A896" s="190">
        <v>41682</v>
      </c>
      <c r="B896" s="191">
        <v>340</v>
      </c>
      <c r="C896" s="191" t="s">
        <v>873</v>
      </c>
      <c r="D896" s="165" t="s">
        <v>43</v>
      </c>
      <c r="E896" s="166">
        <v>1140</v>
      </c>
      <c r="F896" s="173">
        <v>41699</v>
      </c>
      <c r="G896" s="174">
        <v>1140</v>
      </c>
      <c r="H896" s="201">
        <f t="shared" si="13"/>
        <v>0</v>
      </c>
      <c r="I896" s="169" t="s">
        <v>30</v>
      </c>
      <c r="J896" s="145"/>
    </row>
    <row r="897" spans="1:10" ht="15" x14ac:dyDescent="0.25">
      <c r="A897" s="190">
        <v>41682</v>
      </c>
      <c r="B897" s="191">
        <v>341</v>
      </c>
      <c r="C897" s="191" t="s">
        <v>873</v>
      </c>
      <c r="D897" s="165" t="s">
        <v>42</v>
      </c>
      <c r="E897" s="166">
        <v>1520</v>
      </c>
      <c r="F897" s="173">
        <v>41699</v>
      </c>
      <c r="G897" s="174">
        <v>1520</v>
      </c>
      <c r="H897" s="201">
        <f t="shared" si="13"/>
        <v>0</v>
      </c>
      <c r="I897" s="169" t="s">
        <v>30</v>
      </c>
      <c r="J897" s="145"/>
    </row>
    <row r="898" spans="1:10" ht="15" x14ac:dyDescent="0.25">
      <c r="A898" s="190">
        <v>41682</v>
      </c>
      <c r="B898" s="191">
        <v>342</v>
      </c>
      <c r="C898" s="191" t="s">
        <v>873</v>
      </c>
      <c r="D898" s="165" t="s">
        <v>250</v>
      </c>
      <c r="E898" s="166">
        <v>5427</v>
      </c>
      <c r="F898" s="167">
        <v>41682</v>
      </c>
      <c r="G898" s="168">
        <v>5427</v>
      </c>
      <c r="H898" s="201">
        <f t="shared" si="13"/>
        <v>0</v>
      </c>
      <c r="I898" s="169" t="s">
        <v>30</v>
      </c>
      <c r="J898" s="145"/>
    </row>
    <row r="899" spans="1:10" ht="15" x14ac:dyDescent="0.25">
      <c r="A899" s="190">
        <v>41682</v>
      </c>
      <c r="B899" s="191">
        <v>343</v>
      </c>
      <c r="C899" s="191" t="s">
        <v>873</v>
      </c>
      <c r="D899" s="165" t="s">
        <v>57</v>
      </c>
      <c r="E899" s="166">
        <v>880</v>
      </c>
      <c r="F899" s="167">
        <v>41682</v>
      </c>
      <c r="G899" s="168">
        <v>880</v>
      </c>
      <c r="H899" s="201">
        <f t="shared" si="13"/>
        <v>0</v>
      </c>
      <c r="I899" s="169" t="s">
        <v>30</v>
      </c>
      <c r="J899" s="145"/>
    </row>
    <row r="900" spans="1:10" ht="15" x14ac:dyDescent="0.25">
      <c r="A900" s="190">
        <v>41682</v>
      </c>
      <c r="B900" s="191">
        <v>344</v>
      </c>
      <c r="C900" s="191" t="s">
        <v>873</v>
      </c>
      <c r="D900" s="165" t="s">
        <v>16</v>
      </c>
      <c r="E900" s="166">
        <v>2048</v>
      </c>
      <c r="F900" s="167">
        <v>41682</v>
      </c>
      <c r="G900" s="168">
        <v>2048</v>
      </c>
      <c r="H900" s="201">
        <f t="shared" si="13"/>
        <v>0</v>
      </c>
      <c r="I900" s="169" t="s">
        <v>21</v>
      </c>
      <c r="J900" s="145"/>
    </row>
    <row r="901" spans="1:10" ht="15" x14ac:dyDescent="0.25">
      <c r="A901" s="190">
        <v>41682</v>
      </c>
      <c r="B901" s="191">
        <v>345</v>
      </c>
      <c r="C901" s="191" t="s">
        <v>873</v>
      </c>
      <c r="D901" s="165" t="s">
        <v>144</v>
      </c>
      <c r="E901" s="166">
        <v>3600</v>
      </c>
      <c r="F901" s="167">
        <v>41682</v>
      </c>
      <c r="G901" s="168">
        <v>3600</v>
      </c>
      <c r="H901" s="201">
        <f t="shared" ref="H901:H964" si="14">E901-G901</f>
        <v>0</v>
      </c>
      <c r="I901" s="169" t="s">
        <v>12</v>
      </c>
      <c r="J901" s="145"/>
    </row>
    <row r="902" spans="1:10" ht="15" x14ac:dyDescent="0.25">
      <c r="A902" s="190">
        <v>41682</v>
      </c>
      <c r="B902" s="191">
        <v>346</v>
      </c>
      <c r="C902" s="191" t="s">
        <v>873</v>
      </c>
      <c r="D902" s="165" t="s">
        <v>136</v>
      </c>
      <c r="E902" s="166">
        <v>951</v>
      </c>
      <c r="F902" s="167">
        <v>41682</v>
      </c>
      <c r="G902" s="168">
        <v>951</v>
      </c>
      <c r="H902" s="201">
        <f t="shared" si="14"/>
        <v>0</v>
      </c>
      <c r="I902" s="169"/>
      <c r="J902" s="145"/>
    </row>
    <row r="903" spans="1:10" ht="15" x14ac:dyDescent="0.25">
      <c r="A903" s="190">
        <v>41682</v>
      </c>
      <c r="B903" s="191">
        <v>347</v>
      </c>
      <c r="C903" s="191" t="s">
        <v>873</v>
      </c>
      <c r="D903" s="165" t="s">
        <v>20</v>
      </c>
      <c r="E903" s="166">
        <v>11671</v>
      </c>
      <c r="F903" s="167">
        <v>41684</v>
      </c>
      <c r="G903" s="168">
        <v>11671</v>
      </c>
      <c r="H903" s="201">
        <f t="shared" si="14"/>
        <v>0</v>
      </c>
      <c r="I903" s="169" t="s">
        <v>8</v>
      </c>
      <c r="J903" s="145"/>
    </row>
    <row r="904" spans="1:10" ht="15" x14ac:dyDescent="0.25">
      <c r="A904" s="190">
        <v>41682</v>
      </c>
      <c r="B904" s="191">
        <v>348</v>
      </c>
      <c r="C904" s="191" t="s">
        <v>873</v>
      </c>
      <c r="D904" s="165" t="s">
        <v>8</v>
      </c>
      <c r="E904" s="166">
        <v>431</v>
      </c>
      <c r="F904" s="167">
        <v>41682</v>
      </c>
      <c r="G904" s="168">
        <v>431</v>
      </c>
      <c r="H904" s="201">
        <f t="shared" si="14"/>
        <v>0</v>
      </c>
      <c r="I904" s="169" t="s">
        <v>8</v>
      </c>
      <c r="J904" s="145"/>
    </row>
    <row r="905" spans="1:10" ht="15" x14ac:dyDescent="0.25">
      <c r="A905" s="190">
        <v>41682</v>
      </c>
      <c r="B905" s="191">
        <v>349</v>
      </c>
      <c r="C905" s="191" t="s">
        <v>873</v>
      </c>
      <c r="D905" s="165" t="s">
        <v>68</v>
      </c>
      <c r="E905" s="166">
        <v>2998</v>
      </c>
      <c r="F905" s="167">
        <v>41682</v>
      </c>
      <c r="G905" s="168">
        <v>2998</v>
      </c>
      <c r="H905" s="201">
        <f t="shared" si="14"/>
        <v>0</v>
      </c>
      <c r="I905" s="169" t="s">
        <v>37</v>
      </c>
      <c r="J905" s="145"/>
    </row>
    <row r="906" spans="1:10" ht="15" x14ac:dyDescent="0.25">
      <c r="A906" s="190">
        <v>41682</v>
      </c>
      <c r="B906" s="191">
        <v>350</v>
      </c>
      <c r="C906" s="191" t="s">
        <v>873</v>
      </c>
      <c r="D906" s="165" t="s">
        <v>11</v>
      </c>
      <c r="E906" s="166">
        <v>70212</v>
      </c>
      <c r="F906" s="167">
        <v>41691</v>
      </c>
      <c r="G906" s="168">
        <v>70212</v>
      </c>
      <c r="H906" s="201">
        <f t="shared" si="14"/>
        <v>0</v>
      </c>
      <c r="I906" s="169" t="s">
        <v>37</v>
      </c>
      <c r="J906" s="145"/>
    </row>
    <row r="907" spans="1:10" ht="15" x14ac:dyDescent="0.25">
      <c r="A907" s="190">
        <v>41682</v>
      </c>
      <c r="B907" s="191">
        <v>351</v>
      </c>
      <c r="C907" s="191" t="s">
        <v>873</v>
      </c>
      <c r="D907" s="165" t="s">
        <v>59</v>
      </c>
      <c r="E907" s="166">
        <v>15364.5</v>
      </c>
      <c r="F907" s="173" t="s">
        <v>926</v>
      </c>
      <c r="G907" s="168">
        <v>15364.5</v>
      </c>
      <c r="H907" s="201">
        <f t="shared" si="14"/>
        <v>0</v>
      </c>
      <c r="I907" s="169" t="s">
        <v>21</v>
      </c>
      <c r="J907" s="145"/>
    </row>
    <row r="908" spans="1:10" ht="15" x14ac:dyDescent="0.25">
      <c r="A908" s="190">
        <v>41682</v>
      </c>
      <c r="B908" s="191">
        <v>352</v>
      </c>
      <c r="C908" s="191" t="s">
        <v>873</v>
      </c>
      <c r="D908" s="165" t="s">
        <v>60</v>
      </c>
      <c r="E908" s="166">
        <v>5189</v>
      </c>
      <c r="F908" s="214" t="s">
        <v>927</v>
      </c>
      <c r="G908" s="168">
        <v>5189</v>
      </c>
      <c r="H908" s="201">
        <f t="shared" si="14"/>
        <v>0</v>
      </c>
      <c r="I908" s="169" t="s">
        <v>8</v>
      </c>
      <c r="J908" s="145"/>
    </row>
    <row r="909" spans="1:10" ht="15" x14ac:dyDescent="0.25">
      <c r="A909" s="190">
        <v>41682</v>
      </c>
      <c r="B909" s="191">
        <v>353</v>
      </c>
      <c r="C909" s="191" t="s">
        <v>873</v>
      </c>
      <c r="D909" s="165" t="s">
        <v>188</v>
      </c>
      <c r="E909" s="166">
        <v>2469</v>
      </c>
      <c r="F909" s="167">
        <v>41697</v>
      </c>
      <c r="G909" s="168">
        <v>2469</v>
      </c>
      <c r="H909" s="201">
        <f t="shared" si="14"/>
        <v>0</v>
      </c>
      <c r="I909" s="169" t="s">
        <v>21</v>
      </c>
      <c r="J909" s="145"/>
    </row>
    <row r="910" spans="1:10" ht="15" x14ac:dyDescent="0.25">
      <c r="A910" s="190">
        <v>41682</v>
      </c>
      <c r="B910" s="191">
        <v>354</v>
      </c>
      <c r="C910" s="191" t="s">
        <v>873</v>
      </c>
      <c r="D910" s="165" t="s">
        <v>130</v>
      </c>
      <c r="E910" s="166">
        <v>5182</v>
      </c>
      <c r="F910" s="167">
        <v>41683</v>
      </c>
      <c r="G910" s="168">
        <v>5182</v>
      </c>
      <c r="H910" s="201">
        <f t="shared" si="14"/>
        <v>0</v>
      </c>
      <c r="I910" s="169" t="s">
        <v>21</v>
      </c>
      <c r="J910" s="145"/>
    </row>
    <row r="911" spans="1:10" ht="15" x14ac:dyDescent="0.25">
      <c r="A911" s="190">
        <v>41682</v>
      </c>
      <c r="B911" s="191">
        <v>355</v>
      </c>
      <c r="C911" s="191" t="s">
        <v>873</v>
      </c>
      <c r="D911" s="165" t="s">
        <v>133</v>
      </c>
      <c r="E911" s="166">
        <v>23120</v>
      </c>
      <c r="F911" s="167">
        <v>41682</v>
      </c>
      <c r="G911" s="168">
        <v>23120</v>
      </c>
      <c r="H911" s="201">
        <f t="shared" si="14"/>
        <v>0</v>
      </c>
      <c r="I911" s="169" t="s">
        <v>8</v>
      </c>
      <c r="J911" s="145"/>
    </row>
    <row r="912" spans="1:10" ht="15" x14ac:dyDescent="0.25">
      <c r="A912" s="190">
        <v>41682</v>
      </c>
      <c r="B912" s="191">
        <v>356</v>
      </c>
      <c r="C912" s="191" t="s">
        <v>873</v>
      </c>
      <c r="D912" s="165" t="s">
        <v>8</v>
      </c>
      <c r="E912" s="166">
        <v>623</v>
      </c>
      <c r="F912" s="167">
        <v>41682</v>
      </c>
      <c r="G912" s="168">
        <v>623</v>
      </c>
      <c r="H912" s="201">
        <f t="shared" si="14"/>
        <v>0</v>
      </c>
      <c r="I912" s="169" t="s">
        <v>8</v>
      </c>
      <c r="J912" s="145"/>
    </row>
    <row r="913" spans="1:10" ht="15" x14ac:dyDescent="0.25">
      <c r="A913" s="190">
        <v>41682</v>
      </c>
      <c r="B913" s="191">
        <v>357</v>
      </c>
      <c r="C913" s="191" t="s">
        <v>873</v>
      </c>
      <c r="D913" s="165" t="s">
        <v>304</v>
      </c>
      <c r="E913" s="166">
        <v>15625.5</v>
      </c>
      <c r="F913" s="167">
        <v>41682</v>
      </c>
      <c r="G913" s="168">
        <v>15625.5</v>
      </c>
      <c r="H913" s="201">
        <f t="shared" si="14"/>
        <v>0</v>
      </c>
      <c r="I913" s="169" t="s">
        <v>12</v>
      </c>
      <c r="J913" s="145"/>
    </row>
    <row r="914" spans="1:10" x14ac:dyDescent="0.25">
      <c r="A914" s="190">
        <v>41682</v>
      </c>
      <c r="B914" s="191">
        <v>358</v>
      </c>
      <c r="C914" s="191" t="s">
        <v>873</v>
      </c>
      <c r="D914" s="165" t="s">
        <v>80</v>
      </c>
      <c r="E914" s="166">
        <v>1445</v>
      </c>
      <c r="F914" s="167">
        <v>41682</v>
      </c>
      <c r="G914" s="168">
        <v>1445</v>
      </c>
      <c r="H914" s="201">
        <f t="shared" si="14"/>
        <v>0</v>
      </c>
      <c r="I914" s="169" t="s">
        <v>12</v>
      </c>
    </row>
    <row r="915" spans="1:10" x14ac:dyDescent="0.25">
      <c r="A915" s="190">
        <v>41682</v>
      </c>
      <c r="B915" s="191">
        <v>359</v>
      </c>
      <c r="C915" s="191" t="s">
        <v>873</v>
      </c>
      <c r="D915" s="165" t="s">
        <v>599</v>
      </c>
      <c r="E915" s="166">
        <v>1077</v>
      </c>
      <c r="F915" s="167">
        <v>41682</v>
      </c>
      <c r="G915" s="168">
        <v>1077</v>
      </c>
      <c r="H915" s="201">
        <f t="shared" si="14"/>
        <v>0</v>
      </c>
      <c r="I915" s="169" t="s">
        <v>12</v>
      </c>
    </row>
    <row r="916" spans="1:10" x14ac:dyDescent="0.25">
      <c r="A916" s="190">
        <v>41682</v>
      </c>
      <c r="B916" s="191">
        <v>360</v>
      </c>
      <c r="C916" s="191" t="s">
        <v>873</v>
      </c>
      <c r="D916" s="165" t="s">
        <v>351</v>
      </c>
      <c r="E916" s="166">
        <v>1361.5</v>
      </c>
      <c r="F916" s="167">
        <v>41682</v>
      </c>
      <c r="G916" s="168">
        <v>1361.5</v>
      </c>
      <c r="H916" s="201">
        <f t="shared" si="14"/>
        <v>0</v>
      </c>
      <c r="I916" s="169" t="s">
        <v>12</v>
      </c>
    </row>
    <row r="917" spans="1:10" x14ac:dyDescent="0.25">
      <c r="A917" s="190">
        <v>41682</v>
      </c>
      <c r="B917" s="191">
        <v>361</v>
      </c>
      <c r="C917" s="191" t="s">
        <v>873</v>
      </c>
      <c r="D917" s="165" t="s">
        <v>89</v>
      </c>
      <c r="E917" s="166">
        <v>6423</v>
      </c>
      <c r="F917" s="167">
        <v>41682</v>
      </c>
      <c r="G917" s="168">
        <v>6423</v>
      </c>
      <c r="H917" s="201">
        <f t="shared" si="14"/>
        <v>0</v>
      </c>
      <c r="I917" s="169" t="s">
        <v>12</v>
      </c>
    </row>
    <row r="918" spans="1:10" x14ac:dyDescent="0.25">
      <c r="A918" s="190">
        <v>41682</v>
      </c>
      <c r="B918" s="191">
        <v>362</v>
      </c>
      <c r="C918" s="191" t="s">
        <v>873</v>
      </c>
      <c r="D918" s="165" t="s">
        <v>172</v>
      </c>
      <c r="E918" s="166">
        <v>240</v>
      </c>
      <c r="F918" s="167">
        <v>41682</v>
      </c>
      <c r="G918" s="168">
        <v>240</v>
      </c>
      <c r="H918" s="201">
        <f t="shared" si="14"/>
        <v>0</v>
      </c>
      <c r="I918" s="169" t="s">
        <v>12</v>
      </c>
    </row>
    <row r="919" spans="1:10" x14ac:dyDescent="0.25">
      <c r="A919" s="190">
        <v>41682</v>
      </c>
      <c r="B919" s="191">
        <v>363</v>
      </c>
      <c r="C919" s="191" t="s">
        <v>873</v>
      </c>
      <c r="D919" s="165" t="s">
        <v>36</v>
      </c>
      <c r="E919" s="166">
        <v>4299</v>
      </c>
      <c r="F919" s="167">
        <v>41682</v>
      </c>
      <c r="G919" s="168">
        <v>4299</v>
      </c>
      <c r="H919" s="201">
        <f t="shared" si="14"/>
        <v>0</v>
      </c>
      <c r="I919" s="169"/>
    </row>
    <row r="920" spans="1:10" x14ac:dyDescent="0.25">
      <c r="A920" s="190">
        <v>41682</v>
      </c>
      <c r="B920" s="191">
        <v>364</v>
      </c>
      <c r="C920" s="191" t="s">
        <v>873</v>
      </c>
      <c r="D920" s="165" t="s">
        <v>36</v>
      </c>
      <c r="E920" s="166">
        <v>240</v>
      </c>
      <c r="F920" s="167">
        <v>41682</v>
      </c>
      <c r="G920" s="168">
        <v>240</v>
      </c>
      <c r="H920" s="201">
        <f t="shared" si="14"/>
        <v>0</v>
      </c>
      <c r="I920" s="169"/>
    </row>
    <row r="921" spans="1:10" x14ac:dyDescent="0.25">
      <c r="A921" s="190">
        <v>41682</v>
      </c>
      <c r="B921" s="191">
        <v>365</v>
      </c>
      <c r="C921" s="191" t="s">
        <v>873</v>
      </c>
      <c r="D921" s="165" t="s">
        <v>245</v>
      </c>
      <c r="E921" s="166">
        <v>20913</v>
      </c>
      <c r="F921" s="167">
        <v>41682</v>
      </c>
      <c r="G921" s="168">
        <v>20913</v>
      </c>
      <c r="H921" s="201">
        <f t="shared" si="14"/>
        <v>0</v>
      </c>
      <c r="I921" s="169" t="s">
        <v>27</v>
      </c>
    </row>
    <row r="922" spans="1:10" x14ac:dyDescent="0.25">
      <c r="A922" s="190">
        <v>41682</v>
      </c>
      <c r="B922" s="191">
        <v>366</v>
      </c>
      <c r="C922" s="191" t="s">
        <v>873</v>
      </c>
      <c r="D922" s="171" t="s">
        <v>53</v>
      </c>
      <c r="E922" s="172">
        <v>0</v>
      </c>
      <c r="F922" s="169"/>
      <c r="G922" s="168">
        <v>0</v>
      </c>
      <c r="H922" s="201">
        <f t="shared" si="14"/>
        <v>0</v>
      </c>
      <c r="I922" s="169" t="s">
        <v>521</v>
      </c>
      <c r="J922" s="170" t="s">
        <v>928</v>
      </c>
    </row>
    <row r="923" spans="1:10" x14ac:dyDescent="0.25">
      <c r="A923" s="188">
        <v>41682</v>
      </c>
      <c r="B923" s="189">
        <v>367</v>
      </c>
      <c r="C923" s="189" t="s">
        <v>873</v>
      </c>
      <c r="D923" s="165" t="s">
        <v>92</v>
      </c>
      <c r="E923" s="166">
        <v>2934</v>
      </c>
      <c r="F923" s="167">
        <v>41682</v>
      </c>
      <c r="G923" s="168">
        <v>2934</v>
      </c>
      <c r="H923" s="201">
        <f t="shared" si="14"/>
        <v>0</v>
      </c>
      <c r="I923" s="169" t="s">
        <v>27</v>
      </c>
    </row>
    <row r="924" spans="1:10" x14ac:dyDescent="0.25">
      <c r="A924" s="190">
        <v>41682</v>
      </c>
      <c r="B924" s="191">
        <v>368</v>
      </c>
      <c r="C924" s="191" t="s">
        <v>873</v>
      </c>
      <c r="D924" s="165" t="s">
        <v>149</v>
      </c>
      <c r="E924" s="166">
        <v>8152</v>
      </c>
      <c r="F924" s="167">
        <v>41682</v>
      </c>
      <c r="G924" s="168">
        <v>8152</v>
      </c>
      <c r="H924" s="201">
        <f t="shared" si="14"/>
        <v>0</v>
      </c>
      <c r="I924" s="169" t="s">
        <v>27</v>
      </c>
    </row>
    <row r="925" spans="1:10" x14ac:dyDescent="0.25">
      <c r="A925" s="190">
        <v>41682</v>
      </c>
      <c r="B925" s="191">
        <v>369</v>
      </c>
      <c r="C925" s="191" t="s">
        <v>873</v>
      </c>
      <c r="D925" s="165" t="s">
        <v>346</v>
      </c>
      <c r="E925" s="166">
        <v>3655</v>
      </c>
      <c r="F925" s="167">
        <v>41682</v>
      </c>
      <c r="G925" s="168">
        <v>3655</v>
      </c>
      <c r="H925" s="201">
        <f t="shared" si="14"/>
        <v>0</v>
      </c>
      <c r="I925" s="169" t="s">
        <v>27</v>
      </c>
    </row>
    <row r="926" spans="1:10" x14ac:dyDescent="0.25">
      <c r="A926" s="190">
        <v>41682</v>
      </c>
      <c r="B926" s="191">
        <v>370</v>
      </c>
      <c r="C926" s="191" t="s">
        <v>873</v>
      </c>
      <c r="D926" s="165" t="s">
        <v>147</v>
      </c>
      <c r="E926" s="166">
        <v>25482</v>
      </c>
      <c r="F926" s="167">
        <v>41687</v>
      </c>
      <c r="G926" s="168">
        <v>25482</v>
      </c>
      <c r="H926" s="201">
        <f t="shared" si="14"/>
        <v>0</v>
      </c>
      <c r="I926" s="169"/>
    </row>
    <row r="927" spans="1:10" x14ac:dyDescent="0.25">
      <c r="A927" s="190">
        <v>41682</v>
      </c>
      <c r="B927" s="191">
        <v>371</v>
      </c>
      <c r="C927" s="191" t="s">
        <v>873</v>
      </c>
      <c r="D927" s="165" t="s">
        <v>88</v>
      </c>
      <c r="E927" s="166">
        <v>2181</v>
      </c>
      <c r="F927" s="167">
        <v>41682</v>
      </c>
      <c r="G927" s="168">
        <v>2181</v>
      </c>
      <c r="H927" s="201">
        <f t="shared" si="14"/>
        <v>0</v>
      </c>
      <c r="I927" s="169" t="s">
        <v>27</v>
      </c>
    </row>
    <row r="928" spans="1:10" x14ac:dyDescent="0.25">
      <c r="A928" s="190">
        <v>41683</v>
      </c>
      <c r="B928" s="191">
        <v>372</v>
      </c>
      <c r="C928" s="191" t="s">
        <v>873</v>
      </c>
      <c r="D928" s="165" t="s">
        <v>812</v>
      </c>
      <c r="E928" s="166">
        <v>346</v>
      </c>
      <c r="F928" s="167">
        <v>41683</v>
      </c>
      <c r="G928" s="168">
        <v>346</v>
      </c>
      <c r="H928" s="201">
        <f t="shared" si="14"/>
        <v>0</v>
      </c>
      <c r="I928" s="169"/>
    </row>
    <row r="929" spans="1:10" x14ac:dyDescent="0.25">
      <c r="A929" s="190">
        <v>41683</v>
      </c>
      <c r="B929" s="191">
        <v>373</v>
      </c>
      <c r="C929" s="191" t="s">
        <v>873</v>
      </c>
      <c r="D929" s="165" t="s">
        <v>148</v>
      </c>
      <c r="E929" s="166">
        <v>2411</v>
      </c>
      <c r="F929" s="167">
        <v>41683</v>
      </c>
      <c r="G929" s="168">
        <v>2411</v>
      </c>
      <c r="H929" s="201">
        <f t="shared" si="14"/>
        <v>0</v>
      </c>
      <c r="I929" s="192" t="s">
        <v>30</v>
      </c>
    </row>
    <row r="930" spans="1:10" x14ac:dyDescent="0.25">
      <c r="A930" s="190">
        <v>41683</v>
      </c>
      <c r="B930" s="191">
        <v>374</v>
      </c>
      <c r="C930" s="191" t="s">
        <v>873</v>
      </c>
      <c r="D930" s="165" t="s">
        <v>152</v>
      </c>
      <c r="E930" s="166">
        <v>6486</v>
      </c>
      <c r="F930" s="167">
        <v>41683</v>
      </c>
      <c r="G930" s="168">
        <v>6486</v>
      </c>
      <c r="H930" s="201">
        <f t="shared" si="14"/>
        <v>0</v>
      </c>
      <c r="I930" s="169"/>
    </row>
    <row r="931" spans="1:10" x14ac:dyDescent="0.25">
      <c r="A931" s="190">
        <v>41683</v>
      </c>
      <c r="B931" s="191">
        <v>375</v>
      </c>
      <c r="C931" s="191" t="s">
        <v>873</v>
      </c>
      <c r="D931" s="165" t="s">
        <v>63</v>
      </c>
      <c r="E931" s="166">
        <v>2159</v>
      </c>
      <c r="F931" s="167">
        <v>41683</v>
      </c>
      <c r="G931" s="168">
        <v>2159</v>
      </c>
      <c r="H931" s="201">
        <f t="shared" si="14"/>
        <v>0</v>
      </c>
      <c r="I931" s="169" t="s">
        <v>21</v>
      </c>
    </row>
    <row r="932" spans="1:10" x14ac:dyDescent="0.25">
      <c r="A932" s="190">
        <v>41683</v>
      </c>
      <c r="B932" s="191">
        <v>376</v>
      </c>
      <c r="C932" s="191" t="s">
        <v>873</v>
      </c>
      <c r="D932" s="165" t="s">
        <v>74</v>
      </c>
      <c r="E932" s="166">
        <v>1274</v>
      </c>
      <c r="F932" s="167">
        <v>41683</v>
      </c>
      <c r="G932" s="168">
        <v>1274</v>
      </c>
      <c r="H932" s="201">
        <f t="shared" si="14"/>
        <v>0</v>
      </c>
      <c r="I932" s="169"/>
    </row>
    <row r="933" spans="1:10" x14ac:dyDescent="0.25">
      <c r="A933" s="190">
        <v>41683</v>
      </c>
      <c r="B933" s="191">
        <v>377</v>
      </c>
      <c r="C933" s="191" t="s">
        <v>873</v>
      </c>
      <c r="D933" s="165" t="s">
        <v>137</v>
      </c>
      <c r="E933" s="166">
        <v>7835</v>
      </c>
      <c r="F933" s="167">
        <v>41683</v>
      </c>
      <c r="G933" s="168">
        <v>7835</v>
      </c>
      <c r="H933" s="201">
        <f t="shared" si="14"/>
        <v>0</v>
      </c>
      <c r="I933" s="169" t="s">
        <v>8</v>
      </c>
    </row>
    <row r="934" spans="1:10" x14ac:dyDescent="0.25">
      <c r="A934" s="190">
        <v>41683</v>
      </c>
      <c r="B934" s="191">
        <v>378</v>
      </c>
      <c r="C934" s="191" t="s">
        <v>873</v>
      </c>
      <c r="D934" s="165" t="s">
        <v>134</v>
      </c>
      <c r="E934" s="166">
        <v>5905.5</v>
      </c>
      <c r="F934" s="167">
        <v>41683</v>
      </c>
      <c r="G934" s="168">
        <v>5905.5</v>
      </c>
      <c r="H934" s="201">
        <f t="shared" si="14"/>
        <v>0</v>
      </c>
      <c r="I934" s="169" t="s">
        <v>12</v>
      </c>
    </row>
    <row r="935" spans="1:10" x14ac:dyDescent="0.25">
      <c r="A935" s="190">
        <v>41683</v>
      </c>
      <c r="B935" s="191">
        <v>379</v>
      </c>
      <c r="C935" s="191" t="s">
        <v>873</v>
      </c>
      <c r="D935" s="165" t="s">
        <v>28</v>
      </c>
      <c r="E935" s="166">
        <v>6134.5</v>
      </c>
      <c r="F935" s="167">
        <v>41683</v>
      </c>
      <c r="G935" s="168">
        <v>6134.5</v>
      </c>
      <c r="H935" s="201">
        <f t="shared" si="14"/>
        <v>0</v>
      </c>
      <c r="I935" s="169"/>
    </row>
    <row r="936" spans="1:10" x14ac:dyDescent="0.25">
      <c r="A936" s="190">
        <v>41683</v>
      </c>
      <c r="B936" s="191">
        <v>380</v>
      </c>
      <c r="C936" s="191" t="s">
        <v>873</v>
      </c>
      <c r="D936" s="165" t="s">
        <v>123</v>
      </c>
      <c r="E936" s="166">
        <v>1803</v>
      </c>
      <c r="F936" s="167">
        <v>41683</v>
      </c>
      <c r="G936" s="168">
        <v>1803</v>
      </c>
      <c r="H936" s="201">
        <f t="shared" si="14"/>
        <v>0</v>
      </c>
      <c r="I936" s="169" t="s">
        <v>8</v>
      </c>
    </row>
    <row r="937" spans="1:10" x14ac:dyDescent="0.25">
      <c r="A937" s="190">
        <v>41683</v>
      </c>
      <c r="B937" s="191">
        <v>381</v>
      </c>
      <c r="C937" s="191" t="s">
        <v>873</v>
      </c>
      <c r="D937" s="165" t="s">
        <v>25</v>
      </c>
      <c r="E937" s="168">
        <v>28849.5</v>
      </c>
      <c r="F937" s="175" t="s">
        <v>929</v>
      </c>
      <c r="G937" s="168">
        <f>16000+12849.5</f>
        <v>28849.5</v>
      </c>
      <c r="H937" s="201">
        <f t="shared" si="14"/>
        <v>0</v>
      </c>
      <c r="I937" s="169" t="s">
        <v>12</v>
      </c>
    </row>
    <row r="938" spans="1:10" x14ac:dyDescent="0.25">
      <c r="A938" s="190">
        <v>41683</v>
      </c>
      <c r="B938" s="191">
        <v>382</v>
      </c>
      <c r="C938" s="191" t="s">
        <v>873</v>
      </c>
      <c r="D938" s="165" t="s">
        <v>115</v>
      </c>
      <c r="E938" s="166">
        <v>24815</v>
      </c>
      <c r="F938" s="167">
        <v>41683</v>
      </c>
      <c r="G938" s="168">
        <v>24815</v>
      </c>
      <c r="H938" s="201">
        <f t="shared" si="14"/>
        <v>0</v>
      </c>
      <c r="I938" s="169" t="s">
        <v>162</v>
      </c>
    </row>
    <row r="939" spans="1:10" x14ac:dyDescent="0.25">
      <c r="A939" s="190">
        <v>41683</v>
      </c>
      <c r="B939" s="191">
        <v>383</v>
      </c>
      <c r="C939" s="191" t="s">
        <v>873</v>
      </c>
      <c r="D939" s="165" t="s">
        <v>11</v>
      </c>
      <c r="E939" s="166">
        <v>73656.5</v>
      </c>
      <c r="F939" s="167">
        <v>41691</v>
      </c>
      <c r="G939" s="168">
        <v>73656.5</v>
      </c>
      <c r="H939" s="201">
        <f t="shared" si="14"/>
        <v>0</v>
      </c>
      <c r="I939" s="169" t="s">
        <v>12</v>
      </c>
    </row>
    <row r="940" spans="1:10" x14ac:dyDescent="0.25">
      <c r="A940" s="190">
        <v>41683</v>
      </c>
      <c r="B940" s="191">
        <v>384</v>
      </c>
      <c r="C940" s="191" t="s">
        <v>873</v>
      </c>
      <c r="D940" s="165" t="s">
        <v>36</v>
      </c>
      <c r="E940" s="166">
        <v>25216</v>
      </c>
      <c r="F940" s="167">
        <v>41683</v>
      </c>
      <c r="G940" s="168">
        <v>25216</v>
      </c>
      <c r="H940" s="201">
        <f t="shared" si="14"/>
        <v>0</v>
      </c>
      <c r="I940" s="169" t="s">
        <v>27</v>
      </c>
    </row>
    <row r="941" spans="1:10" x14ac:dyDescent="0.25">
      <c r="A941" s="190">
        <v>41683</v>
      </c>
      <c r="B941" s="191">
        <v>385</v>
      </c>
      <c r="C941" s="191" t="s">
        <v>873</v>
      </c>
      <c r="D941" s="165" t="s">
        <v>312</v>
      </c>
      <c r="E941" s="166">
        <v>6219</v>
      </c>
      <c r="F941" s="167">
        <v>41683</v>
      </c>
      <c r="G941" s="168">
        <v>6219</v>
      </c>
      <c r="H941" s="201">
        <f t="shared" si="14"/>
        <v>0</v>
      </c>
      <c r="I941" s="169" t="s">
        <v>15</v>
      </c>
    </row>
    <row r="942" spans="1:10" x14ac:dyDescent="0.25">
      <c r="A942" s="190">
        <v>41683</v>
      </c>
      <c r="B942" s="191">
        <v>386</v>
      </c>
      <c r="C942" s="191" t="s">
        <v>873</v>
      </c>
      <c r="D942" s="165" t="s">
        <v>13</v>
      </c>
      <c r="E942" s="166">
        <v>2688</v>
      </c>
      <c r="F942" s="167">
        <v>41685</v>
      </c>
      <c r="G942" s="168">
        <v>2688</v>
      </c>
      <c r="H942" s="201">
        <f t="shared" si="14"/>
        <v>0</v>
      </c>
      <c r="I942" s="169" t="s">
        <v>21</v>
      </c>
    </row>
    <row r="943" spans="1:10" x14ac:dyDescent="0.25">
      <c r="A943" s="190">
        <v>41683</v>
      </c>
      <c r="B943" s="191">
        <v>387</v>
      </c>
      <c r="C943" s="191" t="s">
        <v>873</v>
      </c>
      <c r="D943" s="165" t="s">
        <v>318</v>
      </c>
      <c r="E943" s="166">
        <v>5142</v>
      </c>
      <c r="F943" s="167">
        <v>41683</v>
      </c>
      <c r="G943" s="168">
        <v>5142</v>
      </c>
      <c r="H943" s="201">
        <f t="shared" si="14"/>
        <v>0</v>
      </c>
      <c r="I943" s="169"/>
    </row>
    <row r="944" spans="1:10" x14ac:dyDescent="0.25">
      <c r="A944" s="190">
        <v>41683</v>
      </c>
      <c r="B944" s="191">
        <v>388</v>
      </c>
      <c r="C944" s="191" t="s">
        <v>873</v>
      </c>
      <c r="D944" s="165" t="s">
        <v>130</v>
      </c>
      <c r="E944" s="168">
        <v>11534.5</v>
      </c>
      <c r="F944" s="187">
        <v>41685</v>
      </c>
      <c r="G944" s="168">
        <v>11534.5</v>
      </c>
      <c r="H944" s="201">
        <f t="shared" si="14"/>
        <v>0</v>
      </c>
      <c r="I944" s="169" t="s">
        <v>21</v>
      </c>
      <c r="J944" s="170" t="s">
        <v>930</v>
      </c>
    </row>
    <row r="945" spans="1:10" x14ac:dyDescent="0.25">
      <c r="A945" s="190">
        <v>41683</v>
      </c>
      <c r="B945" s="191">
        <v>389</v>
      </c>
      <c r="C945" s="191" t="s">
        <v>873</v>
      </c>
      <c r="D945" s="165" t="s">
        <v>111</v>
      </c>
      <c r="E945" s="166">
        <v>2931</v>
      </c>
      <c r="F945" s="167">
        <v>41683</v>
      </c>
      <c r="G945" s="168">
        <v>2931</v>
      </c>
      <c r="H945" s="201">
        <f t="shared" si="14"/>
        <v>0</v>
      </c>
      <c r="I945" s="169" t="s">
        <v>15</v>
      </c>
    </row>
    <row r="946" spans="1:10" ht="15" x14ac:dyDescent="0.25">
      <c r="A946" s="190">
        <v>41683</v>
      </c>
      <c r="B946" s="191">
        <v>390</v>
      </c>
      <c r="C946" s="191" t="s">
        <v>873</v>
      </c>
      <c r="D946" s="165" t="s">
        <v>29</v>
      </c>
      <c r="E946" s="168">
        <v>10205</v>
      </c>
      <c r="F946" s="175" t="s">
        <v>931</v>
      </c>
      <c r="G946" s="168">
        <f>9205+1000</f>
        <v>10205</v>
      </c>
      <c r="H946" s="201">
        <f t="shared" si="14"/>
        <v>0</v>
      </c>
      <c r="I946" s="169" t="s">
        <v>30</v>
      </c>
      <c r="J946" s="145"/>
    </row>
    <row r="947" spans="1:10" ht="15" x14ac:dyDescent="0.25">
      <c r="A947" s="190">
        <v>41683</v>
      </c>
      <c r="B947" s="191">
        <v>391</v>
      </c>
      <c r="C947" s="191" t="s">
        <v>873</v>
      </c>
      <c r="D947" s="165" t="s">
        <v>66</v>
      </c>
      <c r="E947" s="166">
        <v>1366</v>
      </c>
      <c r="F947" s="167">
        <v>41683</v>
      </c>
      <c r="G947" s="168">
        <v>1366</v>
      </c>
      <c r="H947" s="201">
        <f t="shared" si="14"/>
        <v>0</v>
      </c>
      <c r="I947" s="169" t="s">
        <v>15</v>
      </c>
      <c r="J947" s="145"/>
    </row>
    <row r="948" spans="1:10" ht="15" x14ac:dyDescent="0.25">
      <c r="A948" s="190">
        <v>41683</v>
      </c>
      <c r="B948" s="191">
        <v>392</v>
      </c>
      <c r="C948" s="191" t="s">
        <v>873</v>
      </c>
      <c r="D948" s="165" t="s">
        <v>932</v>
      </c>
      <c r="E948" s="166">
        <v>22381</v>
      </c>
      <c r="F948" s="167">
        <v>41683</v>
      </c>
      <c r="G948" s="168">
        <v>22381</v>
      </c>
      <c r="H948" s="201">
        <f t="shared" si="14"/>
        <v>0</v>
      </c>
      <c r="I948" s="169" t="s">
        <v>12</v>
      </c>
      <c r="J948" s="145"/>
    </row>
    <row r="949" spans="1:10" ht="15" x14ac:dyDescent="0.25">
      <c r="A949" s="190">
        <v>41683</v>
      </c>
      <c r="B949" s="191">
        <v>393</v>
      </c>
      <c r="C949" s="191" t="s">
        <v>873</v>
      </c>
      <c r="D949" s="165" t="s">
        <v>148</v>
      </c>
      <c r="E949" s="166">
        <v>2671</v>
      </c>
      <c r="F949" s="167">
        <v>41683</v>
      </c>
      <c r="G949" s="168">
        <v>2671</v>
      </c>
      <c r="H949" s="201">
        <f t="shared" si="14"/>
        <v>0</v>
      </c>
      <c r="I949" s="169" t="s">
        <v>30</v>
      </c>
      <c r="J949" s="145"/>
    </row>
    <row r="950" spans="1:10" ht="15" x14ac:dyDescent="0.25">
      <c r="A950" s="190">
        <v>41683</v>
      </c>
      <c r="B950" s="191">
        <v>394</v>
      </c>
      <c r="C950" s="191" t="s">
        <v>873</v>
      </c>
      <c r="D950" s="165" t="s">
        <v>933</v>
      </c>
      <c r="E950" s="166">
        <v>1308</v>
      </c>
      <c r="F950" s="167">
        <v>41683</v>
      </c>
      <c r="G950" s="168">
        <v>1308</v>
      </c>
      <c r="H950" s="201">
        <f t="shared" si="14"/>
        <v>0</v>
      </c>
      <c r="I950" s="169" t="s">
        <v>15</v>
      </c>
      <c r="J950" s="145"/>
    </row>
    <row r="951" spans="1:10" ht="15" x14ac:dyDescent="0.25">
      <c r="A951" s="190">
        <v>41683</v>
      </c>
      <c r="B951" s="191">
        <v>395</v>
      </c>
      <c r="C951" s="191" t="s">
        <v>873</v>
      </c>
      <c r="D951" s="165" t="s">
        <v>35</v>
      </c>
      <c r="E951" s="166">
        <v>1259.5</v>
      </c>
      <c r="F951" s="167">
        <v>41684</v>
      </c>
      <c r="G951" s="168">
        <v>1259.5</v>
      </c>
      <c r="H951" s="201">
        <f t="shared" si="14"/>
        <v>0</v>
      </c>
      <c r="I951" s="169" t="s">
        <v>30</v>
      </c>
      <c r="J951" s="145"/>
    </row>
    <row r="952" spans="1:10" ht="15" x14ac:dyDescent="0.25">
      <c r="A952" s="190">
        <v>41683</v>
      </c>
      <c r="B952" s="191">
        <v>396</v>
      </c>
      <c r="C952" s="191" t="s">
        <v>873</v>
      </c>
      <c r="D952" s="165" t="s">
        <v>22</v>
      </c>
      <c r="E952" s="166">
        <v>1588.5</v>
      </c>
      <c r="F952" s="167">
        <v>41683</v>
      </c>
      <c r="G952" s="168">
        <v>1588.5</v>
      </c>
      <c r="H952" s="201">
        <f t="shared" si="14"/>
        <v>0</v>
      </c>
      <c r="I952" s="169" t="s">
        <v>15</v>
      </c>
      <c r="J952" s="145"/>
    </row>
    <row r="953" spans="1:10" ht="15" x14ac:dyDescent="0.25">
      <c r="A953" s="190">
        <v>41683</v>
      </c>
      <c r="B953" s="191">
        <v>397</v>
      </c>
      <c r="C953" s="191" t="s">
        <v>873</v>
      </c>
      <c r="D953" s="165" t="s">
        <v>830</v>
      </c>
      <c r="E953" s="166">
        <v>1305</v>
      </c>
      <c r="F953" s="167">
        <v>41684</v>
      </c>
      <c r="G953" s="168">
        <v>1305</v>
      </c>
      <c r="H953" s="201">
        <f t="shared" si="14"/>
        <v>0</v>
      </c>
      <c r="I953" s="169" t="s">
        <v>30</v>
      </c>
      <c r="J953" s="145"/>
    </row>
    <row r="954" spans="1:10" ht="15" x14ac:dyDescent="0.25">
      <c r="A954" s="190">
        <v>41683</v>
      </c>
      <c r="B954" s="191">
        <v>398</v>
      </c>
      <c r="C954" s="191" t="s">
        <v>873</v>
      </c>
      <c r="D954" s="165" t="s">
        <v>50</v>
      </c>
      <c r="E954" s="166">
        <v>3929</v>
      </c>
      <c r="F954" s="167">
        <v>41683</v>
      </c>
      <c r="G954" s="168">
        <v>3929</v>
      </c>
      <c r="H954" s="201">
        <f t="shared" si="14"/>
        <v>0</v>
      </c>
      <c r="I954" s="169"/>
      <c r="J954" s="145"/>
    </row>
    <row r="955" spans="1:10" ht="15" x14ac:dyDescent="0.25">
      <c r="A955" s="190">
        <v>41683</v>
      </c>
      <c r="B955" s="191">
        <v>399</v>
      </c>
      <c r="C955" s="191" t="s">
        <v>873</v>
      </c>
      <c r="D955" s="165" t="s">
        <v>67</v>
      </c>
      <c r="E955" s="166">
        <v>5294</v>
      </c>
      <c r="F955" s="167">
        <v>41692</v>
      </c>
      <c r="G955" s="168">
        <v>5294</v>
      </c>
      <c r="H955" s="201">
        <f t="shared" si="14"/>
        <v>0</v>
      </c>
      <c r="I955" s="169" t="s">
        <v>15</v>
      </c>
      <c r="J955" s="145"/>
    </row>
    <row r="956" spans="1:10" ht="15" x14ac:dyDescent="0.25">
      <c r="A956" s="190">
        <v>41683</v>
      </c>
      <c r="B956" s="191">
        <v>400</v>
      </c>
      <c r="C956" s="191" t="s">
        <v>873</v>
      </c>
      <c r="D956" s="165" t="s">
        <v>47</v>
      </c>
      <c r="E956" s="166">
        <v>2345.5</v>
      </c>
      <c r="F956" s="167">
        <v>41683</v>
      </c>
      <c r="G956" s="168">
        <v>2345.5</v>
      </c>
      <c r="H956" s="201">
        <f t="shared" si="14"/>
        <v>0</v>
      </c>
      <c r="I956" s="169" t="s">
        <v>30</v>
      </c>
      <c r="J956" s="145"/>
    </row>
    <row r="957" spans="1:10" ht="15" x14ac:dyDescent="0.25">
      <c r="A957" s="190">
        <v>41683</v>
      </c>
      <c r="B957" s="191">
        <v>401</v>
      </c>
      <c r="C957" s="191" t="s">
        <v>873</v>
      </c>
      <c r="D957" s="165" t="s">
        <v>54</v>
      </c>
      <c r="E957" s="166">
        <v>19905</v>
      </c>
      <c r="F957" s="167">
        <v>41683</v>
      </c>
      <c r="G957" s="168">
        <v>19905</v>
      </c>
      <c r="H957" s="201">
        <f t="shared" si="14"/>
        <v>0</v>
      </c>
      <c r="I957" s="169" t="s">
        <v>30</v>
      </c>
      <c r="J957" s="145"/>
    </row>
    <row r="958" spans="1:10" ht="15" x14ac:dyDescent="0.25">
      <c r="A958" s="190">
        <v>41683</v>
      </c>
      <c r="B958" s="191">
        <v>402</v>
      </c>
      <c r="C958" s="191" t="s">
        <v>873</v>
      </c>
      <c r="D958" s="165" t="s">
        <v>886</v>
      </c>
      <c r="E958" s="166">
        <v>5844.22</v>
      </c>
      <c r="F958" s="167">
        <v>41683</v>
      </c>
      <c r="G958" s="168">
        <v>5844.22</v>
      </c>
      <c r="H958" s="201">
        <f t="shared" si="14"/>
        <v>0</v>
      </c>
      <c r="I958" s="169" t="s">
        <v>21</v>
      </c>
      <c r="J958" s="145"/>
    </row>
    <row r="959" spans="1:10" ht="15" x14ac:dyDescent="0.25">
      <c r="A959" s="190">
        <v>41683</v>
      </c>
      <c r="B959" s="191">
        <v>403</v>
      </c>
      <c r="C959" s="191" t="s">
        <v>873</v>
      </c>
      <c r="D959" s="165" t="s">
        <v>62</v>
      </c>
      <c r="E959" s="166">
        <v>23419.5</v>
      </c>
      <c r="F959" s="167">
        <v>41687</v>
      </c>
      <c r="G959" s="168">
        <v>23419.5</v>
      </c>
      <c r="H959" s="201">
        <f t="shared" si="14"/>
        <v>0</v>
      </c>
      <c r="I959" s="169" t="s">
        <v>12</v>
      </c>
      <c r="J959" s="145"/>
    </row>
    <row r="960" spans="1:10" ht="15" x14ac:dyDescent="0.25">
      <c r="A960" s="190">
        <v>41683</v>
      </c>
      <c r="B960" s="191">
        <v>404</v>
      </c>
      <c r="C960" s="191" t="s">
        <v>873</v>
      </c>
      <c r="D960" s="165" t="s">
        <v>8</v>
      </c>
      <c r="E960" s="166">
        <v>3033</v>
      </c>
      <c r="F960" s="167">
        <v>41683</v>
      </c>
      <c r="G960" s="168">
        <v>3033</v>
      </c>
      <c r="H960" s="201">
        <f t="shared" si="14"/>
        <v>0</v>
      </c>
      <c r="I960" s="169" t="s">
        <v>8</v>
      </c>
      <c r="J960" s="145"/>
    </row>
    <row r="961" spans="1:10" ht="15" x14ac:dyDescent="0.25">
      <c r="A961" s="190">
        <v>41683</v>
      </c>
      <c r="B961" s="191">
        <v>405</v>
      </c>
      <c r="C961" s="191" t="s">
        <v>873</v>
      </c>
      <c r="D961" s="165" t="s">
        <v>106</v>
      </c>
      <c r="E961" s="166">
        <v>13065.6</v>
      </c>
      <c r="F961" s="167">
        <v>41690</v>
      </c>
      <c r="G961" s="168">
        <v>13065.6</v>
      </c>
      <c r="H961" s="201">
        <f t="shared" si="14"/>
        <v>0</v>
      </c>
      <c r="I961" s="169"/>
      <c r="J961" s="145"/>
    </row>
    <row r="962" spans="1:10" x14ac:dyDescent="0.25">
      <c r="A962" s="190">
        <v>41683</v>
      </c>
      <c r="B962" s="191">
        <v>406</v>
      </c>
      <c r="C962" s="191" t="s">
        <v>873</v>
      </c>
      <c r="D962" s="165" t="s">
        <v>188</v>
      </c>
      <c r="E962" s="166">
        <v>3869</v>
      </c>
      <c r="F962" s="167">
        <v>41691</v>
      </c>
      <c r="G962" s="168">
        <v>3869</v>
      </c>
      <c r="H962" s="201">
        <f t="shared" si="14"/>
        <v>0</v>
      </c>
      <c r="I962" s="169" t="s">
        <v>21</v>
      </c>
    </row>
    <row r="963" spans="1:10" x14ac:dyDescent="0.25">
      <c r="A963" s="190">
        <v>41683</v>
      </c>
      <c r="B963" s="191">
        <v>407</v>
      </c>
      <c r="C963" s="191" t="s">
        <v>873</v>
      </c>
      <c r="D963" s="165" t="s">
        <v>55</v>
      </c>
      <c r="E963" s="166">
        <v>7864</v>
      </c>
      <c r="F963" s="167">
        <v>41683</v>
      </c>
      <c r="G963" s="168">
        <v>7864</v>
      </c>
      <c r="H963" s="201">
        <f t="shared" si="14"/>
        <v>0</v>
      </c>
      <c r="I963" s="169" t="s">
        <v>8</v>
      </c>
    </row>
    <row r="964" spans="1:10" x14ac:dyDescent="0.25">
      <c r="A964" s="190">
        <v>41683</v>
      </c>
      <c r="B964" s="191">
        <v>408</v>
      </c>
      <c r="C964" s="191" t="s">
        <v>873</v>
      </c>
      <c r="D964" s="165" t="s">
        <v>64</v>
      </c>
      <c r="E964" s="166">
        <v>13285</v>
      </c>
      <c r="F964" s="167">
        <v>41683</v>
      </c>
      <c r="G964" s="168">
        <v>13285</v>
      </c>
      <c r="H964" s="201">
        <f t="shared" si="14"/>
        <v>0</v>
      </c>
      <c r="I964" s="169" t="s">
        <v>12</v>
      </c>
      <c r="J964" s="170" t="s">
        <v>934</v>
      </c>
    </row>
    <row r="965" spans="1:10" x14ac:dyDescent="0.25">
      <c r="A965" s="190">
        <v>41683</v>
      </c>
      <c r="B965" s="191">
        <v>409</v>
      </c>
      <c r="C965" s="191" t="s">
        <v>873</v>
      </c>
      <c r="D965" s="165" t="s">
        <v>761</v>
      </c>
      <c r="E965" s="166">
        <v>2348</v>
      </c>
      <c r="F965" s="167">
        <v>41684</v>
      </c>
      <c r="G965" s="168">
        <v>2348</v>
      </c>
      <c r="H965" s="201">
        <f t="shared" ref="H965:H1028" si="15">E965-G965</f>
        <v>0</v>
      </c>
      <c r="I965" s="169" t="s">
        <v>30</v>
      </c>
    </row>
    <row r="966" spans="1:10" x14ac:dyDescent="0.25">
      <c r="A966" s="190">
        <v>41683</v>
      </c>
      <c r="B966" s="191">
        <v>410</v>
      </c>
      <c r="C966" s="191" t="s">
        <v>873</v>
      </c>
      <c r="D966" s="165" t="s">
        <v>43</v>
      </c>
      <c r="E966" s="166">
        <v>2280</v>
      </c>
      <c r="F966" s="173">
        <v>41699</v>
      </c>
      <c r="G966" s="174">
        <v>2280</v>
      </c>
      <c r="H966" s="201">
        <f t="shared" si="15"/>
        <v>0</v>
      </c>
      <c r="I966" s="169" t="s">
        <v>30</v>
      </c>
    </row>
    <row r="967" spans="1:10" x14ac:dyDescent="0.25">
      <c r="A967" s="190">
        <v>41683</v>
      </c>
      <c r="B967" s="191">
        <v>411</v>
      </c>
      <c r="C967" s="191" t="s">
        <v>873</v>
      </c>
      <c r="D967" s="171" t="s">
        <v>53</v>
      </c>
      <c r="E967" s="172">
        <v>0</v>
      </c>
      <c r="F967" s="169"/>
      <c r="G967" s="168"/>
      <c r="H967" s="201">
        <f t="shared" si="15"/>
        <v>0</v>
      </c>
      <c r="I967" s="169" t="s">
        <v>521</v>
      </c>
    </row>
    <row r="968" spans="1:10" x14ac:dyDescent="0.25">
      <c r="A968" s="190">
        <v>41683</v>
      </c>
      <c r="B968" s="191">
        <v>412</v>
      </c>
      <c r="C968" s="191" t="s">
        <v>873</v>
      </c>
      <c r="D968" s="165" t="s">
        <v>250</v>
      </c>
      <c r="E968" s="166">
        <v>9884</v>
      </c>
      <c r="F968" s="167">
        <v>41683</v>
      </c>
      <c r="G968" s="168">
        <v>9884</v>
      </c>
      <c r="H968" s="201">
        <f t="shared" si="15"/>
        <v>0</v>
      </c>
      <c r="I968" s="169" t="s">
        <v>30</v>
      </c>
    </row>
    <row r="969" spans="1:10" x14ac:dyDescent="0.25">
      <c r="A969" s="190">
        <v>41683</v>
      </c>
      <c r="B969" s="191">
        <v>413</v>
      </c>
      <c r="C969" s="191" t="s">
        <v>873</v>
      </c>
      <c r="D969" s="165" t="s">
        <v>185</v>
      </c>
      <c r="E969" s="166">
        <v>1881.5</v>
      </c>
      <c r="F969" s="167">
        <v>41683</v>
      </c>
      <c r="G969" s="168">
        <v>1881.5</v>
      </c>
      <c r="H969" s="201">
        <f t="shared" si="15"/>
        <v>0</v>
      </c>
      <c r="I969" s="169"/>
    </row>
    <row r="970" spans="1:10" x14ac:dyDescent="0.25">
      <c r="A970" s="190">
        <v>41683</v>
      </c>
      <c r="B970" s="191">
        <v>414</v>
      </c>
      <c r="C970" s="191" t="s">
        <v>873</v>
      </c>
      <c r="D970" s="165" t="s">
        <v>44</v>
      </c>
      <c r="E970" s="166">
        <v>7600</v>
      </c>
      <c r="F970" s="173">
        <v>41699</v>
      </c>
      <c r="G970" s="174">
        <v>7600</v>
      </c>
      <c r="H970" s="201">
        <f t="shared" si="15"/>
        <v>0</v>
      </c>
      <c r="I970" s="169" t="s">
        <v>45</v>
      </c>
    </row>
    <row r="971" spans="1:10" x14ac:dyDescent="0.25">
      <c r="A971" s="190">
        <v>41683</v>
      </c>
      <c r="B971" s="191">
        <v>415</v>
      </c>
      <c r="C971" s="191" t="s">
        <v>873</v>
      </c>
      <c r="D971" s="165" t="s">
        <v>8</v>
      </c>
      <c r="E971" s="166">
        <v>240</v>
      </c>
      <c r="F971" s="167">
        <v>41683</v>
      </c>
      <c r="G971" s="168">
        <v>240</v>
      </c>
      <c r="H971" s="201">
        <f t="shared" si="15"/>
        <v>0</v>
      </c>
      <c r="I971" s="169" t="s">
        <v>8</v>
      </c>
    </row>
    <row r="972" spans="1:10" x14ac:dyDescent="0.25">
      <c r="A972" s="190">
        <v>41683</v>
      </c>
      <c r="B972" s="191">
        <v>416</v>
      </c>
      <c r="C972" s="191" t="s">
        <v>873</v>
      </c>
      <c r="D972" s="165" t="s">
        <v>122</v>
      </c>
      <c r="E972" s="166">
        <v>1900</v>
      </c>
      <c r="F972" s="173">
        <v>41699</v>
      </c>
      <c r="G972" s="174">
        <v>1900</v>
      </c>
      <c r="H972" s="201">
        <f t="shared" si="15"/>
        <v>0</v>
      </c>
      <c r="I972" s="169" t="s">
        <v>45</v>
      </c>
    </row>
    <row r="973" spans="1:10" x14ac:dyDescent="0.25">
      <c r="A973" s="190">
        <v>41683</v>
      </c>
      <c r="B973" s="191">
        <v>417</v>
      </c>
      <c r="C973" s="191" t="s">
        <v>873</v>
      </c>
      <c r="D973" s="165" t="s">
        <v>68</v>
      </c>
      <c r="E973" s="166">
        <v>2032</v>
      </c>
      <c r="F973" s="167">
        <v>41683</v>
      </c>
      <c r="G973" s="168">
        <v>2032</v>
      </c>
      <c r="H973" s="201">
        <f t="shared" si="15"/>
        <v>0</v>
      </c>
      <c r="I973" s="169" t="s">
        <v>12</v>
      </c>
    </row>
    <row r="974" spans="1:10" x14ac:dyDescent="0.25">
      <c r="A974" s="190">
        <v>41683</v>
      </c>
      <c r="B974" s="191">
        <v>418</v>
      </c>
      <c r="C974" s="191" t="s">
        <v>873</v>
      </c>
      <c r="D974" s="171" t="s">
        <v>53</v>
      </c>
      <c r="E974" s="172">
        <v>0</v>
      </c>
      <c r="F974" s="169"/>
      <c r="G974" s="168"/>
      <c r="H974" s="201">
        <f t="shared" si="15"/>
        <v>0</v>
      </c>
      <c r="I974" s="169" t="s">
        <v>324</v>
      </c>
    </row>
    <row r="975" spans="1:10" x14ac:dyDescent="0.25">
      <c r="A975" s="190">
        <v>41683</v>
      </c>
      <c r="B975" s="191">
        <v>419</v>
      </c>
      <c r="C975" s="191" t="s">
        <v>873</v>
      </c>
      <c r="D975" s="165" t="s">
        <v>57</v>
      </c>
      <c r="E975" s="166">
        <v>800</v>
      </c>
      <c r="F975" s="167">
        <v>41683</v>
      </c>
      <c r="G975" s="168">
        <v>800</v>
      </c>
      <c r="H975" s="201">
        <f t="shared" si="15"/>
        <v>0</v>
      </c>
      <c r="I975" s="169" t="s">
        <v>30</v>
      </c>
      <c r="J975" s="170" t="s">
        <v>935</v>
      </c>
    </row>
    <row r="976" spans="1:10" x14ac:dyDescent="0.25">
      <c r="A976" s="190">
        <v>41683</v>
      </c>
      <c r="B976" s="191">
        <v>420</v>
      </c>
      <c r="C976" s="191" t="s">
        <v>873</v>
      </c>
      <c r="D976" s="165" t="s">
        <v>42</v>
      </c>
      <c r="E976" s="166">
        <v>2280</v>
      </c>
      <c r="F976" s="173">
        <v>41699</v>
      </c>
      <c r="G976" s="174">
        <v>2280</v>
      </c>
      <c r="H976" s="201">
        <f t="shared" si="15"/>
        <v>0</v>
      </c>
      <c r="I976" s="169" t="s">
        <v>30</v>
      </c>
    </row>
    <row r="977" spans="1:10" x14ac:dyDescent="0.25">
      <c r="A977" s="190">
        <v>41683</v>
      </c>
      <c r="B977" s="191">
        <v>421</v>
      </c>
      <c r="C977" s="191" t="s">
        <v>873</v>
      </c>
      <c r="D977" s="171" t="s">
        <v>936</v>
      </c>
      <c r="E977" s="168">
        <v>0</v>
      </c>
      <c r="F977" s="187">
        <v>41685</v>
      </c>
      <c r="G977" s="168">
        <v>0</v>
      </c>
      <c r="H977" s="201">
        <f t="shared" si="15"/>
        <v>0</v>
      </c>
      <c r="I977" s="169" t="s">
        <v>45</v>
      </c>
      <c r="J977" s="170" t="s">
        <v>937</v>
      </c>
    </row>
    <row r="978" spans="1:10" ht="15" x14ac:dyDescent="0.25">
      <c r="A978" s="190">
        <v>41683</v>
      </c>
      <c r="B978" s="191">
        <v>422</v>
      </c>
      <c r="C978" s="191" t="s">
        <v>873</v>
      </c>
      <c r="D978" s="165" t="s">
        <v>17</v>
      </c>
      <c r="E978" s="166">
        <v>47614.5</v>
      </c>
      <c r="F978" s="167">
        <v>41692</v>
      </c>
      <c r="G978" s="168">
        <v>47614.5</v>
      </c>
      <c r="H978" s="201">
        <f t="shared" si="15"/>
        <v>0</v>
      </c>
      <c r="I978" s="169" t="s">
        <v>27</v>
      </c>
      <c r="J978" s="145"/>
    </row>
    <row r="979" spans="1:10" ht="15" x14ac:dyDescent="0.25">
      <c r="A979" s="190">
        <v>41683</v>
      </c>
      <c r="B979" s="191">
        <v>423</v>
      </c>
      <c r="C979" s="191" t="s">
        <v>873</v>
      </c>
      <c r="D979" s="165" t="s">
        <v>938</v>
      </c>
      <c r="E979" s="166">
        <v>16171.14</v>
      </c>
      <c r="F979" s="167">
        <v>41683</v>
      </c>
      <c r="G979" s="168">
        <v>16171.14</v>
      </c>
      <c r="H979" s="201">
        <f t="shared" si="15"/>
        <v>0</v>
      </c>
      <c r="I979" s="169"/>
      <c r="J979" s="145"/>
    </row>
    <row r="980" spans="1:10" ht="15" x14ac:dyDescent="0.25">
      <c r="A980" s="190">
        <v>41683</v>
      </c>
      <c r="B980" s="191">
        <v>424</v>
      </c>
      <c r="C980" s="191" t="s">
        <v>873</v>
      </c>
      <c r="D980" s="165" t="s">
        <v>59</v>
      </c>
      <c r="E980" s="166">
        <v>14407</v>
      </c>
      <c r="F980" s="173" t="s">
        <v>939</v>
      </c>
      <c r="G980" s="168">
        <v>14407</v>
      </c>
      <c r="H980" s="201">
        <f t="shared" si="15"/>
        <v>0</v>
      </c>
      <c r="I980" s="169" t="s">
        <v>27</v>
      </c>
      <c r="J980" s="145"/>
    </row>
    <row r="981" spans="1:10" ht="15" x14ac:dyDescent="0.25">
      <c r="A981" s="190">
        <v>41683</v>
      </c>
      <c r="B981" s="191">
        <v>425</v>
      </c>
      <c r="C981" s="191" t="s">
        <v>873</v>
      </c>
      <c r="D981" s="165" t="s">
        <v>307</v>
      </c>
      <c r="E981" s="168">
        <v>14004.5</v>
      </c>
      <c r="F981" s="215" t="s">
        <v>940</v>
      </c>
      <c r="G981" s="220">
        <v>11565.5</v>
      </c>
      <c r="H981" s="217">
        <f t="shared" si="15"/>
        <v>2439</v>
      </c>
      <c r="I981" s="169" t="s">
        <v>162</v>
      </c>
      <c r="J981" s="145"/>
    </row>
    <row r="982" spans="1:10" ht="15" x14ac:dyDescent="0.25">
      <c r="A982" s="190">
        <v>41683</v>
      </c>
      <c r="B982" s="191">
        <v>426</v>
      </c>
      <c r="C982" s="191" t="s">
        <v>873</v>
      </c>
      <c r="D982" s="165" t="s">
        <v>509</v>
      </c>
      <c r="E982" s="166">
        <v>36064</v>
      </c>
      <c r="F982" s="167">
        <v>41683</v>
      </c>
      <c r="G982" s="168">
        <v>36064</v>
      </c>
      <c r="H982" s="201">
        <f t="shared" si="15"/>
        <v>0</v>
      </c>
      <c r="I982" s="169" t="s">
        <v>8</v>
      </c>
      <c r="J982" s="145"/>
    </row>
    <row r="983" spans="1:10" ht="15" x14ac:dyDescent="0.25">
      <c r="A983" s="190">
        <v>41683</v>
      </c>
      <c r="B983" s="191">
        <v>427</v>
      </c>
      <c r="C983" s="191" t="s">
        <v>873</v>
      </c>
      <c r="D983" s="165" t="s">
        <v>299</v>
      </c>
      <c r="E983" s="166">
        <v>5394</v>
      </c>
      <c r="F983" s="167">
        <v>41683</v>
      </c>
      <c r="G983" s="168">
        <v>5394</v>
      </c>
      <c r="H983" s="201">
        <f t="shared" si="15"/>
        <v>0</v>
      </c>
      <c r="I983" s="169"/>
      <c r="J983" s="145"/>
    </row>
    <row r="984" spans="1:10" ht="15" x14ac:dyDescent="0.25">
      <c r="A984" s="190">
        <v>41683</v>
      </c>
      <c r="B984" s="191">
        <v>428</v>
      </c>
      <c r="C984" s="191" t="s">
        <v>873</v>
      </c>
      <c r="D984" s="165" t="s">
        <v>64</v>
      </c>
      <c r="E984" s="166">
        <v>13497.5</v>
      </c>
      <c r="F984" s="167">
        <v>41683</v>
      </c>
      <c r="G984" s="168">
        <v>13497.5</v>
      </c>
      <c r="H984" s="201">
        <f t="shared" si="15"/>
        <v>0</v>
      </c>
      <c r="I984" s="169" t="s">
        <v>21</v>
      </c>
      <c r="J984" s="145"/>
    </row>
    <row r="985" spans="1:10" ht="15" x14ac:dyDescent="0.25">
      <c r="A985" s="190">
        <v>41683</v>
      </c>
      <c r="B985" s="191">
        <v>429</v>
      </c>
      <c r="C985" s="191" t="s">
        <v>873</v>
      </c>
      <c r="D985" s="165" t="s">
        <v>78</v>
      </c>
      <c r="E985" s="166">
        <v>4120</v>
      </c>
      <c r="F985" s="167">
        <v>41687</v>
      </c>
      <c r="G985" s="168">
        <v>4120</v>
      </c>
      <c r="H985" s="201">
        <f t="shared" si="15"/>
        <v>0</v>
      </c>
      <c r="I985" s="169" t="s">
        <v>15</v>
      </c>
      <c r="J985" s="145"/>
    </row>
    <row r="986" spans="1:10" ht="15" x14ac:dyDescent="0.25">
      <c r="A986" s="190">
        <v>41683</v>
      </c>
      <c r="B986" s="191">
        <v>430</v>
      </c>
      <c r="C986" s="191" t="s">
        <v>873</v>
      </c>
      <c r="D986" s="165" t="s">
        <v>624</v>
      </c>
      <c r="E986" s="166">
        <v>2009</v>
      </c>
      <c r="F986" s="167">
        <v>41687</v>
      </c>
      <c r="G986" s="168">
        <v>2009</v>
      </c>
      <c r="H986" s="201">
        <f t="shared" si="15"/>
        <v>0</v>
      </c>
      <c r="I986" s="169" t="s">
        <v>15</v>
      </c>
      <c r="J986" s="145"/>
    </row>
    <row r="987" spans="1:10" ht="15" x14ac:dyDescent="0.25">
      <c r="A987" s="190">
        <v>41683</v>
      </c>
      <c r="B987" s="191">
        <v>431</v>
      </c>
      <c r="C987" s="191" t="s">
        <v>873</v>
      </c>
      <c r="D987" s="165" t="s">
        <v>99</v>
      </c>
      <c r="E987" s="166">
        <v>720</v>
      </c>
      <c r="F987" s="167">
        <v>41687</v>
      </c>
      <c r="G987" s="168">
        <v>720</v>
      </c>
      <c r="H987" s="201">
        <f t="shared" si="15"/>
        <v>0</v>
      </c>
      <c r="I987" s="169" t="s">
        <v>15</v>
      </c>
      <c r="J987" s="145"/>
    </row>
    <row r="988" spans="1:10" ht="15" x14ac:dyDescent="0.25">
      <c r="A988" s="190">
        <v>41683</v>
      </c>
      <c r="B988" s="191">
        <v>432</v>
      </c>
      <c r="C988" s="191" t="s">
        <v>873</v>
      </c>
      <c r="D988" s="165" t="s">
        <v>348</v>
      </c>
      <c r="E988" s="166">
        <v>1373</v>
      </c>
      <c r="F988" s="167">
        <v>41687</v>
      </c>
      <c r="G988" s="168">
        <v>1373</v>
      </c>
      <c r="H988" s="201">
        <f t="shared" si="15"/>
        <v>0</v>
      </c>
      <c r="I988" s="169" t="s">
        <v>15</v>
      </c>
      <c r="J988" s="145"/>
    </row>
    <row r="989" spans="1:10" ht="15" x14ac:dyDescent="0.25">
      <c r="A989" s="190">
        <v>41683</v>
      </c>
      <c r="B989" s="191">
        <v>433</v>
      </c>
      <c r="C989" s="191" t="s">
        <v>873</v>
      </c>
      <c r="D989" s="165" t="s">
        <v>235</v>
      </c>
      <c r="E989" s="168">
        <v>6952</v>
      </c>
      <c r="F989" s="175" t="s">
        <v>941</v>
      </c>
      <c r="G989" s="168">
        <f>2500+2000+2452</f>
        <v>6952</v>
      </c>
      <c r="H989" s="201">
        <f t="shared" si="15"/>
        <v>0</v>
      </c>
      <c r="I989" s="169" t="s">
        <v>15</v>
      </c>
      <c r="J989" s="145"/>
    </row>
    <row r="990" spans="1:10" ht="15" x14ac:dyDescent="0.25">
      <c r="A990" s="190">
        <v>41683</v>
      </c>
      <c r="B990" s="191">
        <v>434</v>
      </c>
      <c r="C990" s="191" t="s">
        <v>873</v>
      </c>
      <c r="D990" s="165" t="s">
        <v>577</v>
      </c>
      <c r="E990" s="166">
        <v>1274</v>
      </c>
      <c r="F990" s="167">
        <v>41687</v>
      </c>
      <c r="G990" s="168">
        <v>1274</v>
      </c>
      <c r="H990" s="201">
        <f t="shared" si="15"/>
        <v>0</v>
      </c>
      <c r="I990" s="169" t="s">
        <v>15</v>
      </c>
      <c r="J990" s="145"/>
    </row>
    <row r="991" spans="1:10" ht="15" x14ac:dyDescent="0.25">
      <c r="A991" s="190">
        <v>41683</v>
      </c>
      <c r="B991" s="191">
        <v>435</v>
      </c>
      <c r="C991" s="191" t="s">
        <v>873</v>
      </c>
      <c r="D991" s="165" t="s">
        <v>80</v>
      </c>
      <c r="E991" s="166">
        <v>3407</v>
      </c>
      <c r="F991" s="167">
        <v>41687</v>
      </c>
      <c r="G991" s="168">
        <v>3407</v>
      </c>
      <c r="H991" s="201">
        <f t="shared" si="15"/>
        <v>0</v>
      </c>
      <c r="I991" s="169" t="s">
        <v>15</v>
      </c>
      <c r="J991" s="145"/>
    </row>
    <row r="992" spans="1:10" ht="15" x14ac:dyDescent="0.25">
      <c r="A992" s="190">
        <v>41683</v>
      </c>
      <c r="B992" s="191">
        <v>436</v>
      </c>
      <c r="C992" s="191" t="s">
        <v>873</v>
      </c>
      <c r="D992" s="165" t="s">
        <v>144</v>
      </c>
      <c r="E992" s="166">
        <v>3315</v>
      </c>
      <c r="F992" s="167">
        <v>41687</v>
      </c>
      <c r="G992" s="168">
        <v>3315</v>
      </c>
      <c r="H992" s="201">
        <f t="shared" si="15"/>
        <v>0</v>
      </c>
      <c r="I992" s="169" t="s">
        <v>15</v>
      </c>
      <c r="J992" s="145"/>
    </row>
    <row r="993" spans="1:10" ht="15" x14ac:dyDescent="0.25">
      <c r="A993" s="190">
        <v>41683</v>
      </c>
      <c r="B993" s="191">
        <v>437</v>
      </c>
      <c r="C993" s="191" t="s">
        <v>873</v>
      </c>
      <c r="D993" s="165" t="s">
        <v>367</v>
      </c>
      <c r="E993" s="166">
        <v>4777</v>
      </c>
      <c r="F993" s="167">
        <v>41683</v>
      </c>
      <c r="G993" s="168">
        <v>4777</v>
      </c>
      <c r="H993" s="201">
        <f t="shared" si="15"/>
        <v>0</v>
      </c>
      <c r="I993" s="169"/>
      <c r="J993" s="145"/>
    </row>
    <row r="994" spans="1:10" x14ac:dyDescent="0.25">
      <c r="A994" s="188">
        <v>41684</v>
      </c>
      <c r="B994" s="189">
        <v>438</v>
      </c>
      <c r="C994" s="189" t="s">
        <v>873</v>
      </c>
      <c r="D994" s="165" t="s">
        <v>19</v>
      </c>
      <c r="E994" s="192">
        <v>567110.06000000006</v>
      </c>
      <c r="F994" s="169"/>
      <c r="G994" s="196"/>
      <c r="H994" s="211">
        <f t="shared" si="15"/>
        <v>567110.06000000006</v>
      </c>
      <c r="I994" s="169" t="s">
        <v>942</v>
      </c>
    </row>
    <row r="995" spans="1:10" x14ac:dyDescent="0.25">
      <c r="A995" s="190">
        <v>41684</v>
      </c>
      <c r="B995" s="191">
        <v>439</v>
      </c>
      <c r="C995" s="191" t="s">
        <v>873</v>
      </c>
      <c r="D995" s="165" t="s">
        <v>434</v>
      </c>
      <c r="E995" s="192">
        <v>3067.5</v>
      </c>
      <c r="F995" s="167">
        <v>41684</v>
      </c>
      <c r="G995" s="168">
        <v>3067.5</v>
      </c>
      <c r="H995" s="201">
        <f t="shared" si="15"/>
        <v>0</v>
      </c>
      <c r="I995" s="192"/>
    </row>
    <row r="996" spans="1:10" x14ac:dyDescent="0.25">
      <c r="A996" s="190">
        <v>41684</v>
      </c>
      <c r="B996" s="191">
        <v>440</v>
      </c>
      <c r="C996" s="191" t="s">
        <v>873</v>
      </c>
      <c r="D996" s="165" t="s">
        <v>859</v>
      </c>
      <c r="E996" s="221">
        <v>7333</v>
      </c>
      <c r="F996" s="187">
        <v>41685</v>
      </c>
      <c r="G996" s="168">
        <v>7333</v>
      </c>
      <c r="H996" s="201">
        <f t="shared" si="15"/>
        <v>0</v>
      </c>
      <c r="I996" s="169" t="s">
        <v>162</v>
      </c>
      <c r="J996" s="170" t="s">
        <v>930</v>
      </c>
    </row>
    <row r="997" spans="1:10" x14ac:dyDescent="0.25">
      <c r="A997" s="190">
        <v>41684</v>
      </c>
      <c r="B997" s="191">
        <v>441</v>
      </c>
      <c r="C997" s="191" t="s">
        <v>873</v>
      </c>
      <c r="D997" s="165" t="s">
        <v>160</v>
      </c>
      <c r="E997" s="192">
        <v>66859.5</v>
      </c>
      <c r="F997" s="173" t="s">
        <v>943</v>
      </c>
      <c r="G997" s="168">
        <v>66859.5</v>
      </c>
      <c r="H997" s="201">
        <f t="shared" si="15"/>
        <v>0</v>
      </c>
      <c r="I997" s="169" t="s">
        <v>162</v>
      </c>
    </row>
    <row r="998" spans="1:10" x14ac:dyDescent="0.25">
      <c r="A998" s="190">
        <v>41684</v>
      </c>
      <c r="B998" s="191">
        <v>442</v>
      </c>
      <c r="C998" s="191" t="s">
        <v>873</v>
      </c>
      <c r="D998" s="165" t="s">
        <v>111</v>
      </c>
      <c r="E998" s="192">
        <v>19296.5</v>
      </c>
      <c r="F998" s="167">
        <v>41684</v>
      </c>
      <c r="G998" s="168">
        <v>19296.5</v>
      </c>
      <c r="H998" s="201">
        <f t="shared" si="15"/>
        <v>0</v>
      </c>
      <c r="I998" s="169" t="s">
        <v>21</v>
      </c>
    </row>
    <row r="999" spans="1:10" x14ac:dyDescent="0.25">
      <c r="A999" s="190">
        <v>41684</v>
      </c>
      <c r="B999" s="191">
        <v>443</v>
      </c>
      <c r="C999" s="191" t="s">
        <v>873</v>
      </c>
      <c r="D999" s="165" t="s">
        <v>163</v>
      </c>
      <c r="E999" s="192">
        <v>17029.5</v>
      </c>
      <c r="F999" s="167">
        <v>41685</v>
      </c>
      <c r="G999" s="168">
        <v>17029.5</v>
      </c>
      <c r="H999" s="201">
        <f t="shared" si="15"/>
        <v>0</v>
      </c>
      <c r="I999" s="169" t="s">
        <v>162</v>
      </c>
    </row>
    <row r="1000" spans="1:10" x14ac:dyDescent="0.25">
      <c r="A1000" s="190">
        <v>41684</v>
      </c>
      <c r="B1000" s="191">
        <v>444</v>
      </c>
      <c r="C1000" s="191" t="s">
        <v>873</v>
      </c>
      <c r="D1000" s="165" t="s">
        <v>22</v>
      </c>
      <c r="E1000" s="192">
        <v>15101.72</v>
      </c>
      <c r="F1000" s="167">
        <v>41685</v>
      </c>
      <c r="G1000" s="168">
        <v>15101.72</v>
      </c>
      <c r="H1000" s="201">
        <f t="shared" si="15"/>
        <v>0</v>
      </c>
      <c r="I1000" s="169" t="s">
        <v>162</v>
      </c>
    </row>
    <row r="1001" spans="1:10" x14ac:dyDescent="0.25">
      <c r="A1001" s="190">
        <v>41684</v>
      </c>
      <c r="B1001" s="191">
        <v>445</v>
      </c>
      <c r="C1001" s="191" t="s">
        <v>873</v>
      </c>
      <c r="D1001" s="165" t="s">
        <v>554</v>
      </c>
      <c r="E1001" s="192">
        <v>25314</v>
      </c>
      <c r="F1001" s="167">
        <v>41685</v>
      </c>
      <c r="G1001" s="168">
        <v>25314</v>
      </c>
      <c r="H1001" s="201">
        <f t="shared" si="15"/>
        <v>0</v>
      </c>
      <c r="I1001" s="169" t="s">
        <v>162</v>
      </c>
    </row>
    <row r="1002" spans="1:10" x14ac:dyDescent="0.25">
      <c r="A1002" s="190">
        <v>41684</v>
      </c>
      <c r="B1002" s="191">
        <v>446</v>
      </c>
      <c r="C1002" s="191" t="s">
        <v>873</v>
      </c>
      <c r="D1002" s="165" t="s">
        <v>178</v>
      </c>
      <c r="E1002" s="221">
        <v>4684</v>
      </c>
      <c r="F1002" s="184" t="s">
        <v>944</v>
      </c>
      <c r="G1002" s="168">
        <v>4684</v>
      </c>
      <c r="H1002" s="201">
        <f t="shared" si="15"/>
        <v>0</v>
      </c>
      <c r="I1002" s="169" t="s">
        <v>162</v>
      </c>
      <c r="J1002" s="170" t="s">
        <v>945</v>
      </c>
    </row>
    <row r="1003" spans="1:10" x14ac:dyDescent="0.25">
      <c r="A1003" s="190">
        <v>41684</v>
      </c>
      <c r="B1003" s="191">
        <v>447</v>
      </c>
      <c r="C1003" s="191" t="s">
        <v>873</v>
      </c>
      <c r="D1003" s="165" t="s">
        <v>180</v>
      </c>
      <c r="E1003" s="192">
        <v>3400</v>
      </c>
      <c r="F1003" s="167">
        <v>41684</v>
      </c>
      <c r="G1003" s="168">
        <v>3400</v>
      </c>
      <c r="H1003" s="201">
        <f t="shared" si="15"/>
        <v>0</v>
      </c>
      <c r="I1003" s="169"/>
    </row>
    <row r="1004" spans="1:10" x14ac:dyDescent="0.25">
      <c r="A1004" s="190">
        <v>41684</v>
      </c>
      <c r="B1004" s="191">
        <v>448</v>
      </c>
      <c r="C1004" s="191" t="s">
        <v>873</v>
      </c>
      <c r="D1004" s="165" t="s">
        <v>546</v>
      </c>
      <c r="E1004" s="192">
        <v>5119.72</v>
      </c>
      <c r="F1004" s="167">
        <v>41685</v>
      </c>
      <c r="G1004" s="168">
        <v>5119.72</v>
      </c>
      <c r="H1004" s="201">
        <f t="shared" si="15"/>
        <v>0</v>
      </c>
      <c r="I1004" s="169" t="s">
        <v>162</v>
      </c>
    </row>
    <row r="1005" spans="1:10" x14ac:dyDescent="0.25">
      <c r="A1005" s="190">
        <v>41684</v>
      </c>
      <c r="B1005" s="191">
        <v>449</v>
      </c>
      <c r="C1005" s="191" t="s">
        <v>873</v>
      </c>
      <c r="D1005" s="165" t="s">
        <v>163</v>
      </c>
      <c r="E1005" s="192">
        <v>1769.5</v>
      </c>
      <c r="F1005" s="167">
        <v>41685</v>
      </c>
      <c r="G1005" s="168">
        <v>1769.5</v>
      </c>
      <c r="H1005" s="201">
        <f t="shared" si="15"/>
        <v>0</v>
      </c>
      <c r="I1005" s="169" t="s">
        <v>162</v>
      </c>
    </row>
    <row r="1006" spans="1:10" x14ac:dyDescent="0.25">
      <c r="A1006" s="190">
        <v>41684</v>
      </c>
      <c r="B1006" s="191">
        <v>450</v>
      </c>
      <c r="C1006" s="191" t="s">
        <v>873</v>
      </c>
      <c r="D1006" s="165" t="s">
        <v>168</v>
      </c>
      <c r="E1006" s="192">
        <v>33979</v>
      </c>
      <c r="F1006" s="167">
        <v>41685</v>
      </c>
      <c r="G1006" s="168">
        <v>33979</v>
      </c>
      <c r="H1006" s="201">
        <f t="shared" si="15"/>
        <v>0</v>
      </c>
      <c r="I1006" s="169" t="s">
        <v>162</v>
      </c>
    </row>
    <row r="1007" spans="1:10" ht="23.25" x14ac:dyDescent="0.25">
      <c r="A1007" s="190">
        <v>41684</v>
      </c>
      <c r="B1007" s="191">
        <v>451</v>
      </c>
      <c r="C1007" s="191" t="s">
        <v>873</v>
      </c>
      <c r="D1007" s="165" t="s">
        <v>39</v>
      </c>
      <c r="E1007" s="192">
        <v>2400</v>
      </c>
      <c r="F1007" s="222" t="s">
        <v>946</v>
      </c>
      <c r="G1007" s="223">
        <v>2300</v>
      </c>
      <c r="H1007" s="217">
        <f t="shared" si="15"/>
        <v>100</v>
      </c>
      <c r="I1007" s="169"/>
    </row>
    <row r="1008" spans="1:10" x14ac:dyDescent="0.25">
      <c r="A1008" s="190">
        <v>41684</v>
      </c>
      <c r="B1008" s="191">
        <v>452</v>
      </c>
      <c r="C1008" s="191" t="s">
        <v>873</v>
      </c>
      <c r="D1008" s="165" t="s">
        <v>525</v>
      </c>
      <c r="E1008" s="192">
        <v>86</v>
      </c>
      <c r="F1008" s="167">
        <v>41684</v>
      </c>
      <c r="G1008" s="168">
        <v>86</v>
      </c>
      <c r="H1008" s="201">
        <f t="shared" si="15"/>
        <v>0</v>
      </c>
      <c r="I1008" s="169"/>
    </row>
    <row r="1009" spans="1:10" x14ac:dyDescent="0.25">
      <c r="A1009" s="190">
        <v>41684</v>
      </c>
      <c r="B1009" s="191">
        <v>453</v>
      </c>
      <c r="C1009" s="191" t="s">
        <v>873</v>
      </c>
      <c r="D1009" s="165" t="s">
        <v>152</v>
      </c>
      <c r="E1009" s="192">
        <v>6633.5</v>
      </c>
      <c r="F1009" s="167">
        <v>41684</v>
      </c>
      <c r="G1009" s="168">
        <v>6633.5</v>
      </c>
      <c r="H1009" s="201">
        <f t="shared" si="15"/>
        <v>0</v>
      </c>
      <c r="I1009" s="169"/>
    </row>
    <row r="1010" spans="1:10" ht="15" x14ac:dyDescent="0.25">
      <c r="A1010" s="190">
        <v>41684</v>
      </c>
      <c r="B1010" s="191">
        <v>454</v>
      </c>
      <c r="C1010" s="191" t="s">
        <v>873</v>
      </c>
      <c r="D1010" s="165" t="s">
        <v>484</v>
      </c>
      <c r="E1010" s="192">
        <v>1087.5</v>
      </c>
      <c r="F1010" s="167">
        <v>41684</v>
      </c>
      <c r="G1010" s="168">
        <v>1087.5</v>
      </c>
      <c r="H1010" s="201">
        <f t="shared" si="15"/>
        <v>0</v>
      </c>
      <c r="I1010" s="169"/>
      <c r="J1010" s="145"/>
    </row>
    <row r="1011" spans="1:10" ht="15" x14ac:dyDescent="0.25">
      <c r="A1011" s="190">
        <v>41684</v>
      </c>
      <c r="B1011" s="191">
        <v>455</v>
      </c>
      <c r="C1011" s="191" t="s">
        <v>873</v>
      </c>
      <c r="D1011" s="165" t="s">
        <v>8</v>
      </c>
      <c r="E1011" s="192">
        <v>87</v>
      </c>
      <c r="F1011" s="167">
        <v>41684</v>
      </c>
      <c r="G1011" s="168">
        <v>87</v>
      </c>
      <c r="H1011" s="201">
        <f t="shared" si="15"/>
        <v>0</v>
      </c>
      <c r="I1011" s="169" t="s">
        <v>8</v>
      </c>
      <c r="J1011" s="145"/>
    </row>
    <row r="1012" spans="1:10" ht="15" x14ac:dyDescent="0.25">
      <c r="A1012" s="190">
        <v>41684</v>
      </c>
      <c r="B1012" s="191">
        <v>456</v>
      </c>
      <c r="C1012" s="191" t="s">
        <v>873</v>
      </c>
      <c r="D1012" s="165" t="s">
        <v>947</v>
      </c>
      <c r="E1012" s="192">
        <v>5940</v>
      </c>
      <c r="F1012" s="167">
        <v>41685</v>
      </c>
      <c r="G1012" s="168">
        <v>5940</v>
      </c>
      <c r="H1012" s="201">
        <f t="shared" si="15"/>
        <v>0</v>
      </c>
      <c r="I1012" s="169" t="s">
        <v>162</v>
      </c>
      <c r="J1012" s="145"/>
    </row>
    <row r="1013" spans="1:10" ht="15" x14ac:dyDescent="0.25">
      <c r="A1013" s="190">
        <v>41684</v>
      </c>
      <c r="B1013" s="191">
        <v>457</v>
      </c>
      <c r="C1013" s="191" t="s">
        <v>873</v>
      </c>
      <c r="D1013" s="165" t="s">
        <v>175</v>
      </c>
      <c r="E1013" s="192">
        <v>16709.5</v>
      </c>
      <c r="F1013" s="173" t="s">
        <v>948</v>
      </c>
      <c r="G1013" s="168">
        <v>16709.599999999999</v>
      </c>
      <c r="H1013" s="201">
        <f t="shared" si="15"/>
        <v>-9.9999999998544808E-2</v>
      </c>
      <c r="I1013" s="169" t="s">
        <v>162</v>
      </c>
      <c r="J1013" s="145"/>
    </row>
    <row r="1014" spans="1:10" ht="15" x14ac:dyDescent="0.25">
      <c r="A1014" s="190">
        <v>41684</v>
      </c>
      <c r="B1014" s="191">
        <v>458</v>
      </c>
      <c r="C1014" s="191" t="s">
        <v>873</v>
      </c>
      <c r="D1014" s="165" t="s">
        <v>13</v>
      </c>
      <c r="E1014" s="192">
        <v>5236.5</v>
      </c>
      <c r="F1014" s="167">
        <v>41685</v>
      </c>
      <c r="G1014" s="168">
        <v>5236.5</v>
      </c>
      <c r="H1014" s="201">
        <f t="shared" si="15"/>
        <v>0</v>
      </c>
      <c r="I1014" s="169" t="s">
        <v>21</v>
      </c>
      <c r="J1014" s="145"/>
    </row>
    <row r="1015" spans="1:10" ht="15" x14ac:dyDescent="0.25">
      <c r="A1015" s="190">
        <v>41684</v>
      </c>
      <c r="B1015" s="191">
        <v>459</v>
      </c>
      <c r="C1015" s="191" t="s">
        <v>873</v>
      </c>
      <c r="D1015" s="165" t="s">
        <v>106</v>
      </c>
      <c r="E1015" s="192">
        <v>26357</v>
      </c>
      <c r="F1015" s="167">
        <v>41690</v>
      </c>
      <c r="G1015" s="168">
        <v>26357</v>
      </c>
      <c r="H1015" s="201">
        <f t="shared" si="15"/>
        <v>0</v>
      </c>
      <c r="I1015" s="169" t="s">
        <v>12</v>
      </c>
      <c r="J1015" s="145"/>
    </row>
    <row r="1016" spans="1:10" ht="15" x14ac:dyDescent="0.25">
      <c r="A1016" s="190">
        <v>41684</v>
      </c>
      <c r="B1016" s="191">
        <v>460</v>
      </c>
      <c r="C1016" s="191" t="s">
        <v>873</v>
      </c>
      <c r="D1016" s="165" t="s">
        <v>14</v>
      </c>
      <c r="E1016" s="192">
        <v>4391</v>
      </c>
      <c r="F1016" s="167">
        <v>41684</v>
      </c>
      <c r="G1016" s="168">
        <v>4391</v>
      </c>
      <c r="H1016" s="201">
        <f t="shared" si="15"/>
        <v>0</v>
      </c>
      <c r="I1016" s="169"/>
      <c r="J1016" s="145"/>
    </row>
    <row r="1017" spans="1:10" ht="15" x14ac:dyDescent="0.25">
      <c r="A1017" s="190">
        <v>41684</v>
      </c>
      <c r="B1017" s="191">
        <v>461</v>
      </c>
      <c r="C1017" s="191" t="s">
        <v>873</v>
      </c>
      <c r="D1017" s="165" t="s">
        <v>108</v>
      </c>
      <c r="E1017" s="192">
        <v>17226</v>
      </c>
      <c r="F1017" s="167">
        <v>41684</v>
      </c>
      <c r="G1017" s="168">
        <v>17226</v>
      </c>
      <c r="H1017" s="201">
        <f t="shared" si="15"/>
        <v>0</v>
      </c>
      <c r="I1017" s="169"/>
      <c r="J1017" s="145"/>
    </row>
    <row r="1018" spans="1:10" ht="15" x14ac:dyDescent="0.25">
      <c r="A1018" s="190">
        <v>41684</v>
      </c>
      <c r="B1018" s="191">
        <v>462</v>
      </c>
      <c r="C1018" s="191" t="s">
        <v>873</v>
      </c>
      <c r="D1018" s="165" t="s">
        <v>16</v>
      </c>
      <c r="E1018" s="192">
        <v>1915.5</v>
      </c>
      <c r="F1018" s="167">
        <v>41684</v>
      </c>
      <c r="G1018" s="168">
        <v>1915.5</v>
      </c>
      <c r="H1018" s="201">
        <f t="shared" si="15"/>
        <v>0</v>
      </c>
      <c r="I1018" s="169" t="s">
        <v>37</v>
      </c>
      <c r="J1018" s="145"/>
    </row>
    <row r="1019" spans="1:10" ht="15" x14ac:dyDescent="0.25">
      <c r="A1019" s="190">
        <v>41684</v>
      </c>
      <c r="B1019" s="191">
        <v>463</v>
      </c>
      <c r="C1019" s="191" t="s">
        <v>873</v>
      </c>
      <c r="D1019" s="165" t="s">
        <v>20</v>
      </c>
      <c r="E1019" s="192">
        <v>2894.5</v>
      </c>
      <c r="F1019" s="167">
        <v>41684</v>
      </c>
      <c r="G1019" s="168">
        <v>2894.5</v>
      </c>
      <c r="H1019" s="201">
        <f t="shared" si="15"/>
        <v>0</v>
      </c>
      <c r="I1019" s="169" t="s">
        <v>8</v>
      </c>
      <c r="J1019" s="145"/>
    </row>
    <row r="1020" spans="1:10" ht="15" x14ac:dyDescent="0.25">
      <c r="A1020" s="190">
        <v>41684</v>
      </c>
      <c r="B1020" s="191">
        <v>464</v>
      </c>
      <c r="C1020" s="191" t="s">
        <v>873</v>
      </c>
      <c r="D1020" s="165" t="s">
        <v>16</v>
      </c>
      <c r="E1020" s="192">
        <v>207302.5</v>
      </c>
      <c r="F1020" s="173">
        <v>41710</v>
      </c>
      <c r="G1020" s="174">
        <v>207302.5</v>
      </c>
      <c r="H1020" s="201">
        <f t="shared" si="15"/>
        <v>0</v>
      </c>
      <c r="I1020" s="169" t="s">
        <v>37</v>
      </c>
      <c r="J1020" s="145"/>
    </row>
    <row r="1021" spans="1:10" ht="15" x14ac:dyDescent="0.25">
      <c r="A1021" s="190">
        <v>41684</v>
      </c>
      <c r="B1021" s="191">
        <v>465</v>
      </c>
      <c r="C1021" s="191" t="s">
        <v>873</v>
      </c>
      <c r="D1021" s="165" t="s">
        <v>185</v>
      </c>
      <c r="E1021" s="192">
        <v>245</v>
      </c>
      <c r="F1021" s="167">
        <v>41684</v>
      </c>
      <c r="G1021" s="168">
        <v>245</v>
      </c>
      <c r="H1021" s="201">
        <f t="shared" si="15"/>
        <v>0</v>
      </c>
      <c r="I1021" s="169"/>
      <c r="J1021" s="145"/>
    </row>
    <row r="1022" spans="1:10" ht="15" x14ac:dyDescent="0.25">
      <c r="A1022" s="190">
        <v>41684</v>
      </c>
      <c r="B1022" s="191">
        <v>466</v>
      </c>
      <c r="C1022" s="191" t="s">
        <v>873</v>
      </c>
      <c r="D1022" s="165" t="s">
        <v>36</v>
      </c>
      <c r="E1022" s="221">
        <v>59244</v>
      </c>
      <c r="F1022" s="175" t="s">
        <v>949</v>
      </c>
      <c r="G1022" s="168">
        <f>45000+14244</f>
        <v>59244</v>
      </c>
      <c r="H1022" s="201">
        <f t="shared" si="15"/>
        <v>0</v>
      </c>
      <c r="I1022" s="169" t="s">
        <v>27</v>
      </c>
      <c r="J1022" s="145"/>
    </row>
    <row r="1023" spans="1:10" ht="15" x14ac:dyDescent="0.25">
      <c r="A1023" s="190">
        <v>41684</v>
      </c>
      <c r="B1023" s="191">
        <v>467</v>
      </c>
      <c r="C1023" s="191" t="s">
        <v>873</v>
      </c>
      <c r="D1023" s="165" t="s">
        <v>488</v>
      </c>
      <c r="E1023" s="192">
        <v>1141</v>
      </c>
      <c r="F1023" s="167">
        <v>41684</v>
      </c>
      <c r="G1023" s="168">
        <v>1141</v>
      </c>
      <c r="H1023" s="201">
        <f t="shared" si="15"/>
        <v>0</v>
      </c>
      <c r="I1023" s="169"/>
      <c r="J1023" s="145"/>
    </row>
    <row r="1024" spans="1:10" ht="15" x14ac:dyDescent="0.25">
      <c r="A1024" s="190">
        <v>41684</v>
      </c>
      <c r="B1024" s="191">
        <v>468</v>
      </c>
      <c r="C1024" s="191" t="s">
        <v>873</v>
      </c>
      <c r="D1024" s="165" t="s">
        <v>950</v>
      </c>
      <c r="E1024" s="192">
        <v>2271.5</v>
      </c>
      <c r="F1024" s="167">
        <v>41684</v>
      </c>
      <c r="G1024" s="168">
        <v>2271.5</v>
      </c>
      <c r="H1024" s="201">
        <f t="shared" si="15"/>
        <v>0</v>
      </c>
      <c r="I1024" s="169"/>
      <c r="J1024" s="145"/>
    </row>
    <row r="1025" spans="1:10" ht="15" x14ac:dyDescent="0.25">
      <c r="A1025" s="190">
        <v>41684</v>
      </c>
      <c r="B1025" s="191">
        <v>469</v>
      </c>
      <c r="C1025" s="191" t="s">
        <v>873</v>
      </c>
      <c r="D1025" s="165" t="s">
        <v>116</v>
      </c>
      <c r="E1025" s="192">
        <v>5500.5</v>
      </c>
      <c r="F1025" s="167">
        <v>41684</v>
      </c>
      <c r="G1025" s="168">
        <v>5500.5</v>
      </c>
      <c r="H1025" s="201">
        <f t="shared" si="15"/>
        <v>0</v>
      </c>
      <c r="I1025" s="169"/>
      <c r="J1025" s="145"/>
    </row>
    <row r="1026" spans="1:10" x14ac:dyDescent="0.25">
      <c r="A1026" s="190">
        <v>41684</v>
      </c>
      <c r="B1026" s="191">
        <v>470</v>
      </c>
      <c r="C1026" s="191" t="s">
        <v>873</v>
      </c>
      <c r="D1026" s="165" t="s">
        <v>29</v>
      </c>
      <c r="E1026" s="221">
        <v>9323.5</v>
      </c>
      <c r="F1026" s="187">
        <v>41687</v>
      </c>
      <c r="G1026" s="168">
        <v>9323.5</v>
      </c>
      <c r="H1026" s="201">
        <f t="shared" si="15"/>
        <v>0</v>
      </c>
      <c r="I1026" s="169" t="s">
        <v>30</v>
      </c>
    </row>
    <row r="1027" spans="1:10" x14ac:dyDescent="0.25">
      <c r="A1027" s="190">
        <v>41684</v>
      </c>
      <c r="B1027" s="191">
        <v>471</v>
      </c>
      <c r="C1027" s="191" t="s">
        <v>873</v>
      </c>
      <c r="D1027" s="165" t="s">
        <v>16</v>
      </c>
      <c r="E1027" s="192">
        <v>2168</v>
      </c>
      <c r="F1027" s="167">
        <v>41684</v>
      </c>
      <c r="G1027" s="168">
        <v>2168</v>
      </c>
      <c r="H1027" s="201">
        <f t="shared" si="15"/>
        <v>0</v>
      </c>
      <c r="I1027" s="169"/>
    </row>
    <row r="1028" spans="1:10" x14ac:dyDescent="0.25">
      <c r="A1028" s="190">
        <v>41684</v>
      </c>
      <c r="B1028" s="191">
        <v>472</v>
      </c>
      <c r="C1028" s="191" t="s">
        <v>873</v>
      </c>
      <c r="D1028" s="165" t="s">
        <v>338</v>
      </c>
      <c r="E1028" s="192">
        <v>520.5</v>
      </c>
      <c r="F1028" s="167">
        <v>41684</v>
      </c>
      <c r="G1028" s="168">
        <v>520.5</v>
      </c>
      <c r="H1028" s="201">
        <f t="shared" si="15"/>
        <v>0</v>
      </c>
      <c r="I1028" s="169" t="s">
        <v>30</v>
      </c>
    </row>
    <row r="1029" spans="1:10" x14ac:dyDescent="0.25">
      <c r="A1029" s="190">
        <v>41684</v>
      </c>
      <c r="B1029" s="191">
        <v>473</v>
      </c>
      <c r="C1029" s="191" t="s">
        <v>873</v>
      </c>
      <c r="D1029" s="165" t="s">
        <v>35</v>
      </c>
      <c r="E1029" s="192">
        <v>1749</v>
      </c>
      <c r="F1029" s="167">
        <v>41687</v>
      </c>
      <c r="G1029" s="168">
        <v>1749</v>
      </c>
      <c r="H1029" s="201">
        <f t="shared" ref="H1029:H1092" si="16">E1029-G1029</f>
        <v>0</v>
      </c>
      <c r="I1029" s="169" t="s">
        <v>30</v>
      </c>
    </row>
    <row r="1030" spans="1:10" x14ac:dyDescent="0.25">
      <c r="A1030" s="190">
        <v>41684</v>
      </c>
      <c r="B1030" s="191">
        <v>474</v>
      </c>
      <c r="C1030" s="191" t="s">
        <v>873</v>
      </c>
      <c r="D1030" s="165" t="s">
        <v>316</v>
      </c>
      <c r="E1030" s="192">
        <v>1200</v>
      </c>
      <c r="F1030" s="167">
        <v>41685</v>
      </c>
      <c r="G1030" s="168">
        <v>1200</v>
      </c>
      <c r="H1030" s="201">
        <f t="shared" si="16"/>
        <v>0</v>
      </c>
      <c r="I1030" s="169" t="s">
        <v>30</v>
      </c>
    </row>
    <row r="1031" spans="1:10" x14ac:dyDescent="0.25">
      <c r="A1031" s="190">
        <v>41684</v>
      </c>
      <c r="B1031" s="191">
        <v>475</v>
      </c>
      <c r="C1031" s="191" t="s">
        <v>873</v>
      </c>
      <c r="D1031" s="165" t="s">
        <v>148</v>
      </c>
      <c r="E1031" s="192">
        <v>720</v>
      </c>
      <c r="F1031" s="167">
        <v>41684</v>
      </c>
      <c r="G1031" s="168">
        <v>720</v>
      </c>
      <c r="H1031" s="201">
        <f t="shared" si="16"/>
        <v>0</v>
      </c>
      <c r="I1031" s="169" t="s">
        <v>30</v>
      </c>
    </row>
    <row r="1032" spans="1:10" x14ac:dyDescent="0.25">
      <c r="A1032" s="190">
        <v>41684</v>
      </c>
      <c r="B1032" s="191">
        <v>476</v>
      </c>
      <c r="C1032" s="191" t="s">
        <v>873</v>
      </c>
      <c r="D1032" s="165" t="s">
        <v>47</v>
      </c>
      <c r="E1032" s="192">
        <v>2324.5</v>
      </c>
      <c r="F1032" s="167">
        <v>41684</v>
      </c>
      <c r="G1032" s="168">
        <v>2324.5</v>
      </c>
      <c r="H1032" s="201">
        <f t="shared" si="16"/>
        <v>0</v>
      </c>
      <c r="I1032" s="169" t="s">
        <v>30</v>
      </c>
    </row>
    <row r="1033" spans="1:10" x14ac:dyDescent="0.25">
      <c r="A1033" s="190">
        <v>41684</v>
      </c>
      <c r="B1033" s="191">
        <v>477</v>
      </c>
      <c r="C1033" s="191" t="s">
        <v>873</v>
      </c>
      <c r="D1033" s="165" t="s">
        <v>68</v>
      </c>
      <c r="E1033" s="192">
        <v>9976</v>
      </c>
      <c r="F1033" s="167">
        <v>41684</v>
      </c>
      <c r="G1033" s="168">
        <v>9976</v>
      </c>
      <c r="H1033" s="201">
        <f t="shared" si="16"/>
        <v>0</v>
      </c>
      <c r="I1033" s="169" t="s">
        <v>12</v>
      </c>
    </row>
    <row r="1034" spans="1:10" x14ac:dyDescent="0.25">
      <c r="A1034" s="190">
        <v>41684</v>
      </c>
      <c r="B1034" s="191">
        <v>478</v>
      </c>
      <c r="C1034" s="191" t="s">
        <v>873</v>
      </c>
      <c r="D1034" s="165" t="s">
        <v>830</v>
      </c>
      <c r="E1034" s="221">
        <v>1239</v>
      </c>
      <c r="F1034" s="187">
        <v>41688</v>
      </c>
      <c r="G1034" s="168">
        <v>1239</v>
      </c>
      <c r="H1034" s="201">
        <f t="shared" si="16"/>
        <v>0</v>
      </c>
      <c r="I1034" s="169" t="s">
        <v>30</v>
      </c>
      <c r="J1034" s="170" t="s">
        <v>951</v>
      </c>
    </row>
    <row r="1035" spans="1:10" x14ac:dyDescent="0.25">
      <c r="A1035" s="190">
        <v>41684</v>
      </c>
      <c r="B1035" s="191">
        <v>479</v>
      </c>
      <c r="C1035" s="191" t="s">
        <v>873</v>
      </c>
      <c r="D1035" s="165" t="s">
        <v>183</v>
      </c>
      <c r="E1035" s="192">
        <v>14848</v>
      </c>
      <c r="F1035" s="167">
        <v>41684</v>
      </c>
      <c r="G1035" s="168">
        <v>14848</v>
      </c>
      <c r="H1035" s="201">
        <f t="shared" si="16"/>
        <v>0</v>
      </c>
      <c r="I1035" s="169"/>
    </row>
    <row r="1036" spans="1:10" x14ac:dyDescent="0.25">
      <c r="A1036" s="190">
        <v>41684</v>
      </c>
      <c r="B1036" s="191">
        <v>480</v>
      </c>
      <c r="C1036" s="191" t="s">
        <v>873</v>
      </c>
      <c r="D1036" s="165" t="s">
        <v>180</v>
      </c>
      <c r="E1036" s="192">
        <v>26143</v>
      </c>
      <c r="F1036" s="167">
        <v>41690</v>
      </c>
      <c r="G1036" s="168">
        <v>26143</v>
      </c>
      <c r="H1036" s="201">
        <f t="shared" si="16"/>
        <v>0</v>
      </c>
      <c r="I1036" s="169" t="s">
        <v>12</v>
      </c>
    </row>
    <row r="1037" spans="1:10" x14ac:dyDescent="0.25">
      <c r="A1037" s="190">
        <v>41684</v>
      </c>
      <c r="B1037" s="191">
        <v>481</v>
      </c>
      <c r="C1037" s="191" t="s">
        <v>873</v>
      </c>
      <c r="D1037" s="165" t="s">
        <v>68</v>
      </c>
      <c r="E1037" s="192">
        <v>1213.5</v>
      </c>
      <c r="F1037" s="167">
        <v>41684</v>
      </c>
      <c r="G1037" s="168">
        <v>1213.5</v>
      </c>
      <c r="H1037" s="201">
        <f t="shared" si="16"/>
        <v>0</v>
      </c>
      <c r="I1037" s="169" t="s">
        <v>12</v>
      </c>
    </row>
    <row r="1038" spans="1:10" x14ac:dyDescent="0.25">
      <c r="A1038" s="190">
        <v>41684</v>
      </c>
      <c r="B1038" s="191">
        <v>482</v>
      </c>
      <c r="C1038" s="191" t="s">
        <v>873</v>
      </c>
      <c r="D1038" s="165" t="s">
        <v>64</v>
      </c>
      <c r="E1038" s="192">
        <v>4731</v>
      </c>
      <c r="F1038" s="167">
        <v>41684</v>
      </c>
      <c r="G1038" s="168">
        <v>4731</v>
      </c>
      <c r="H1038" s="201">
        <f t="shared" si="16"/>
        <v>0</v>
      </c>
      <c r="I1038" s="169" t="s">
        <v>12</v>
      </c>
    </row>
    <row r="1039" spans="1:10" x14ac:dyDescent="0.25">
      <c r="A1039" s="190">
        <v>41684</v>
      </c>
      <c r="B1039" s="191">
        <v>483</v>
      </c>
      <c r="C1039" s="191" t="s">
        <v>873</v>
      </c>
      <c r="D1039" s="165" t="s">
        <v>70</v>
      </c>
      <c r="E1039" s="192">
        <v>10449.5</v>
      </c>
      <c r="F1039" s="167">
        <v>41684</v>
      </c>
      <c r="G1039" s="168">
        <v>10449.5</v>
      </c>
      <c r="H1039" s="201">
        <f t="shared" si="16"/>
        <v>0</v>
      </c>
      <c r="I1039" s="169"/>
    </row>
    <row r="1040" spans="1:10" x14ac:dyDescent="0.25">
      <c r="A1040" s="190">
        <v>41684</v>
      </c>
      <c r="B1040" s="191">
        <v>484</v>
      </c>
      <c r="C1040" s="191" t="s">
        <v>873</v>
      </c>
      <c r="D1040" s="165" t="s">
        <v>129</v>
      </c>
      <c r="E1040" s="192">
        <v>1015</v>
      </c>
      <c r="F1040" s="167">
        <v>41684</v>
      </c>
      <c r="G1040" s="168">
        <v>1015</v>
      </c>
      <c r="H1040" s="201">
        <f t="shared" si="16"/>
        <v>0</v>
      </c>
      <c r="I1040" s="169"/>
    </row>
    <row r="1041" spans="1:10" x14ac:dyDescent="0.25">
      <c r="A1041" s="190">
        <v>41684</v>
      </c>
      <c r="B1041" s="191">
        <v>485</v>
      </c>
      <c r="C1041" s="191" t="s">
        <v>873</v>
      </c>
      <c r="D1041" s="165" t="s">
        <v>123</v>
      </c>
      <c r="E1041" s="192">
        <v>3269.5</v>
      </c>
      <c r="F1041" s="167">
        <v>41684</v>
      </c>
      <c r="G1041" s="168">
        <v>3269.5</v>
      </c>
      <c r="H1041" s="201">
        <f t="shared" si="16"/>
        <v>0</v>
      </c>
      <c r="I1041" s="169" t="s">
        <v>8</v>
      </c>
    </row>
    <row r="1042" spans="1:10" ht="15" x14ac:dyDescent="0.25">
      <c r="A1042" s="190">
        <v>41684</v>
      </c>
      <c r="B1042" s="191">
        <v>486</v>
      </c>
      <c r="C1042" s="191" t="s">
        <v>873</v>
      </c>
      <c r="D1042" s="165" t="s">
        <v>8</v>
      </c>
      <c r="E1042" s="192">
        <v>4280</v>
      </c>
      <c r="F1042" s="167">
        <v>41684</v>
      </c>
      <c r="G1042" s="168">
        <v>4280</v>
      </c>
      <c r="H1042" s="201">
        <f t="shared" si="16"/>
        <v>0</v>
      </c>
      <c r="I1042" s="169" t="s">
        <v>8</v>
      </c>
      <c r="J1042" s="145"/>
    </row>
    <row r="1043" spans="1:10" ht="15" x14ac:dyDescent="0.25">
      <c r="A1043" s="190">
        <v>41684</v>
      </c>
      <c r="B1043" s="191">
        <v>487</v>
      </c>
      <c r="C1043" s="191" t="s">
        <v>873</v>
      </c>
      <c r="D1043" s="165" t="s">
        <v>80</v>
      </c>
      <c r="E1043" s="192">
        <v>3153.5</v>
      </c>
      <c r="F1043" s="167">
        <v>41684</v>
      </c>
      <c r="G1043" s="168">
        <v>3153.5</v>
      </c>
      <c r="H1043" s="201">
        <f t="shared" si="16"/>
        <v>0</v>
      </c>
      <c r="I1043" s="169" t="s">
        <v>30</v>
      </c>
      <c r="J1043" s="145"/>
    </row>
    <row r="1044" spans="1:10" ht="15" x14ac:dyDescent="0.25">
      <c r="A1044" s="190">
        <v>41684</v>
      </c>
      <c r="B1044" s="191">
        <v>488</v>
      </c>
      <c r="C1044" s="191" t="s">
        <v>873</v>
      </c>
      <c r="D1044" s="165" t="s">
        <v>99</v>
      </c>
      <c r="E1044" s="192">
        <v>2011.5</v>
      </c>
      <c r="F1044" s="167">
        <v>41684</v>
      </c>
      <c r="G1044" s="168">
        <v>2011.5</v>
      </c>
      <c r="H1044" s="201">
        <f t="shared" si="16"/>
        <v>0</v>
      </c>
      <c r="I1044" s="169" t="s">
        <v>30</v>
      </c>
      <c r="J1044" s="145"/>
    </row>
    <row r="1045" spans="1:10" ht="15" x14ac:dyDescent="0.25">
      <c r="A1045" s="190">
        <v>41684</v>
      </c>
      <c r="B1045" s="191">
        <v>489</v>
      </c>
      <c r="C1045" s="191" t="s">
        <v>873</v>
      </c>
      <c r="D1045" s="165" t="s">
        <v>490</v>
      </c>
      <c r="E1045" s="192">
        <v>328</v>
      </c>
      <c r="F1045" s="167">
        <v>41684</v>
      </c>
      <c r="G1045" s="168">
        <v>328</v>
      </c>
      <c r="H1045" s="201">
        <f t="shared" si="16"/>
        <v>0</v>
      </c>
      <c r="I1045" s="169" t="s">
        <v>30</v>
      </c>
      <c r="J1045" s="145"/>
    </row>
    <row r="1046" spans="1:10" ht="15" x14ac:dyDescent="0.25">
      <c r="A1046" s="190">
        <v>41684</v>
      </c>
      <c r="B1046" s="191">
        <v>490</v>
      </c>
      <c r="C1046" s="191" t="s">
        <v>873</v>
      </c>
      <c r="D1046" s="165" t="s">
        <v>55</v>
      </c>
      <c r="E1046" s="192">
        <v>12892.5</v>
      </c>
      <c r="F1046" s="167">
        <v>41684</v>
      </c>
      <c r="G1046" s="168">
        <v>12892.5</v>
      </c>
      <c r="H1046" s="201">
        <f t="shared" si="16"/>
        <v>0</v>
      </c>
      <c r="I1046" s="169" t="s">
        <v>8</v>
      </c>
      <c r="J1046" s="145"/>
    </row>
    <row r="1047" spans="1:10" ht="15" x14ac:dyDescent="0.25">
      <c r="A1047" s="190">
        <v>41684</v>
      </c>
      <c r="B1047" s="191">
        <v>491</v>
      </c>
      <c r="C1047" s="191" t="s">
        <v>873</v>
      </c>
      <c r="D1047" s="165" t="s">
        <v>188</v>
      </c>
      <c r="E1047" s="192">
        <v>8262.5</v>
      </c>
      <c r="F1047" s="167">
        <v>41697</v>
      </c>
      <c r="G1047" s="168">
        <v>8262.5</v>
      </c>
      <c r="H1047" s="201">
        <f t="shared" si="16"/>
        <v>0</v>
      </c>
      <c r="I1047" s="169" t="s">
        <v>21</v>
      </c>
      <c r="J1047" s="145"/>
    </row>
    <row r="1048" spans="1:10" ht="15" x14ac:dyDescent="0.25">
      <c r="A1048" s="190">
        <v>41684</v>
      </c>
      <c r="B1048" s="191">
        <v>492</v>
      </c>
      <c r="C1048" s="191" t="s">
        <v>873</v>
      </c>
      <c r="D1048" s="165" t="s">
        <v>78</v>
      </c>
      <c r="E1048" s="192">
        <v>4328</v>
      </c>
      <c r="F1048" s="167">
        <v>41684</v>
      </c>
      <c r="G1048" s="168">
        <v>4328</v>
      </c>
      <c r="H1048" s="201">
        <f t="shared" si="16"/>
        <v>0</v>
      </c>
      <c r="I1048" s="169" t="s">
        <v>30</v>
      </c>
      <c r="J1048" s="145"/>
    </row>
    <row r="1049" spans="1:10" ht="15" x14ac:dyDescent="0.25">
      <c r="A1049" s="190">
        <v>41684</v>
      </c>
      <c r="B1049" s="191">
        <v>493</v>
      </c>
      <c r="C1049" s="191" t="s">
        <v>873</v>
      </c>
      <c r="D1049" s="165" t="s">
        <v>62</v>
      </c>
      <c r="E1049" s="192">
        <v>15506</v>
      </c>
      <c r="F1049" s="167">
        <v>41687</v>
      </c>
      <c r="G1049" s="168">
        <v>15506</v>
      </c>
      <c r="H1049" s="201">
        <f t="shared" si="16"/>
        <v>0</v>
      </c>
      <c r="I1049" s="169" t="s">
        <v>12</v>
      </c>
      <c r="J1049" s="145"/>
    </row>
    <row r="1050" spans="1:10" ht="15" x14ac:dyDescent="0.25">
      <c r="A1050" s="190">
        <v>41684</v>
      </c>
      <c r="B1050" s="191">
        <v>494</v>
      </c>
      <c r="C1050" s="191" t="s">
        <v>873</v>
      </c>
      <c r="D1050" s="165" t="s">
        <v>130</v>
      </c>
      <c r="E1050" s="192">
        <v>7106</v>
      </c>
      <c r="F1050" s="167">
        <v>41687</v>
      </c>
      <c r="G1050" s="168">
        <v>7106</v>
      </c>
      <c r="H1050" s="201">
        <f t="shared" si="16"/>
        <v>0</v>
      </c>
      <c r="I1050" s="169" t="s">
        <v>21</v>
      </c>
      <c r="J1050" s="145"/>
    </row>
    <row r="1051" spans="1:10" ht="15" x14ac:dyDescent="0.25">
      <c r="A1051" s="190">
        <v>41684</v>
      </c>
      <c r="B1051" s="191">
        <v>495</v>
      </c>
      <c r="C1051" s="191" t="s">
        <v>873</v>
      </c>
      <c r="D1051" s="165" t="s">
        <v>144</v>
      </c>
      <c r="E1051" s="192">
        <v>9929.5</v>
      </c>
      <c r="F1051" s="167">
        <v>41684</v>
      </c>
      <c r="G1051" s="168">
        <v>9929.5</v>
      </c>
      <c r="H1051" s="201">
        <f t="shared" si="16"/>
        <v>0</v>
      </c>
      <c r="I1051" s="169" t="s">
        <v>30</v>
      </c>
      <c r="J1051" s="145"/>
    </row>
    <row r="1052" spans="1:10" ht="15" x14ac:dyDescent="0.25">
      <c r="A1052" s="190">
        <v>41684</v>
      </c>
      <c r="B1052" s="191">
        <v>496</v>
      </c>
      <c r="C1052" s="191" t="s">
        <v>873</v>
      </c>
      <c r="D1052" s="165" t="s">
        <v>98</v>
      </c>
      <c r="E1052" s="192">
        <v>13355</v>
      </c>
      <c r="F1052" s="167">
        <v>41684</v>
      </c>
      <c r="G1052" s="168">
        <v>13355</v>
      </c>
      <c r="H1052" s="201">
        <f t="shared" si="16"/>
        <v>0</v>
      </c>
      <c r="I1052" s="169" t="s">
        <v>12</v>
      </c>
      <c r="J1052" s="145"/>
    </row>
    <row r="1053" spans="1:10" ht="15" x14ac:dyDescent="0.25">
      <c r="A1053" s="190">
        <v>41684</v>
      </c>
      <c r="B1053" s="191">
        <v>497</v>
      </c>
      <c r="C1053" s="191" t="s">
        <v>873</v>
      </c>
      <c r="D1053" s="165" t="s">
        <v>233</v>
      </c>
      <c r="E1053" s="192">
        <v>925</v>
      </c>
      <c r="F1053" s="167">
        <v>41684</v>
      </c>
      <c r="G1053" s="168">
        <v>925</v>
      </c>
      <c r="H1053" s="201">
        <f t="shared" si="16"/>
        <v>0</v>
      </c>
      <c r="I1053" s="169" t="s">
        <v>30</v>
      </c>
      <c r="J1053" s="145"/>
    </row>
    <row r="1054" spans="1:10" ht="15" x14ac:dyDescent="0.25">
      <c r="A1054" s="190">
        <v>41684</v>
      </c>
      <c r="B1054" s="191">
        <v>498</v>
      </c>
      <c r="C1054" s="191" t="s">
        <v>873</v>
      </c>
      <c r="D1054" s="165" t="s">
        <v>28</v>
      </c>
      <c r="E1054" s="192">
        <v>3430</v>
      </c>
      <c r="F1054" s="167">
        <v>41684</v>
      </c>
      <c r="G1054" s="168">
        <v>3430</v>
      </c>
      <c r="H1054" s="201">
        <f t="shared" si="16"/>
        <v>0</v>
      </c>
      <c r="I1054" s="169"/>
      <c r="J1054" s="145"/>
    </row>
    <row r="1055" spans="1:10" ht="15" x14ac:dyDescent="0.25">
      <c r="A1055" s="190">
        <v>41684</v>
      </c>
      <c r="B1055" s="191">
        <v>499</v>
      </c>
      <c r="C1055" s="191" t="s">
        <v>873</v>
      </c>
      <c r="D1055" s="165" t="s">
        <v>144</v>
      </c>
      <c r="E1055" s="192">
        <v>4414</v>
      </c>
      <c r="F1055" s="167">
        <v>41684</v>
      </c>
      <c r="G1055" s="168">
        <v>4414</v>
      </c>
      <c r="H1055" s="201">
        <f t="shared" si="16"/>
        <v>0</v>
      </c>
      <c r="I1055" s="169" t="s">
        <v>30</v>
      </c>
      <c r="J1055" s="145"/>
    </row>
    <row r="1056" spans="1:10" ht="15" x14ac:dyDescent="0.25">
      <c r="A1056" s="190">
        <v>41684</v>
      </c>
      <c r="B1056" s="191">
        <v>500</v>
      </c>
      <c r="C1056" s="191" t="s">
        <v>873</v>
      </c>
      <c r="D1056" s="165" t="s">
        <v>66</v>
      </c>
      <c r="E1056" s="192">
        <v>1351</v>
      </c>
      <c r="F1056" s="167">
        <v>41684</v>
      </c>
      <c r="G1056" s="168">
        <v>1351</v>
      </c>
      <c r="H1056" s="201">
        <f t="shared" si="16"/>
        <v>0</v>
      </c>
      <c r="I1056" s="169"/>
      <c r="J1056" s="145"/>
    </row>
    <row r="1057" spans="1:10" ht="15" x14ac:dyDescent="0.25">
      <c r="A1057" s="190">
        <v>41684</v>
      </c>
      <c r="B1057" s="191">
        <v>501</v>
      </c>
      <c r="C1057" s="191" t="s">
        <v>873</v>
      </c>
      <c r="D1057" s="165" t="s">
        <v>44</v>
      </c>
      <c r="E1057" s="192">
        <v>5700</v>
      </c>
      <c r="F1057" s="173">
        <v>41699</v>
      </c>
      <c r="G1057" s="174">
        <v>5700</v>
      </c>
      <c r="H1057" s="201">
        <f t="shared" si="16"/>
        <v>0</v>
      </c>
      <c r="I1057" s="169"/>
      <c r="J1057" s="145"/>
    </row>
    <row r="1058" spans="1:10" x14ac:dyDescent="0.25">
      <c r="A1058" s="190">
        <v>41684</v>
      </c>
      <c r="B1058" s="191">
        <v>502</v>
      </c>
      <c r="C1058" s="191" t="s">
        <v>873</v>
      </c>
      <c r="D1058" s="165" t="s">
        <v>122</v>
      </c>
      <c r="E1058" s="192">
        <v>1140</v>
      </c>
      <c r="F1058" s="173">
        <v>41699</v>
      </c>
      <c r="G1058" s="174">
        <v>1140</v>
      </c>
      <c r="H1058" s="201">
        <f t="shared" si="16"/>
        <v>0</v>
      </c>
      <c r="I1058" s="169"/>
    </row>
    <row r="1059" spans="1:10" x14ac:dyDescent="0.25">
      <c r="A1059" s="190">
        <v>41684</v>
      </c>
      <c r="B1059" s="191">
        <v>503</v>
      </c>
      <c r="C1059" s="191" t="s">
        <v>873</v>
      </c>
      <c r="D1059" s="165" t="s">
        <v>43</v>
      </c>
      <c r="E1059" s="192">
        <v>3040</v>
      </c>
      <c r="F1059" s="173">
        <v>41699</v>
      </c>
      <c r="G1059" s="174">
        <v>3040</v>
      </c>
      <c r="H1059" s="201">
        <f t="shared" si="16"/>
        <v>0</v>
      </c>
      <c r="I1059" s="169" t="s">
        <v>45</v>
      </c>
    </row>
    <row r="1060" spans="1:10" x14ac:dyDescent="0.25">
      <c r="A1060" s="190">
        <v>41684</v>
      </c>
      <c r="B1060" s="191">
        <v>504</v>
      </c>
      <c r="C1060" s="191" t="s">
        <v>873</v>
      </c>
      <c r="D1060" s="165" t="s">
        <v>42</v>
      </c>
      <c r="E1060" s="192">
        <v>1140</v>
      </c>
      <c r="F1060" s="173">
        <v>41699</v>
      </c>
      <c r="G1060" s="174">
        <v>1140</v>
      </c>
      <c r="H1060" s="201">
        <f t="shared" si="16"/>
        <v>0</v>
      </c>
      <c r="I1060" s="169" t="s">
        <v>45</v>
      </c>
    </row>
    <row r="1061" spans="1:10" x14ac:dyDescent="0.25">
      <c r="A1061" s="190">
        <v>41684</v>
      </c>
      <c r="B1061" s="191">
        <v>505</v>
      </c>
      <c r="C1061" s="191" t="s">
        <v>873</v>
      </c>
      <c r="D1061" s="165" t="s">
        <v>111</v>
      </c>
      <c r="E1061" s="192">
        <v>4134</v>
      </c>
      <c r="F1061" s="167">
        <v>41685</v>
      </c>
      <c r="G1061" s="168">
        <v>4134</v>
      </c>
      <c r="H1061" s="201">
        <f t="shared" si="16"/>
        <v>0</v>
      </c>
      <c r="I1061" s="169" t="s">
        <v>45</v>
      </c>
    </row>
    <row r="1062" spans="1:10" x14ac:dyDescent="0.25">
      <c r="A1062" s="190">
        <v>41684</v>
      </c>
      <c r="B1062" s="191">
        <v>506</v>
      </c>
      <c r="C1062" s="191" t="s">
        <v>873</v>
      </c>
      <c r="D1062" s="171" t="s">
        <v>53</v>
      </c>
      <c r="E1062" s="224">
        <v>0</v>
      </c>
      <c r="F1062" s="169"/>
      <c r="G1062" s="168"/>
      <c r="H1062" s="201">
        <f t="shared" si="16"/>
        <v>0</v>
      </c>
      <c r="I1062" s="169" t="s">
        <v>521</v>
      </c>
      <c r="J1062" s="170" t="s">
        <v>952</v>
      </c>
    </row>
    <row r="1063" spans="1:10" x14ac:dyDescent="0.25">
      <c r="A1063" s="190">
        <v>41684</v>
      </c>
      <c r="B1063" s="191">
        <v>507</v>
      </c>
      <c r="C1063" s="191" t="s">
        <v>873</v>
      </c>
      <c r="D1063" s="165" t="s">
        <v>250</v>
      </c>
      <c r="E1063" s="192">
        <v>22848</v>
      </c>
      <c r="F1063" s="167">
        <v>41684</v>
      </c>
      <c r="G1063" s="168">
        <v>22848</v>
      </c>
      <c r="H1063" s="201">
        <f t="shared" si="16"/>
        <v>0</v>
      </c>
      <c r="I1063" s="169" t="s">
        <v>21</v>
      </c>
    </row>
    <row r="1064" spans="1:10" x14ac:dyDescent="0.25">
      <c r="A1064" s="190">
        <v>41684</v>
      </c>
      <c r="B1064" s="191">
        <v>508</v>
      </c>
      <c r="C1064" s="191" t="s">
        <v>873</v>
      </c>
      <c r="D1064" s="165" t="s">
        <v>691</v>
      </c>
      <c r="E1064" s="192">
        <v>8694.5</v>
      </c>
      <c r="F1064" s="167">
        <v>41685</v>
      </c>
      <c r="G1064" s="168">
        <v>8694.5</v>
      </c>
      <c r="H1064" s="201">
        <f t="shared" si="16"/>
        <v>0</v>
      </c>
      <c r="I1064" s="169" t="s">
        <v>45</v>
      </c>
    </row>
    <row r="1065" spans="1:10" x14ac:dyDescent="0.25">
      <c r="A1065" s="190">
        <v>41684</v>
      </c>
      <c r="B1065" s="191">
        <v>509</v>
      </c>
      <c r="C1065" s="191" t="s">
        <v>873</v>
      </c>
      <c r="D1065" s="165" t="s">
        <v>57</v>
      </c>
      <c r="E1065" s="192">
        <v>2200</v>
      </c>
      <c r="F1065" s="167">
        <v>41685</v>
      </c>
      <c r="G1065" s="168">
        <v>2200</v>
      </c>
      <c r="H1065" s="201">
        <f t="shared" si="16"/>
        <v>0</v>
      </c>
      <c r="I1065" s="169" t="s">
        <v>45</v>
      </c>
    </row>
    <row r="1066" spans="1:10" x14ac:dyDescent="0.25">
      <c r="A1066" s="190">
        <v>41684</v>
      </c>
      <c r="B1066" s="191">
        <v>510</v>
      </c>
      <c r="C1066" s="191" t="s">
        <v>873</v>
      </c>
      <c r="D1066" s="165" t="s">
        <v>886</v>
      </c>
      <c r="E1066" s="192">
        <v>4123.5</v>
      </c>
      <c r="F1066" s="167">
        <v>41684</v>
      </c>
      <c r="G1066" s="168">
        <v>4123.5</v>
      </c>
      <c r="H1066" s="201">
        <f t="shared" si="16"/>
        <v>0</v>
      </c>
      <c r="I1066" s="169" t="s">
        <v>21</v>
      </c>
    </row>
    <row r="1067" spans="1:10" x14ac:dyDescent="0.25">
      <c r="A1067" s="190">
        <v>41684</v>
      </c>
      <c r="B1067" s="191">
        <v>511</v>
      </c>
      <c r="C1067" s="191" t="s">
        <v>873</v>
      </c>
      <c r="D1067" s="165" t="s">
        <v>8</v>
      </c>
      <c r="E1067" s="192">
        <v>1291</v>
      </c>
      <c r="F1067" s="167">
        <v>41684</v>
      </c>
      <c r="G1067" s="168">
        <v>1291</v>
      </c>
      <c r="H1067" s="201">
        <f t="shared" si="16"/>
        <v>0</v>
      </c>
      <c r="I1067" s="169" t="s">
        <v>8</v>
      </c>
    </row>
    <row r="1068" spans="1:10" x14ac:dyDescent="0.25">
      <c r="A1068" s="190">
        <v>41684</v>
      </c>
      <c r="B1068" s="191">
        <v>512</v>
      </c>
      <c r="C1068" s="191" t="s">
        <v>873</v>
      </c>
      <c r="D1068" s="165" t="s">
        <v>136</v>
      </c>
      <c r="E1068" s="192">
        <v>2332</v>
      </c>
      <c r="F1068" s="167">
        <v>41684</v>
      </c>
      <c r="G1068" s="168">
        <v>2332</v>
      </c>
      <c r="H1068" s="201">
        <f t="shared" si="16"/>
        <v>0</v>
      </c>
      <c r="I1068" s="169"/>
    </row>
    <row r="1069" spans="1:10" x14ac:dyDescent="0.25">
      <c r="A1069" s="190">
        <v>41684</v>
      </c>
      <c r="B1069" s="191">
        <v>513</v>
      </c>
      <c r="C1069" s="191" t="s">
        <v>873</v>
      </c>
      <c r="D1069" s="165" t="s">
        <v>51</v>
      </c>
      <c r="E1069" s="192">
        <v>2305.5</v>
      </c>
      <c r="F1069" s="167">
        <v>41690</v>
      </c>
      <c r="G1069" s="168">
        <v>2305.5</v>
      </c>
      <c r="H1069" s="201">
        <f t="shared" si="16"/>
        <v>0</v>
      </c>
      <c r="I1069" s="169" t="s">
        <v>45</v>
      </c>
    </row>
    <row r="1070" spans="1:10" x14ac:dyDescent="0.25">
      <c r="A1070" s="190">
        <v>41684</v>
      </c>
      <c r="B1070" s="191">
        <v>514</v>
      </c>
      <c r="C1070" s="191" t="s">
        <v>873</v>
      </c>
      <c r="D1070" s="165" t="s">
        <v>8</v>
      </c>
      <c r="E1070" s="192">
        <v>1744</v>
      </c>
      <c r="F1070" s="167">
        <v>41684</v>
      </c>
      <c r="G1070" s="168">
        <v>1744</v>
      </c>
      <c r="H1070" s="201">
        <f t="shared" si="16"/>
        <v>0</v>
      </c>
      <c r="I1070" s="169" t="s">
        <v>8</v>
      </c>
    </row>
    <row r="1071" spans="1:10" x14ac:dyDescent="0.25">
      <c r="A1071" s="190">
        <v>41684</v>
      </c>
      <c r="B1071" s="191">
        <v>515</v>
      </c>
      <c r="C1071" s="191" t="s">
        <v>873</v>
      </c>
      <c r="D1071" s="165" t="s">
        <v>8</v>
      </c>
      <c r="E1071" s="192">
        <v>800</v>
      </c>
      <c r="F1071" s="167">
        <v>41684</v>
      </c>
      <c r="G1071" s="168">
        <v>800</v>
      </c>
      <c r="H1071" s="201">
        <f t="shared" si="16"/>
        <v>0</v>
      </c>
      <c r="I1071" s="169" t="s">
        <v>8</v>
      </c>
    </row>
    <row r="1072" spans="1:10" x14ac:dyDescent="0.25">
      <c r="A1072" s="190">
        <v>41684</v>
      </c>
      <c r="B1072" s="191">
        <v>516</v>
      </c>
      <c r="C1072" s="191" t="s">
        <v>873</v>
      </c>
      <c r="D1072" s="165" t="s">
        <v>8</v>
      </c>
      <c r="E1072" s="192">
        <v>90</v>
      </c>
      <c r="F1072" s="167">
        <v>41684</v>
      </c>
      <c r="G1072" s="168">
        <v>90</v>
      </c>
      <c r="H1072" s="201">
        <f t="shared" si="16"/>
        <v>0</v>
      </c>
      <c r="I1072" s="169" t="s">
        <v>8</v>
      </c>
    </row>
    <row r="1073" spans="1:10" x14ac:dyDescent="0.25">
      <c r="A1073" s="190">
        <v>41684</v>
      </c>
      <c r="B1073" s="191">
        <v>517</v>
      </c>
      <c r="C1073" s="191" t="s">
        <v>873</v>
      </c>
      <c r="D1073" s="165" t="s">
        <v>914</v>
      </c>
      <c r="E1073" s="192">
        <v>24000</v>
      </c>
      <c r="F1073" s="167">
        <v>41684</v>
      </c>
      <c r="G1073" s="168">
        <v>24000</v>
      </c>
      <c r="H1073" s="201">
        <f t="shared" si="16"/>
        <v>0</v>
      </c>
      <c r="I1073" s="169" t="s">
        <v>8</v>
      </c>
    </row>
    <row r="1074" spans="1:10" ht="15" x14ac:dyDescent="0.25">
      <c r="A1074" s="190">
        <v>41684</v>
      </c>
      <c r="B1074" s="191">
        <v>518</v>
      </c>
      <c r="C1074" s="191" t="s">
        <v>873</v>
      </c>
      <c r="D1074" s="165" t="s">
        <v>180</v>
      </c>
      <c r="E1074" s="192">
        <v>5880</v>
      </c>
      <c r="F1074" s="167">
        <v>41684</v>
      </c>
      <c r="G1074" s="168">
        <v>5880</v>
      </c>
      <c r="H1074" s="201">
        <f t="shared" si="16"/>
        <v>0</v>
      </c>
      <c r="I1074" s="169"/>
      <c r="J1074" s="145"/>
    </row>
    <row r="1075" spans="1:10" ht="15" x14ac:dyDescent="0.25">
      <c r="A1075" s="190">
        <v>41684</v>
      </c>
      <c r="B1075" s="191">
        <v>519</v>
      </c>
      <c r="C1075" s="191" t="s">
        <v>873</v>
      </c>
      <c r="D1075" s="165" t="s">
        <v>115</v>
      </c>
      <c r="E1075" s="192">
        <v>540.5</v>
      </c>
      <c r="F1075" s="167">
        <v>41684</v>
      </c>
      <c r="G1075" s="168">
        <v>540.5</v>
      </c>
      <c r="H1075" s="201">
        <f t="shared" si="16"/>
        <v>0</v>
      </c>
      <c r="I1075" s="169"/>
      <c r="J1075" s="145"/>
    </row>
    <row r="1076" spans="1:10" ht="15" x14ac:dyDescent="0.25">
      <c r="A1076" s="190">
        <v>41684</v>
      </c>
      <c r="B1076" s="191">
        <v>520</v>
      </c>
      <c r="C1076" s="191" t="s">
        <v>873</v>
      </c>
      <c r="D1076" s="165" t="s">
        <v>147</v>
      </c>
      <c r="E1076" s="192">
        <v>12201.5</v>
      </c>
      <c r="F1076" s="167">
        <v>41684</v>
      </c>
      <c r="G1076" s="168">
        <v>12201.5</v>
      </c>
      <c r="H1076" s="201">
        <f t="shared" si="16"/>
        <v>0</v>
      </c>
      <c r="I1076" s="169"/>
      <c r="J1076" s="145"/>
    </row>
    <row r="1077" spans="1:10" ht="15" x14ac:dyDescent="0.25">
      <c r="A1077" s="190">
        <v>41684</v>
      </c>
      <c r="B1077" s="191">
        <v>521</v>
      </c>
      <c r="C1077" s="191" t="s">
        <v>873</v>
      </c>
      <c r="D1077" s="165" t="s">
        <v>27</v>
      </c>
      <c r="E1077" s="192">
        <v>3001</v>
      </c>
      <c r="F1077" s="167">
        <v>41684</v>
      </c>
      <c r="G1077" s="168">
        <v>3001</v>
      </c>
      <c r="H1077" s="201">
        <f t="shared" si="16"/>
        <v>0</v>
      </c>
      <c r="I1077" s="169" t="s">
        <v>27</v>
      </c>
      <c r="J1077" s="145"/>
    </row>
    <row r="1078" spans="1:10" ht="15" x14ac:dyDescent="0.25">
      <c r="A1078" s="190">
        <v>41684</v>
      </c>
      <c r="B1078" s="191">
        <v>522</v>
      </c>
      <c r="C1078" s="191" t="s">
        <v>873</v>
      </c>
      <c r="D1078" s="165" t="s">
        <v>147</v>
      </c>
      <c r="E1078" s="221">
        <v>2928</v>
      </c>
      <c r="F1078" s="187">
        <v>41687</v>
      </c>
      <c r="G1078" s="216">
        <v>2828</v>
      </c>
      <c r="H1078" s="217">
        <f t="shared" si="16"/>
        <v>100</v>
      </c>
      <c r="I1078" s="169"/>
      <c r="J1078" s="145"/>
    </row>
    <row r="1079" spans="1:10" ht="15" x14ac:dyDescent="0.25">
      <c r="A1079" s="190">
        <v>41684</v>
      </c>
      <c r="B1079" s="191">
        <v>523</v>
      </c>
      <c r="C1079" s="191" t="s">
        <v>873</v>
      </c>
      <c r="D1079" s="165" t="s">
        <v>87</v>
      </c>
      <c r="E1079" s="192">
        <v>6900.5</v>
      </c>
      <c r="F1079" s="167">
        <v>41684</v>
      </c>
      <c r="G1079" s="168">
        <v>6900.5</v>
      </c>
      <c r="H1079" s="201">
        <f t="shared" si="16"/>
        <v>0</v>
      </c>
      <c r="I1079" s="169" t="s">
        <v>8</v>
      </c>
      <c r="J1079" s="145"/>
    </row>
    <row r="1080" spans="1:10" ht="15" x14ac:dyDescent="0.25">
      <c r="A1080" s="190">
        <v>41684</v>
      </c>
      <c r="B1080" s="191">
        <v>524</v>
      </c>
      <c r="C1080" s="191" t="s">
        <v>873</v>
      </c>
      <c r="D1080" s="165" t="s">
        <v>8</v>
      </c>
      <c r="E1080" s="192">
        <v>704</v>
      </c>
      <c r="F1080" s="167">
        <v>41684</v>
      </c>
      <c r="G1080" s="168">
        <v>704</v>
      </c>
      <c r="H1080" s="201">
        <f t="shared" si="16"/>
        <v>0</v>
      </c>
      <c r="I1080" s="169" t="s">
        <v>8</v>
      </c>
      <c r="J1080" s="145"/>
    </row>
    <row r="1081" spans="1:10" ht="15" x14ac:dyDescent="0.25">
      <c r="A1081" s="190">
        <v>41684</v>
      </c>
      <c r="B1081" s="191">
        <v>525</v>
      </c>
      <c r="C1081" s="191" t="s">
        <v>873</v>
      </c>
      <c r="D1081" s="165" t="s">
        <v>509</v>
      </c>
      <c r="E1081" s="192">
        <v>41728</v>
      </c>
      <c r="F1081" s="167">
        <v>41684</v>
      </c>
      <c r="G1081" s="168">
        <v>41728</v>
      </c>
      <c r="H1081" s="201">
        <f t="shared" si="16"/>
        <v>0</v>
      </c>
      <c r="I1081" s="169" t="s">
        <v>8</v>
      </c>
      <c r="J1081" s="145"/>
    </row>
    <row r="1082" spans="1:10" ht="15" x14ac:dyDescent="0.25">
      <c r="A1082" s="190">
        <v>41684</v>
      </c>
      <c r="B1082" s="191">
        <v>526</v>
      </c>
      <c r="C1082" s="191" t="s">
        <v>873</v>
      </c>
      <c r="D1082" s="165" t="s">
        <v>435</v>
      </c>
      <c r="E1082" s="192">
        <v>6298</v>
      </c>
      <c r="F1082" s="167">
        <v>41684</v>
      </c>
      <c r="G1082" s="168">
        <v>6298</v>
      </c>
      <c r="H1082" s="201">
        <f t="shared" si="16"/>
        <v>0</v>
      </c>
      <c r="I1082" s="169" t="s">
        <v>8</v>
      </c>
      <c r="J1082" s="145"/>
    </row>
    <row r="1083" spans="1:10" ht="15" x14ac:dyDescent="0.25">
      <c r="A1083" s="190">
        <v>41684</v>
      </c>
      <c r="B1083" s="191">
        <v>527</v>
      </c>
      <c r="C1083" s="191" t="s">
        <v>873</v>
      </c>
      <c r="D1083" s="165" t="s">
        <v>106</v>
      </c>
      <c r="E1083" s="192">
        <v>10529</v>
      </c>
      <c r="F1083" s="167">
        <v>41690</v>
      </c>
      <c r="G1083" s="168">
        <v>10529</v>
      </c>
      <c r="H1083" s="201">
        <f t="shared" si="16"/>
        <v>0</v>
      </c>
      <c r="I1083" s="169"/>
      <c r="J1083" s="145"/>
    </row>
    <row r="1084" spans="1:10" ht="15" x14ac:dyDescent="0.25">
      <c r="A1084" s="190">
        <v>41684</v>
      </c>
      <c r="B1084" s="191">
        <v>528</v>
      </c>
      <c r="C1084" s="191" t="s">
        <v>873</v>
      </c>
      <c r="D1084" s="165" t="s">
        <v>478</v>
      </c>
      <c r="E1084" s="192">
        <v>9324</v>
      </c>
      <c r="F1084" s="167">
        <v>41685</v>
      </c>
      <c r="G1084" s="168">
        <v>9324</v>
      </c>
      <c r="H1084" s="201">
        <f t="shared" si="16"/>
        <v>0</v>
      </c>
      <c r="I1084" s="169" t="s">
        <v>21</v>
      </c>
      <c r="J1084" s="145"/>
    </row>
    <row r="1085" spans="1:10" ht="15" x14ac:dyDescent="0.25">
      <c r="A1085" s="190">
        <v>41684</v>
      </c>
      <c r="B1085" s="191">
        <v>529</v>
      </c>
      <c r="C1085" s="191" t="s">
        <v>873</v>
      </c>
      <c r="D1085" s="165" t="s">
        <v>953</v>
      </c>
      <c r="E1085" s="192">
        <v>16514.5</v>
      </c>
      <c r="F1085" s="173">
        <v>41706</v>
      </c>
      <c r="G1085" s="174">
        <v>16514.5</v>
      </c>
      <c r="H1085" s="201">
        <f t="shared" si="16"/>
        <v>0</v>
      </c>
      <c r="I1085" s="169" t="s">
        <v>37</v>
      </c>
      <c r="J1085" s="145"/>
    </row>
    <row r="1086" spans="1:10" ht="15" x14ac:dyDescent="0.25">
      <c r="A1086" s="190">
        <v>41684</v>
      </c>
      <c r="B1086" s="191">
        <v>530</v>
      </c>
      <c r="C1086" s="191" t="s">
        <v>873</v>
      </c>
      <c r="D1086" s="165" t="s">
        <v>240</v>
      </c>
      <c r="E1086" s="192">
        <v>45220.4</v>
      </c>
      <c r="F1086" s="173" t="s">
        <v>954</v>
      </c>
      <c r="G1086" s="168">
        <v>45220.4</v>
      </c>
      <c r="H1086" s="201">
        <f t="shared" si="16"/>
        <v>0</v>
      </c>
      <c r="I1086" s="169" t="s">
        <v>21</v>
      </c>
      <c r="J1086" s="145"/>
    </row>
    <row r="1087" spans="1:10" ht="15" x14ac:dyDescent="0.25">
      <c r="A1087" s="190">
        <v>41684</v>
      </c>
      <c r="B1087" s="191">
        <v>531</v>
      </c>
      <c r="C1087" s="191" t="s">
        <v>873</v>
      </c>
      <c r="D1087" s="165" t="s">
        <v>88</v>
      </c>
      <c r="E1087" s="192">
        <v>6612</v>
      </c>
      <c r="F1087" s="167">
        <v>41684</v>
      </c>
      <c r="G1087" s="168">
        <v>6612</v>
      </c>
      <c r="H1087" s="201">
        <f t="shared" si="16"/>
        <v>0</v>
      </c>
      <c r="I1087" s="169" t="s">
        <v>37</v>
      </c>
      <c r="J1087" s="145"/>
    </row>
    <row r="1088" spans="1:10" ht="15" x14ac:dyDescent="0.25">
      <c r="A1088" s="190">
        <v>41684</v>
      </c>
      <c r="B1088" s="191">
        <v>532</v>
      </c>
      <c r="C1088" s="191" t="s">
        <v>873</v>
      </c>
      <c r="D1088" s="165" t="s">
        <v>346</v>
      </c>
      <c r="E1088" s="192">
        <v>3948</v>
      </c>
      <c r="F1088" s="167">
        <v>41684</v>
      </c>
      <c r="G1088" s="168">
        <v>3948</v>
      </c>
      <c r="H1088" s="201">
        <f t="shared" si="16"/>
        <v>0</v>
      </c>
      <c r="I1088" s="169" t="s">
        <v>37</v>
      </c>
      <c r="J1088" s="145"/>
    </row>
    <row r="1089" spans="1:10" ht="15" x14ac:dyDescent="0.25">
      <c r="A1089" s="190">
        <v>41684</v>
      </c>
      <c r="B1089" s="191">
        <v>533</v>
      </c>
      <c r="C1089" s="191" t="s">
        <v>873</v>
      </c>
      <c r="D1089" s="165" t="s">
        <v>149</v>
      </c>
      <c r="E1089" s="192">
        <v>11052</v>
      </c>
      <c r="F1089" s="167">
        <v>41684</v>
      </c>
      <c r="G1089" s="168">
        <v>11052</v>
      </c>
      <c r="H1089" s="201">
        <f t="shared" si="16"/>
        <v>0</v>
      </c>
      <c r="I1089" s="169" t="s">
        <v>37</v>
      </c>
      <c r="J1089" s="145"/>
    </row>
    <row r="1090" spans="1:10" ht="15" x14ac:dyDescent="0.25">
      <c r="A1090" s="190">
        <v>41684</v>
      </c>
      <c r="B1090" s="191">
        <v>534</v>
      </c>
      <c r="C1090" s="191" t="s">
        <v>873</v>
      </c>
      <c r="D1090" s="165" t="s">
        <v>667</v>
      </c>
      <c r="E1090" s="192">
        <v>10826.5</v>
      </c>
      <c r="F1090" s="167">
        <v>41685</v>
      </c>
      <c r="G1090" s="168">
        <v>10826.5</v>
      </c>
      <c r="H1090" s="201">
        <f t="shared" si="16"/>
        <v>0</v>
      </c>
      <c r="I1090" s="169" t="s">
        <v>21</v>
      </c>
      <c r="J1090" s="145"/>
    </row>
    <row r="1091" spans="1:10" ht="15" x14ac:dyDescent="0.25">
      <c r="A1091" s="190">
        <v>41684</v>
      </c>
      <c r="B1091" s="191">
        <v>535</v>
      </c>
      <c r="C1091" s="191" t="s">
        <v>873</v>
      </c>
      <c r="D1091" s="165" t="s">
        <v>245</v>
      </c>
      <c r="E1091" s="192">
        <v>2868.5</v>
      </c>
      <c r="F1091" s="167">
        <v>41684</v>
      </c>
      <c r="G1091" s="168">
        <v>2868.5</v>
      </c>
      <c r="H1091" s="201">
        <f t="shared" si="16"/>
        <v>0</v>
      </c>
      <c r="I1091" s="169" t="s">
        <v>37</v>
      </c>
      <c r="J1091" s="145"/>
    </row>
    <row r="1092" spans="1:10" ht="15" x14ac:dyDescent="0.25">
      <c r="A1092" s="190">
        <v>41684</v>
      </c>
      <c r="B1092" s="191">
        <v>536</v>
      </c>
      <c r="C1092" s="191" t="s">
        <v>873</v>
      </c>
      <c r="D1092" s="165" t="s">
        <v>766</v>
      </c>
      <c r="E1092" s="192">
        <v>2917</v>
      </c>
      <c r="F1092" s="167">
        <v>41684</v>
      </c>
      <c r="G1092" s="168">
        <v>2917</v>
      </c>
      <c r="H1092" s="201">
        <f t="shared" si="16"/>
        <v>0</v>
      </c>
      <c r="I1092" s="169" t="s">
        <v>37</v>
      </c>
      <c r="J1092" s="145"/>
    </row>
    <row r="1093" spans="1:10" ht="15" x14ac:dyDescent="0.25">
      <c r="A1093" s="190">
        <v>41684</v>
      </c>
      <c r="B1093" s="191">
        <v>537</v>
      </c>
      <c r="C1093" s="191" t="s">
        <v>873</v>
      </c>
      <c r="D1093" s="165" t="s">
        <v>93</v>
      </c>
      <c r="E1093" s="192">
        <v>6777</v>
      </c>
      <c r="F1093" s="167">
        <v>41684</v>
      </c>
      <c r="G1093" s="168">
        <v>6777</v>
      </c>
      <c r="H1093" s="201">
        <f t="shared" ref="H1093:H1156" si="17">E1093-G1093</f>
        <v>0</v>
      </c>
      <c r="I1093" s="169" t="s">
        <v>37</v>
      </c>
      <c r="J1093" s="145"/>
    </row>
    <row r="1094" spans="1:10" ht="15" x14ac:dyDescent="0.25">
      <c r="A1094" s="190">
        <v>41684</v>
      </c>
      <c r="B1094" s="191">
        <v>538</v>
      </c>
      <c r="C1094" s="191" t="s">
        <v>873</v>
      </c>
      <c r="D1094" s="165" t="s">
        <v>149</v>
      </c>
      <c r="E1094" s="192">
        <v>803</v>
      </c>
      <c r="F1094" s="167">
        <v>41684</v>
      </c>
      <c r="G1094" s="168">
        <v>803</v>
      </c>
      <c r="H1094" s="201">
        <f t="shared" si="17"/>
        <v>0</v>
      </c>
      <c r="I1094" s="169" t="s">
        <v>37</v>
      </c>
      <c r="J1094" s="145"/>
    </row>
    <row r="1095" spans="1:10" ht="15" x14ac:dyDescent="0.25">
      <c r="A1095" s="190">
        <v>41684</v>
      </c>
      <c r="B1095" s="191">
        <v>539</v>
      </c>
      <c r="C1095" s="191" t="s">
        <v>873</v>
      </c>
      <c r="D1095" s="165" t="s">
        <v>85</v>
      </c>
      <c r="E1095" s="192">
        <v>34857</v>
      </c>
      <c r="F1095" s="167">
        <v>41684</v>
      </c>
      <c r="G1095" s="168">
        <v>34857</v>
      </c>
      <c r="H1095" s="201">
        <f t="shared" si="17"/>
        <v>0</v>
      </c>
      <c r="I1095" s="169" t="s">
        <v>37</v>
      </c>
      <c r="J1095" s="145"/>
    </row>
    <row r="1096" spans="1:10" ht="15" x14ac:dyDescent="0.25">
      <c r="A1096" s="190">
        <v>41684</v>
      </c>
      <c r="B1096" s="191">
        <v>540</v>
      </c>
      <c r="C1096" s="191" t="s">
        <v>873</v>
      </c>
      <c r="D1096" s="165" t="s">
        <v>955</v>
      </c>
      <c r="E1096" s="192">
        <v>3811</v>
      </c>
      <c r="F1096" s="167">
        <v>41684</v>
      </c>
      <c r="G1096" s="168">
        <v>3811</v>
      </c>
      <c r="H1096" s="201">
        <f t="shared" si="17"/>
        <v>0</v>
      </c>
      <c r="I1096" s="169"/>
      <c r="J1096" s="145"/>
    </row>
    <row r="1097" spans="1:10" ht="15" x14ac:dyDescent="0.25">
      <c r="A1097" s="190">
        <v>41684</v>
      </c>
      <c r="B1097" s="191">
        <v>541</v>
      </c>
      <c r="C1097" s="191" t="s">
        <v>873</v>
      </c>
      <c r="D1097" s="165" t="s">
        <v>74</v>
      </c>
      <c r="E1097" s="192">
        <v>1315</v>
      </c>
      <c r="F1097" s="167">
        <v>41684</v>
      </c>
      <c r="G1097" s="168">
        <v>1315</v>
      </c>
      <c r="H1097" s="201">
        <f t="shared" si="17"/>
        <v>0</v>
      </c>
      <c r="I1097" s="169"/>
      <c r="J1097" s="145"/>
    </row>
    <row r="1098" spans="1:10" ht="15" x14ac:dyDescent="0.25">
      <c r="A1098" s="190">
        <v>41684</v>
      </c>
      <c r="B1098" s="191">
        <v>542</v>
      </c>
      <c r="C1098" s="191" t="s">
        <v>873</v>
      </c>
      <c r="D1098" s="165" t="s">
        <v>152</v>
      </c>
      <c r="E1098" s="192">
        <v>8198.5</v>
      </c>
      <c r="F1098" s="167">
        <v>41684</v>
      </c>
      <c r="G1098" s="168">
        <v>8198.5</v>
      </c>
      <c r="H1098" s="201">
        <f t="shared" si="17"/>
        <v>0</v>
      </c>
      <c r="I1098" s="169"/>
      <c r="J1098" s="145"/>
    </row>
    <row r="1099" spans="1:10" ht="15" x14ac:dyDescent="0.25">
      <c r="A1099" s="188">
        <v>41685</v>
      </c>
      <c r="B1099" s="189">
        <v>543</v>
      </c>
      <c r="C1099" s="189" t="s">
        <v>873</v>
      </c>
      <c r="D1099" s="165" t="s">
        <v>19</v>
      </c>
      <c r="E1099" s="192">
        <v>50383.5</v>
      </c>
      <c r="F1099" s="169"/>
      <c r="G1099" s="196"/>
      <c r="H1099" s="211">
        <f t="shared" si="17"/>
        <v>50383.5</v>
      </c>
      <c r="I1099" s="169" t="s">
        <v>152</v>
      </c>
      <c r="J1099" s="145"/>
    </row>
    <row r="1100" spans="1:10" ht="15" x14ac:dyDescent="0.25">
      <c r="A1100" s="190">
        <v>41685</v>
      </c>
      <c r="B1100" s="191">
        <v>544</v>
      </c>
      <c r="C1100" s="191" t="s">
        <v>873</v>
      </c>
      <c r="D1100" s="165" t="s">
        <v>14</v>
      </c>
      <c r="E1100" s="192">
        <v>8888</v>
      </c>
      <c r="F1100" s="167">
        <v>41685</v>
      </c>
      <c r="G1100" s="168">
        <v>8888</v>
      </c>
      <c r="H1100" s="201">
        <f t="shared" si="17"/>
        <v>0</v>
      </c>
      <c r="I1100" s="192" t="s">
        <v>27</v>
      </c>
      <c r="J1100" s="145"/>
    </row>
    <row r="1101" spans="1:10" ht="15" x14ac:dyDescent="0.25">
      <c r="A1101" s="190">
        <v>41685</v>
      </c>
      <c r="B1101" s="191">
        <v>545</v>
      </c>
      <c r="C1101" s="191" t="s">
        <v>873</v>
      </c>
      <c r="D1101" s="165" t="s">
        <v>57</v>
      </c>
      <c r="E1101" s="192">
        <v>1200</v>
      </c>
      <c r="F1101" s="167">
        <v>41685</v>
      </c>
      <c r="G1101" s="168">
        <v>1200</v>
      </c>
      <c r="H1101" s="201">
        <f t="shared" si="17"/>
        <v>0</v>
      </c>
      <c r="I1101" s="169" t="s">
        <v>27</v>
      </c>
      <c r="J1101" s="145"/>
    </row>
    <row r="1102" spans="1:10" ht="15" x14ac:dyDescent="0.25">
      <c r="A1102" s="190">
        <v>41685</v>
      </c>
      <c r="B1102" s="191">
        <v>546</v>
      </c>
      <c r="C1102" s="191" t="s">
        <v>873</v>
      </c>
      <c r="D1102" s="165" t="s">
        <v>11</v>
      </c>
      <c r="E1102" s="192">
        <v>45580</v>
      </c>
      <c r="F1102" s="167">
        <v>41691</v>
      </c>
      <c r="G1102" s="168">
        <v>45580</v>
      </c>
      <c r="H1102" s="201">
        <f t="shared" si="17"/>
        <v>0</v>
      </c>
      <c r="I1102" s="169"/>
      <c r="J1102" s="145"/>
    </row>
    <row r="1103" spans="1:10" ht="15" x14ac:dyDescent="0.25">
      <c r="A1103" s="190">
        <v>41685</v>
      </c>
      <c r="B1103" s="191">
        <v>547</v>
      </c>
      <c r="C1103" s="191" t="s">
        <v>873</v>
      </c>
      <c r="D1103" s="165" t="s">
        <v>28</v>
      </c>
      <c r="E1103" s="192">
        <v>26022</v>
      </c>
      <c r="F1103" s="167">
        <v>41685</v>
      </c>
      <c r="G1103" s="168">
        <v>26022</v>
      </c>
      <c r="H1103" s="201">
        <f t="shared" si="17"/>
        <v>0</v>
      </c>
      <c r="I1103" s="169"/>
      <c r="J1103" s="145"/>
    </row>
    <row r="1104" spans="1:10" ht="15" x14ac:dyDescent="0.25">
      <c r="A1104" s="190">
        <v>41685</v>
      </c>
      <c r="B1104" s="191">
        <v>548</v>
      </c>
      <c r="C1104" s="191" t="s">
        <v>873</v>
      </c>
      <c r="D1104" s="165" t="s">
        <v>28</v>
      </c>
      <c r="E1104" s="192">
        <v>2952</v>
      </c>
      <c r="F1104" s="167">
        <v>41685</v>
      </c>
      <c r="G1104" s="168">
        <v>2952</v>
      </c>
      <c r="H1104" s="201">
        <f t="shared" si="17"/>
        <v>0</v>
      </c>
      <c r="I1104" s="169"/>
      <c r="J1104" s="145"/>
    </row>
    <row r="1105" spans="1:10" ht="15" x14ac:dyDescent="0.25">
      <c r="A1105" s="190">
        <v>41685</v>
      </c>
      <c r="B1105" s="191">
        <v>549</v>
      </c>
      <c r="C1105" s="191" t="s">
        <v>873</v>
      </c>
      <c r="D1105" s="165" t="s">
        <v>20</v>
      </c>
      <c r="E1105" s="192">
        <v>14238</v>
      </c>
      <c r="F1105" s="167">
        <v>41687</v>
      </c>
      <c r="G1105" s="168">
        <v>14238</v>
      </c>
      <c r="H1105" s="201">
        <f t="shared" si="17"/>
        <v>0</v>
      </c>
      <c r="I1105" s="169" t="s">
        <v>8</v>
      </c>
      <c r="J1105" s="145"/>
    </row>
    <row r="1106" spans="1:10" ht="15" x14ac:dyDescent="0.25">
      <c r="A1106" s="190">
        <v>41685</v>
      </c>
      <c r="B1106" s="191">
        <v>550</v>
      </c>
      <c r="C1106" s="191" t="s">
        <v>873</v>
      </c>
      <c r="D1106" s="165" t="s">
        <v>13</v>
      </c>
      <c r="E1106" s="192">
        <v>6923.4</v>
      </c>
      <c r="F1106" s="167">
        <v>41687</v>
      </c>
      <c r="G1106" s="168">
        <v>6923.5</v>
      </c>
      <c r="H1106" s="201">
        <f t="shared" si="17"/>
        <v>-0.1000000000003638</v>
      </c>
      <c r="I1106" s="169" t="s">
        <v>21</v>
      </c>
      <c r="J1106" s="145"/>
    </row>
    <row r="1107" spans="1:10" ht="15" x14ac:dyDescent="0.25">
      <c r="A1107" s="190">
        <v>41685</v>
      </c>
      <c r="B1107" s="191">
        <v>551</v>
      </c>
      <c r="C1107" s="191" t="s">
        <v>873</v>
      </c>
      <c r="D1107" s="165" t="s">
        <v>44</v>
      </c>
      <c r="E1107" s="192">
        <v>5700</v>
      </c>
      <c r="F1107" s="173">
        <v>41699</v>
      </c>
      <c r="G1107" s="174">
        <v>5700</v>
      </c>
      <c r="H1107" s="201">
        <f t="shared" si="17"/>
        <v>0</v>
      </c>
      <c r="I1107" s="169" t="s">
        <v>45</v>
      </c>
      <c r="J1107" s="145"/>
    </row>
    <row r="1108" spans="1:10" ht="15" x14ac:dyDescent="0.25">
      <c r="A1108" s="190">
        <v>41685</v>
      </c>
      <c r="B1108" s="191">
        <v>552</v>
      </c>
      <c r="C1108" s="191" t="s">
        <v>873</v>
      </c>
      <c r="D1108" s="165" t="s">
        <v>122</v>
      </c>
      <c r="E1108" s="192">
        <v>1520</v>
      </c>
      <c r="F1108" s="173">
        <v>41699</v>
      </c>
      <c r="G1108" s="174">
        <v>1520</v>
      </c>
      <c r="H1108" s="201">
        <f t="shared" si="17"/>
        <v>0</v>
      </c>
      <c r="I1108" s="169" t="s">
        <v>45</v>
      </c>
      <c r="J1108" s="145"/>
    </row>
    <row r="1109" spans="1:10" ht="15" x14ac:dyDescent="0.25">
      <c r="A1109" s="190">
        <v>41685</v>
      </c>
      <c r="B1109" s="191">
        <v>553</v>
      </c>
      <c r="C1109" s="191" t="s">
        <v>873</v>
      </c>
      <c r="D1109" s="165" t="s">
        <v>43</v>
      </c>
      <c r="E1109" s="192">
        <v>1140</v>
      </c>
      <c r="F1109" s="173">
        <v>41699</v>
      </c>
      <c r="G1109" s="174">
        <v>1140</v>
      </c>
      <c r="H1109" s="201">
        <f t="shared" si="17"/>
        <v>0</v>
      </c>
      <c r="I1109" s="169" t="s">
        <v>45</v>
      </c>
      <c r="J1109" s="145"/>
    </row>
    <row r="1110" spans="1:10" ht="15" x14ac:dyDescent="0.25">
      <c r="A1110" s="190">
        <v>41685</v>
      </c>
      <c r="B1110" s="191">
        <v>554</v>
      </c>
      <c r="C1110" s="191" t="s">
        <v>873</v>
      </c>
      <c r="D1110" s="165" t="s">
        <v>42</v>
      </c>
      <c r="E1110" s="192">
        <v>1900</v>
      </c>
      <c r="F1110" s="173">
        <v>41699</v>
      </c>
      <c r="G1110" s="174">
        <v>1900</v>
      </c>
      <c r="H1110" s="201">
        <f t="shared" si="17"/>
        <v>0</v>
      </c>
      <c r="I1110" s="169" t="s">
        <v>45</v>
      </c>
      <c r="J1110" s="145"/>
    </row>
    <row r="1111" spans="1:10" ht="15" x14ac:dyDescent="0.25">
      <c r="A1111" s="190">
        <v>41685</v>
      </c>
      <c r="B1111" s="191">
        <v>555</v>
      </c>
      <c r="C1111" s="191" t="s">
        <v>873</v>
      </c>
      <c r="D1111" s="165" t="s">
        <v>36</v>
      </c>
      <c r="E1111" s="221">
        <v>24773</v>
      </c>
      <c r="F1111" s="175" t="s">
        <v>956</v>
      </c>
      <c r="G1111" s="168">
        <f>23500+1273</f>
        <v>24773</v>
      </c>
      <c r="H1111" s="201">
        <f t="shared" si="17"/>
        <v>0</v>
      </c>
      <c r="I1111" s="169" t="s">
        <v>12</v>
      </c>
      <c r="J1111" s="145"/>
    </row>
    <row r="1112" spans="1:10" ht="15" x14ac:dyDescent="0.25">
      <c r="A1112" s="190">
        <v>41685</v>
      </c>
      <c r="B1112" s="191">
        <v>556</v>
      </c>
      <c r="C1112" s="191" t="s">
        <v>873</v>
      </c>
      <c r="D1112" s="165" t="s">
        <v>29</v>
      </c>
      <c r="E1112" s="221">
        <v>19205</v>
      </c>
      <c r="F1112" s="175" t="s">
        <v>957</v>
      </c>
      <c r="G1112" s="168">
        <f>6800+10605+1800</f>
        <v>19205</v>
      </c>
      <c r="H1112" s="201">
        <f t="shared" si="17"/>
        <v>0</v>
      </c>
      <c r="I1112" s="169" t="s">
        <v>30</v>
      </c>
      <c r="J1112" s="145"/>
    </row>
    <row r="1113" spans="1:10" ht="15" x14ac:dyDescent="0.25">
      <c r="A1113" s="190">
        <v>41685</v>
      </c>
      <c r="B1113" s="191">
        <v>557</v>
      </c>
      <c r="C1113" s="191" t="s">
        <v>873</v>
      </c>
      <c r="D1113" s="165" t="s">
        <v>47</v>
      </c>
      <c r="E1113" s="192">
        <v>4467</v>
      </c>
      <c r="F1113" s="167">
        <v>41687</v>
      </c>
      <c r="G1113" s="168">
        <v>4467</v>
      </c>
      <c r="H1113" s="201">
        <f t="shared" si="17"/>
        <v>0</v>
      </c>
      <c r="I1113" s="169" t="s">
        <v>30</v>
      </c>
      <c r="J1113" s="145"/>
    </row>
    <row r="1114" spans="1:10" ht="15" x14ac:dyDescent="0.25">
      <c r="A1114" s="190">
        <v>41685</v>
      </c>
      <c r="B1114" s="191">
        <v>558</v>
      </c>
      <c r="C1114" s="191" t="s">
        <v>873</v>
      </c>
      <c r="D1114" s="171" t="s">
        <v>53</v>
      </c>
      <c r="E1114" s="224">
        <v>0</v>
      </c>
      <c r="F1114" s="169"/>
      <c r="G1114" s="168">
        <v>0</v>
      </c>
      <c r="H1114" s="201">
        <f t="shared" si="17"/>
        <v>0</v>
      </c>
      <c r="I1114" s="169" t="s">
        <v>513</v>
      </c>
      <c r="J1114" s="145"/>
    </row>
    <row r="1115" spans="1:10" ht="15" x14ac:dyDescent="0.25">
      <c r="A1115" s="190">
        <v>41685</v>
      </c>
      <c r="B1115" s="191">
        <v>559</v>
      </c>
      <c r="C1115" s="191" t="s">
        <v>873</v>
      </c>
      <c r="D1115" s="165" t="s">
        <v>23</v>
      </c>
      <c r="E1115" s="192">
        <v>1735</v>
      </c>
      <c r="F1115" s="167">
        <v>41685</v>
      </c>
      <c r="G1115" s="168">
        <v>1735</v>
      </c>
      <c r="H1115" s="201">
        <f t="shared" si="17"/>
        <v>0</v>
      </c>
      <c r="I1115" s="169"/>
      <c r="J1115" s="145"/>
    </row>
    <row r="1116" spans="1:10" ht="15" x14ac:dyDescent="0.25">
      <c r="A1116" s="190">
        <v>41685</v>
      </c>
      <c r="B1116" s="191">
        <v>560</v>
      </c>
      <c r="C1116" s="191" t="s">
        <v>873</v>
      </c>
      <c r="D1116" s="165" t="s">
        <v>757</v>
      </c>
      <c r="E1116" s="192">
        <v>2161</v>
      </c>
      <c r="F1116" s="167">
        <v>41685</v>
      </c>
      <c r="G1116" s="168">
        <v>2161</v>
      </c>
      <c r="H1116" s="201">
        <f t="shared" si="17"/>
        <v>0</v>
      </c>
      <c r="I1116" s="169"/>
      <c r="J1116" s="145"/>
    </row>
    <row r="1117" spans="1:10" ht="15" x14ac:dyDescent="0.25">
      <c r="A1117" s="190">
        <v>41685</v>
      </c>
      <c r="B1117" s="191">
        <v>561</v>
      </c>
      <c r="C1117" s="191" t="s">
        <v>873</v>
      </c>
      <c r="D1117" s="165" t="s">
        <v>23</v>
      </c>
      <c r="E1117" s="192">
        <v>2671</v>
      </c>
      <c r="F1117" s="167">
        <v>41685</v>
      </c>
      <c r="G1117" s="168">
        <v>2671</v>
      </c>
      <c r="H1117" s="201">
        <f t="shared" si="17"/>
        <v>0</v>
      </c>
      <c r="I1117" s="169"/>
      <c r="J1117" s="145"/>
    </row>
    <row r="1118" spans="1:10" ht="15" x14ac:dyDescent="0.25">
      <c r="A1118" s="190">
        <v>41685</v>
      </c>
      <c r="B1118" s="191">
        <v>562</v>
      </c>
      <c r="C1118" s="191" t="s">
        <v>873</v>
      </c>
      <c r="D1118" s="165" t="s">
        <v>33</v>
      </c>
      <c r="E1118" s="192">
        <v>7878</v>
      </c>
      <c r="F1118" s="167">
        <v>41685</v>
      </c>
      <c r="G1118" s="168">
        <v>7878</v>
      </c>
      <c r="H1118" s="201">
        <f t="shared" si="17"/>
        <v>0</v>
      </c>
      <c r="I1118" s="169"/>
      <c r="J1118" s="145"/>
    </row>
    <row r="1119" spans="1:10" ht="15" x14ac:dyDescent="0.25">
      <c r="A1119" s="190">
        <v>41685</v>
      </c>
      <c r="B1119" s="191">
        <v>563</v>
      </c>
      <c r="C1119" s="191" t="s">
        <v>873</v>
      </c>
      <c r="D1119" s="165" t="s">
        <v>761</v>
      </c>
      <c r="E1119" s="192">
        <v>2647</v>
      </c>
      <c r="F1119" s="167">
        <v>41687</v>
      </c>
      <c r="G1119" s="168">
        <v>2647</v>
      </c>
      <c r="H1119" s="201">
        <f t="shared" si="17"/>
        <v>0</v>
      </c>
      <c r="I1119" s="169" t="s">
        <v>30</v>
      </c>
      <c r="J1119" s="145"/>
    </row>
    <row r="1120" spans="1:10" ht="15" x14ac:dyDescent="0.25">
      <c r="A1120" s="190">
        <v>41685</v>
      </c>
      <c r="B1120" s="191">
        <v>564</v>
      </c>
      <c r="C1120" s="191" t="s">
        <v>873</v>
      </c>
      <c r="D1120" s="165" t="s">
        <v>124</v>
      </c>
      <c r="E1120" s="192">
        <v>9031</v>
      </c>
      <c r="F1120" s="167">
        <v>41685</v>
      </c>
      <c r="G1120" s="168">
        <v>9031</v>
      </c>
      <c r="H1120" s="201">
        <f t="shared" si="17"/>
        <v>0</v>
      </c>
      <c r="I1120" s="169" t="s">
        <v>30</v>
      </c>
      <c r="J1120" s="145"/>
    </row>
    <row r="1121" spans="1:10" ht="15" x14ac:dyDescent="0.25">
      <c r="A1121" s="190">
        <v>41685</v>
      </c>
      <c r="B1121" s="191">
        <v>565</v>
      </c>
      <c r="C1121" s="191" t="s">
        <v>873</v>
      </c>
      <c r="D1121" s="165" t="s">
        <v>111</v>
      </c>
      <c r="E1121" s="192">
        <v>3744</v>
      </c>
      <c r="F1121" s="167">
        <v>41685</v>
      </c>
      <c r="G1121" s="168">
        <v>3744</v>
      </c>
      <c r="H1121" s="201">
        <f t="shared" si="17"/>
        <v>0</v>
      </c>
      <c r="I1121" s="169" t="s">
        <v>45</v>
      </c>
      <c r="J1121" s="145"/>
    </row>
    <row r="1122" spans="1:10" ht="15" x14ac:dyDescent="0.25">
      <c r="A1122" s="190">
        <v>41685</v>
      </c>
      <c r="B1122" s="191">
        <v>566</v>
      </c>
      <c r="C1122" s="191" t="s">
        <v>873</v>
      </c>
      <c r="D1122" s="165" t="s">
        <v>148</v>
      </c>
      <c r="E1122" s="192">
        <v>2789</v>
      </c>
      <c r="F1122" s="167">
        <v>41685</v>
      </c>
      <c r="G1122" s="168">
        <v>2789</v>
      </c>
      <c r="H1122" s="201">
        <f t="shared" si="17"/>
        <v>0</v>
      </c>
      <c r="I1122" s="169" t="s">
        <v>30</v>
      </c>
      <c r="J1122" s="145"/>
    </row>
    <row r="1123" spans="1:10" ht="15" x14ac:dyDescent="0.25">
      <c r="A1123" s="190">
        <v>41685</v>
      </c>
      <c r="B1123" s="191">
        <v>567</v>
      </c>
      <c r="C1123" s="191" t="s">
        <v>873</v>
      </c>
      <c r="D1123" s="165" t="s">
        <v>49</v>
      </c>
      <c r="E1123" s="192">
        <v>1234</v>
      </c>
      <c r="F1123" s="167">
        <v>41685</v>
      </c>
      <c r="G1123" s="168">
        <v>1234</v>
      </c>
      <c r="H1123" s="201">
        <f t="shared" si="17"/>
        <v>0</v>
      </c>
      <c r="I1123" s="169"/>
      <c r="J1123" s="145"/>
    </row>
    <row r="1124" spans="1:10" ht="15" x14ac:dyDescent="0.25">
      <c r="A1124" s="190">
        <v>41685</v>
      </c>
      <c r="B1124" s="191">
        <v>568</v>
      </c>
      <c r="C1124" s="191" t="s">
        <v>873</v>
      </c>
      <c r="D1124" s="165" t="s">
        <v>468</v>
      </c>
      <c r="E1124" s="192">
        <v>6798</v>
      </c>
      <c r="F1124" s="167">
        <v>41686</v>
      </c>
      <c r="G1124" s="168">
        <v>6798</v>
      </c>
      <c r="H1124" s="201">
        <f t="shared" si="17"/>
        <v>0</v>
      </c>
      <c r="I1124" s="169" t="s">
        <v>37</v>
      </c>
      <c r="J1124" s="145"/>
    </row>
    <row r="1125" spans="1:10" ht="15" x14ac:dyDescent="0.25">
      <c r="A1125" s="190">
        <v>41685</v>
      </c>
      <c r="B1125" s="191">
        <v>569</v>
      </c>
      <c r="C1125" s="191" t="s">
        <v>873</v>
      </c>
      <c r="D1125" s="165" t="s">
        <v>624</v>
      </c>
      <c r="E1125" s="221">
        <v>1744.5</v>
      </c>
      <c r="F1125" s="187">
        <v>41686</v>
      </c>
      <c r="G1125" s="168">
        <v>1744.5</v>
      </c>
      <c r="H1125" s="201">
        <f t="shared" si="17"/>
        <v>0</v>
      </c>
      <c r="I1125" s="169" t="s">
        <v>37</v>
      </c>
      <c r="J1125" s="145"/>
    </row>
    <row r="1126" spans="1:10" ht="15" x14ac:dyDescent="0.25">
      <c r="A1126" s="190">
        <v>41685</v>
      </c>
      <c r="B1126" s="191">
        <v>570</v>
      </c>
      <c r="C1126" s="191" t="s">
        <v>873</v>
      </c>
      <c r="D1126" s="165" t="s">
        <v>351</v>
      </c>
      <c r="E1126" s="192">
        <v>3511</v>
      </c>
      <c r="F1126" s="167">
        <v>41686</v>
      </c>
      <c r="G1126" s="168">
        <v>3511</v>
      </c>
      <c r="H1126" s="201">
        <f t="shared" si="17"/>
        <v>0</v>
      </c>
      <c r="I1126" s="169" t="s">
        <v>37</v>
      </c>
      <c r="J1126" s="145"/>
    </row>
    <row r="1127" spans="1:10" ht="15" x14ac:dyDescent="0.25">
      <c r="A1127" s="190">
        <v>41685</v>
      </c>
      <c r="B1127" s="191">
        <v>571</v>
      </c>
      <c r="C1127" s="191" t="s">
        <v>873</v>
      </c>
      <c r="D1127" s="165" t="s">
        <v>123</v>
      </c>
      <c r="E1127" s="192">
        <v>3712</v>
      </c>
      <c r="F1127" s="167">
        <v>41687</v>
      </c>
      <c r="G1127" s="168">
        <v>3712</v>
      </c>
      <c r="H1127" s="201">
        <f t="shared" si="17"/>
        <v>0</v>
      </c>
      <c r="I1127" s="169" t="s">
        <v>8</v>
      </c>
      <c r="J1127" s="145"/>
    </row>
    <row r="1128" spans="1:10" ht="15" x14ac:dyDescent="0.25">
      <c r="A1128" s="190">
        <v>41685</v>
      </c>
      <c r="B1128" s="191">
        <v>572</v>
      </c>
      <c r="C1128" s="191" t="s">
        <v>873</v>
      </c>
      <c r="D1128" s="165" t="s">
        <v>348</v>
      </c>
      <c r="E1128" s="192">
        <v>5828</v>
      </c>
      <c r="F1128" s="167">
        <v>41686</v>
      </c>
      <c r="G1128" s="168">
        <v>5828</v>
      </c>
      <c r="H1128" s="201">
        <f t="shared" si="17"/>
        <v>0</v>
      </c>
      <c r="I1128" s="169" t="s">
        <v>37</v>
      </c>
      <c r="J1128" s="145"/>
    </row>
    <row r="1129" spans="1:10" ht="15" x14ac:dyDescent="0.25">
      <c r="A1129" s="190">
        <v>41685</v>
      </c>
      <c r="B1129" s="191">
        <v>573</v>
      </c>
      <c r="C1129" s="191" t="s">
        <v>873</v>
      </c>
      <c r="D1129" s="165" t="s">
        <v>12</v>
      </c>
      <c r="E1129" s="192">
        <v>554</v>
      </c>
      <c r="F1129" s="167">
        <v>41685</v>
      </c>
      <c r="G1129" s="168">
        <v>554</v>
      </c>
      <c r="H1129" s="201">
        <f t="shared" si="17"/>
        <v>0</v>
      </c>
      <c r="I1129" s="169"/>
      <c r="J1129" s="145"/>
    </row>
    <row r="1130" spans="1:10" ht="15" x14ac:dyDescent="0.25">
      <c r="A1130" s="190">
        <v>41685</v>
      </c>
      <c r="B1130" s="191">
        <v>574</v>
      </c>
      <c r="C1130" s="191" t="s">
        <v>873</v>
      </c>
      <c r="D1130" s="165" t="s">
        <v>99</v>
      </c>
      <c r="E1130" s="192">
        <v>2041</v>
      </c>
      <c r="F1130" s="167">
        <v>41686</v>
      </c>
      <c r="G1130" s="168">
        <v>2041</v>
      </c>
      <c r="H1130" s="201">
        <f t="shared" si="17"/>
        <v>0</v>
      </c>
      <c r="I1130" s="169" t="s">
        <v>37</v>
      </c>
      <c r="J1130" s="145"/>
    </row>
    <row r="1131" spans="1:10" ht="15" x14ac:dyDescent="0.25">
      <c r="A1131" s="190">
        <v>41685</v>
      </c>
      <c r="B1131" s="191">
        <v>575</v>
      </c>
      <c r="C1131" s="191" t="s">
        <v>873</v>
      </c>
      <c r="D1131" s="165" t="s">
        <v>8</v>
      </c>
      <c r="E1131" s="192">
        <v>365</v>
      </c>
      <c r="F1131" s="167">
        <v>41685</v>
      </c>
      <c r="G1131" s="168">
        <v>365</v>
      </c>
      <c r="H1131" s="201">
        <f t="shared" si="17"/>
        <v>0</v>
      </c>
      <c r="I1131" s="169" t="s">
        <v>8</v>
      </c>
      <c r="J1131" s="145"/>
    </row>
    <row r="1132" spans="1:10" ht="15" x14ac:dyDescent="0.25">
      <c r="A1132" s="190">
        <v>41685</v>
      </c>
      <c r="B1132" s="191">
        <v>576</v>
      </c>
      <c r="C1132" s="191" t="s">
        <v>873</v>
      </c>
      <c r="D1132" s="165" t="s">
        <v>349</v>
      </c>
      <c r="E1132" s="192">
        <v>5483</v>
      </c>
      <c r="F1132" s="167">
        <v>41686</v>
      </c>
      <c r="G1132" s="168">
        <v>5483</v>
      </c>
      <c r="H1132" s="201">
        <f t="shared" si="17"/>
        <v>0</v>
      </c>
      <c r="I1132" s="169" t="s">
        <v>37</v>
      </c>
      <c r="J1132" s="145"/>
    </row>
    <row r="1133" spans="1:10" ht="15" x14ac:dyDescent="0.25">
      <c r="A1133" s="190">
        <v>41685</v>
      </c>
      <c r="B1133" s="191">
        <v>577</v>
      </c>
      <c r="C1133" s="191" t="s">
        <v>873</v>
      </c>
      <c r="D1133" s="165" t="s">
        <v>36</v>
      </c>
      <c r="E1133" s="192">
        <v>3185.5</v>
      </c>
      <c r="F1133" s="167">
        <v>41685</v>
      </c>
      <c r="G1133" s="168">
        <v>3185.5</v>
      </c>
      <c r="H1133" s="201">
        <f t="shared" si="17"/>
        <v>0</v>
      </c>
      <c r="I1133" s="169"/>
      <c r="J1133" s="145"/>
    </row>
    <row r="1134" spans="1:10" ht="15" x14ac:dyDescent="0.25">
      <c r="A1134" s="190">
        <v>41685</v>
      </c>
      <c r="B1134" s="191">
        <v>578</v>
      </c>
      <c r="C1134" s="191" t="s">
        <v>873</v>
      </c>
      <c r="D1134" s="165" t="s">
        <v>332</v>
      </c>
      <c r="E1134" s="192">
        <v>1595</v>
      </c>
      <c r="F1134" s="167">
        <v>41685</v>
      </c>
      <c r="G1134" s="168">
        <v>1595</v>
      </c>
      <c r="H1134" s="201">
        <f t="shared" si="17"/>
        <v>0</v>
      </c>
      <c r="I1134" s="169" t="s">
        <v>45</v>
      </c>
      <c r="J1134" s="145"/>
    </row>
    <row r="1135" spans="1:10" ht="15" x14ac:dyDescent="0.25">
      <c r="A1135" s="190">
        <v>41685</v>
      </c>
      <c r="B1135" s="191">
        <v>579</v>
      </c>
      <c r="C1135" s="191" t="s">
        <v>873</v>
      </c>
      <c r="D1135" s="165" t="s">
        <v>48</v>
      </c>
      <c r="E1135" s="192">
        <v>835</v>
      </c>
      <c r="F1135" s="167">
        <v>41685</v>
      </c>
      <c r="G1135" s="168">
        <v>835</v>
      </c>
      <c r="H1135" s="201">
        <f t="shared" si="17"/>
        <v>0</v>
      </c>
      <c r="I1135" s="169" t="s">
        <v>45</v>
      </c>
      <c r="J1135" s="145"/>
    </row>
    <row r="1136" spans="1:10" ht="15" x14ac:dyDescent="0.25">
      <c r="A1136" s="190">
        <v>41685</v>
      </c>
      <c r="B1136" s="191">
        <v>580</v>
      </c>
      <c r="C1136" s="191" t="s">
        <v>873</v>
      </c>
      <c r="D1136" s="165" t="s">
        <v>250</v>
      </c>
      <c r="E1136" s="192">
        <v>7957.6</v>
      </c>
      <c r="F1136" s="167">
        <v>41685</v>
      </c>
      <c r="G1136" s="168">
        <v>7957.6</v>
      </c>
      <c r="H1136" s="201">
        <f t="shared" si="17"/>
        <v>0</v>
      </c>
      <c r="I1136" s="169" t="s">
        <v>30</v>
      </c>
      <c r="J1136" s="145"/>
    </row>
    <row r="1137" spans="1:10" ht="15" x14ac:dyDescent="0.25">
      <c r="A1137" s="190">
        <v>41685</v>
      </c>
      <c r="B1137" s="191">
        <v>581</v>
      </c>
      <c r="C1137" s="191" t="s">
        <v>873</v>
      </c>
      <c r="D1137" s="165" t="s">
        <v>70</v>
      </c>
      <c r="E1137" s="192">
        <v>12274</v>
      </c>
      <c r="F1137" s="173">
        <v>41699</v>
      </c>
      <c r="G1137" s="174">
        <v>12274</v>
      </c>
      <c r="H1137" s="201">
        <f t="shared" si="17"/>
        <v>0</v>
      </c>
      <c r="I1137" s="169"/>
      <c r="J1137" s="145"/>
    </row>
    <row r="1138" spans="1:10" x14ac:dyDescent="0.25">
      <c r="A1138" s="190">
        <v>41685</v>
      </c>
      <c r="B1138" s="191">
        <v>582</v>
      </c>
      <c r="C1138" s="191" t="s">
        <v>873</v>
      </c>
      <c r="D1138" s="165" t="s">
        <v>74</v>
      </c>
      <c r="E1138" s="192">
        <v>3439</v>
      </c>
      <c r="F1138" s="167">
        <v>41685</v>
      </c>
      <c r="G1138" s="168">
        <v>3439</v>
      </c>
      <c r="H1138" s="201">
        <f t="shared" si="17"/>
        <v>0</v>
      </c>
      <c r="I1138" s="169"/>
    </row>
    <row r="1139" spans="1:10" x14ac:dyDescent="0.25">
      <c r="A1139" s="190">
        <v>41685</v>
      </c>
      <c r="B1139" s="191">
        <v>583</v>
      </c>
      <c r="C1139" s="191" t="s">
        <v>873</v>
      </c>
      <c r="D1139" s="165" t="s">
        <v>761</v>
      </c>
      <c r="E1139" s="192">
        <v>2156.5</v>
      </c>
      <c r="F1139" s="167">
        <v>41685</v>
      </c>
      <c r="G1139" s="168">
        <v>2156.5</v>
      </c>
      <c r="H1139" s="201">
        <f t="shared" si="17"/>
        <v>0</v>
      </c>
      <c r="I1139" s="169" t="s">
        <v>30</v>
      </c>
    </row>
    <row r="1140" spans="1:10" x14ac:dyDescent="0.25">
      <c r="A1140" s="190">
        <v>41685</v>
      </c>
      <c r="B1140" s="191">
        <v>584</v>
      </c>
      <c r="C1140" s="191" t="s">
        <v>873</v>
      </c>
      <c r="D1140" s="165" t="s">
        <v>233</v>
      </c>
      <c r="E1140" s="192">
        <v>1462.5</v>
      </c>
      <c r="F1140" s="167">
        <v>41686</v>
      </c>
      <c r="G1140" s="168">
        <v>1462.5</v>
      </c>
      <c r="H1140" s="201">
        <f t="shared" si="17"/>
        <v>0</v>
      </c>
      <c r="I1140" s="169" t="s">
        <v>37</v>
      </c>
    </row>
    <row r="1141" spans="1:10" x14ac:dyDescent="0.25">
      <c r="A1141" s="190">
        <v>41685</v>
      </c>
      <c r="B1141" s="191">
        <v>585</v>
      </c>
      <c r="C1141" s="191" t="s">
        <v>873</v>
      </c>
      <c r="D1141" s="165" t="s">
        <v>54</v>
      </c>
      <c r="E1141" s="192">
        <v>30914</v>
      </c>
      <c r="F1141" s="167">
        <v>41685</v>
      </c>
      <c r="G1141" s="168">
        <v>30914</v>
      </c>
      <c r="H1141" s="201">
        <f t="shared" si="17"/>
        <v>0</v>
      </c>
      <c r="I1141" s="169"/>
    </row>
    <row r="1142" spans="1:10" x14ac:dyDescent="0.25">
      <c r="A1142" s="190">
        <v>41685</v>
      </c>
      <c r="B1142" s="191">
        <v>586</v>
      </c>
      <c r="C1142" s="191" t="s">
        <v>873</v>
      </c>
      <c r="D1142" s="165" t="s">
        <v>55</v>
      </c>
      <c r="E1142" s="192">
        <v>14295.5</v>
      </c>
      <c r="F1142" s="167">
        <v>41685</v>
      </c>
      <c r="G1142" s="168">
        <v>14295.5</v>
      </c>
      <c r="H1142" s="201">
        <f t="shared" si="17"/>
        <v>0</v>
      </c>
      <c r="I1142" s="169"/>
    </row>
    <row r="1143" spans="1:10" x14ac:dyDescent="0.25">
      <c r="A1143" s="190">
        <v>41685</v>
      </c>
      <c r="B1143" s="191">
        <v>587</v>
      </c>
      <c r="C1143" s="191" t="s">
        <v>873</v>
      </c>
      <c r="D1143" s="165" t="s">
        <v>561</v>
      </c>
      <c r="E1143" s="221">
        <v>5652.5</v>
      </c>
      <c r="F1143" s="187">
        <v>41686</v>
      </c>
      <c r="G1143" s="168">
        <v>5652.5</v>
      </c>
      <c r="H1143" s="201">
        <f t="shared" si="17"/>
        <v>0</v>
      </c>
      <c r="I1143" s="169" t="s">
        <v>37</v>
      </c>
      <c r="J1143" s="170" t="s">
        <v>958</v>
      </c>
    </row>
    <row r="1144" spans="1:10" x14ac:dyDescent="0.25">
      <c r="A1144" s="190">
        <v>41685</v>
      </c>
      <c r="B1144" s="191">
        <v>588</v>
      </c>
      <c r="C1144" s="191" t="s">
        <v>873</v>
      </c>
      <c r="D1144" s="165" t="s">
        <v>27</v>
      </c>
      <c r="E1144" s="192">
        <v>4294</v>
      </c>
      <c r="F1144" s="167">
        <v>41685</v>
      </c>
      <c r="G1144" s="168">
        <v>4294</v>
      </c>
      <c r="H1144" s="201">
        <f t="shared" si="17"/>
        <v>0</v>
      </c>
      <c r="I1144" s="169" t="s">
        <v>21</v>
      </c>
    </row>
    <row r="1145" spans="1:10" x14ac:dyDescent="0.25">
      <c r="A1145" s="190">
        <v>41685</v>
      </c>
      <c r="B1145" s="191">
        <v>589</v>
      </c>
      <c r="C1145" s="191" t="s">
        <v>873</v>
      </c>
      <c r="D1145" s="165" t="s">
        <v>78</v>
      </c>
      <c r="E1145" s="192">
        <v>4608</v>
      </c>
      <c r="F1145" s="167">
        <v>41686</v>
      </c>
      <c r="G1145" s="168">
        <v>4608</v>
      </c>
      <c r="H1145" s="201">
        <f t="shared" si="17"/>
        <v>0</v>
      </c>
      <c r="I1145" s="169" t="s">
        <v>37</v>
      </c>
    </row>
    <row r="1146" spans="1:10" x14ac:dyDescent="0.25">
      <c r="A1146" s="190">
        <v>41685</v>
      </c>
      <c r="B1146" s="191">
        <v>590</v>
      </c>
      <c r="C1146" s="191" t="s">
        <v>873</v>
      </c>
      <c r="D1146" s="165" t="s">
        <v>215</v>
      </c>
      <c r="E1146" s="192">
        <v>1903.12</v>
      </c>
      <c r="F1146" s="167">
        <v>41685</v>
      </c>
      <c r="G1146" s="168">
        <v>1903.12</v>
      </c>
      <c r="H1146" s="201">
        <f t="shared" si="17"/>
        <v>0</v>
      </c>
      <c r="I1146" s="169"/>
    </row>
    <row r="1147" spans="1:10" x14ac:dyDescent="0.25">
      <c r="A1147" s="190">
        <v>41685</v>
      </c>
      <c r="B1147" s="191">
        <v>591</v>
      </c>
      <c r="C1147" s="191" t="s">
        <v>873</v>
      </c>
      <c r="D1147" s="165" t="s">
        <v>959</v>
      </c>
      <c r="E1147" s="192">
        <v>4435</v>
      </c>
      <c r="F1147" s="167">
        <v>41686</v>
      </c>
      <c r="G1147" s="168">
        <v>4435</v>
      </c>
      <c r="H1147" s="201">
        <f t="shared" si="17"/>
        <v>0</v>
      </c>
      <c r="I1147" s="169" t="s">
        <v>37</v>
      </c>
    </row>
    <row r="1148" spans="1:10" x14ac:dyDescent="0.25">
      <c r="A1148" s="190">
        <v>41685</v>
      </c>
      <c r="B1148" s="191">
        <v>592</v>
      </c>
      <c r="C1148" s="191" t="s">
        <v>873</v>
      </c>
      <c r="D1148" s="165" t="s">
        <v>22</v>
      </c>
      <c r="E1148" s="192">
        <v>1899</v>
      </c>
      <c r="F1148" s="167">
        <v>41694</v>
      </c>
      <c r="G1148" s="168">
        <v>1899</v>
      </c>
      <c r="H1148" s="201">
        <f t="shared" si="17"/>
        <v>0</v>
      </c>
      <c r="I1148" s="169" t="s">
        <v>45</v>
      </c>
    </row>
    <row r="1149" spans="1:10" ht="24" customHeight="1" x14ac:dyDescent="0.25">
      <c r="A1149" s="190">
        <v>41685</v>
      </c>
      <c r="B1149" s="191">
        <v>593</v>
      </c>
      <c r="C1149" s="191" t="s">
        <v>873</v>
      </c>
      <c r="D1149" s="165" t="s">
        <v>188</v>
      </c>
      <c r="E1149" s="221">
        <v>4640</v>
      </c>
      <c r="F1149" s="181" t="s">
        <v>960</v>
      </c>
      <c r="G1149" s="168">
        <f>1268.5+3371.5</f>
        <v>4640</v>
      </c>
      <c r="H1149" s="201">
        <f t="shared" si="17"/>
        <v>0</v>
      </c>
      <c r="I1149" s="169" t="s">
        <v>21</v>
      </c>
    </row>
    <row r="1150" spans="1:10" x14ac:dyDescent="0.25">
      <c r="A1150" s="190">
        <v>41685</v>
      </c>
      <c r="B1150" s="191">
        <v>594</v>
      </c>
      <c r="C1150" s="191" t="s">
        <v>873</v>
      </c>
      <c r="D1150" s="165" t="s">
        <v>130</v>
      </c>
      <c r="E1150" s="192">
        <v>6247</v>
      </c>
      <c r="F1150" s="167">
        <v>41687</v>
      </c>
      <c r="G1150" s="168">
        <v>6247</v>
      </c>
      <c r="H1150" s="201">
        <f t="shared" si="17"/>
        <v>0</v>
      </c>
      <c r="I1150" s="169" t="s">
        <v>21</v>
      </c>
    </row>
    <row r="1151" spans="1:10" x14ac:dyDescent="0.25">
      <c r="A1151" s="190">
        <v>41685</v>
      </c>
      <c r="B1151" s="191">
        <v>595</v>
      </c>
      <c r="C1151" s="191" t="s">
        <v>873</v>
      </c>
      <c r="D1151" s="165" t="s">
        <v>886</v>
      </c>
      <c r="E1151" s="192">
        <v>4675</v>
      </c>
      <c r="F1151" s="167">
        <v>41685</v>
      </c>
      <c r="G1151" s="168">
        <v>4675</v>
      </c>
      <c r="H1151" s="201">
        <f t="shared" si="17"/>
        <v>0</v>
      </c>
      <c r="I1151" s="169" t="s">
        <v>21</v>
      </c>
    </row>
    <row r="1152" spans="1:10" x14ac:dyDescent="0.25">
      <c r="A1152" s="190">
        <v>41685</v>
      </c>
      <c r="B1152" s="191">
        <v>596</v>
      </c>
      <c r="C1152" s="191" t="s">
        <v>873</v>
      </c>
      <c r="D1152" s="165" t="s">
        <v>886</v>
      </c>
      <c r="E1152" s="192">
        <v>976.5</v>
      </c>
      <c r="F1152" s="167">
        <v>41685</v>
      </c>
      <c r="G1152" s="168">
        <v>976.5</v>
      </c>
      <c r="H1152" s="201">
        <f t="shared" si="17"/>
        <v>0</v>
      </c>
      <c r="I1152" s="169" t="s">
        <v>21</v>
      </c>
    </row>
    <row r="1153" spans="1:10" x14ac:dyDescent="0.25">
      <c r="A1153" s="190">
        <v>41685</v>
      </c>
      <c r="B1153" s="191">
        <v>597</v>
      </c>
      <c r="C1153" s="191" t="s">
        <v>873</v>
      </c>
      <c r="D1153" s="165" t="s">
        <v>98</v>
      </c>
      <c r="E1153" s="192">
        <v>13326.5</v>
      </c>
      <c r="F1153" s="167">
        <v>41687</v>
      </c>
      <c r="G1153" s="168">
        <v>13326.5</v>
      </c>
      <c r="H1153" s="201">
        <f t="shared" si="17"/>
        <v>0</v>
      </c>
      <c r="I1153" s="169" t="s">
        <v>12</v>
      </c>
    </row>
    <row r="1154" spans="1:10" x14ac:dyDescent="0.25">
      <c r="A1154" s="190">
        <v>41685</v>
      </c>
      <c r="B1154" s="191">
        <v>598</v>
      </c>
      <c r="C1154" s="191" t="s">
        <v>873</v>
      </c>
      <c r="D1154" s="165" t="s">
        <v>64</v>
      </c>
      <c r="E1154" s="192">
        <v>11582.5</v>
      </c>
      <c r="F1154" s="167">
        <v>41687</v>
      </c>
      <c r="G1154" s="168">
        <v>11582.5</v>
      </c>
      <c r="H1154" s="201">
        <f t="shared" si="17"/>
        <v>0</v>
      </c>
      <c r="I1154" s="169" t="s">
        <v>12</v>
      </c>
    </row>
    <row r="1155" spans="1:10" x14ac:dyDescent="0.25">
      <c r="A1155" s="190">
        <v>41685</v>
      </c>
      <c r="B1155" s="191">
        <v>599</v>
      </c>
      <c r="C1155" s="191" t="s">
        <v>873</v>
      </c>
      <c r="D1155" s="165" t="s">
        <v>68</v>
      </c>
      <c r="E1155" s="192">
        <v>6112</v>
      </c>
      <c r="F1155" s="167">
        <v>41687</v>
      </c>
      <c r="G1155" s="168">
        <v>6112</v>
      </c>
      <c r="H1155" s="201">
        <f t="shared" si="17"/>
        <v>0</v>
      </c>
      <c r="I1155" s="169" t="s">
        <v>12</v>
      </c>
    </row>
    <row r="1156" spans="1:10" x14ac:dyDescent="0.25">
      <c r="A1156" s="190">
        <v>41685</v>
      </c>
      <c r="B1156" s="191">
        <v>600</v>
      </c>
      <c r="C1156" s="191" t="s">
        <v>873</v>
      </c>
      <c r="D1156" s="165" t="s">
        <v>18</v>
      </c>
      <c r="E1156" s="192">
        <v>531.5</v>
      </c>
      <c r="F1156" s="167">
        <v>41685</v>
      </c>
      <c r="G1156" s="168">
        <v>531.5</v>
      </c>
      <c r="H1156" s="201">
        <f t="shared" si="17"/>
        <v>0</v>
      </c>
      <c r="I1156" s="169"/>
    </row>
    <row r="1157" spans="1:10" x14ac:dyDescent="0.25">
      <c r="A1157" s="190">
        <v>41685</v>
      </c>
      <c r="B1157" s="191">
        <v>601</v>
      </c>
      <c r="C1157" s="191" t="s">
        <v>873</v>
      </c>
      <c r="D1157" s="171" t="s">
        <v>53</v>
      </c>
      <c r="E1157" s="224">
        <v>0</v>
      </c>
      <c r="F1157" s="169"/>
      <c r="G1157" s="168">
        <v>0</v>
      </c>
      <c r="H1157" s="201">
        <f t="shared" ref="H1157:H1220" si="18">E1157-G1157</f>
        <v>0</v>
      </c>
      <c r="I1157" s="169" t="s">
        <v>521</v>
      </c>
      <c r="J1157" s="170" t="s">
        <v>961</v>
      </c>
    </row>
    <row r="1158" spans="1:10" x14ac:dyDescent="0.25">
      <c r="A1158" s="190">
        <v>41685</v>
      </c>
      <c r="B1158" s="191">
        <v>602</v>
      </c>
      <c r="C1158" s="191" t="s">
        <v>873</v>
      </c>
      <c r="D1158" s="165" t="s">
        <v>8</v>
      </c>
      <c r="E1158" s="192">
        <v>536.5</v>
      </c>
      <c r="F1158" s="167">
        <v>41685</v>
      </c>
      <c r="G1158" s="168">
        <v>536.5</v>
      </c>
      <c r="H1158" s="201">
        <f t="shared" si="18"/>
        <v>0</v>
      </c>
      <c r="I1158" s="169" t="s">
        <v>8</v>
      </c>
    </row>
    <row r="1159" spans="1:10" x14ac:dyDescent="0.25">
      <c r="A1159" s="190">
        <v>41685</v>
      </c>
      <c r="B1159" s="191">
        <v>603</v>
      </c>
      <c r="C1159" s="191" t="s">
        <v>873</v>
      </c>
      <c r="D1159" s="165" t="s">
        <v>64</v>
      </c>
      <c r="E1159" s="192">
        <v>3484.5</v>
      </c>
      <c r="F1159" s="167">
        <v>41687</v>
      </c>
      <c r="G1159" s="168">
        <v>3484.5</v>
      </c>
      <c r="H1159" s="201">
        <f t="shared" si="18"/>
        <v>0</v>
      </c>
      <c r="I1159" s="169" t="s">
        <v>12</v>
      </c>
    </row>
    <row r="1160" spans="1:10" x14ac:dyDescent="0.25">
      <c r="A1160" s="190">
        <v>41685</v>
      </c>
      <c r="B1160" s="191">
        <v>604</v>
      </c>
      <c r="C1160" s="191" t="s">
        <v>873</v>
      </c>
      <c r="D1160" s="165" t="s">
        <v>8</v>
      </c>
      <c r="E1160" s="192">
        <v>187</v>
      </c>
      <c r="F1160" s="167">
        <v>41685</v>
      </c>
      <c r="G1160" s="168">
        <v>187</v>
      </c>
      <c r="H1160" s="201">
        <f t="shared" si="18"/>
        <v>0</v>
      </c>
      <c r="I1160" s="169" t="s">
        <v>8</v>
      </c>
    </row>
    <row r="1161" spans="1:10" x14ac:dyDescent="0.25">
      <c r="A1161" s="190">
        <v>41685</v>
      </c>
      <c r="B1161" s="191">
        <v>605</v>
      </c>
      <c r="C1161" s="191" t="s">
        <v>873</v>
      </c>
      <c r="D1161" s="165" t="s">
        <v>250</v>
      </c>
      <c r="E1161" s="192">
        <v>22232</v>
      </c>
      <c r="F1161" s="167">
        <v>41685</v>
      </c>
      <c r="G1161" s="168">
        <v>22232</v>
      </c>
      <c r="H1161" s="201">
        <f t="shared" si="18"/>
        <v>0</v>
      </c>
      <c r="I1161" s="169"/>
    </row>
    <row r="1162" spans="1:10" x14ac:dyDescent="0.25">
      <c r="A1162" s="190">
        <v>41685</v>
      </c>
      <c r="B1162" s="191">
        <v>606</v>
      </c>
      <c r="C1162" s="191" t="s">
        <v>873</v>
      </c>
      <c r="D1162" s="165" t="s">
        <v>237</v>
      </c>
      <c r="E1162" s="192">
        <v>8957</v>
      </c>
      <c r="F1162" s="167">
        <v>41685</v>
      </c>
      <c r="G1162" s="168">
        <v>8957</v>
      </c>
      <c r="H1162" s="201">
        <f t="shared" si="18"/>
        <v>0</v>
      </c>
      <c r="I1162" s="169" t="s">
        <v>21</v>
      </c>
    </row>
    <row r="1163" spans="1:10" x14ac:dyDescent="0.25">
      <c r="A1163" s="190">
        <v>41685</v>
      </c>
      <c r="B1163" s="191">
        <v>607</v>
      </c>
      <c r="C1163" s="191" t="s">
        <v>873</v>
      </c>
      <c r="D1163" s="165" t="s">
        <v>962</v>
      </c>
      <c r="E1163" s="192">
        <v>12256</v>
      </c>
      <c r="F1163" s="167">
        <v>41685</v>
      </c>
      <c r="G1163" s="168">
        <v>12256</v>
      </c>
      <c r="H1163" s="201">
        <f t="shared" si="18"/>
        <v>0</v>
      </c>
      <c r="I1163" s="169" t="s">
        <v>162</v>
      </c>
    </row>
    <row r="1164" spans="1:10" x14ac:dyDescent="0.25">
      <c r="A1164" s="190">
        <v>41685</v>
      </c>
      <c r="B1164" s="191">
        <v>608</v>
      </c>
      <c r="C1164" s="191" t="s">
        <v>873</v>
      </c>
      <c r="D1164" s="165" t="s">
        <v>28</v>
      </c>
      <c r="E1164" s="192">
        <v>5309</v>
      </c>
      <c r="F1164" s="167">
        <v>41685</v>
      </c>
      <c r="G1164" s="168">
        <v>5309</v>
      </c>
      <c r="H1164" s="201">
        <f t="shared" si="18"/>
        <v>0</v>
      </c>
      <c r="I1164" s="169" t="s">
        <v>162</v>
      </c>
    </row>
    <row r="1165" spans="1:10" x14ac:dyDescent="0.25">
      <c r="A1165" s="190">
        <v>41685</v>
      </c>
      <c r="B1165" s="191">
        <v>609</v>
      </c>
      <c r="C1165" s="191" t="s">
        <v>873</v>
      </c>
      <c r="D1165" s="165" t="s">
        <v>8</v>
      </c>
      <c r="E1165" s="192">
        <v>3051</v>
      </c>
      <c r="F1165" s="167">
        <v>41685</v>
      </c>
      <c r="G1165" s="168">
        <v>3051</v>
      </c>
      <c r="H1165" s="201">
        <f t="shared" si="18"/>
        <v>0</v>
      </c>
      <c r="I1165" s="169" t="s">
        <v>8</v>
      </c>
    </row>
    <row r="1166" spans="1:10" x14ac:dyDescent="0.25">
      <c r="A1166" s="190">
        <v>41685</v>
      </c>
      <c r="B1166" s="191">
        <v>610</v>
      </c>
      <c r="C1166" s="191" t="s">
        <v>873</v>
      </c>
      <c r="D1166" s="165" t="s">
        <v>16</v>
      </c>
      <c r="E1166" s="192">
        <v>14241</v>
      </c>
      <c r="F1166" s="167">
        <v>41685</v>
      </c>
      <c r="G1166" s="168">
        <v>14241</v>
      </c>
      <c r="H1166" s="201">
        <f t="shared" si="18"/>
        <v>0</v>
      </c>
      <c r="I1166" s="169" t="s">
        <v>162</v>
      </c>
    </row>
    <row r="1167" spans="1:10" x14ac:dyDescent="0.25">
      <c r="A1167" s="190">
        <v>41685</v>
      </c>
      <c r="B1167" s="191">
        <v>611</v>
      </c>
      <c r="C1167" s="191" t="s">
        <v>873</v>
      </c>
      <c r="D1167" s="165" t="s">
        <v>75</v>
      </c>
      <c r="E1167" s="192">
        <v>719.5</v>
      </c>
      <c r="F1167" s="167">
        <v>41685</v>
      </c>
      <c r="G1167" s="168">
        <v>719.5</v>
      </c>
      <c r="H1167" s="201">
        <f t="shared" si="18"/>
        <v>0</v>
      </c>
      <c r="I1167" s="169"/>
    </row>
    <row r="1168" spans="1:10" x14ac:dyDescent="0.25">
      <c r="A1168" s="190">
        <v>41685</v>
      </c>
      <c r="B1168" s="191">
        <v>612</v>
      </c>
      <c r="C1168" s="191" t="s">
        <v>873</v>
      </c>
      <c r="D1168" s="165" t="s">
        <v>8</v>
      </c>
      <c r="E1168" s="192">
        <v>188</v>
      </c>
      <c r="F1168" s="167">
        <v>41685</v>
      </c>
      <c r="G1168" s="168">
        <v>188</v>
      </c>
      <c r="H1168" s="201">
        <f t="shared" si="18"/>
        <v>0</v>
      </c>
      <c r="I1168" s="169" t="s">
        <v>8</v>
      </c>
    </row>
    <row r="1169" spans="1:10" x14ac:dyDescent="0.25">
      <c r="A1169" s="190">
        <v>41685</v>
      </c>
      <c r="B1169" s="191">
        <v>613</v>
      </c>
      <c r="C1169" s="191" t="s">
        <v>873</v>
      </c>
      <c r="D1169" s="165" t="s">
        <v>19</v>
      </c>
      <c r="E1169" s="192">
        <v>14086.5</v>
      </c>
      <c r="F1169" s="167">
        <v>41685</v>
      </c>
      <c r="G1169" s="168">
        <v>14086.5</v>
      </c>
      <c r="H1169" s="201">
        <f t="shared" si="18"/>
        <v>0</v>
      </c>
      <c r="I1169" s="169" t="s">
        <v>162</v>
      </c>
    </row>
    <row r="1170" spans="1:10" ht="15" x14ac:dyDescent="0.25">
      <c r="A1170" s="190">
        <v>41685</v>
      </c>
      <c r="B1170" s="191">
        <v>614</v>
      </c>
      <c r="C1170" s="191" t="s">
        <v>873</v>
      </c>
      <c r="D1170" s="165" t="s">
        <v>185</v>
      </c>
      <c r="E1170" s="192">
        <v>11433.4</v>
      </c>
      <c r="F1170" s="167">
        <v>41685</v>
      </c>
      <c r="G1170" s="168">
        <v>11433.4</v>
      </c>
      <c r="H1170" s="201">
        <f t="shared" si="18"/>
        <v>0</v>
      </c>
      <c r="I1170" s="169"/>
      <c r="J1170" s="145"/>
    </row>
    <row r="1171" spans="1:10" ht="15" x14ac:dyDescent="0.25">
      <c r="A1171" s="190">
        <v>41685</v>
      </c>
      <c r="B1171" s="191">
        <v>615</v>
      </c>
      <c r="C1171" s="191" t="s">
        <v>873</v>
      </c>
      <c r="D1171" s="165" t="s">
        <v>180</v>
      </c>
      <c r="E1171" s="192">
        <v>771.5</v>
      </c>
      <c r="F1171" s="167">
        <v>41685</v>
      </c>
      <c r="G1171" s="168">
        <v>771.5</v>
      </c>
      <c r="H1171" s="201">
        <f t="shared" si="18"/>
        <v>0</v>
      </c>
      <c r="I1171" s="169"/>
      <c r="J1171" s="145"/>
    </row>
    <row r="1172" spans="1:10" ht="15" x14ac:dyDescent="0.25">
      <c r="A1172" s="190">
        <v>41685</v>
      </c>
      <c r="B1172" s="191">
        <v>616</v>
      </c>
      <c r="C1172" s="191" t="s">
        <v>873</v>
      </c>
      <c r="D1172" s="165" t="s">
        <v>8</v>
      </c>
      <c r="E1172" s="192">
        <v>62.5</v>
      </c>
      <c r="F1172" s="167">
        <v>41685</v>
      </c>
      <c r="G1172" s="168">
        <v>62.5</v>
      </c>
      <c r="H1172" s="201">
        <f t="shared" si="18"/>
        <v>0</v>
      </c>
      <c r="I1172" s="169" t="s">
        <v>8</v>
      </c>
      <c r="J1172" s="145"/>
    </row>
    <row r="1173" spans="1:10" ht="15" x14ac:dyDescent="0.25">
      <c r="A1173" s="190">
        <v>41685</v>
      </c>
      <c r="B1173" s="191">
        <v>617</v>
      </c>
      <c r="C1173" s="191" t="s">
        <v>873</v>
      </c>
      <c r="D1173" s="165" t="s">
        <v>136</v>
      </c>
      <c r="E1173" s="192">
        <v>2222</v>
      </c>
      <c r="F1173" s="167">
        <v>41685</v>
      </c>
      <c r="G1173" s="168">
        <v>2222</v>
      </c>
      <c r="H1173" s="201">
        <f t="shared" si="18"/>
        <v>0</v>
      </c>
      <c r="I1173" s="169"/>
      <c r="J1173" s="145"/>
    </row>
    <row r="1174" spans="1:10" ht="15" x14ac:dyDescent="0.25">
      <c r="A1174" s="190">
        <v>41685</v>
      </c>
      <c r="B1174" s="191">
        <v>618</v>
      </c>
      <c r="C1174" s="191" t="s">
        <v>873</v>
      </c>
      <c r="D1174" s="165" t="s">
        <v>509</v>
      </c>
      <c r="E1174" s="192">
        <v>25144</v>
      </c>
      <c r="F1174" s="175" t="s">
        <v>963</v>
      </c>
      <c r="G1174" s="168">
        <f>23300+1844</f>
        <v>25144</v>
      </c>
      <c r="H1174" s="201">
        <f t="shared" si="18"/>
        <v>0</v>
      </c>
      <c r="I1174" s="169" t="s">
        <v>8</v>
      </c>
      <c r="J1174" s="145"/>
    </row>
    <row r="1175" spans="1:10" ht="15" x14ac:dyDescent="0.25">
      <c r="A1175" s="190">
        <v>41685</v>
      </c>
      <c r="B1175" s="191">
        <v>619</v>
      </c>
      <c r="C1175" s="191" t="s">
        <v>873</v>
      </c>
      <c r="D1175" s="165" t="s">
        <v>524</v>
      </c>
      <c r="E1175" s="192">
        <v>5513.5</v>
      </c>
      <c r="F1175" s="167">
        <v>41692</v>
      </c>
      <c r="G1175" s="168">
        <v>5513.5</v>
      </c>
      <c r="H1175" s="201">
        <f t="shared" si="18"/>
        <v>0</v>
      </c>
      <c r="I1175" s="169"/>
      <c r="J1175" s="145"/>
    </row>
    <row r="1176" spans="1:10" ht="15" x14ac:dyDescent="0.25">
      <c r="A1176" s="190">
        <v>41685</v>
      </c>
      <c r="B1176" s="191">
        <v>620</v>
      </c>
      <c r="C1176" s="191" t="s">
        <v>873</v>
      </c>
      <c r="D1176" s="165" t="s">
        <v>8</v>
      </c>
      <c r="E1176" s="192">
        <v>156</v>
      </c>
      <c r="F1176" s="167">
        <v>41685</v>
      </c>
      <c r="G1176" s="168">
        <v>156</v>
      </c>
      <c r="H1176" s="201">
        <f t="shared" si="18"/>
        <v>0</v>
      </c>
      <c r="I1176" s="169" t="s">
        <v>8</v>
      </c>
      <c r="J1176" s="145"/>
    </row>
    <row r="1177" spans="1:10" ht="15" x14ac:dyDescent="0.25">
      <c r="A1177" s="190">
        <v>41685</v>
      </c>
      <c r="B1177" s="191">
        <v>621</v>
      </c>
      <c r="C1177" s="191" t="s">
        <v>873</v>
      </c>
      <c r="D1177" s="165" t="s">
        <v>8</v>
      </c>
      <c r="E1177" s="192">
        <v>231</v>
      </c>
      <c r="F1177" s="167">
        <v>41685</v>
      </c>
      <c r="G1177" s="168">
        <v>231</v>
      </c>
      <c r="H1177" s="201">
        <f t="shared" si="18"/>
        <v>0</v>
      </c>
      <c r="I1177" s="169" t="s">
        <v>8</v>
      </c>
      <c r="J1177" s="145"/>
    </row>
    <row r="1178" spans="1:10" ht="15" x14ac:dyDescent="0.25">
      <c r="A1178" s="190">
        <v>41685</v>
      </c>
      <c r="B1178" s="191">
        <v>622</v>
      </c>
      <c r="C1178" s="191" t="s">
        <v>873</v>
      </c>
      <c r="D1178" s="165" t="s">
        <v>111</v>
      </c>
      <c r="E1178" s="192">
        <v>11540</v>
      </c>
      <c r="F1178" s="167">
        <v>41692</v>
      </c>
      <c r="G1178" s="168">
        <v>11540</v>
      </c>
      <c r="H1178" s="201">
        <f t="shared" si="18"/>
        <v>0</v>
      </c>
      <c r="I1178" s="169" t="s">
        <v>30</v>
      </c>
      <c r="J1178" s="145"/>
    </row>
    <row r="1179" spans="1:10" ht="15" x14ac:dyDescent="0.25">
      <c r="A1179" s="190">
        <v>41685</v>
      </c>
      <c r="B1179" s="191">
        <v>623</v>
      </c>
      <c r="C1179" s="191" t="s">
        <v>873</v>
      </c>
      <c r="D1179" s="165" t="s">
        <v>14</v>
      </c>
      <c r="E1179" s="192">
        <v>6609</v>
      </c>
      <c r="F1179" s="167">
        <v>41687</v>
      </c>
      <c r="G1179" s="168">
        <v>6609</v>
      </c>
      <c r="H1179" s="201">
        <f t="shared" si="18"/>
        <v>0</v>
      </c>
      <c r="I1179" s="169" t="s">
        <v>21</v>
      </c>
      <c r="J1179" s="145"/>
    </row>
    <row r="1180" spans="1:10" ht="15" x14ac:dyDescent="0.25">
      <c r="A1180" s="190">
        <v>41685</v>
      </c>
      <c r="B1180" s="191">
        <v>624</v>
      </c>
      <c r="C1180" s="191" t="s">
        <v>873</v>
      </c>
      <c r="D1180" s="165" t="s">
        <v>16</v>
      </c>
      <c r="E1180" s="192">
        <v>1562</v>
      </c>
      <c r="F1180" s="167">
        <v>41687</v>
      </c>
      <c r="G1180" s="168">
        <v>1562</v>
      </c>
      <c r="H1180" s="201">
        <f t="shared" si="18"/>
        <v>0</v>
      </c>
      <c r="I1180" s="169" t="s">
        <v>21</v>
      </c>
      <c r="J1180" s="145"/>
    </row>
    <row r="1181" spans="1:10" ht="15" x14ac:dyDescent="0.25">
      <c r="A1181" s="190">
        <v>41685</v>
      </c>
      <c r="B1181" s="191">
        <v>625</v>
      </c>
      <c r="C1181" s="191" t="s">
        <v>873</v>
      </c>
      <c r="D1181" s="165" t="s">
        <v>63</v>
      </c>
      <c r="E1181" s="192">
        <v>1813</v>
      </c>
      <c r="F1181" s="167">
        <v>41687</v>
      </c>
      <c r="G1181" s="168">
        <v>1813</v>
      </c>
      <c r="H1181" s="201">
        <f t="shared" si="18"/>
        <v>0</v>
      </c>
      <c r="I1181" s="169" t="s">
        <v>21</v>
      </c>
      <c r="J1181" s="145"/>
    </row>
    <row r="1182" spans="1:10" ht="15" x14ac:dyDescent="0.25">
      <c r="A1182" s="190">
        <v>41685</v>
      </c>
      <c r="B1182" s="191">
        <v>626</v>
      </c>
      <c r="C1182" s="191" t="s">
        <v>873</v>
      </c>
      <c r="D1182" s="165" t="s">
        <v>534</v>
      </c>
      <c r="E1182" s="192">
        <v>244.5</v>
      </c>
      <c r="F1182" s="167">
        <v>41685</v>
      </c>
      <c r="G1182" s="168">
        <v>244.5</v>
      </c>
      <c r="H1182" s="201">
        <f t="shared" si="18"/>
        <v>0</v>
      </c>
      <c r="I1182" s="169"/>
      <c r="J1182" s="145"/>
    </row>
    <row r="1183" spans="1:10" ht="15" x14ac:dyDescent="0.25">
      <c r="A1183" s="190">
        <v>41685</v>
      </c>
      <c r="B1183" s="191">
        <v>627</v>
      </c>
      <c r="C1183" s="191" t="s">
        <v>873</v>
      </c>
      <c r="D1183" s="165" t="s">
        <v>147</v>
      </c>
      <c r="E1183" s="221">
        <v>16641</v>
      </c>
      <c r="F1183" s="175" t="s">
        <v>964</v>
      </c>
      <c r="G1183" s="168">
        <f>12000+4641</f>
        <v>16641</v>
      </c>
      <c r="H1183" s="201">
        <f t="shared" si="18"/>
        <v>0</v>
      </c>
      <c r="I1183" s="169"/>
      <c r="J1183" s="145"/>
    </row>
    <row r="1184" spans="1:10" ht="15" x14ac:dyDescent="0.25">
      <c r="A1184" s="190">
        <v>41685</v>
      </c>
      <c r="B1184" s="191">
        <v>628</v>
      </c>
      <c r="C1184" s="191" t="s">
        <v>873</v>
      </c>
      <c r="D1184" s="165" t="s">
        <v>691</v>
      </c>
      <c r="E1184" s="192">
        <v>5403.5</v>
      </c>
      <c r="F1184" s="167">
        <v>41685</v>
      </c>
      <c r="G1184" s="168">
        <v>5403.5</v>
      </c>
      <c r="H1184" s="201">
        <f t="shared" si="18"/>
        <v>0</v>
      </c>
      <c r="I1184" s="169"/>
      <c r="J1184" s="145"/>
    </row>
    <row r="1185" spans="1:10" ht="15" x14ac:dyDescent="0.25">
      <c r="A1185" s="190">
        <v>41686</v>
      </c>
      <c r="B1185" s="191">
        <v>629</v>
      </c>
      <c r="C1185" s="191" t="s">
        <v>873</v>
      </c>
      <c r="D1185" s="165" t="s">
        <v>518</v>
      </c>
      <c r="E1185" s="192">
        <v>377</v>
      </c>
      <c r="F1185" s="167">
        <v>41686</v>
      </c>
      <c r="G1185" s="168">
        <v>377</v>
      </c>
      <c r="H1185" s="201">
        <f t="shared" si="18"/>
        <v>0</v>
      </c>
      <c r="I1185" s="169"/>
      <c r="J1185" s="145"/>
    </row>
    <row r="1186" spans="1:10" ht="15" x14ac:dyDescent="0.25">
      <c r="A1186" s="190">
        <v>41686</v>
      </c>
      <c r="B1186" s="191">
        <v>630</v>
      </c>
      <c r="C1186" s="191" t="s">
        <v>873</v>
      </c>
      <c r="D1186" s="165" t="s">
        <v>115</v>
      </c>
      <c r="E1186" s="192">
        <v>582</v>
      </c>
      <c r="F1186" s="167">
        <v>41686</v>
      </c>
      <c r="G1186" s="168">
        <v>582</v>
      </c>
      <c r="H1186" s="201">
        <f t="shared" si="18"/>
        <v>0</v>
      </c>
      <c r="I1186" s="192"/>
      <c r="J1186" s="145"/>
    </row>
    <row r="1187" spans="1:10" ht="15" x14ac:dyDescent="0.25">
      <c r="A1187" s="190">
        <v>41686</v>
      </c>
      <c r="B1187" s="191">
        <v>631</v>
      </c>
      <c r="C1187" s="191" t="s">
        <v>873</v>
      </c>
      <c r="D1187" s="165" t="s">
        <v>44</v>
      </c>
      <c r="E1187" s="192">
        <v>5700</v>
      </c>
      <c r="F1187" s="173">
        <v>41699</v>
      </c>
      <c r="G1187" s="174">
        <v>5700</v>
      </c>
      <c r="H1187" s="201">
        <f t="shared" si="18"/>
        <v>0</v>
      </c>
      <c r="I1187" s="169" t="s">
        <v>37</v>
      </c>
      <c r="J1187" s="145"/>
    </row>
    <row r="1188" spans="1:10" ht="15" x14ac:dyDescent="0.25">
      <c r="A1188" s="190">
        <v>41686</v>
      </c>
      <c r="B1188" s="191">
        <v>632</v>
      </c>
      <c r="C1188" s="191" t="s">
        <v>873</v>
      </c>
      <c r="D1188" s="165" t="s">
        <v>122</v>
      </c>
      <c r="E1188" s="192">
        <v>2660</v>
      </c>
      <c r="F1188" s="173">
        <v>41699</v>
      </c>
      <c r="G1188" s="174">
        <v>2660</v>
      </c>
      <c r="H1188" s="201">
        <f t="shared" si="18"/>
        <v>0</v>
      </c>
      <c r="I1188" s="169" t="s">
        <v>12</v>
      </c>
      <c r="J1188" s="145"/>
    </row>
    <row r="1189" spans="1:10" ht="15" x14ac:dyDescent="0.25">
      <c r="A1189" s="190">
        <v>41686</v>
      </c>
      <c r="B1189" s="191">
        <v>633</v>
      </c>
      <c r="C1189" s="191" t="s">
        <v>873</v>
      </c>
      <c r="D1189" s="165" t="s">
        <v>43</v>
      </c>
      <c r="E1189" s="192">
        <v>1140</v>
      </c>
      <c r="F1189" s="173">
        <v>41699</v>
      </c>
      <c r="G1189" s="174">
        <v>1140</v>
      </c>
      <c r="H1189" s="201">
        <f t="shared" si="18"/>
        <v>0</v>
      </c>
      <c r="I1189" s="169" t="s">
        <v>37</v>
      </c>
      <c r="J1189" s="145"/>
    </row>
    <row r="1190" spans="1:10" ht="15" x14ac:dyDescent="0.25">
      <c r="A1190" s="190">
        <v>41686</v>
      </c>
      <c r="B1190" s="191">
        <v>634</v>
      </c>
      <c r="C1190" s="191" t="s">
        <v>873</v>
      </c>
      <c r="D1190" s="165" t="s">
        <v>13</v>
      </c>
      <c r="E1190" s="221">
        <v>6489.5</v>
      </c>
      <c r="F1190" s="187">
        <v>41691</v>
      </c>
      <c r="G1190" s="168">
        <v>6489.5</v>
      </c>
      <c r="H1190" s="201">
        <f t="shared" si="18"/>
        <v>0</v>
      </c>
      <c r="I1190" s="169" t="s">
        <v>12</v>
      </c>
      <c r="J1190" s="145"/>
    </row>
    <row r="1191" spans="1:10" ht="15" x14ac:dyDescent="0.25">
      <c r="A1191" s="190">
        <v>41686</v>
      </c>
      <c r="B1191" s="191">
        <v>635</v>
      </c>
      <c r="C1191" s="191" t="s">
        <v>873</v>
      </c>
      <c r="D1191" s="165" t="s">
        <v>42</v>
      </c>
      <c r="E1191" s="192">
        <v>1520</v>
      </c>
      <c r="F1191" s="173">
        <v>41699</v>
      </c>
      <c r="G1191" s="174">
        <v>1520</v>
      </c>
      <c r="H1191" s="201">
        <f t="shared" si="18"/>
        <v>0</v>
      </c>
      <c r="I1191" s="169" t="s">
        <v>37</v>
      </c>
      <c r="J1191" s="145"/>
    </row>
    <row r="1192" spans="1:10" ht="15" x14ac:dyDescent="0.25">
      <c r="A1192" s="190">
        <v>41686</v>
      </c>
      <c r="B1192" s="191">
        <v>636</v>
      </c>
      <c r="C1192" s="191" t="s">
        <v>873</v>
      </c>
      <c r="D1192" s="165" t="s">
        <v>144</v>
      </c>
      <c r="E1192" s="192">
        <v>9600</v>
      </c>
      <c r="F1192" s="167">
        <v>41686</v>
      </c>
      <c r="G1192" s="168">
        <v>9600</v>
      </c>
      <c r="H1192" s="201">
        <f t="shared" si="18"/>
        <v>0</v>
      </c>
      <c r="I1192" s="169" t="s">
        <v>27</v>
      </c>
      <c r="J1192" s="145"/>
    </row>
    <row r="1193" spans="1:10" ht="15" x14ac:dyDescent="0.25">
      <c r="A1193" s="190">
        <v>41686</v>
      </c>
      <c r="B1193" s="191">
        <v>637</v>
      </c>
      <c r="C1193" s="191" t="s">
        <v>873</v>
      </c>
      <c r="D1193" s="165" t="s">
        <v>18</v>
      </c>
      <c r="E1193" s="192">
        <v>4527</v>
      </c>
      <c r="F1193" s="167">
        <v>41686</v>
      </c>
      <c r="G1193" s="168">
        <v>4527</v>
      </c>
      <c r="H1193" s="201">
        <f t="shared" si="18"/>
        <v>0</v>
      </c>
      <c r="I1193" s="169"/>
      <c r="J1193" s="145"/>
    </row>
    <row r="1194" spans="1:10" ht="15" x14ac:dyDescent="0.25">
      <c r="A1194" s="190">
        <v>41686</v>
      </c>
      <c r="B1194" s="191">
        <v>638</v>
      </c>
      <c r="C1194" s="191" t="s">
        <v>873</v>
      </c>
      <c r="D1194" s="165" t="s">
        <v>488</v>
      </c>
      <c r="E1194" s="192">
        <v>536</v>
      </c>
      <c r="F1194" s="167">
        <v>41686</v>
      </c>
      <c r="G1194" s="168">
        <v>536</v>
      </c>
      <c r="H1194" s="201">
        <f t="shared" si="18"/>
        <v>0</v>
      </c>
      <c r="I1194" s="169"/>
      <c r="J1194" s="145"/>
    </row>
    <row r="1195" spans="1:10" ht="15" x14ac:dyDescent="0.25">
      <c r="A1195" s="190">
        <v>41686</v>
      </c>
      <c r="B1195" s="191">
        <v>639</v>
      </c>
      <c r="C1195" s="191" t="s">
        <v>873</v>
      </c>
      <c r="D1195" s="165" t="s">
        <v>18</v>
      </c>
      <c r="E1195" s="192">
        <v>360.5</v>
      </c>
      <c r="F1195" s="167">
        <v>41686</v>
      </c>
      <c r="G1195" s="168">
        <v>360.5</v>
      </c>
      <c r="H1195" s="201">
        <f t="shared" si="18"/>
        <v>0</v>
      </c>
      <c r="I1195" s="169"/>
      <c r="J1195" s="145"/>
    </row>
    <row r="1196" spans="1:10" ht="15" x14ac:dyDescent="0.25">
      <c r="A1196" s="190">
        <v>41686</v>
      </c>
      <c r="B1196" s="191">
        <v>640</v>
      </c>
      <c r="C1196" s="191" t="s">
        <v>873</v>
      </c>
      <c r="D1196" s="165" t="s">
        <v>116</v>
      </c>
      <c r="E1196" s="192">
        <v>3116</v>
      </c>
      <c r="F1196" s="167">
        <v>41686</v>
      </c>
      <c r="G1196" s="168">
        <v>3116</v>
      </c>
      <c r="H1196" s="201">
        <f t="shared" si="18"/>
        <v>0</v>
      </c>
      <c r="I1196" s="169"/>
      <c r="J1196" s="145"/>
    </row>
    <row r="1197" spans="1:10" ht="15" x14ac:dyDescent="0.25">
      <c r="A1197" s="190">
        <v>41686</v>
      </c>
      <c r="B1197" s="191">
        <v>641</v>
      </c>
      <c r="C1197" s="191" t="s">
        <v>873</v>
      </c>
      <c r="D1197" s="165" t="s">
        <v>74</v>
      </c>
      <c r="E1197" s="192">
        <v>1300</v>
      </c>
      <c r="F1197" s="167">
        <v>41686</v>
      </c>
      <c r="G1197" s="168">
        <v>1300</v>
      </c>
      <c r="H1197" s="201">
        <f t="shared" si="18"/>
        <v>0</v>
      </c>
      <c r="I1197" s="169"/>
      <c r="J1197" s="145"/>
    </row>
    <row r="1198" spans="1:10" ht="15" x14ac:dyDescent="0.25">
      <c r="A1198" s="190">
        <v>41686</v>
      </c>
      <c r="B1198" s="191">
        <v>642</v>
      </c>
      <c r="C1198" s="191" t="s">
        <v>873</v>
      </c>
      <c r="D1198" s="165" t="s">
        <v>49</v>
      </c>
      <c r="E1198" s="192">
        <v>4690</v>
      </c>
      <c r="F1198" s="167">
        <v>41686</v>
      </c>
      <c r="G1198" s="168">
        <v>4690</v>
      </c>
      <c r="H1198" s="201">
        <f t="shared" si="18"/>
        <v>0</v>
      </c>
      <c r="I1198" s="169" t="s">
        <v>8</v>
      </c>
      <c r="J1198" s="145"/>
    </row>
    <row r="1199" spans="1:10" ht="15" x14ac:dyDescent="0.25">
      <c r="A1199" s="190">
        <v>41686</v>
      </c>
      <c r="B1199" s="191">
        <v>643</v>
      </c>
      <c r="C1199" s="191" t="s">
        <v>873</v>
      </c>
      <c r="D1199" s="165" t="s">
        <v>123</v>
      </c>
      <c r="E1199" s="221">
        <v>5136</v>
      </c>
      <c r="F1199" s="175" t="s">
        <v>965</v>
      </c>
      <c r="G1199" s="168">
        <f>3500+1636</f>
        <v>5136</v>
      </c>
      <c r="H1199" s="201">
        <f t="shared" si="18"/>
        <v>0</v>
      </c>
      <c r="I1199" s="169" t="s">
        <v>8</v>
      </c>
      <c r="J1199" s="145"/>
    </row>
    <row r="1200" spans="1:10" ht="15" x14ac:dyDescent="0.25">
      <c r="A1200" s="190">
        <v>41686</v>
      </c>
      <c r="B1200" s="191">
        <v>644</v>
      </c>
      <c r="C1200" s="191" t="s">
        <v>873</v>
      </c>
      <c r="D1200" s="165" t="s">
        <v>49</v>
      </c>
      <c r="E1200" s="192">
        <v>624</v>
      </c>
      <c r="F1200" s="167">
        <v>41686</v>
      </c>
      <c r="G1200" s="168">
        <v>624</v>
      </c>
      <c r="H1200" s="201">
        <f t="shared" si="18"/>
        <v>0</v>
      </c>
      <c r="I1200" s="169" t="s">
        <v>8</v>
      </c>
      <c r="J1200" s="145"/>
    </row>
    <row r="1201" spans="1:10" ht="15" x14ac:dyDescent="0.25">
      <c r="A1201" s="190">
        <v>41686</v>
      </c>
      <c r="B1201" s="191">
        <v>645</v>
      </c>
      <c r="C1201" s="191" t="s">
        <v>873</v>
      </c>
      <c r="D1201" s="165" t="s">
        <v>55</v>
      </c>
      <c r="E1201" s="192">
        <v>12170.5</v>
      </c>
      <c r="F1201" s="167">
        <v>41686</v>
      </c>
      <c r="G1201" s="168">
        <v>12170.5</v>
      </c>
      <c r="H1201" s="201">
        <f t="shared" si="18"/>
        <v>0</v>
      </c>
      <c r="I1201" s="169" t="s">
        <v>8</v>
      </c>
      <c r="J1201" s="145"/>
    </row>
    <row r="1202" spans="1:10" x14ac:dyDescent="0.25">
      <c r="A1202" s="190">
        <v>41686</v>
      </c>
      <c r="B1202" s="191">
        <v>646</v>
      </c>
      <c r="C1202" s="191" t="s">
        <v>873</v>
      </c>
      <c r="D1202" s="165" t="s">
        <v>55</v>
      </c>
      <c r="E1202" s="192">
        <v>496</v>
      </c>
      <c r="F1202" s="167">
        <v>41686</v>
      </c>
      <c r="G1202" s="168">
        <v>496</v>
      </c>
      <c r="H1202" s="201">
        <f t="shared" si="18"/>
        <v>0</v>
      </c>
      <c r="I1202" s="169" t="s">
        <v>8</v>
      </c>
    </row>
    <row r="1203" spans="1:10" x14ac:dyDescent="0.25">
      <c r="A1203" s="190">
        <v>41686</v>
      </c>
      <c r="B1203" s="191">
        <v>647</v>
      </c>
      <c r="C1203" s="191" t="s">
        <v>873</v>
      </c>
      <c r="D1203" s="165" t="s">
        <v>29</v>
      </c>
      <c r="E1203" s="192">
        <v>8448</v>
      </c>
      <c r="F1203" s="167">
        <v>41687</v>
      </c>
      <c r="G1203" s="168">
        <v>8448</v>
      </c>
      <c r="H1203" s="201">
        <f t="shared" si="18"/>
        <v>0</v>
      </c>
      <c r="I1203" s="169" t="s">
        <v>27</v>
      </c>
    </row>
    <row r="1204" spans="1:10" x14ac:dyDescent="0.25">
      <c r="A1204" s="190">
        <v>41686</v>
      </c>
      <c r="B1204" s="191">
        <v>648</v>
      </c>
      <c r="C1204" s="191" t="s">
        <v>873</v>
      </c>
      <c r="D1204" s="165" t="s">
        <v>130</v>
      </c>
      <c r="E1204" s="192">
        <v>9090</v>
      </c>
      <c r="F1204" s="167">
        <v>41687</v>
      </c>
      <c r="G1204" s="168">
        <v>9090</v>
      </c>
      <c r="H1204" s="201">
        <f t="shared" si="18"/>
        <v>0</v>
      </c>
      <c r="I1204" s="169" t="s">
        <v>12</v>
      </c>
    </row>
    <row r="1205" spans="1:10" x14ac:dyDescent="0.25">
      <c r="A1205" s="190">
        <v>41686</v>
      </c>
      <c r="B1205" s="191">
        <v>649</v>
      </c>
      <c r="C1205" s="191" t="s">
        <v>873</v>
      </c>
      <c r="D1205" s="165" t="s">
        <v>269</v>
      </c>
      <c r="E1205" s="192">
        <v>2326</v>
      </c>
      <c r="F1205" s="167">
        <v>41686</v>
      </c>
      <c r="G1205" s="168">
        <v>2326</v>
      </c>
      <c r="H1205" s="201">
        <f t="shared" si="18"/>
        <v>0</v>
      </c>
      <c r="I1205" s="169" t="s">
        <v>27</v>
      </c>
    </row>
    <row r="1206" spans="1:10" x14ac:dyDescent="0.25">
      <c r="A1206" s="190">
        <v>41686</v>
      </c>
      <c r="B1206" s="191">
        <v>650</v>
      </c>
      <c r="C1206" s="191" t="s">
        <v>873</v>
      </c>
      <c r="D1206" s="165" t="s">
        <v>338</v>
      </c>
      <c r="E1206" s="192">
        <v>328</v>
      </c>
      <c r="F1206" s="167">
        <v>41686</v>
      </c>
      <c r="G1206" s="168">
        <v>328</v>
      </c>
      <c r="H1206" s="201">
        <f t="shared" si="18"/>
        <v>0</v>
      </c>
      <c r="I1206" s="169" t="s">
        <v>27</v>
      </c>
    </row>
    <row r="1207" spans="1:10" x14ac:dyDescent="0.25">
      <c r="A1207" s="190">
        <v>41686</v>
      </c>
      <c r="B1207" s="191">
        <v>651</v>
      </c>
      <c r="C1207" s="191" t="s">
        <v>873</v>
      </c>
      <c r="D1207" s="171" t="s">
        <v>53</v>
      </c>
      <c r="E1207" s="224">
        <v>0</v>
      </c>
      <c r="F1207" s="169"/>
      <c r="G1207" s="168">
        <v>0</v>
      </c>
      <c r="H1207" s="201">
        <f t="shared" si="18"/>
        <v>0</v>
      </c>
      <c r="I1207" s="169" t="s">
        <v>302</v>
      </c>
      <c r="J1207" s="170" t="s">
        <v>966</v>
      </c>
    </row>
    <row r="1208" spans="1:10" x14ac:dyDescent="0.25">
      <c r="A1208" s="190">
        <v>41686</v>
      </c>
      <c r="B1208" s="191">
        <v>652</v>
      </c>
      <c r="C1208" s="191" t="s">
        <v>873</v>
      </c>
      <c r="D1208" s="165" t="s">
        <v>27</v>
      </c>
      <c r="E1208" s="192">
        <v>3608.5</v>
      </c>
      <c r="F1208" s="167">
        <v>41686</v>
      </c>
      <c r="G1208" s="168">
        <v>3608.5</v>
      </c>
      <c r="H1208" s="201">
        <f t="shared" si="18"/>
        <v>0</v>
      </c>
      <c r="I1208" s="169" t="s">
        <v>12</v>
      </c>
    </row>
    <row r="1209" spans="1:10" x14ac:dyDescent="0.25">
      <c r="A1209" s="188">
        <v>41686</v>
      </c>
      <c r="B1209" s="225">
        <v>653</v>
      </c>
      <c r="C1209" s="225" t="s">
        <v>873</v>
      </c>
      <c r="D1209" s="165" t="s">
        <v>188</v>
      </c>
      <c r="E1209" s="221">
        <v>10761.5</v>
      </c>
      <c r="F1209" s="215" t="s">
        <v>967</v>
      </c>
      <c r="G1209" s="174">
        <v>10761.5</v>
      </c>
      <c r="H1209" s="201">
        <f t="shared" si="18"/>
        <v>0</v>
      </c>
      <c r="I1209" s="169" t="s">
        <v>12</v>
      </c>
    </row>
    <row r="1210" spans="1:10" x14ac:dyDescent="0.25">
      <c r="A1210" s="190">
        <v>41686</v>
      </c>
      <c r="B1210" s="191">
        <v>654</v>
      </c>
      <c r="C1210" s="191" t="s">
        <v>873</v>
      </c>
      <c r="D1210" s="171" t="s">
        <v>968</v>
      </c>
      <c r="E1210" s="221">
        <v>0</v>
      </c>
      <c r="F1210" s="195" t="s">
        <v>819</v>
      </c>
      <c r="G1210" s="168"/>
      <c r="H1210" s="201">
        <f t="shared" si="18"/>
        <v>0</v>
      </c>
      <c r="I1210" s="169" t="s">
        <v>969</v>
      </c>
      <c r="J1210" s="170" t="s">
        <v>970</v>
      </c>
    </row>
    <row r="1211" spans="1:10" x14ac:dyDescent="0.25">
      <c r="A1211" s="190">
        <v>41686</v>
      </c>
      <c r="B1211" s="191">
        <v>655</v>
      </c>
      <c r="C1211" s="191" t="s">
        <v>873</v>
      </c>
      <c r="D1211" s="165" t="s">
        <v>215</v>
      </c>
      <c r="E1211" s="192">
        <v>3218.5</v>
      </c>
      <c r="F1211" s="167">
        <v>41686</v>
      </c>
      <c r="G1211" s="168">
        <v>3218.5</v>
      </c>
      <c r="H1211" s="201">
        <f t="shared" si="18"/>
        <v>0</v>
      </c>
      <c r="I1211" s="169"/>
    </row>
    <row r="1212" spans="1:10" x14ac:dyDescent="0.25">
      <c r="A1212" s="190">
        <v>41686</v>
      </c>
      <c r="B1212" s="191">
        <v>656</v>
      </c>
      <c r="C1212" s="191" t="s">
        <v>873</v>
      </c>
      <c r="D1212" s="165" t="s">
        <v>215</v>
      </c>
      <c r="E1212" s="192">
        <v>5081</v>
      </c>
      <c r="F1212" s="167">
        <v>41686</v>
      </c>
      <c r="G1212" s="168">
        <v>5081</v>
      </c>
      <c r="H1212" s="201">
        <f t="shared" si="18"/>
        <v>0</v>
      </c>
      <c r="I1212" s="169" t="s">
        <v>12</v>
      </c>
    </row>
    <row r="1213" spans="1:10" x14ac:dyDescent="0.25">
      <c r="A1213" s="190">
        <v>41686</v>
      </c>
      <c r="B1213" s="191">
        <v>657</v>
      </c>
      <c r="C1213" s="191" t="s">
        <v>873</v>
      </c>
      <c r="D1213" s="165" t="s">
        <v>47</v>
      </c>
      <c r="E1213" s="192">
        <v>2406.5</v>
      </c>
      <c r="F1213" s="167">
        <v>41686</v>
      </c>
      <c r="G1213" s="168">
        <v>2406.5</v>
      </c>
      <c r="H1213" s="201">
        <f t="shared" si="18"/>
        <v>0</v>
      </c>
      <c r="I1213" s="169" t="s">
        <v>27</v>
      </c>
    </row>
    <row r="1214" spans="1:10" x14ac:dyDescent="0.25">
      <c r="A1214" s="190">
        <v>41686</v>
      </c>
      <c r="B1214" s="191">
        <v>658</v>
      </c>
      <c r="C1214" s="191" t="s">
        <v>873</v>
      </c>
      <c r="D1214" s="165" t="s">
        <v>899</v>
      </c>
      <c r="E1214" s="192">
        <v>4001.5</v>
      </c>
      <c r="F1214" s="167">
        <v>41686</v>
      </c>
      <c r="G1214" s="168">
        <v>4001.5</v>
      </c>
      <c r="H1214" s="201">
        <f t="shared" si="18"/>
        <v>0</v>
      </c>
      <c r="I1214" s="169" t="s">
        <v>12</v>
      </c>
    </row>
    <row r="1215" spans="1:10" x14ac:dyDescent="0.25">
      <c r="A1215" s="190">
        <v>41686</v>
      </c>
      <c r="B1215" s="191">
        <v>659</v>
      </c>
      <c r="C1215" s="191" t="s">
        <v>873</v>
      </c>
      <c r="D1215" s="165" t="s">
        <v>16</v>
      </c>
      <c r="E1215" s="192">
        <v>2300</v>
      </c>
      <c r="F1215" s="173">
        <v>41710</v>
      </c>
      <c r="G1215" s="174">
        <v>2300</v>
      </c>
      <c r="H1215" s="201">
        <f t="shared" si="18"/>
        <v>0</v>
      </c>
      <c r="I1215" s="169" t="s">
        <v>27</v>
      </c>
    </row>
    <row r="1216" spans="1:10" x14ac:dyDescent="0.25">
      <c r="A1216" s="190">
        <v>41686</v>
      </c>
      <c r="B1216" s="191">
        <v>660</v>
      </c>
      <c r="C1216" s="191" t="s">
        <v>873</v>
      </c>
      <c r="D1216" s="165" t="s">
        <v>20</v>
      </c>
      <c r="E1216" s="192">
        <v>5152.5</v>
      </c>
      <c r="F1216" s="167">
        <v>41686</v>
      </c>
      <c r="G1216" s="168">
        <v>5152.5</v>
      </c>
      <c r="H1216" s="201">
        <f t="shared" si="18"/>
        <v>0</v>
      </c>
      <c r="I1216" s="169" t="s">
        <v>8</v>
      </c>
    </row>
    <row r="1217" spans="1:10" x14ac:dyDescent="0.25">
      <c r="A1217" s="190">
        <v>41686</v>
      </c>
      <c r="B1217" s="191">
        <v>661</v>
      </c>
      <c r="C1217" s="191" t="s">
        <v>873</v>
      </c>
      <c r="D1217" s="165" t="s">
        <v>509</v>
      </c>
      <c r="E1217" s="192">
        <v>26568</v>
      </c>
      <c r="F1217" s="167">
        <v>41686</v>
      </c>
      <c r="G1217" s="168">
        <v>26568</v>
      </c>
      <c r="H1217" s="201">
        <f t="shared" si="18"/>
        <v>0</v>
      </c>
      <c r="I1217" s="169" t="s">
        <v>8</v>
      </c>
    </row>
    <row r="1218" spans="1:10" x14ac:dyDescent="0.25">
      <c r="A1218" s="190">
        <v>41686</v>
      </c>
      <c r="B1218" s="191">
        <v>662</v>
      </c>
      <c r="C1218" s="191" t="s">
        <v>873</v>
      </c>
      <c r="D1218" s="165" t="s">
        <v>367</v>
      </c>
      <c r="E1218" s="221">
        <v>1864</v>
      </c>
      <c r="F1218" s="175" t="s">
        <v>971</v>
      </c>
      <c r="G1218" s="168">
        <f>1564+300</f>
        <v>1864</v>
      </c>
      <c r="H1218" s="201">
        <f t="shared" si="18"/>
        <v>0</v>
      </c>
      <c r="I1218" s="169"/>
    </row>
    <row r="1219" spans="1:10" x14ac:dyDescent="0.25">
      <c r="A1219" s="190">
        <v>41686</v>
      </c>
      <c r="B1219" s="191">
        <v>663</v>
      </c>
      <c r="C1219" s="191" t="s">
        <v>873</v>
      </c>
      <c r="D1219" s="165" t="s">
        <v>11</v>
      </c>
      <c r="E1219" s="192">
        <v>49102</v>
      </c>
      <c r="F1219" s="167">
        <v>41691</v>
      </c>
      <c r="G1219" s="168">
        <v>49102</v>
      </c>
      <c r="H1219" s="201">
        <f t="shared" si="18"/>
        <v>0</v>
      </c>
      <c r="I1219" s="169" t="s">
        <v>12</v>
      </c>
    </row>
    <row r="1220" spans="1:10" x14ac:dyDescent="0.25">
      <c r="A1220" s="190">
        <v>41686</v>
      </c>
      <c r="B1220" s="191">
        <v>664</v>
      </c>
      <c r="C1220" s="191" t="s">
        <v>873</v>
      </c>
      <c r="D1220" s="165" t="s">
        <v>68</v>
      </c>
      <c r="E1220" s="192">
        <v>3880</v>
      </c>
      <c r="F1220" s="167">
        <v>41687</v>
      </c>
      <c r="G1220" s="168">
        <v>3880</v>
      </c>
      <c r="H1220" s="201">
        <f t="shared" si="18"/>
        <v>0</v>
      </c>
      <c r="I1220" s="169" t="s">
        <v>12</v>
      </c>
    </row>
    <row r="1221" spans="1:10" x14ac:dyDescent="0.25">
      <c r="A1221" s="190">
        <v>41686</v>
      </c>
      <c r="B1221" s="191">
        <v>665</v>
      </c>
      <c r="C1221" s="191" t="s">
        <v>873</v>
      </c>
      <c r="D1221" s="165" t="s">
        <v>180</v>
      </c>
      <c r="E1221" s="221">
        <v>22383</v>
      </c>
      <c r="F1221" s="175" t="s">
        <v>972</v>
      </c>
      <c r="G1221" s="168">
        <f>500+5000+16883</f>
        <v>22383</v>
      </c>
      <c r="H1221" s="201">
        <f t="shared" ref="H1221:H1284" si="19">E1221-G1221</f>
        <v>0</v>
      </c>
      <c r="I1221" s="169" t="s">
        <v>12</v>
      </c>
    </row>
    <row r="1222" spans="1:10" x14ac:dyDescent="0.25">
      <c r="A1222" s="190">
        <v>41686</v>
      </c>
      <c r="B1222" s="191">
        <v>666</v>
      </c>
      <c r="C1222" s="191" t="s">
        <v>873</v>
      </c>
      <c r="D1222" s="165" t="s">
        <v>136</v>
      </c>
      <c r="E1222" s="192">
        <v>1227.5</v>
      </c>
      <c r="F1222" s="167">
        <v>41686</v>
      </c>
      <c r="G1222" s="168">
        <v>1227.5</v>
      </c>
      <c r="H1222" s="201">
        <f t="shared" si="19"/>
        <v>0</v>
      </c>
      <c r="I1222" s="169"/>
    </row>
    <row r="1223" spans="1:10" x14ac:dyDescent="0.25">
      <c r="A1223" s="190">
        <v>41686</v>
      </c>
      <c r="B1223" s="191">
        <v>667</v>
      </c>
      <c r="C1223" s="191" t="s">
        <v>873</v>
      </c>
      <c r="D1223" s="165" t="s">
        <v>392</v>
      </c>
      <c r="E1223" s="192">
        <v>2081.5</v>
      </c>
      <c r="F1223" s="167">
        <v>41686</v>
      </c>
      <c r="G1223" s="168">
        <v>2081.5</v>
      </c>
      <c r="H1223" s="201">
        <f t="shared" si="19"/>
        <v>0</v>
      </c>
      <c r="I1223" s="169"/>
    </row>
    <row r="1224" spans="1:10" x14ac:dyDescent="0.25">
      <c r="A1224" s="190">
        <v>41686</v>
      </c>
      <c r="B1224" s="191">
        <v>668</v>
      </c>
      <c r="C1224" s="191" t="s">
        <v>873</v>
      </c>
      <c r="D1224" s="165" t="s">
        <v>886</v>
      </c>
      <c r="E1224" s="192">
        <v>2700</v>
      </c>
      <c r="F1224" s="167">
        <v>41686</v>
      </c>
      <c r="G1224" s="168">
        <v>2700</v>
      </c>
      <c r="H1224" s="201">
        <f t="shared" si="19"/>
        <v>0</v>
      </c>
      <c r="I1224" s="169"/>
    </row>
    <row r="1225" spans="1:10" x14ac:dyDescent="0.25">
      <c r="A1225" s="190">
        <v>41686</v>
      </c>
      <c r="B1225" s="191">
        <v>669</v>
      </c>
      <c r="C1225" s="191" t="s">
        <v>873</v>
      </c>
      <c r="D1225" s="165" t="s">
        <v>98</v>
      </c>
      <c r="E1225" s="192">
        <v>11587.5</v>
      </c>
      <c r="F1225" s="167">
        <v>41687</v>
      </c>
      <c r="G1225" s="168">
        <v>11587.5</v>
      </c>
      <c r="H1225" s="201">
        <f t="shared" si="19"/>
        <v>0</v>
      </c>
      <c r="I1225" s="169" t="s">
        <v>12</v>
      </c>
    </row>
    <row r="1226" spans="1:10" x14ac:dyDescent="0.25">
      <c r="A1226" s="190">
        <v>41686</v>
      </c>
      <c r="B1226" s="191">
        <v>670</v>
      </c>
      <c r="C1226" s="191" t="s">
        <v>873</v>
      </c>
      <c r="D1226" s="165" t="s">
        <v>8</v>
      </c>
      <c r="E1226" s="192">
        <v>154.5</v>
      </c>
      <c r="F1226" s="167">
        <v>41686</v>
      </c>
      <c r="G1226" s="168">
        <v>154.5</v>
      </c>
      <c r="H1226" s="201">
        <f t="shared" si="19"/>
        <v>0</v>
      </c>
      <c r="I1226" s="169" t="s">
        <v>8</v>
      </c>
    </row>
    <row r="1227" spans="1:10" x14ac:dyDescent="0.25">
      <c r="A1227" s="190">
        <v>41686</v>
      </c>
      <c r="B1227" s="191">
        <v>671</v>
      </c>
      <c r="C1227" s="191" t="s">
        <v>873</v>
      </c>
      <c r="D1227" s="165" t="s">
        <v>349</v>
      </c>
      <c r="E1227" s="192">
        <v>15194</v>
      </c>
      <c r="F1227" s="167">
        <v>41686</v>
      </c>
      <c r="G1227" s="168">
        <v>15194</v>
      </c>
      <c r="H1227" s="201">
        <f t="shared" si="19"/>
        <v>0</v>
      </c>
      <c r="I1227" s="169"/>
    </row>
    <row r="1228" spans="1:10" x14ac:dyDescent="0.25">
      <c r="A1228" s="190">
        <v>41686</v>
      </c>
      <c r="B1228" s="191">
        <v>672</v>
      </c>
      <c r="C1228" s="191" t="s">
        <v>873</v>
      </c>
      <c r="D1228" s="165" t="s">
        <v>8</v>
      </c>
      <c r="E1228" s="192">
        <v>1125.5</v>
      </c>
      <c r="F1228" s="167">
        <v>41686</v>
      </c>
      <c r="G1228" s="168">
        <v>1125.5</v>
      </c>
      <c r="H1228" s="201">
        <f t="shared" si="19"/>
        <v>0</v>
      </c>
      <c r="I1228" s="169" t="s">
        <v>8</v>
      </c>
    </row>
    <row r="1229" spans="1:10" x14ac:dyDescent="0.25">
      <c r="A1229" s="190">
        <v>41686</v>
      </c>
      <c r="B1229" s="191">
        <v>673</v>
      </c>
      <c r="C1229" s="191" t="s">
        <v>873</v>
      </c>
      <c r="D1229" s="165" t="s">
        <v>152</v>
      </c>
      <c r="E1229" s="192">
        <v>8368</v>
      </c>
      <c r="F1229" s="167">
        <v>41686</v>
      </c>
      <c r="G1229" s="168">
        <v>8368</v>
      </c>
      <c r="H1229" s="201">
        <f t="shared" si="19"/>
        <v>0</v>
      </c>
      <c r="I1229" s="169"/>
    </row>
    <row r="1230" spans="1:10" x14ac:dyDescent="0.25">
      <c r="A1230" s="190">
        <v>41686</v>
      </c>
      <c r="B1230" s="191">
        <v>674</v>
      </c>
      <c r="C1230" s="191" t="s">
        <v>873</v>
      </c>
      <c r="D1230" s="165" t="s">
        <v>412</v>
      </c>
      <c r="E1230" s="221">
        <v>2045.7</v>
      </c>
      <c r="F1230" s="184" t="s">
        <v>973</v>
      </c>
      <c r="G1230" s="168">
        <v>2045.7</v>
      </c>
      <c r="H1230" s="201">
        <f t="shared" si="19"/>
        <v>0</v>
      </c>
      <c r="I1230" s="169" t="s">
        <v>27</v>
      </c>
      <c r="J1230" s="170" t="s">
        <v>974</v>
      </c>
    </row>
    <row r="1231" spans="1:10" x14ac:dyDescent="0.25">
      <c r="A1231" s="190">
        <v>41686</v>
      </c>
      <c r="B1231" s="191">
        <v>675</v>
      </c>
      <c r="C1231" s="191" t="s">
        <v>873</v>
      </c>
      <c r="D1231" s="165" t="s">
        <v>14</v>
      </c>
      <c r="E1231" s="192">
        <v>6327.5</v>
      </c>
      <c r="F1231" s="167">
        <v>41687</v>
      </c>
      <c r="G1231" s="168">
        <v>6327.5</v>
      </c>
      <c r="H1231" s="201">
        <f t="shared" si="19"/>
        <v>0</v>
      </c>
      <c r="I1231" s="169" t="s">
        <v>27</v>
      </c>
    </row>
    <row r="1232" spans="1:10" x14ac:dyDescent="0.25">
      <c r="A1232" s="190">
        <v>41686</v>
      </c>
      <c r="B1232" s="191">
        <v>676</v>
      </c>
      <c r="C1232" s="191" t="s">
        <v>873</v>
      </c>
      <c r="D1232" s="165" t="s">
        <v>29</v>
      </c>
      <c r="E1232" s="192">
        <v>4015.5</v>
      </c>
      <c r="F1232" s="167">
        <v>41687</v>
      </c>
      <c r="G1232" s="168">
        <v>4015.5</v>
      </c>
      <c r="H1232" s="201">
        <f t="shared" si="19"/>
        <v>0</v>
      </c>
      <c r="I1232" s="169" t="s">
        <v>27</v>
      </c>
    </row>
    <row r="1233" spans="1:10" x14ac:dyDescent="0.25">
      <c r="A1233" s="190">
        <v>41687</v>
      </c>
      <c r="B1233" s="191">
        <v>677</v>
      </c>
      <c r="C1233" s="191" t="s">
        <v>873</v>
      </c>
      <c r="D1233" s="165" t="s">
        <v>19</v>
      </c>
      <c r="E1233" s="192">
        <v>13958</v>
      </c>
      <c r="F1233" s="167">
        <v>41687</v>
      </c>
      <c r="G1233" s="168">
        <v>13958</v>
      </c>
      <c r="H1233" s="201">
        <f t="shared" si="19"/>
        <v>0</v>
      </c>
      <c r="I1233" s="169" t="s">
        <v>21</v>
      </c>
    </row>
    <row r="1234" spans="1:10" ht="15" x14ac:dyDescent="0.25">
      <c r="A1234" s="190">
        <v>41687</v>
      </c>
      <c r="B1234" s="191">
        <v>678</v>
      </c>
      <c r="C1234" s="191" t="s">
        <v>873</v>
      </c>
      <c r="D1234" s="165" t="s">
        <v>20</v>
      </c>
      <c r="E1234" s="192">
        <v>7167.2</v>
      </c>
      <c r="F1234" s="167">
        <v>41688</v>
      </c>
      <c r="G1234" s="168">
        <v>7167.2</v>
      </c>
      <c r="H1234" s="201">
        <f t="shared" si="19"/>
        <v>0</v>
      </c>
      <c r="I1234" s="192" t="s">
        <v>8</v>
      </c>
      <c r="J1234" s="145"/>
    </row>
    <row r="1235" spans="1:10" ht="15" x14ac:dyDescent="0.25">
      <c r="A1235" s="190">
        <v>41687</v>
      </c>
      <c r="B1235" s="191">
        <v>679</v>
      </c>
      <c r="C1235" s="191" t="s">
        <v>873</v>
      </c>
      <c r="D1235" s="165" t="s">
        <v>13</v>
      </c>
      <c r="E1235" s="192">
        <v>1877</v>
      </c>
      <c r="F1235" s="167">
        <v>41693</v>
      </c>
      <c r="G1235" s="168">
        <v>1877</v>
      </c>
      <c r="H1235" s="201">
        <f t="shared" si="19"/>
        <v>0</v>
      </c>
      <c r="I1235" s="169" t="s">
        <v>21</v>
      </c>
      <c r="J1235" s="145"/>
    </row>
    <row r="1236" spans="1:10" ht="15" x14ac:dyDescent="0.25">
      <c r="A1236" s="190">
        <v>41687</v>
      </c>
      <c r="B1236" s="191">
        <v>680</v>
      </c>
      <c r="C1236" s="191" t="s">
        <v>873</v>
      </c>
      <c r="D1236" s="165" t="s">
        <v>149</v>
      </c>
      <c r="E1236" s="192">
        <v>14309</v>
      </c>
      <c r="F1236" s="167">
        <v>41687</v>
      </c>
      <c r="G1236" s="168">
        <v>14309</v>
      </c>
      <c r="H1236" s="201">
        <f t="shared" si="19"/>
        <v>0</v>
      </c>
      <c r="I1236" s="169"/>
      <c r="J1236" s="145"/>
    </row>
    <row r="1237" spans="1:10" ht="15" x14ac:dyDescent="0.25">
      <c r="A1237" s="190">
        <v>41687</v>
      </c>
      <c r="B1237" s="191">
        <v>681</v>
      </c>
      <c r="C1237" s="191" t="s">
        <v>873</v>
      </c>
      <c r="D1237" s="165" t="s">
        <v>374</v>
      </c>
      <c r="E1237" s="192">
        <v>14406.5</v>
      </c>
      <c r="F1237" s="167">
        <v>41687</v>
      </c>
      <c r="G1237" s="168">
        <v>14406.5</v>
      </c>
      <c r="H1237" s="201">
        <f t="shared" si="19"/>
        <v>0</v>
      </c>
      <c r="I1237" s="169"/>
      <c r="J1237" s="145"/>
    </row>
    <row r="1238" spans="1:10" ht="15" x14ac:dyDescent="0.25">
      <c r="A1238" s="190">
        <v>41687</v>
      </c>
      <c r="B1238" s="191">
        <v>682</v>
      </c>
      <c r="C1238" s="191" t="s">
        <v>873</v>
      </c>
      <c r="D1238" s="165" t="s">
        <v>23</v>
      </c>
      <c r="E1238" s="192">
        <v>1436.5</v>
      </c>
      <c r="F1238" s="167">
        <v>41687</v>
      </c>
      <c r="G1238" s="168">
        <v>1436.5</v>
      </c>
      <c r="H1238" s="201">
        <f t="shared" si="19"/>
        <v>0</v>
      </c>
      <c r="I1238" s="169"/>
      <c r="J1238" s="145"/>
    </row>
    <row r="1239" spans="1:10" ht="15" x14ac:dyDescent="0.25">
      <c r="A1239" s="190">
        <v>41687</v>
      </c>
      <c r="B1239" s="191">
        <v>683</v>
      </c>
      <c r="C1239" s="191" t="s">
        <v>873</v>
      </c>
      <c r="D1239" s="165" t="s">
        <v>44</v>
      </c>
      <c r="E1239" s="192">
        <v>3800</v>
      </c>
      <c r="F1239" s="173">
        <v>41710</v>
      </c>
      <c r="G1239" s="174">
        <v>3800</v>
      </c>
      <c r="H1239" s="201">
        <f t="shared" si="19"/>
        <v>0</v>
      </c>
      <c r="I1239" s="169" t="s">
        <v>65</v>
      </c>
      <c r="J1239" s="145"/>
    </row>
    <row r="1240" spans="1:10" ht="15" x14ac:dyDescent="0.25">
      <c r="A1240" s="190">
        <v>41687</v>
      </c>
      <c r="B1240" s="191">
        <v>684</v>
      </c>
      <c r="C1240" s="191" t="s">
        <v>873</v>
      </c>
      <c r="D1240" s="165" t="s">
        <v>43</v>
      </c>
      <c r="E1240" s="192">
        <v>1140</v>
      </c>
      <c r="F1240" s="173">
        <v>41710</v>
      </c>
      <c r="G1240" s="174">
        <v>1140</v>
      </c>
      <c r="H1240" s="201">
        <f t="shared" si="19"/>
        <v>0</v>
      </c>
      <c r="I1240" s="169" t="s">
        <v>30</v>
      </c>
      <c r="J1240" s="145"/>
    </row>
    <row r="1241" spans="1:10" ht="15" x14ac:dyDescent="0.25">
      <c r="A1241" s="190">
        <v>41687</v>
      </c>
      <c r="B1241" s="191">
        <v>685</v>
      </c>
      <c r="C1241" s="191" t="s">
        <v>873</v>
      </c>
      <c r="D1241" s="165" t="s">
        <v>42</v>
      </c>
      <c r="E1241" s="192">
        <v>2660</v>
      </c>
      <c r="F1241" s="173">
        <v>41710</v>
      </c>
      <c r="G1241" s="174">
        <v>2660</v>
      </c>
      <c r="H1241" s="201">
        <f t="shared" si="19"/>
        <v>0</v>
      </c>
      <c r="I1241" s="169" t="s">
        <v>30</v>
      </c>
      <c r="J1241" s="145"/>
    </row>
    <row r="1242" spans="1:10" ht="15" x14ac:dyDescent="0.25">
      <c r="A1242" s="190">
        <v>41687</v>
      </c>
      <c r="B1242" s="191">
        <v>686</v>
      </c>
      <c r="C1242" s="191" t="s">
        <v>873</v>
      </c>
      <c r="D1242" s="165" t="s">
        <v>638</v>
      </c>
      <c r="E1242" s="192">
        <v>283</v>
      </c>
      <c r="F1242" s="167">
        <v>41687</v>
      </c>
      <c r="G1242" s="168">
        <v>283</v>
      </c>
      <c r="H1242" s="201">
        <f t="shared" si="19"/>
        <v>0</v>
      </c>
      <c r="I1242" s="169"/>
      <c r="J1242" s="145"/>
    </row>
    <row r="1243" spans="1:10" ht="15" x14ac:dyDescent="0.25">
      <c r="A1243" s="190">
        <v>41687</v>
      </c>
      <c r="B1243" s="191">
        <v>687</v>
      </c>
      <c r="C1243" s="191" t="s">
        <v>873</v>
      </c>
      <c r="D1243" s="165" t="s">
        <v>29</v>
      </c>
      <c r="E1243" s="221">
        <v>11071.64</v>
      </c>
      <c r="F1243" s="187">
        <v>41691</v>
      </c>
      <c r="G1243" s="168">
        <v>11071.64</v>
      </c>
      <c r="H1243" s="201">
        <f t="shared" si="19"/>
        <v>0</v>
      </c>
      <c r="I1243" s="169" t="s">
        <v>30</v>
      </c>
      <c r="J1243" s="145"/>
    </row>
    <row r="1244" spans="1:10" ht="15" x14ac:dyDescent="0.25">
      <c r="A1244" s="190">
        <v>41687</v>
      </c>
      <c r="B1244" s="191">
        <v>688</v>
      </c>
      <c r="C1244" s="191" t="s">
        <v>873</v>
      </c>
      <c r="D1244" s="165" t="s">
        <v>54</v>
      </c>
      <c r="E1244" s="221">
        <v>19665.5</v>
      </c>
      <c r="F1244" s="187">
        <v>41688</v>
      </c>
      <c r="G1244" s="168">
        <v>19665.5</v>
      </c>
      <c r="H1244" s="201">
        <f t="shared" si="19"/>
        <v>0</v>
      </c>
      <c r="I1244" s="169" t="s">
        <v>30</v>
      </c>
      <c r="J1244" s="145"/>
    </row>
    <row r="1245" spans="1:10" ht="15" x14ac:dyDescent="0.25">
      <c r="A1245" s="190">
        <v>41687</v>
      </c>
      <c r="B1245" s="191">
        <v>689</v>
      </c>
      <c r="C1245" s="191" t="s">
        <v>873</v>
      </c>
      <c r="D1245" s="165" t="s">
        <v>761</v>
      </c>
      <c r="E1245" s="192">
        <v>2436</v>
      </c>
      <c r="F1245" s="167">
        <v>41690</v>
      </c>
      <c r="G1245" s="168">
        <v>2436</v>
      </c>
      <c r="H1245" s="201">
        <f t="shared" si="19"/>
        <v>0</v>
      </c>
      <c r="I1245" s="169" t="s">
        <v>30</v>
      </c>
      <c r="J1245" s="145"/>
    </row>
    <row r="1246" spans="1:10" ht="15" x14ac:dyDescent="0.25">
      <c r="A1246" s="190">
        <v>41687</v>
      </c>
      <c r="B1246" s="191">
        <v>690</v>
      </c>
      <c r="C1246" s="191" t="s">
        <v>873</v>
      </c>
      <c r="D1246" s="165" t="s">
        <v>35</v>
      </c>
      <c r="E1246" s="192">
        <v>1814</v>
      </c>
      <c r="F1246" s="167">
        <v>41688</v>
      </c>
      <c r="G1246" s="168">
        <v>1814</v>
      </c>
      <c r="H1246" s="201">
        <f t="shared" si="19"/>
        <v>0</v>
      </c>
      <c r="I1246" s="169" t="s">
        <v>30</v>
      </c>
      <c r="J1246" s="145"/>
    </row>
    <row r="1247" spans="1:10" ht="15" x14ac:dyDescent="0.25">
      <c r="A1247" s="190">
        <v>41687</v>
      </c>
      <c r="B1247" s="191">
        <v>691</v>
      </c>
      <c r="C1247" s="191" t="s">
        <v>873</v>
      </c>
      <c r="D1247" s="165" t="s">
        <v>830</v>
      </c>
      <c r="E1247" s="192">
        <v>1329.5</v>
      </c>
      <c r="F1247" s="167">
        <v>41690</v>
      </c>
      <c r="G1247" s="168">
        <v>1329.5</v>
      </c>
      <c r="H1247" s="201">
        <f t="shared" si="19"/>
        <v>0</v>
      </c>
      <c r="I1247" s="169" t="s">
        <v>30</v>
      </c>
      <c r="J1247" s="145"/>
    </row>
    <row r="1248" spans="1:10" ht="15" x14ac:dyDescent="0.25">
      <c r="A1248" s="190">
        <v>41687</v>
      </c>
      <c r="B1248" s="191">
        <v>692</v>
      </c>
      <c r="C1248" s="191" t="s">
        <v>873</v>
      </c>
      <c r="D1248" s="165" t="s">
        <v>123</v>
      </c>
      <c r="E1248" s="192">
        <v>3667</v>
      </c>
      <c r="F1248" s="167">
        <v>41694</v>
      </c>
      <c r="G1248" s="168">
        <v>3667</v>
      </c>
      <c r="H1248" s="201">
        <f t="shared" si="19"/>
        <v>0</v>
      </c>
      <c r="I1248" s="169"/>
      <c r="J1248" s="145"/>
    </row>
    <row r="1249" spans="1:10" ht="15" x14ac:dyDescent="0.25">
      <c r="A1249" s="190">
        <v>41687</v>
      </c>
      <c r="B1249" s="191">
        <v>693</v>
      </c>
      <c r="C1249" s="191" t="s">
        <v>873</v>
      </c>
      <c r="D1249" s="165" t="s">
        <v>22</v>
      </c>
      <c r="E1249" s="192">
        <v>509</v>
      </c>
      <c r="F1249" s="167">
        <v>41687</v>
      </c>
      <c r="G1249" s="168">
        <v>509</v>
      </c>
      <c r="H1249" s="201">
        <f t="shared" si="19"/>
        <v>0</v>
      </c>
      <c r="I1249" s="169"/>
      <c r="J1249" s="145"/>
    </row>
    <row r="1250" spans="1:10" x14ac:dyDescent="0.25">
      <c r="A1250" s="190">
        <v>41687</v>
      </c>
      <c r="B1250" s="191">
        <v>694</v>
      </c>
      <c r="C1250" s="191" t="s">
        <v>873</v>
      </c>
      <c r="D1250" s="165" t="s">
        <v>66</v>
      </c>
      <c r="E1250" s="192">
        <v>1222</v>
      </c>
      <c r="F1250" s="167">
        <v>41687</v>
      </c>
      <c r="G1250" s="168">
        <v>1222</v>
      </c>
      <c r="H1250" s="201">
        <f t="shared" si="19"/>
        <v>0</v>
      </c>
      <c r="I1250" s="169" t="s">
        <v>65</v>
      </c>
    </row>
    <row r="1251" spans="1:10" x14ac:dyDescent="0.25">
      <c r="A1251" s="190">
        <v>41687</v>
      </c>
      <c r="B1251" s="191">
        <v>695</v>
      </c>
      <c r="C1251" s="191" t="s">
        <v>873</v>
      </c>
      <c r="D1251" s="165" t="s">
        <v>57</v>
      </c>
      <c r="E1251" s="192">
        <v>1200</v>
      </c>
      <c r="F1251" s="167">
        <v>41687</v>
      </c>
      <c r="G1251" s="168">
        <v>1200</v>
      </c>
      <c r="H1251" s="201">
        <f t="shared" si="19"/>
        <v>0</v>
      </c>
      <c r="I1251" s="169" t="s">
        <v>30</v>
      </c>
    </row>
    <row r="1252" spans="1:10" x14ac:dyDescent="0.25">
      <c r="A1252" s="190">
        <v>41687</v>
      </c>
      <c r="B1252" s="191">
        <v>696</v>
      </c>
      <c r="C1252" s="191" t="s">
        <v>873</v>
      </c>
      <c r="D1252" s="165" t="s">
        <v>975</v>
      </c>
      <c r="E1252" s="192">
        <v>1296.5</v>
      </c>
      <c r="F1252" s="167">
        <v>41687</v>
      </c>
      <c r="G1252" s="168">
        <v>1296.5</v>
      </c>
      <c r="H1252" s="201">
        <f t="shared" si="19"/>
        <v>0</v>
      </c>
      <c r="I1252" s="169" t="s">
        <v>30</v>
      </c>
    </row>
    <row r="1253" spans="1:10" x14ac:dyDescent="0.25">
      <c r="A1253" s="190">
        <v>41687</v>
      </c>
      <c r="B1253" s="191">
        <v>697</v>
      </c>
      <c r="C1253" s="191" t="s">
        <v>873</v>
      </c>
      <c r="D1253" s="165" t="s">
        <v>518</v>
      </c>
      <c r="E1253" s="192">
        <v>802</v>
      </c>
      <c r="F1253" s="167">
        <v>41687</v>
      </c>
      <c r="G1253" s="168">
        <v>802</v>
      </c>
      <c r="H1253" s="201">
        <f t="shared" si="19"/>
        <v>0</v>
      </c>
      <c r="I1253" s="169"/>
    </row>
    <row r="1254" spans="1:10" x14ac:dyDescent="0.25">
      <c r="A1254" s="190">
        <v>41687</v>
      </c>
      <c r="B1254" s="191">
        <v>698</v>
      </c>
      <c r="C1254" s="191" t="s">
        <v>873</v>
      </c>
      <c r="D1254" s="165" t="s">
        <v>14</v>
      </c>
      <c r="E1254" s="192">
        <v>1302</v>
      </c>
      <c r="F1254" s="167">
        <v>41687</v>
      </c>
      <c r="G1254" s="168">
        <v>1302</v>
      </c>
      <c r="H1254" s="201">
        <f t="shared" si="19"/>
        <v>0</v>
      </c>
      <c r="I1254" s="169"/>
    </row>
    <row r="1255" spans="1:10" x14ac:dyDescent="0.25">
      <c r="A1255" s="190">
        <v>41687</v>
      </c>
      <c r="B1255" s="191">
        <v>699</v>
      </c>
      <c r="C1255" s="191" t="s">
        <v>873</v>
      </c>
      <c r="D1255" s="165" t="s">
        <v>136</v>
      </c>
      <c r="E1255" s="192">
        <v>263</v>
      </c>
      <c r="F1255" s="167">
        <v>41687</v>
      </c>
      <c r="G1255" s="168">
        <v>263</v>
      </c>
      <c r="H1255" s="201">
        <f t="shared" si="19"/>
        <v>0</v>
      </c>
      <c r="I1255" s="169"/>
    </row>
    <row r="1256" spans="1:10" x14ac:dyDescent="0.25">
      <c r="A1256" s="190">
        <v>41687</v>
      </c>
      <c r="B1256" s="191">
        <v>700</v>
      </c>
      <c r="C1256" s="191" t="s">
        <v>873</v>
      </c>
      <c r="D1256" s="165" t="s">
        <v>47</v>
      </c>
      <c r="E1256" s="192">
        <v>4474</v>
      </c>
      <c r="F1256" s="167">
        <v>41688</v>
      </c>
      <c r="G1256" s="168">
        <v>4474</v>
      </c>
      <c r="H1256" s="201">
        <f t="shared" si="19"/>
        <v>0</v>
      </c>
      <c r="I1256" s="169" t="s">
        <v>30</v>
      </c>
    </row>
    <row r="1257" spans="1:10" x14ac:dyDescent="0.25">
      <c r="A1257" s="190">
        <v>41687</v>
      </c>
      <c r="B1257" s="191">
        <v>701</v>
      </c>
      <c r="C1257" s="191" t="s">
        <v>873</v>
      </c>
      <c r="D1257" s="165" t="s">
        <v>130</v>
      </c>
      <c r="E1257" s="192">
        <v>10067.5</v>
      </c>
      <c r="F1257" s="167">
        <v>41691</v>
      </c>
      <c r="G1257" s="168">
        <v>10067.5</v>
      </c>
      <c r="H1257" s="201">
        <f t="shared" si="19"/>
        <v>0</v>
      </c>
      <c r="I1257" s="169" t="s">
        <v>21</v>
      </c>
    </row>
    <row r="1258" spans="1:10" x14ac:dyDescent="0.25">
      <c r="A1258" s="190">
        <v>41687</v>
      </c>
      <c r="B1258" s="191">
        <v>702</v>
      </c>
      <c r="C1258" s="191" t="s">
        <v>873</v>
      </c>
      <c r="D1258" s="165" t="s">
        <v>976</v>
      </c>
      <c r="E1258" s="192">
        <v>5606.5</v>
      </c>
      <c r="F1258" s="173" t="s">
        <v>977</v>
      </c>
      <c r="G1258" s="168">
        <v>5606.5</v>
      </c>
      <c r="H1258" s="201">
        <f t="shared" si="19"/>
        <v>0</v>
      </c>
      <c r="I1258" s="169" t="s">
        <v>21</v>
      </c>
    </row>
    <row r="1259" spans="1:10" x14ac:dyDescent="0.25">
      <c r="A1259" s="190">
        <v>41687</v>
      </c>
      <c r="B1259" s="191">
        <v>703</v>
      </c>
      <c r="C1259" s="191" t="s">
        <v>873</v>
      </c>
      <c r="D1259" s="165" t="s">
        <v>111</v>
      </c>
      <c r="E1259" s="192">
        <v>3125</v>
      </c>
      <c r="F1259" s="167">
        <v>41687</v>
      </c>
      <c r="G1259" s="168">
        <v>3125</v>
      </c>
      <c r="H1259" s="201">
        <f t="shared" si="19"/>
        <v>0</v>
      </c>
      <c r="I1259" s="169" t="s">
        <v>65</v>
      </c>
    </row>
    <row r="1260" spans="1:10" x14ac:dyDescent="0.25">
      <c r="A1260" s="190">
        <v>41687</v>
      </c>
      <c r="B1260" s="191">
        <v>704</v>
      </c>
      <c r="C1260" s="191" t="s">
        <v>873</v>
      </c>
      <c r="D1260" s="165" t="s">
        <v>67</v>
      </c>
      <c r="E1260" s="192">
        <v>569</v>
      </c>
      <c r="F1260" s="167">
        <v>41687</v>
      </c>
      <c r="G1260" s="168">
        <v>569</v>
      </c>
      <c r="H1260" s="201">
        <f t="shared" si="19"/>
        <v>0</v>
      </c>
      <c r="I1260" s="169" t="s">
        <v>65</v>
      </c>
      <c r="J1260" s="170" t="s">
        <v>978</v>
      </c>
    </row>
    <row r="1261" spans="1:10" x14ac:dyDescent="0.25">
      <c r="A1261" s="190">
        <v>41687</v>
      </c>
      <c r="B1261" s="191">
        <v>705</v>
      </c>
      <c r="C1261" s="191" t="s">
        <v>873</v>
      </c>
      <c r="D1261" s="165" t="s">
        <v>32</v>
      </c>
      <c r="E1261" s="192">
        <v>7722</v>
      </c>
      <c r="F1261" s="167">
        <v>41687</v>
      </c>
      <c r="G1261" s="168">
        <v>7722</v>
      </c>
      <c r="H1261" s="201">
        <f t="shared" si="19"/>
        <v>0</v>
      </c>
      <c r="I1261" s="169" t="s">
        <v>30</v>
      </c>
    </row>
    <row r="1262" spans="1:10" x14ac:dyDescent="0.25">
      <c r="A1262" s="190">
        <v>41687</v>
      </c>
      <c r="B1262" s="191">
        <v>706</v>
      </c>
      <c r="C1262" s="191" t="s">
        <v>873</v>
      </c>
      <c r="D1262" s="165" t="s">
        <v>886</v>
      </c>
      <c r="E1262" s="192">
        <v>4769.5</v>
      </c>
      <c r="F1262" s="167">
        <v>41687</v>
      </c>
      <c r="G1262" s="168">
        <v>4769.5</v>
      </c>
      <c r="H1262" s="201">
        <f t="shared" si="19"/>
        <v>0</v>
      </c>
      <c r="I1262" s="169" t="s">
        <v>21</v>
      </c>
    </row>
    <row r="1263" spans="1:10" x14ac:dyDescent="0.25">
      <c r="A1263" s="190">
        <v>41687</v>
      </c>
      <c r="B1263" s="191">
        <v>707</v>
      </c>
      <c r="C1263" s="191" t="s">
        <v>873</v>
      </c>
      <c r="D1263" s="165" t="s">
        <v>55</v>
      </c>
      <c r="E1263" s="192">
        <v>12003.5</v>
      </c>
      <c r="F1263" s="167">
        <v>41687</v>
      </c>
      <c r="G1263" s="168">
        <v>12003.5</v>
      </c>
      <c r="H1263" s="201">
        <f t="shared" si="19"/>
        <v>0</v>
      </c>
      <c r="I1263" s="169"/>
    </row>
    <row r="1264" spans="1:10" x14ac:dyDescent="0.25">
      <c r="A1264" s="190">
        <v>41687</v>
      </c>
      <c r="B1264" s="191">
        <v>708</v>
      </c>
      <c r="C1264" s="191" t="s">
        <v>873</v>
      </c>
      <c r="D1264" s="165" t="s">
        <v>115</v>
      </c>
      <c r="E1264" s="192">
        <v>40</v>
      </c>
      <c r="F1264" s="167">
        <v>41687</v>
      </c>
      <c r="G1264" s="168">
        <v>40</v>
      </c>
      <c r="H1264" s="201">
        <f t="shared" si="19"/>
        <v>0</v>
      </c>
      <c r="I1264" s="169"/>
    </row>
    <row r="1265" spans="1:10" x14ac:dyDescent="0.25">
      <c r="A1265" s="190">
        <v>41687</v>
      </c>
      <c r="B1265" s="191">
        <v>709</v>
      </c>
      <c r="C1265" s="191" t="s">
        <v>873</v>
      </c>
      <c r="D1265" s="165" t="s">
        <v>144</v>
      </c>
      <c r="E1265" s="192">
        <v>5016</v>
      </c>
      <c r="F1265" s="167">
        <v>41687</v>
      </c>
      <c r="G1265" s="168">
        <v>5016</v>
      </c>
      <c r="H1265" s="201">
        <f t="shared" si="19"/>
        <v>0</v>
      </c>
      <c r="I1265" s="169" t="s">
        <v>37</v>
      </c>
    </row>
    <row r="1266" spans="1:10" ht="15" x14ac:dyDescent="0.25">
      <c r="A1266" s="190">
        <v>41687</v>
      </c>
      <c r="B1266" s="191">
        <v>710</v>
      </c>
      <c r="C1266" s="191" t="s">
        <v>873</v>
      </c>
      <c r="D1266" s="165" t="s">
        <v>23</v>
      </c>
      <c r="E1266" s="192">
        <v>20623</v>
      </c>
      <c r="F1266" s="167">
        <v>41687</v>
      </c>
      <c r="G1266" s="168">
        <v>20623</v>
      </c>
      <c r="H1266" s="201">
        <f t="shared" si="19"/>
        <v>0</v>
      </c>
      <c r="I1266" s="169"/>
      <c r="J1266" s="145"/>
    </row>
    <row r="1267" spans="1:10" ht="15" x14ac:dyDescent="0.25">
      <c r="A1267" s="190">
        <v>41687</v>
      </c>
      <c r="B1267" s="191">
        <v>711</v>
      </c>
      <c r="C1267" s="191" t="s">
        <v>873</v>
      </c>
      <c r="D1267" s="165" t="s">
        <v>8</v>
      </c>
      <c r="E1267" s="192">
        <v>3361.5</v>
      </c>
      <c r="F1267" s="167">
        <v>41687</v>
      </c>
      <c r="G1267" s="168">
        <v>3361.5</v>
      </c>
      <c r="H1267" s="201">
        <f t="shared" si="19"/>
        <v>0</v>
      </c>
      <c r="I1267" s="169" t="s">
        <v>8</v>
      </c>
      <c r="J1267" s="145"/>
    </row>
    <row r="1268" spans="1:10" ht="15" x14ac:dyDescent="0.25">
      <c r="A1268" s="190">
        <v>41687</v>
      </c>
      <c r="B1268" s="191">
        <v>712</v>
      </c>
      <c r="C1268" s="191" t="s">
        <v>873</v>
      </c>
      <c r="D1268" s="165" t="s">
        <v>494</v>
      </c>
      <c r="E1268" s="192">
        <v>3850</v>
      </c>
      <c r="F1268" s="167">
        <v>41687</v>
      </c>
      <c r="G1268" s="168">
        <v>3850</v>
      </c>
      <c r="H1268" s="201">
        <f t="shared" si="19"/>
        <v>0</v>
      </c>
      <c r="I1268" s="169" t="s">
        <v>27</v>
      </c>
      <c r="J1268" s="145"/>
    </row>
    <row r="1269" spans="1:10" ht="15" x14ac:dyDescent="0.25">
      <c r="A1269" s="190">
        <v>41687</v>
      </c>
      <c r="B1269" s="191">
        <v>713</v>
      </c>
      <c r="C1269" s="191" t="s">
        <v>873</v>
      </c>
      <c r="D1269" s="165" t="s">
        <v>51</v>
      </c>
      <c r="E1269" s="192">
        <v>2085.5</v>
      </c>
      <c r="F1269" s="167">
        <v>41687</v>
      </c>
      <c r="G1269" s="168">
        <v>2085.5</v>
      </c>
      <c r="H1269" s="201">
        <f t="shared" si="19"/>
        <v>0</v>
      </c>
      <c r="I1269" s="169" t="s">
        <v>21</v>
      </c>
      <c r="J1269" s="145"/>
    </row>
    <row r="1270" spans="1:10" ht="15" x14ac:dyDescent="0.25">
      <c r="A1270" s="190">
        <v>41687</v>
      </c>
      <c r="B1270" s="191">
        <v>714</v>
      </c>
      <c r="C1270" s="191" t="s">
        <v>873</v>
      </c>
      <c r="D1270" s="165" t="s">
        <v>237</v>
      </c>
      <c r="E1270" s="192">
        <v>453.5</v>
      </c>
      <c r="F1270" s="167">
        <v>41687</v>
      </c>
      <c r="G1270" s="168">
        <v>453.5</v>
      </c>
      <c r="H1270" s="201">
        <f t="shared" si="19"/>
        <v>0</v>
      </c>
      <c r="I1270" s="169"/>
      <c r="J1270" s="145"/>
    </row>
    <row r="1271" spans="1:10" ht="15" x14ac:dyDescent="0.25">
      <c r="A1271" s="190">
        <v>41687</v>
      </c>
      <c r="B1271" s="191">
        <v>715</v>
      </c>
      <c r="C1271" s="191" t="s">
        <v>873</v>
      </c>
      <c r="D1271" s="165" t="s">
        <v>8</v>
      </c>
      <c r="E1271" s="192">
        <v>157</v>
      </c>
      <c r="F1271" s="167">
        <v>41687</v>
      </c>
      <c r="G1271" s="168">
        <v>157</v>
      </c>
      <c r="H1271" s="201">
        <f t="shared" si="19"/>
        <v>0</v>
      </c>
      <c r="I1271" s="169" t="s">
        <v>8</v>
      </c>
      <c r="J1271" s="145"/>
    </row>
    <row r="1272" spans="1:10" ht="15" x14ac:dyDescent="0.25">
      <c r="A1272" s="190">
        <v>41687</v>
      </c>
      <c r="B1272" s="191">
        <v>716</v>
      </c>
      <c r="C1272" s="191" t="s">
        <v>873</v>
      </c>
      <c r="D1272" s="165" t="s">
        <v>16</v>
      </c>
      <c r="E1272" s="192">
        <v>2213.4</v>
      </c>
      <c r="F1272" s="173">
        <v>41710</v>
      </c>
      <c r="G1272" s="174">
        <v>2213.4</v>
      </c>
      <c r="H1272" s="201">
        <f t="shared" si="19"/>
        <v>0</v>
      </c>
      <c r="I1272" s="169"/>
      <c r="J1272" s="145"/>
    </row>
    <row r="1273" spans="1:10" ht="15" x14ac:dyDescent="0.25">
      <c r="A1273" s="190">
        <v>41687</v>
      </c>
      <c r="B1273" s="191">
        <v>717</v>
      </c>
      <c r="C1273" s="191" t="s">
        <v>873</v>
      </c>
      <c r="D1273" s="165" t="s">
        <v>74</v>
      </c>
      <c r="E1273" s="192">
        <v>8886</v>
      </c>
      <c r="F1273" s="167">
        <v>41687</v>
      </c>
      <c r="G1273" s="168">
        <v>8886</v>
      </c>
      <c r="H1273" s="201">
        <f t="shared" si="19"/>
        <v>0</v>
      </c>
      <c r="I1273" s="169"/>
      <c r="J1273" s="145"/>
    </row>
    <row r="1274" spans="1:10" ht="15" x14ac:dyDescent="0.25">
      <c r="A1274" s="190">
        <v>41687</v>
      </c>
      <c r="B1274" s="191">
        <v>718</v>
      </c>
      <c r="C1274" s="191" t="s">
        <v>873</v>
      </c>
      <c r="D1274" s="165" t="s">
        <v>18</v>
      </c>
      <c r="E1274" s="192">
        <v>849</v>
      </c>
      <c r="F1274" s="167">
        <v>41687</v>
      </c>
      <c r="G1274" s="168">
        <v>849</v>
      </c>
      <c r="H1274" s="201">
        <f t="shared" si="19"/>
        <v>0</v>
      </c>
      <c r="I1274" s="169"/>
      <c r="J1274" s="145"/>
    </row>
    <row r="1275" spans="1:10" ht="15" x14ac:dyDescent="0.25">
      <c r="A1275" s="190">
        <v>41687</v>
      </c>
      <c r="B1275" s="191">
        <v>719</v>
      </c>
      <c r="C1275" s="191" t="s">
        <v>873</v>
      </c>
      <c r="D1275" s="165" t="s">
        <v>79</v>
      </c>
      <c r="E1275" s="192">
        <v>23261</v>
      </c>
      <c r="F1275" s="167">
        <v>41694</v>
      </c>
      <c r="G1275" s="168">
        <v>23261</v>
      </c>
      <c r="H1275" s="201">
        <f t="shared" si="19"/>
        <v>0</v>
      </c>
      <c r="I1275" s="169" t="s">
        <v>217</v>
      </c>
      <c r="J1275" s="145"/>
    </row>
    <row r="1276" spans="1:10" ht="15" x14ac:dyDescent="0.25">
      <c r="A1276" s="190">
        <v>41687</v>
      </c>
      <c r="B1276" s="191">
        <v>720</v>
      </c>
      <c r="C1276" s="191" t="s">
        <v>873</v>
      </c>
      <c r="D1276" s="165" t="s">
        <v>979</v>
      </c>
      <c r="E1276" s="192">
        <v>4126.5</v>
      </c>
      <c r="F1276" s="167">
        <v>41687</v>
      </c>
      <c r="G1276" s="168">
        <v>4126.5</v>
      </c>
      <c r="H1276" s="201">
        <f t="shared" si="19"/>
        <v>0</v>
      </c>
      <c r="I1276" s="169" t="s">
        <v>37</v>
      </c>
      <c r="J1276" s="145"/>
    </row>
    <row r="1277" spans="1:10" ht="15" x14ac:dyDescent="0.25">
      <c r="A1277" s="190">
        <v>41687</v>
      </c>
      <c r="B1277" s="191">
        <v>721</v>
      </c>
      <c r="C1277" s="191" t="s">
        <v>873</v>
      </c>
      <c r="D1277" s="165" t="s">
        <v>36</v>
      </c>
      <c r="E1277" s="221">
        <v>23916</v>
      </c>
      <c r="F1277" s="215" t="s">
        <v>980</v>
      </c>
      <c r="G1277" s="174">
        <f>22500+1416</f>
        <v>23916</v>
      </c>
      <c r="H1277" s="201">
        <f t="shared" si="19"/>
        <v>0</v>
      </c>
      <c r="I1277" s="169" t="s">
        <v>45</v>
      </c>
      <c r="J1277" s="145"/>
    </row>
    <row r="1278" spans="1:10" ht="15" x14ac:dyDescent="0.25">
      <c r="A1278" s="190">
        <v>41687</v>
      </c>
      <c r="B1278" s="191">
        <v>722</v>
      </c>
      <c r="C1278" s="191" t="s">
        <v>873</v>
      </c>
      <c r="D1278" s="165" t="s">
        <v>106</v>
      </c>
      <c r="E1278" s="192">
        <v>159495</v>
      </c>
      <c r="F1278" s="167">
        <v>41695</v>
      </c>
      <c r="G1278" s="168">
        <v>159495</v>
      </c>
      <c r="H1278" s="201">
        <f t="shared" si="19"/>
        <v>0</v>
      </c>
      <c r="I1278" s="169"/>
      <c r="J1278" s="145"/>
    </row>
    <row r="1279" spans="1:10" ht="15" x14ac:dyDescent="0.25">
      <c r="A1279" s="190">
        <v>41687</v>
      </c>
      <c r="B1279" s="191">
        <v>723</v>
      </c>
      <c r="C1279" s="191" t="s">
        <v>873</v>
      </c>
      <c r="D1279" s="165" t="s">
        <v>106</v>
      </c>
      <c r="E1279" s="192">
        <v>226037</v>
      </c>
      <c r="F1279" s="167">
        <v>41695</v>
      </c>
      <c r="G1279" s="168">
        <v>226037</v>
      </c>
      <c r="H1279" s="201">
        <f t="shared" si="19"/>
        <v>0</v>
      </c>
      <c r="I1279" s="169"/>
      <c r="J1279" s="145"/>
    </row>
    <row r="1280" spans="1:10" ht="15" x14ac:dyDescent="0.25">
      <c r="A1280" s="190">
        <v>41687</v>
      </c>
      <c r="B1280" s="191">
        <v>724</v>
      </c>
      <c r="C1280" s="191" t="s">
        <v>873</v>
      </c>
      <c r="D1280" s="165" t="s">
        <v>106</v>
      </c>
      <c r="E1280" s="192">
        <v>162239</v>
      </c>
      <c r="F1280" s="167">
        <v>41695</v>
      </c>
      <c r="G1280" s="168">
        <v>162239</v>
      </c>
      <c r="H1280" s="201">
        <f t="shared" si="19"/>
        <v>0</v>
      </c>
      <c r="I1280" s="169"/>
      <c r="J1280" s="145"/>
    </row>
    <row r="1281" spans="1:10" ht="15" x14ac:dyDescent="0.25">
      <c r="A1281" s="190">
        <v>41687</v>
      </c>
      <c r="B1281" s="191">
        <v>725</v>
      </c>
      <c r="C1281" s="191" t="s">
        <v>873</v>
      </c>
      <c r="D1281" s="165" t="s">
        <v>106</v>
      </c>
      <c r="E1281" s="192">
        <v>168070</v>
      </c>
      <c r="F1281" s="167">
        <v>41695</v>
      </c>
      <c r="G1281" s="168">
        <v>168070</v>
      </c>
      <c r="H1281" s="201">
        <f t="shared" si="19"/>
        <v>0</v>
      </c>
      <c r="I1281" s="169"/>
      <c r="J1281" s="145"/>
    </row>
    <row r="1282" spans="1:10" x14ac:dyDescent="0.25">
      <c r="A1282" s="190">
        <v>41687</v>
      </c>
      <c r="B1282" s="191">
        <v>726</v>
      </c>
      <c r="C1282" s="191" t="s">
        <v>873</v>
      </c>
      <c r="D1282" s="165" t="s">
        <v>106</v>
      </c>
      <c r="E1282" s="192">
        <v>221780</v>
      </c>
      <c r="F1282" s="167">
        <v>41695</v>
      </c>
      <c r="G1282" s="168">
        <v>221780</v>
      </c>
      <c r="H1282" s="201">
        <f t="shared" si="19"/>
        <v>0</v>
      </c>
      <c r="I1282" s="169"/>
    </row>
    <row r="1283" spans="1:10" x14ac:dyDescent="0.25">
      <c r="A1283" s="190">
        <v>41687</v>
      </c>
      <c r="B1283" s="191">
        <v>727</v>
      </c>
      <c r="C1283" s="191" t="s">
        <v>873</v>
      </c>
      <c r="D1283" s="165" t="s">
        <v>106</v>
      </c>
      <c r="E1283" s="192">
        <v>426894</v>
      </c>
      <c r="F1283" s="167">
        <v>41696</v>
      </c>
      <c r="G1283" s="168">
        <v>426894</v>
      </c>
      <c r="H1283" s="201">
        <f t="shared" si="19"/>
        <v>0</v>
      </c>
      <c r="I1283" s="169"/>
    </row>
    <row r="1284" spans="1:10" x14ac:dyDescent="0.25">
      <c r="A1284" s="190">
        <v>41687</v>
      </c>
      <c r="B1284" s="191">
        <v>728</v>
      </c>
      <c r="C1284" s="191" t="s">
        <v>873</v>
      </c>
      <c r="D1284" s="171" t="s">
        <v>53</v>
      </c>
      <c r="E1284" s="224">
        <v>0</v>
      </c>
      <c r="F1284" s="169"/>
      <c r="G1284" s="168"/>
      <c r="H1284" s="201">
        <f t="shared" si="19"/>
        <v>0</v>
      </c>
      <c r="I1284" s="169" t="s">
        <v>324</v>
      </c>
      <c r="J1284" s="170" t="s">
        <v>981</v>
      </c>
    </row>
    <row r="1285" spans="1:10" x14ac:dyDescent="0.25">
      <c r="A1285" s="190">
        <v>41687</v>
      </c>
      <c r="B1285" s="191">
        <v>729</v>
      </c>
      <c r="C1285" s="191" t="s">
        <v>873</v>
      </c>
      <c r="D1285" s="165" t="s">
        <v>136</v>
      </c>
      <c r="E1285" s="192">
        <v>770.5</v>
      </c>
      <c r="F1285" s="167">
        <v>41687</v>
      </c>
      <c r="G1285" s="168">
        <v>770.5</v>
      </c>
      <c r="H1285" s="201">
        <f t="shared" ref="H1285:H1348" si="20">E1285-G1285</f>
        <v>0</v>
      </c>
      <c r="I1285" s="169"/>
    </row>
    <row r="1286" spans="1:10" x14ac:dyDescent="0.25">
      <c r="A1286" s="190">
        <v>41687</v>
      </c>
      <c r="B1286" s="191">
        <v>730</v>
      </c>
      <c r="C1286" s="191" t="s">
        <v>873</v>
      </c>
      <c r="D1286" s="165" t="s">
        <v>193</v>
      </c>
      <c r="E1286" s="192">
        <v>2037</v>
      </c>
      <c r="F1286" s="167">
        <v>41687</v>
      </c>
      <c r="G1286" s="168">
        <v>2037</v>
      </c>
      <c r="H1286" s="201">
        <f t="shared" si="20"/>
        <v>0</v>
      </c>
      <c r="I1286" s="169"/>
    </row>
    <row r="1287" spans="1:10" x14ac:dyDescent="0.25">
      <c r="A1287" s="190">
        <v>41687</v>
      </c>
      <c r="B1287" s="191">
        <v>731</v>
      </c>
      <c r="C1287" s="191" t="s">
        <v>873</v>
      </c>
      <c r="D1287" s="165" t="s">
        <v>351</v>
      </c>
      <c r="E1287" s="192">
        <v>2786.5</v>
      </c>
      <c r="F1287" s="167">
        <v>41687</v>
      </c>
      <c r="G1287" s="168">
        <v>2786.5</v>
      </c>
      <c r="H1287" s="201">
        <f t="shared" si="20"/>
        <v>0</v>
      </c>
      <c r="I1287" s="169" t="s">
        <v>37</v>
      </c>
    </row>
    <row r="1288" spans="1:10" x14ac:dyDescent="0.25">
      <c r="A1288" s="190">
        <v>41687</v>
      </c>
      <c r="B1288" s="191">
        <v>732</v>
      </c>
      <c r="C1288" s="191" t="s">
        <v>873</v>
      </c>
      <c r="D1288" s="165" t="s">
        <v>624</v>
      </c>
      <c r="E1288" s="192">
        <v>1930</v>
      </c>
      <c r="F1288" s="167">
        <v>41687</v>
      </c>
      <c r="G1288" s="168">
        <v>1930</v>
      </c>
      <c r="H1288" s="201">
        <f t="shared" si="20"/>
        <v>0</v>
      </c>
      <c r="I1288" s="169" t="s">
        <v>37</v>
      </c>
    </row>
    <row r="1289" spans="1:10" x14ac:dyDescent="0.25">
      <c r="A1289" s="190">
        <v>41687</v>
      </c>
      <c r="B1289" s="191">
        <v>733</v>
      </c>
      <c r="C1289" s="191" t="s">
        <v>873</v>
      </c>
      <c r="D1289" s="165" t="s">
        <v>982</v>
      </c>
      <c r="E1289" s="192">
        <v>617.5</v>
      </c>
      <c r="F1289" s="167">
        <v>41687</v>
      </c>
      <c r="G1289" s="168">
        <v>617.5</v>
      </c>
      <c r="H1289" s="201">
        <f t="shared" si="20"/>
        <v>0</v>
      </c>
      <c r="I1289" s="169" t="s">
        <v>37</v>
      </c>
    </row>
    <row r="1290" spans="1:10" x14ac:dyDescent="0.25">
      <c r="A1290" s="190">
        <v>41687</v>
      </c>
      <c r="B1290" s="191">
        <v>734</v>
      </c>
      <c r="C1290" s="191" t="s">
        <v>873</v>
      </c>
      <c r="D1290" s="165" t="s">
        <v>233</v>
      </c>
      <c r="E1290" s="192">
        <v>761.5</v>
      </c>
      <c r="F1290" s="167">
        <v>41687</v>
      </c>
      <c r="G1290" s="168">
        <v>761.5</v>
      </c>
      <c r="H1290" s="201">
        <f t="shared" si="20"/>
        <v>0</v>
      </c>
      <c r="I1290" s="169" t="s">
        <v>37</v>
      </c>
    </row>
    <row r="1291" spans="1:10" x14ac:dyDescent="0.25">
      <c r="A1291" s="190">
        <v>41687</v>
      </c>
      <c r="B1291" s="191">
        <v>735</v>
      </c>
      <c r="C1291" s="191" t="s">
        <v>873</v>
      </c>
      <c r="D1291" s="165" t="s">
        <v>245</v>
      </c>
      <c r="E1291" s="221">
        <v>35292</v>
      </c>
      <c r="F1291" s="184" t="s">
        <v>983</v>
      </c>
      <c r="G1291" s="168">
        <v>35292</v>
      </c>
      <c r="H1291" s="201">
        <f t="shared" si="20"/>
        <v>0</v>
      </c>
      <c r="I1291" s="169" t="s">
        <v>27</v>
      </c>
      <c r="J1291" s="170" t="s">
        <v>984</v>
      </c>
    </row>
    <row r="1292" spans="1:10" x14ac:dyDescent="0.25">
      <c r="A1292" s="190">
        <v>41687</v>
      </c>
      <c r="B1292" s="191">
        <v>736</v>
      </c>
      <c r="C1292" s="191" t="s">
        <v>873</v>
      </c>
      <c r="D1292" s="165" t="s">
        <v>235</v>
      </c>
      <c r="E1292" s="192">
        <v>4282</v>
      </c>
      <c r="F1292" s="167">
        <v>41697</v>
      </c>
      <c r="G1292" s="168">
        <v>4282</v>
      </c>
      <c r="H1292" s="201">
        <f t="shared" si="20"/>
        <v>0</v>
      </c>
      <c r="I1292" s="169" t="s">
        <v>37</v>
      </c>
    </row>
    <row r="1293" spans="1:10" x14ac:dyDescent="0.25">
      <c r="A1293" s="190">
        <v>41687</v>
      </c>
      <c r="B1293" s="191">
        <v>737</v>
      </c>
      <c r="C1293" s="191" t="s">
        <v>873</v>
      </c>
      <c r="D1293" s="165" t="s">
        <v>838</v>
      </c>
      <c r="E1293" s="192">
        <v>768</v>
      </c>
      <c r="F1293" s="167">
        <v>41687</v>
      </c>
      <c r="G1293" s="168">
        <v>768</v>
      </c>
      <c r="H1293" s="201">
        <f t="shared" si="20"/>
        <v>0</v>
      </c>
      <c r="I1293" s="169" t="s">
        <v>37</v>
      </c>
    </row>
    <row r="1294" spans="1:10" x14ac:dyDescent="0.25">
      <c r="A1294" s="190">
        <v>41687</v>
      </c>
      <c r="B1294" s="191">
        <v>738</v>
      </c>
      <c r="C1294" s="191" t="s">
        <v>873</v>
      </c>
      <c r="D1294" s="165" t="s">
        <v>80</v>
      </c>
      <c r="E1294" s="192">
        <v>2313.5</v>
      </c>
      <c r="F1294" s="167">
        <v>41687</v>
      </c>
      <c r="G1294" s="168">
        <v>2313.5</v>
      </c>
      <c r="H1294" s="201">
        <f t="shared" si="20"/>
        <v>0</v>
      </c>
      <c r="I1294" s="169" t="s">
        <v>37</v>
      </c>
    </row>
    <row r="1295" spans="1:10" x14ac:dyDescent="0.25">
      <c r="A1295" s="190">
        <v>41687</v>
      </c>
      <c r="B1295" s="191">
        <v>739</v>
      </c>
      <c r="C1295" s="191" t="s">
        <v>873</v>
      </c>
      <c r="D1295" s="165" t="s">
        <v>78</v>
      </c>
      <c r="E1295" s="192">
        <v>2336</v>
      </c>
      <c r="F1295" s="167">
        <v>41687</v>
      </c>
      <c r="G1295" s="168">
        <v>2336</v>
      </c>
      <c r="H1295" s="201">
        <f t="shared" si="20"/>
        <v>0</v>
      </c>
      <c r="I1295" s="169" t="s">
        <v>37</v>
      </c>
    </row>
    <row r="1296" spans="1:10" x14ac:dyDescent="0.25">
      <c r="A1296" s="190">
        <v>41687</v>
      </c>
      <c r="B1296" s="191">
        <v>740</v>
      </c>
      <c r="C1296" s="191" t="s">
        <v>873</v>
      </c>
      <c r="D1296" s="165" t="s">
        <v>691</v>
      </c>
      <c r="E1296" s="192">
        <v>13546</v>
      </c>
      <c r="F1296" s="167">
        <v>41687</v>
      </c>
      <c r="G1296" s="168">
        <v>13546</v>
      </c>
      <c r="H1296" s="201">
        <f t="shared" si="20"/>
        <v>0</v>
      </c>
      <c r="I1296" s="169" t="s">
        <v>37</v>
      </c>
    </row>
    <row r="1297" spans="1:10" x14ac:dyDescent="0.25">
      <c r="A1297" s="190">
        <v>41687</v>
      </c>
      <c r="B1297" s="191">
        <v>741</v>
      </c>
      <c r="C1297" s="191" t="s">
        <v>873</v>
      </c>
      <c r="D1297" s="165" t="s">
        <v>310</v>
      </c>
      <c r="E1297" s="192">
        <v>42978.5</v>
      </c>
      <c r="F1297" s="194" t="s">
        <v>985</v>
      </c>
      <c r="G1297" s="174">
        <v>42978.5</v>
      </c>
      <c r="H1297" s="201">
        <f t="shared" si="20"/>
        <v>0</v>
      </c>
      <c r="I1297" s="169" t="s">
        <v>27</v>
      </c>
    </row>
    <row r="1298" spans="1:10" ht="15" x14ac:dyDescent="0.25">
      <c r="A1298" s="190">
        <v>41687</v>
      </c>
      <c r="B1298" s="191">
        <v>742</v>
      </c>
      <c r="C1298" s="191" t="s">
        <v>873</v>
      </c>
      <c r="D1298" s="165" t="s">
        <v>953</v>
      </c>
      <c r="E1298" s="192">
        <v>15539.5</v>
      </c>
      <c r="F1298" s="173">
        <v>41706</v>
      </c>
      <c r="G1298" s="174">
        <v>15539.5</v>
      </c>
      <c r="H1298" s="201">
        <f t="shared" si="20"/>
        <v>0</v>
      </c>
      <c r="I1298" s="169" t="s">
        <v>27</v>
      </c>
      <c r="J1298" s="145"/>
    </row>
    <row r="1299" spans="1:10" ht="15" x14ac:dyDescent="0.25">
      <c r="A1299" s="190">
        <v>41687</v>
      </c>
      <c r="B1299" s="191">
        <v>743</v>
      </c>
      <c r="C1299" s="191" t="s">
        <v>873</v>
      </c>
      <c r="D1299" s="165" t="s">
        <v>545</v>
      </c>
      <c r="E1299" s="192">
        <v>20517</v>
      </c>
      <c r="F1299" s="167">
        <v>41688</v>
      </c>
      <c r="G1299" s="168">
        <v>20517</v>
      </c>
      <c r="H1299" s="201">
        <f t="shared" si="20"/>
        <v>0</v>
      </c>
      <c r="I1299" s="169" t="s">
        <v>27</v>
      </c>
      <c r="J1299" s="145"/>
    </row>
    <row r="1300" spans="1:10" ht="15" x14ac:dyDescent="0.25">
      <c r="A1300" s="190">
        <v>41687</v>
      </c>
      <c r="B1300" s="191">
        <v>744</v>
      </c>
      <c r="C1300" s="191" t="s">
        <v>873</v>
      </c>
      <c r="D1300" s="165" t="s">
        <v>856</v>
      </c>
      <c r="E1300" s="192">
        <v>5970</v>
      </c>
      <c r="F1300" s="167">
        <v>41688</v>
      </c>
      <c r="G1300" s="168">
        <v>5970</v>
      </c>
      <c r="H1300" s="201">
        <f t="shared" si="20"/>
        <v>0</v>
      </c>
      <c r="I1300" s="169" t="s">
        <v>27</v>
      </c>
      <c r="J1300" s="145"/>
    </row>
    <row r="1301" spans="1:10" ht="15" x14ac:dyDescent="0.25">
      <c r="A1301" s="190">
        <v>41687</v>
      </c>
      <c r="B1301" s="191">
        <v>745</v>
      </c>
      <c r="C1301" s="191" t="s">
        <v>873</v>
      </c>
      <c r="D1301" s="165" t="s">
        <v>27</v>
      </c>
      <c r="E1301" s="192">
        <v>13695</v>
      </c>
      <c r="F1301" s="167">
        <v>41688</v>
      </c>
      <c r="G1301" s="168">
        <v>13695</v>
      </c>
      <c r="H1301" s="201">
        <f t="shared" si="20"/>
        <v>0</v>
      </c>
      <c r="I1301" s="169" t="s">
        <v>27</v>
      </c>
      <c r="J1301" s="145"/>
    </row>
    <row r="1302" spans="1:10" ht="15" x14ac:dyDescent="0.25">
      <c r="A1302" s="190">
        <v>41687</v>
      </c>
      <c r="B1302" s="191">
        <v>746</v>
      </c>
      <c r="C1302" s="191" t="s">
        <v>873</v>
      </c>
      <c r="D1302" s="165" t="s">
        <v>149</v>
      </c>
      <c r="E1302" s="192">
        <v>8016</v>
      </c>
      <c r="F1302" s="167">
        <v>41688</v>
      </c>
      <c r="G1302" s="168">
        <v>8016</v>
      </c>
      <c r="H1302" s="201">
        <f t="shared" si="20"/>
        <v>0</v>
      </c>
      <c r="I1302" s="169" t="s">
        <v>27</v>
      </c>
      <c r="J1302" s="145"/>
    </row>
    <row r="1303" spans="1:10" ht="15" x14ac:dyDescent="0.25">
      <c r="A1303" s="190">
        <v>41687</v>
      </c>
      <c r="B1303" s="191">
        <v>747</v>
      </c>
      <c r="C1303" s="191" t="s">
        <v>873</v>
      </c>
      <c r="D1303" s="165" t="s">
        <v>92</v>
      </c>
      <c r="E1303" s="192">
        <v>6021</v>
      </c>
      <c r="F1303" s="167">
        <v>41688</v>
      </c>
      <c r="G1303" s="168">
        <v>6021</v>
      </c>
      <c r="H1303" s="201">
        <f t="shared" si="20"/>
        <v>0</v>
      </c>
      <c r="I1303" s="169" t="s">
        <v>27</v>
      </c>
      <c r="J1303" s="145"/>
    </row>
    <row r="1304" spans="1:10" ht="15" x14ac:dyDescent="0.25">
      <c r="A1304" s="190">
        <v>41687</v>
      </c>
      <c r="B1304" s="191">
        <v>748</v>
      </c>
      <c r="C1304" s="191" t="s">
        <v>873</v>
      </c>
      <c r="D1304" s="165" t="s">
        <v>88</v>
      </c>
      <c r="E1304" s="192">
        <v>4217</v>
      </c>
      <c r="F1304" s="167">
        <v>41688</v>
      </c>
      <c r="G1304" s="168">
        <v>4217</v>
      </c>
      <c r="H1304" s="201">
        <f t="shared" si="20"/>
        <v>0</v>
      </c>
      <c r="I1304" s="169" t="s">
        <v>27</v>
      </c>
      <c r="J1304" s="145"/>
    </row>
    <row r="1305" spans="1:10" ht="15" x14ac:dyDescent="0.25">
      <c r="A1305" s="190">
        <v>41687</v>
      </c>
      <c r="B1305" s="191">
        <v>749</v>
      </c>
      <c r="C1305" s="191" t="s">
        <v>873</v>
      </c>
      <c r="D1305" s="165" t="s">
        <v>75</v>
      </c>
      <c r="E1305" s="192">
        <v>953</v>
      </c>
      <c r="F1305" s="167">
        <v>41688</v>
      </c>
      <c r="G1305" s="168">
        <v>953</v>
      </c>
      <c r="H1305" s="201">
        <f t="shared" si="20"/>
        <v>0</v>
      </c>
      <c r="I1305" s="169"/>
      <c r="J1305" s="145"/>
    </row>
    <row r="1306" spans="1:10" ht="15" x14ac:dyDescent="0.25">
      <c r="A1306" s="190">
        <v>41687</v>
      </c>
      <c r="B1306" s="191">
        <v>750</v>
      </c>
      <c r="C1306" s="191" t="s">
        <v>873</v>
      </c>
      <c r="D1306" s="165" t="s">
        <v>346</v>
      </c>
      <c r="E1306" s="221">
        <v>1621.5</v>
      </c>
      <c r="F1306" s="187">
        <v>41688</v>
      </c>
      <c r="G1306" s="168">
        <v>1621.5</v>
      </c>
      <c r="H1306" s="201">
        <f t="shared" si="20"/>
        <v>0</v>
      </c>
      <c r="I1306" s="169" t="s">
        <v>27</v>
      </c>
      <c r="J1306" s="145"/>
    </row>
    <row r="1307" spans="1:10" ht="15" x14ac:dyDescent="0.25">
      <c r="A1307" s="190">
        <v>41687</v>
      </c>
      <c r="B1307" s="191">
        <v>751</v>
      </c>
      <c r="C1307" s="191" t="s">
        <v>873</v>
      </c>
      <c r="D1307" s="165" t="s">
        <v>8</v>
      </c>
      <c r="E1307" s="192">
        <v>1187.5</v>
      </c>
      <c r="F1307" s="167">
        <v>41687</v>
      </c>
      <c r="G1307" s="168">
        <v>1187.5</v>
      </c>
      <c r="H1307" s="201">
        <f t="shared" si="20"/>
        <v>0</v>
      </c>
      <c r="I1307" s="169" t="s">
        <v>8</v>
      </c>
      <c r="J1307" s="145"/>
    </row>
    <row r="1308" spans="1:10" ht="15" x14ac:dyDescent="0.25">
      <c r="A1308" s="190">
        <v>41687</v>
      </c>
      <c r="B1308" s="191">
        <v>752</v>
      </c>
      <c r="C1308" s="191" t="s">
        <v>873</v>
      </c>
      <c r="D1308" s="165" t="s">
        <v>93</v>
      </c>
      <c r="E1308" s="192">
        <v>7800</v>
      </c>
      <c r="F1308" s="167">
        <v>41688</v>
      </c>
      <c r="G1308" s="168">
        <v>7800</v>
      </c>
      <c r="H1308" s="201">
        <f t="shared" si="20"/>
        <v>0</v>
      </c>
      <c r="I1308" s="169" t="s">
        <v>27</v>
      </c>
      <c r="J1308" s="145"/>
    </row>
    <row r="1309" spans="1:10" ht="15" x14ac:dyDescent="0.25">
      <c r="A1309" s="190">
        <v>41687</v>
      </c>
      <c r="B1309" s="191">
        <v>753</v>
      </c>
      <c r="C1309" s="191" t="s">
        <v>873</v>
      </c>
      <c r="D1309" s="165" t="s">
        <v>137</v>
      </c>
      <c r="E1309" s="192">
        <v>786.5</v>
      </c>
      <c r="F1309" s="167">
        <v>41687</v>
      </c>
      <c r="G1309" s="168">
        <v>786.5</v>
      </c>
      <c r="H1309" s="201">
        <f t="shared" si="20"/>
        <v>0</v>
      </c>
      <c r="I1309" s="169"/>
      <c r="J1309" s="145"/>
    </row>
    <row r="1310" spans="1:10" ht="15" x14ac:dyDescent="0.25">
      <c r="A1310" s="190">
        <v>41687</v>
      </c>
      <c r="B1310" s="191">
        <v>754</v>
      </c>
      <c r="C1310" s="191" t="s">
        <v>873</v>
      </c>
      <c r="D1310" s="165" t="s">
        <v>429</v>
      </c>
      <c r="E1310" s="192">
        <v>9862</v>
      </c>
      <c r="F1310" s="167">
        <v>41688</v>
      </c>
      <c r="G1310" s="168">
        <v>9862</v>
      </c>
      <c r="H1310" s="201">
        <f t="shared" si="20"/>
        <v>0</v>
      </c>
      <c r="I1310" s="169" t="s">
        <v>27</v>
      </c>
      <c r="J1310" s="145"/>
    </row>
    <row r="1311" spans="1:10" ht="15" x14ac:dyDescent="0.25">
      <c r="A1311" s="190">
        <v>41687</v>
      </c>
      <c r="B1311" s="191">
        <v>755</v>
      </c>
      <c r="C1311" s="191" t="s">
        <v>873</v>
      </c>
      <c r="D1311" s="165" t="s">
        <v>766</v>
      </c>
      <c r="E1311" s="192">
        <v>2759.5</v>
      </c>
      <c r="F1311" s="167">
        <v>41688</v>
      </c>
      <c r="G1311" s="168">
        <v>2759.5</v>
      </c>
      <c r="H1311" s="201">
        <f t="shared" si="20"/>
        <v>0</v>
      </c>
      <c r="I1311" s="169" t="s">
        <v>27</v>
      </c>
      <c r="J1311" s="145"/>
    </row>
    <row r="1312" spans="1:10" ht="15" x14ac:dyDescent="0.25">
      <c r="A1312" s="190">
        <v>41687</v>
      </c>
      <c r="B1312" s="191">
        <v>756</v>
      </c>
      <c r="C1312" s="191" t="s">
        <v>873</v>
      </c>
      <c r="D1312" s="165" t="s">
        <v>137</v>
      </c>
      <c r="E1312" s="192">
        <v>2606</v>
      </c>
      <c r="F1312" s="167">
        <v>41687</v>
      </c>
      <c r="G1312" s="168">
        <v>2606</v>
      </c>
      <c r="H1312" s="201">
        <f t="shared" si="20"/>
        <v>0</v>
      </c>
      <c r="I1312" s="169"/>
      <c r="J1312" s="145"/>
    </row>
    <row r="1313" spans="1:10" ht="15" x14ac:dyDescent="0.25">
      <c r="A1313" s="190">
        <v>41687</v>
      </c>
      <c r="B1313" s="191">
        <v>757</v>
      </c>
      <c r="C1313" s="191" t="s">
        <v>873</v>
      </c>
      <c r="D1313" s="165" t="s">
        <v>85</v>
      </c>
      <c r="E1313" s="192">
        <v>11858.5</v>
      </c>
      <c r="F1313" s="167">
        <v>41688</v>
      </c>
      <c r="G1313" s="168">
        <v>11858.5</v>
      </c>
      <c r="H1313" s="201">
        <f t="shared" si="20"/>
        <v>0</v>
      </c>
      <c r="I1313" s="169" t="s">
        <v>27</v>
      </c>
      <c r="J1313" s="145"/>
    </row>
    <row r="1314" spans="1:10" x14ac:dyDescent="0.25">
      <c r="A1314" s="190">
        <v>41687</v>
      </c>
      <c r="B1314" s="191">
        <v>758</v>
      </c>
      <c r="C1314" s="191" t="s">
        <v>873</v>
      </c>
      <c r="D1314" s="165" t="s">
        <v>160</v>
      </c>
      <c r="E1314" s="192">
        <v>126973</v>
      </c>
      <c r="F1314" s="194" t="s">
        <v>986</v>
      </c>
      <c r="G1314" s="168">
        <v>126973</v>
      </c>
      <c r="H1314" s="201">
        <f t="shared" si="20"/>
        <v>0</v>
      </c>
      <c r="I1314" s="169" t="s">
        <v>162</v>
      </c>
    </row>
    <row r="1315" spans="1:10" x14ac:dyDescent="0.25">
      <c r="A1315" s="190">
        <v>41687</v>
      </c>
      <c r="B1315" s="191">
        <v>759</v>
      </c>
      <c r="C1315" s="191" t="s">
        <v>873</v>
      </c>
      <c r="D1315" s="165" t="s">
        <v>175</v>
      </c>
      <c r="E1315" s="221">
        <v>43865</v>
      </c>
      <c r="F1315" s="214" t="s">
        <v>987</v>
      </c>
      <c r="G1315" s="168">
        <v>43865</v>
      </c>
      <c r="H1315" s="201">
        <f t="shared" si="20"/>
        <v>0</v>
      </c>
      <c r="I1315" s="169" t="s">
        <v>162</v>
      </c>
    </row>
    <row r="1316" spans="1:10" x14ac:dyDescent="0.25">
      <c r="A1316" s="190">
        <v>41687</v>
      </c>
      <c r="B1316" s="191">
        <v>760</v>
      </c>
      <c r="C1316" s="191" t="s">
        <v>873</v>
      </c>
      <c r="D1316" s="165" t="s">
        <v>172</v>
      </c>
      <c r="E1316" s="221">
        <v>6354.5</v>
      </c>
      <c r="F1316" s="187">
        <v>41689</v>
      </c>
      <c r="G1316" s="168">
        <v>6354.5</v>
      </c>
      <c r="H1316" s="201">
        <f t="shared" si="20"/>
        <v>0</v>
      </c>
      <c r="I1316" s="169" t="s">
        <v>162</v>
      </c>
      <c r="J1316" s="170" t="s">
        <v>143</v>
      </c>
    </row>
    <row r="1317" spans="1:10" x14ac:dyDescent="0.25">
      <c r="A1317" s="190">
        <v>41687</v>
      </c>
      <c r="B1317" s="191">
        <v>761</v>
      </c>
      <c r="C1317" s="191" t="s">
        <v>873</v>
      </c>
      <c r="D1317" s="165" t="s">
        <v>163</v>
      </c>
      <c r="E1317" s="192">
        <v>14081</v>
      </c>
      <c r="F1317" s="167">
        <v>41689</v>
      </c>
      <c r="G1317" s="168">
        <v>14081</v>
      </c>
      <c r="H1317" s="201">
        <f t="shared" si="20"/>
        <v>0</v>
      </c>
      <c r="I1317" s="169" t="s">
        <v>162</v>
      </c>
    </row>
    <row r="1318" spans="1:10" x14ac:dyDescent="0.25">
      <c r="A1318" s="190">
        <v>41687</v>
      </c>
      <c r="B1318" s="191">
        <v>762</v>
      </c>
      <c r="C1318" s="191" t="s">
        <v>873</v>
      </c>
      <c r="D1318" s="165" t="s">
        <v>169</v>
      </c>
      <c r="E1318" s="192">
        <v>5472</v>
      </c>
      <c r="F1318" s="167">
        <v>41689</v>
      </c>
      <c r="G1318" s="168">
        <v>5472</v>
      </c>
      <c r="H1318" s="201">
        <f t="shared" si="20"/>
        <v>0</v>
      </c>
      <c r="I1318" s="169" t="s">
        <v>162</v>
      </c>
    </row>
    <row r="1319" spans="1:10" x14ac:dyDescent="0.25">
      <c r="A1319" s="190">
        <v>41687</v>
      </c>
      <c r="B1319" s="191">
        <v>763</v>
      </c>
      <c r="C1319" s="191" t="s">
        <v>873</v>
      </c>
      <c r="D1319" s="165" t="s">
        <v>168</v>
      </c>
      <c r="E1319" s="192">
        <v>17711.5</v>
      </c>
      <c r="F1319" s="167">
        <v>41689</v>
      </c>
      <c r="G1319" s="168">
        <v>17711.5</v>
      </c>
      <c r="H1319" s="201">
        <f t="shared" si="20"/>
        <v>0</v>
      </c>
      <c r="I1319" s="169" t="s">
        <v>162</v>
      </c>
    </row>
    <row r="1320" spans="1:10" x14ac:dyDescent="0.25">
      <c r="A1320" s="190">
        <v>41687</v>
      </c>
      <c r="B1320" s="191">
        <v>764</v>
      </c>
      <c r="C1320" s="191" t="s">
        <v>873</v>
      </c>
      <c r="D1320" s="165" t="s">
        <v>168</v>
      </c>
      <c r="E1320" s="192">
        <v>4139</v>
      </c>
      <c r="F1320" s="167">
        <v>41689</v>
      </c>
      <c r="G1320" s="168">
        <v>4139</v>
      </c>
      <c r="H1320" s="201">
        <f t="shared" si="20"/>
        <v>0</v>
      </c>
      <c r="I1320" s="169" t="s">
        <v>162</v>
      </c>
    </row>
    <row r="1321" spans="1:10" x14ac:dyDescent="0.25">
      <c r="A1321" s="190">
        <v>41687</v>
      </c>
      <c r="B1321" s="191">
        <v>765</v>
      </c>
      <c r="C1321" s="191" t="s">
        <v>873</v>
      </c>
      <c r="D1321" s="165" t="s">
        <v>269</v>
      </c>
      <c r="E1321" s="192">
        <v>11181</v>
      </c>
      <c r="F1321" s="167">
        <v>41689</v>
      </c>
      <c r="G1321" s="168">
        <v>11181</v>
      </c>
      <c r="H1321" s="201">
        <f t="shared" si="20"/>
        <v>0</v>
      </c>
      <c r="I1321" s="169" t="s">
        <v>162</v>
      </c>
    </row>
    <row r="1322" spans="1:10" x14ac:dyDescent="0.25">
      <c r="A1322" s="190">
        <v>41687</v>
      </c>
      <c r="B1322" s="191">
        <v>766</v>
      </c>
      <c r="C1322" s="191" t="s">
        <v>873</v>
      </c>
      <c r="D1322" s="165" t="s">
        <v>272</v>
      </c>
      <c r="E1322" s="192">
        <v>8022.5</v>
      </c>
      <c r="F1322" s="194" t="s">
        <v>988</v>
      </c>
      <c r="G1322" s="168">
        <v>8022.5</v>
      </c>
      <c r="H1322" s="201">
        <f t="shared" si="20"/>
        <v>0</v>
      </c>
      <c r="I1322" s="169" t="s">
        <v>162</v>
      </c>
    </row>
    <row r="1323" spans="1:10" x14ac:dyDescent="0.25">
      <c r="A1323" s="190">
        <v>41687</v>
      </c>
      <c r="B1323" s="191">
        <v>767</v>
      </c>
      <c r="C1323" s="191" t="s">
        <v>873</v>
      </c>
      <c r="D1323" s="165" t="s">
        <v>546</v>
      </c>
      <c r="E1323" s="192">
        <v>5859</v>
      </c>
      <c r="F1323" s="167">
        <v>41689</v>
      </c>
      <c r="G1323" s="168">
        <v>5859</v>
      </c>
      <c r="H1323" s="201">
        <f t="shared" si="20"/>
        <v>0</v>
      </c>
      <c r="I1323" s="169" t="s">
        <v>162</v>
      </c>
    </row>
    <row r="1324" spans="1:10" x14ac:dyDescent="0.25">
      <c r="A1324" s="190">
        <v>41687</v>
      </c>
      <c r="B1324" s="191">
        <v>768</v>
      </c>
      <c r="C1324" s="191" t="s">
        <v>873</v>
      </c>
      <c r="D1324" s="165" t="s">
        <v>22</v>
      </c>
      <c r="E1324" s="192">
        <v>17564</v>
      </c>
      <c r="F1324" s="167">
        <v>41689</v>
      </c>
      <c r="G1324" s="168">
        <v>17564</v>
      </c>
      <c r="H1324" s="201">
        <f t="shared" si="20"/>
        <v>0</v>
      </c>
      <c r="I1324" s="169" t="s">
        <v>162</v>
      </c>
    </row>
    <row r="1325" spans="1:10" x14ac:dyDescent="0.25">
      <c r="A1325" s="190">
        <v>41687</v>
      </c>
      <c r="B1325" s="191">
        <v>769</v>
      </c>
      <c r="C1325" s="191" t="s">
        <v>873</v>
      </c>
      <c r="D1325" s="165" t="s">
        <v>250</v>
      </c>
      <c r="E1325" s="192">
        <v>3275</v>
      </c>
      <c r="F1325" s="167">
        <v>41689</v>
      </c>
      <c r="G1325" s="168">
        <v>3275</v>
      </c>
      <c r="H1325" s="201">
        <f t="shared" si="20"/>
        <v>0</v>
      </c>
      <c r="I1325" s="169" t="s">
        <v>162</v>
      </c>
    </row>
    <row r="1326" spans="1:10" x14ac:dyDescent="0.25">
      <c r="A1326" s="190">
        <v>41687</v>
      </c>
      <c r="B1326" s="191">
        <v>770</v>
      </c>
      <c r="C1326" s="191" t="s">
        <v>873</v>
      </c>
      <c r="D1326" s="165" t="s">
        <v>947</v>
      </c>
      <c r="E1326" s="192">
        <v>7729.5</v>
      </c>
      <c r="F1326" s="167">
        <v>41689</v>
      </c>
      <c r="G1326" s="168">
        <v>7729.5</v>
      </c>
      <c r="H1326" s="201">
        <f t="shared" si="20"/>
        <v>0</v>
      </c>
      <c r="I1326" s="169" t="s">
        <v>162</v>
      </c>
    </row>
    <row r="1327" spans="1:10" x14ac:dyDescent="0.25">
      <c r="A1327" s="190">
        <v>41687</v>
      </c>
      <c r="B1327" s="191">
        <v>771</v>
      </c>
      <c r="C1327" s="191" t="s">
        <v>873</v>
      </c>
      <c r="D1327" s="165" t="s">
        <v>96</v>
      </c>
      <c r="E1327" s="192">
        <v>14709</v>
      </c>
      <c r="F1327" s="167">
        <v>41688</v>
      </c>
      <c r="G1327" s="168">
        <v>14709</v>
      </c>
      <c r="H1327" s="201">
        <f t="shared" si="20"/>
        <v>0</v>
      </c>
      <c r="I1327" s="169" t="s">
        <v>27</v>
      </c>
    </row>
    <row r="1328" spans="1:10" x14ac:dyDescent="0.25">
      <c r="A1328" s="190">
        <v>41687</v>
      </c>
      <c r="B1328" s="191">
        <v>772</v>
      </c>
      <c r="C1328" s="191" t="s">
        <v>873</v>
      </c>
      <c r="D1328" s="165" t="s">
        <v>8</v>
      </c>
      <c r="E1328" s="192">
        <v>899</v>
      </c>
      <c r="F1328" s="167">
        <v>41687</v>
      </c>
      <c r="G1328" s="168">
        <v>899</v>
      </c>
      <c r="H1328" s="201">
        <f t="shared" si="20"/>
        <v>0</v>
      </c>
      <c r="I1328" s="169" t="s">
        <v>8</v>
      </c>
    </row>
    <row r="1329" spans="1:10" x14ac:dyDescent="0.25">
      <c r="A1329" s="190">
        <v>41687</v>
      </c>
      <c r="B1329" s="191">
        <v>773</v>
      </c>
      <c r="C1329" s="191" t="s">
        <v>873</v>
      </c>
      <c r="D1329" s="165" t="s">
        <v>91</v>
      </c>
      <c r="E1329" s="192">
        <v>7336.5</v>
      </c>
      <c r="F1329" s="167">
        <v>41688</v>
      </c>
      <c r="G1329" s="168">
        <v>7336.5</v>
      </c>
      <c r="H1329" s="201">
        <f t="shared" si="20"/>
        <v>0</v>
      </c>
      <c r="I1329" s="169" t="s">
        <v>27</v>
      </c>
    </row>
    <row r="1330" spans="1:10" ht="15" x14ac:dyDescent="0.25">
      <c r="A1330" s="190">
        <v>41687</v>
      </c>
      <c r="B1330" s="191">
        <v>774</v>
      </c>
      <c r="C1330" s="191" t="s">
        <v>873</v>
      </c>
      <c r="D1330" s="165" t="s">
        <v>147</v>
      </c>
      <c r="E1330" s="221">
        <v>14533.5</v>
      </c>
      <c r="F1330" s="214">
        <v>41701</v>
      </c>
      <c r="G1330" s="174">
        <v>14533.5</v>
      </c>
      <c r="H1330" s="201">
        <f t="shared" si="20"/>
        <v>0</v>
      </c>
      <c r="I1330" s="169"/>
      <c r="J1330" s="145"/>
    </row>
    <row r="1331" spans="1:10" ht="15" x14ac:dyDescent="0.25">
      <c r="A1331" s="190">
        <v>41687</v>
      </c>
      <c r="B1331" s="191">
        <v>775</v>
      </c>
      <c r="C1331" s="191" t="s">
        <v>873</v>
      </c>
      <c r="D1331" s="165" t="s">
        <v>494</v>
      </c>
      <c r="E1331" s="192">
        <v>319.5</v>
      </c>
      <c r="F1331" s="167">
        <v>41687</v>
      </c>
      <c r="G1331" s="168">
        <v>319.5</v>
      </c>
      <c r="H1331" s="201">
        <f t="shared" si="20"/>
        <v>0</v>
      </c>
      <c r="I1331" s="169"/>
      <c r="J1331" s="145"/>
    </row>
    <row r="1332" spans="1:10" ht="15" x14ac:dyDescent="0.25">
      <c r="A1332" s="190">
        <v>41687</v>
      </c>
      <c r="B1332" s="191">
        <v>776</v>
      </c>
      <c r="C1332" s="191" t="s">
        <v>873</v>
      </c>
      <c r="D1332" s="165" t="s">
        <v>14</v>
      </c>
      <c r="E1332" s="192">
        <v>6582.5</v>
      </c>
      <c r="F1332" s="167">
        <v>41689</v>
      </c>
      <c r="G1332" s="168">
        <v>6582.5</v>
      </c>
      <c r="H1332" s="201">
        <f t="shared" si="20"/>
        <v>0</v>
      </c>
      <c r="I1332" s="169" t="s">
        <v>21</v>
      </c>
      <c r="J1332" s="145"/>
    </row>
    <row r="1333" spans="1:10" ht="15" x14ac:dyDescent="0.25">
      <c r="A1333" s="190">
        <v>41687</v>
      </c>
      <c r="B1333" s="191">
        <v>777</v>
      </c>
      <c r="C1333" s="191" t="s">
        <v>873</v>
      </c>
      <c r="D1333" s="165" t="s">
        <v>989</v>
      </c>
      <c r="E1333" s="192">
        <v>2820.5</v>
      </c>
      <c r="F1333" s="167">
        <v>41689</v>
      </c>
      <c r="G1333" s="168">
        <v>2820.5</v>
      </c>
      <c r="H1333" s="201">
        <f t="shared" si="20"/>
        <v>0</v>
      </c>
      <c r="I1333" s="169" t="s">
        <v>21</v>
      </c>
      <c r="J1333" s="145"/>
    </row>
    <row r="1334" spans="1:10" ht="15" x14ac:dyDescent="0.25">
      <c r="A1334" s="190">
        <v>41687</v>
      </c>
      <c r="B1334" s="191">
        <v>778</v>
      </c>
      <c r="C1334" s="191" t="s">
        <v>873</v>
      </c>
      <c r="D1334" s="165" t="s">
        <v>63</v>
      </c>
      <c r="E1334" s="192">
        <v>1820.5</v>
      </c>
      <c r="F1334" s="167">
        <v>41689</v>
      </c>
      <c r="G1334" s="168">
        <v>1820.5</v>
      </c>
      <c r="H1334" s="201">
        <f t="shared" si="20"/>
        <v>0</v>
      </c>
      <c r="I1334" s="169" t="s">
        <v>21</v>
      </c>
      <c r="J1334" s="145"/>
    </row>
    <row r="1335" spans="1:10" ht="15" x14ac:dyDescent="0.25">
      <c r="A1335" s="190">
        <v>41687</v>
      </c>
      <c r="B1335" s="191">
        <v>779</v>
      </c>
      <c r="C1335" s="191" t="s">
        <v>873</v>
      </c>
      <c r="D1335" s="165" t="s">
        <v>269</v>
      </c>
      <c r="E1335" s="192">
        <v>930.5</v>
      </c>
      <c r="F1335" s="167">
        <v>41689</v>
      </c>
      <c r="G1335" s="168">
        <v>930.5</v>
      </c>
      <c r="H1335" s="201">
        <f t="shared" si="20"/>
        <v>0</v>
      </c>
      <c r="I1335" s="169" t="s">
        <v>162</v>
      </c>
      <c r="J1335" s="145"/>
    </row>
    <row r="1336" spans="1:10" ht="15" x14ac:dyDescent="0.25">
      <c r="A1336" s="190">
        <v>41688</v>
      </c>
      <c r="B1336" s="191">
        <v>780</v>
      </c>
      <c r="C1336" s="191" t="s">
        <v>873</v>
      </c>
      <c r="D1336" s="165" t="s">
        <v>44</v>
      </c>
      <c r="E1336" s="192">
        <v>3800</v>
      </c>
      <c r="F1336" s="173">
        <v>41710</v>
      </c>
      <c r="G1336" s="174">
        <v>3800</v>
      </c>
      <c r="H1336" s="201">
        <f t="shared" si="20"/>
        <v>0</v>
      </c>
      <c r="I1336" s="169" t="s">
        <v>65</v>
      </c>
      <c r="J1336" s="145"/>
    </row>
    <row r="1337" spans="1:10" ht="15" x14ac:dyDescent="0.25">
      <c r="A1337" s="190">
        <v>41688</v>
      </c>
      <c r="B1337" s="191">
        <v>781</v>
      </c>
      <c r="C1337" s="191" t="s">
        <v>873</v>
      </c>
      <c r="D1337" s="165" t="s">
        <v>42</v>
      </c>
      <c r="E1337" s="192">
        <v>1140</v>
      </c>
      <c r="F1337" s="173">
        <v>41710</v>
      </c>
      <c r="G1337" s="174">
        <v>1140</v>
      </c>
      <c r="H1337" s="201">
        <f t="shared" si="20"/>
        <v>0</v>
      </c>
      <c r="I1337" s="192" t="s">
        <v>30</v>
      </c>
      <c r="J1337" s="145"/>
    </row>
    <row r="1338" spans="1:10" ht="15" x14ac:dyDescent="0.25">
      <c r="A1338" s="190">
        <v>41688</v>
      </c>
      <c r="B1338" s="191">
        <v>782</v>
      </c>
      <c r="C1338" s="191" t="s">
        <v>873</v>
      </c>
      <c r="D1338" s="165" t="s">
        <v>43</v>
      </c>
      <c r="E1338" s="192">
        <v>1140</v>
      </c>
      <c r="F1338" s="173">
        <v>41710</v>
      </c>
      <c r="G1338" s="174">
        <v>1140</v>
      </c>
      <c r="H1338" s="201">
        <f t="shared" si="20"/>
        <v>0</v>
      </c>
      <c r="I1338" s="169" t="s">
        <v>30</v>
      </c>
      <c r="J1338" s="145"/>
    </row>
    <row r="1339" spans="1:10" ht="15" x14ac:dyDescent="0.25">
      <c r="A1339" s="190">
        <v>41688</v>
      </c>
      <c r="B1339" s="191">
        <v>783</v>
      </c>
      <c r="C1339" s="191" t="s">
        <v>873</v>
      </c>
      <c r="D1339" s="165" t="s">
        <v>11</v>
      </c>
      <c r="E1339" s="221">
        <v>54837</v>
      </c>
      <c r="F1339" s="175" t="s">
        <v>990</v>
      </c>
      <c r="G1339" s="168">
        <f>25810+29027</f>
        <v>54837</v>
      </c>
      <c r="H1339" s="201">
        <f t="shared" si="20"/>
        <v>0</v>
      </c>
      <c r="I1339" s="169" t="s">
        <v>37</v>
      </c>
      <c r="J1339" s="145"/>
    </row>
    <row r="1340" spans="1:10" ht="15" x14ac:dyDescent="0.25">
      <c r="A1340" s="190">
        <v>41688</v>
      </c>
      <c r="B1340" s="191">
        <v>784</v>
      </c>
      <c r="C1340" s="191" t="s">
        <v>873</v>
      </c>
      <c r="D1340" s="165" t="s">
        <v>13</v>
      </c>
      <c r="E1340" s="192">
        <v>1953</v>
      </c>
      <c r="F1340" s="167">
        <v>41689</v>
      </c>
      <c r="G1340" s="168">
        <v>1953</v>
      </c>
      <c r="H1340" s="201">
        <f t="shared" si="20"/>
        <v>0</v>
      </c>
      <c r="I1340" s="169" t="s">
        <v>30</v>
      </c>
      <c r="J1340" s="145"/>
    </row>
    <row r="1341" spans="1:10" ht="15" x14ac:dyDescent="0.25">
      <c r="A1341" s="190">
        <v>41688</v>
      </c>
      <c r="B1341" s="191">
        <v>785</v>
      </c>
      <c r="C1341" s="191" t="s">
        <v>873</v>
      </c>
      <c r="D1341" s="165" t="s">
        <v>991</v>
      </c>
      <c r="E1341" s="192">
        <v>1281</v>
      </c>
      <c r="F1341" s="167">
        <v>41688</v>
      </c>
      <c r="G1341" s="168">
        <v>1281</v>
      </c>
      <c r="H1341" s="201">
        <f t="shared" si="20"/>
        <v>0</v>
      </c>
      <c r="I1341" s="169" t="s">
        <v>37</v>
      </c>
      <c r="J1341" s="145"/>
    </row>
    <row r="1342" spans="1:10" ht="15" x14ac:dyDescent="0.25">
      <c r="A1342" s="190">
        <v>41688</v>
      </c>
      <c r="B1342" s="191">
        <v>786</v>
      </c>
      <c r="C1342" s="191" t="s">
        <v>873</v>
      </c>
      <c r="D1342" s="165" t="s">
        <v>23</v>
      </c>
      <c r="E1342" s="192">
        <v>1393</v>
      </c>
      <c r="F1342" s="167">
        <v>41688</v>
      </c>
      <c r="G1342" s="168">
        <v>1393</v>
      </c>
      <c r="H1342" s="201">
        <f t="shared" si="20"/>
        <v>0</v>
      </c>
      <c r="I1342" s="169"/>
      <c r="J1342" s="145"/>
    </row>
    <row r="1343" spans="1:10" ht="15" x14ac:dyDescent="0.25">
      <c r="A1343" s="190">
        <v>41688</v>
      </c>
      <c r="B1343" s="191">
        <v>787</v>
      </c>
      <c r="C1343" s="191" t="s">
        <v>873</v>
      </c>
      <c r="D1343" s="165" t="s">
        <v>23</v>
      </c>
      <c r="E1343" s="192">
        <v>385</v>
      </c>
      <c r="F1343" s="167">
        <v>41688</v>
      </c>
      <c r="G1343" s="168">
        <v>385</v>
      </c>
      <c r="H1343" s="201">
        <f t="shared" si="20"/>
        <v>0</v>
      </c>
      <c r="I1343" s="169"/>
      <c r="J1343" s="145"/>
    </row>
    <row r="1344" spans="1:10" ht="15" x14ac:dyDescent="0.25">
      <c r="A1344" s="190">
        <v>41688</v>
      </c>
      <c r="B1344" s="191">
        <v>788</v>
      </c>
      <c r="C1344" s="191" t="s">
        <v>873</v>
      </c>
      <c r="D1344" s="165" t="s">
        <v>8</v>
      </c>
      <c r="E1344" s="192">
        <v>1489</v>
      </c>
      <c r="F1344" s="167">
        <v>41688</v>
      </c>
      <c r="G1344" s="168">
        <v>1489</v>
      </c>
      <c r="H1344" s="201">
        <f t="shared" si="20"/>
        <v>0</v>
      </c>
      <c r="I1344" s="169" t="s">
        <v>8</v>
      </c>
      <c r="J1344" s="145"/>
    </row>
    <row r="1345" spans="1:10" ht="15" x14ac:dyDescent="0.25">
      <c r="A1345" s="190">
        <v>41688</v>
      </c>
      <c r="B1345" s="191">
        <v>789</v>
      </c>
      <c r="C1345" s="191" t="s">
        <v>873</v>
      </c>
      <c r="D1345" s="165" t="s">
        <v>98</v>
      </c>
      <c r="E1345" s="221">
        <v>15829.5</v>
      </c>
      <c r="F1345" s="175" t="s">
        <v>992</v>
      </c>
      <c r="G1345" s="168">
        <f>13829.5+2000</f>
        <v>15829.5</v>
      </c>
      <c r="H1345" s="201">
        <f t="shared" si="20"/>
        <v>0</v>
      </c>
      <c r="I1345" s="165" t="s">
        <v>37</v>
      </c>
      <c r="J1345" s="145"/>
    </row>
    <row r="1346" spans="1:10" ht="15" x14ac:dyDescent="0.25">
      <c r="A1346" s="190">
        <v>41688</v>
      </c>
      <c r="B1346" s="191">
        <v>790</v>
      </c>
      <c r="C1346" s="191" t="s">
        <v>873</v>
      </c>
      <c r="D1346" s="165" t="s">
        <v>8</v>
      </c>
      <c r="E1346" s="192">
        <v>373</v>
      </c>
      <c r="F1346" s="167">
        <v>41688</v>
      </c>
      <c r="G1346" s="168">
        <v>373</v>
      </c>
      <c r="H1346" s="201">
        <f t="shared" si="20"/>
        <v>0</v>
      </c>
      <c r="I1346" s="169" t="s">
        <v>8</v>
      </c>
      <c r="J1346" s="145"/>
    </row>
    <row r="1347" spans="1:10" ht="15" x14ac:dyDescent="0.25">
      <c r="A1347" s="190">
        <v>41688</v>
      </c>
      <c r="B1347" s="191">
        <v>791</v>
      </c>
      <c r="C1347" s="191" t="s">
        <v>873</v>
      </c>
      <c r="D1347" s="165" t="s">
        <v>28</v>
      </c>
      <c r="E1347" s="192">
        <v>6782.5</v>
      </c>
      <c r="F1347" s="167">
        <v>41688</v>
      </c>
      <c r="G1347" s="168">
        <v>6782.5</v>
      </c>
      <c r="H1347" s="201">
        <f t="shared" si="20"/>
        <v>0</v>
      </c>
      <c r="I1347" s="169"/>
      <c r="J1347" s="145"/>
    </row>
    <row r="1348" spans="1:10" ht="15" x14ac:dyDescent="0.25">
      <c r="A1348" s="190">
        <v>41688</v>
      </c>
      <c r="B1348" s="191">
        <v>792</v>
      </c>
      <c r="C1348" s="191" t="s">
        <v>873</v>
      </c>
      <c r="D1348" s="165" t="s">
        <v>47</v>
      </c>
      <c r="E1348" s="192">
        <v>3593</v>
      </c>
      <c r="F1348" s="167">
        <v>41690</v>
      </c>
      <c r="G1348" s="168">
        <v>3593</v>
      </c>
      <c r="H1348" s="201">
        <f t="shared" si="20"/>
        <v>0</v>
      </c>
      <c r="I1348" s="169"/>
      <c r="J1348" s="145"/>
    </row>
    <row r="1349" spans="1:10" ht="15" x14ac:dyDescent="0.25">
      <c r="A1349" s="190">
        <v>41688</v>
      </c>
      <c r="B1349" s="191">
        <v>793</v>
      </c>
      <c r="C1349" s="191" t="s">
        <v>873</v>
      </c>
      <c r="D1349" s="165" t="s">
        <v>33</v>
      </c>
      <c r="E1349" s="192">
        <v>1799</v>
      </c>
      <c r="F1349" s="167">
        <v>41688</v>
      </c>
      <c r="G1349" s="168">
        <v>1799</v>
      </c>
      <c r="H1349" s="201">
        <f t="shared" ref="H1349:H1412" si="21">E1349-G1349</f>
        <v>0</v>
      </c>
      <c r="I1349" s="169"/>
      <c r="J1349" s="145"/>
    </row>
    <row r="1350" spans="1:10" ht="15" x14ac:dyDescent="0.25">
      <c r="A1350" s="190">
        <v>41688</v>
      </c>
      <c r="B1350" s="191">
        <v>794</v>
      </c>
      <c r="C1350" s="191" t="s">
        <v>873</v>
      </c>
      <c r="D1350" s="165" t="s">
        <v>22</v>
      </c>
      <c r="E1350" s="192">
        <v>4791</v>
      </c>
      <c r="F1350" s="167">
        <v>41688</v>
      </c>
      <c r="G1350" s="168">
        <v>4791</v>
      </c>
      <c r="H1350" s="201">
        <f t="shared" si="21"/>
        <v>0</v>
      </c>
      <c r="I1350" s="169"/>
      <c r="J1350" s="145"/>
    </row>
    <row r="1351" spans="1:10" ht="15" x14ac:dyDescent="0.25">
      <c r="A1351" s="190">
        <v>41688</v>
      </c>
      <c r="B1351" s="191">
        <v>795</v>
      </c>
      <c r="C1351" s="191" t="s">
        <v>873</v>
      </c>
      <c r="D1351" s="165" t="s">
        <v>74</v>
      </c>
      <c r="E1351" s="192">
        <v>1496</v>
      </c>
      <c r="F1351" s="167">
        <v>41688</v>
      </c>
      <c r="G1351" s="168">
        <v>1496</v>
      </c>
      <c r="H1351" s="201">
        <f t="shared" si="21"/>
        <v>0</v>
      </c>
      <c r="I1351" s="169"/>
      <c r="J1351" s="145"/>
    </row>
    <row r="1352" spans="1:10" ht="15" x14ac:dyDescent="0.25">
      <c r="A1352" s="190">
        <v>41688</v>
      </c>
      <c r="B1352" s="191">
        <v>796</v>
      </c>
      <c r="C1352" s="191" t="s">
        <v>873</v>
      </c>
      <c r="D1352" s="165" t="s">
        <v>502</v>
      </c>
      <c r="E1352" s="192">
        <v>2686.5</v>
      </c>
      <c r="F1352" s="167">
        <v>41688</v>
      </c>
      <c r="G1352" s="168">
        <v>2686.5</v>
      </c>
      <c r="H1352" s="201">
        <f t="shared" si="21"/>
        <v>0</v>
      </c>
      <c r="I1352" s="169"/>
      <c r="J1352" s="145"/>
    </row>
    <row r="1353" spans="1:10" ht="15" x14ac:dyDescent="0.25">
      <c r="A1353" s="190">
        <v>41688</v>
      </c>
      <c r="B1353" s="191">
        <v>797</v>
      </c>
      <c r="C1353" s="191" t="s">
        <v>873</v>
      </c>
      <c r="D1353" s="165" t="s">
        <v>29</v>
      </c>
      <c r="E1353" s="192">
        <v>12220</v>
      </c>
      <c r="F1353" s="167">
        <v>41694</v>
      </c>
      <c r="G1353" s="168">
        <v>12220</v>
      </c>
      <c r="H1353" s="201">
        <f t="shared" si="21"/>
        <v>0</v>
      </c>
      <c r="I1353" s="169" t="s">
        <v>30</v>
      </c>
      <c r="J1353" s="145"/>
    </row>
    <row r="1354" spans="1:10" ht="15" x14ac:dyDescent="0.25">
      <c r="A1354" s="190">
        <v>41688</v>
      </c>
      <c r="B1354" s="191">
        <v>798</v>
      </c>
      <c r="C1354" s="191" t="s">
        <v>873</v>
      </c>
      <c r="D1354" s="165" t="s">
        <v>54</v>
      </c>
      <c r="E1354" s="192">
        <v>9695.6</v>
      </c>
      <c r="F1354" s="167">
        <v>41688</v>
      </c>
      <c r="G1354" s="168">
        <v>9695.6</v>
      </c>
      <c r="H1354" s="201">
        <f t="shared" si="21"/>
        <v>0</v>
      </c>
      <c r="I1354" s="169" t="s">
        <v>30</v>
      </c>
      <c r="J1354" s="145"/>
    </row>
    <row r="1355" spans="1:10" ht="15" x14ac:dyDescent="0.25">
      <c r="A1355" s="190">
        <v>41688</v>
      </c>
      <c r="B1355" s="191">
        <v>799</v>
      </c>
      <c r="C1355" s="191" t="s">
        <v>873</v>
      </c>
      <c r="D1355" s="165" t="s">
        <v>57</v>
      </c>
      <c r="E1355" s="192">
        <v>800</v>
      </c>
      <c r="F1355" s="167">
        <v>41688</v>
      </c>
      <c r="G1355" s="168">
        <v>800</v>
      </c>
      <c r="H1355" s="201">
        <f t="shared" si="21"/>
        <v>0</v>
      </c>
      <c r="I1355" s="169" t="s">
        <v>30</v>
      </c>
      <c r="J1355" s="145"/>
    </row>
    <row r="1356" spans="1:10" ht="15" x14ac:dyDescent="0.25">
      <c r="A1356" s="190">
        <v>41688</v>
      </c>
      <c r="B1356" s="191">
        <v>800</v>
      </c>
      <c r="C1356" s="191" t="s">
        <v>873</v>
      </c>
      <c r="D1356" s="165" t="s">
        <v>811</v>
      </c>
      <c r="E1356" s="221">
        <v>796.5</v>
      </c>
      <c r="F1356" s="175" t="s">
        <v>993</v>
      </c>
      <c r="G1356" s="168">
        <f>700+96.5</f>
        <v>796.5</v>
      </c>
      <c r="H1356" s="201">
        <f t="shared" si="21"/>
        <v>0</v>
      </c>
      <c r="I1356" s="169" t="s">
        <v>30</v>
      </c>
      <c r="J1356" s="145"/>
    </row>
    <row r="1357" spans="1:10" ht="15" x14ac:dyDescent="0.25">
      <c r="A1357" s="190">
        <v>41688</v>
      </c>
      <c r="B1357" s="191">
        <v>801</v>
      </c>
      <c r="C1357" s="191" t="s">
        <v>873</v>
      </c>
      <c r="D1357" s="165" t="s">
        <v>338</v>
      </c>
      <c r="E1357" s="192">
        <v>228</v>
      </c>
      <c r="F1357" s="167">
        <v>41688</v>
      </c>
      <c r="G1357" s="168">
        <v>228</v>
      </c>
      <c r="H1357" s="201">
        <f t="shared" si="21"/>
        <v>0</v>
      </c>
      <c r="I1357" s="169" t="s">
        <v>30</v>
      </c>
      <c r="J1357" s="145"/>
    </row>
    <row r="1358" spans="1:10" ht="15" x14ac:dyDescent="0.25">
      <c r="A1358" s="190">
        <v>41688</v>
      </c>
      <c r="B1358" s="191">
        <v>802</v>
      </c>
      <c r="C1358" s="191" t="s">
        <v>873</v>
      </c>
      <c r="D1358" s="165" t="s">
        <v>518</v>
      </c>
      <c r="E1358" s="192">
        <v>263</v>
      </c>
      <c r="F1358" s="167">
        <v>41688</v>
      </c>
      <c r="G1358" s="168">
        <v>263</v>
      </c>
      <c r="H1358" s="201">
        <f t="shared" si="21"/>
        <v>0</v>
      </c>
      <c r="I1358" s="169"/>
      <c r="J1358" s="145"/>
    </row>
    <row r="1359" spans="1:10" ht="15" x14ac:dyDescent="0.25">
      <c r="A1359" s="190">
        <v>41688</v>
      </c>
      <c r="B1359" s="191">
        <v>803</v>
      </c>
      <c r="C1359" s="191" t="s">
        <v>873</v>
      </c>
      <c r="D1359" s="165" t="s">
        <v>62</v>
      </c>
      <c r="E1359" s="192">
        <v>9397.5</v>
      </c>
      <c r="F1359" s="167">
        <v>41688</v>
      </c>
      <c r="G1359" s="168">
        <v>9397.5</v>
      </c>
      <c r="H1359" s="201">
        <f t="shared" si="21"/>
        <v>0</v>
      </c>
      <c r="I1359" s="169"/>
      <c r="J1359" s="145"/>
    </row>
    <row r="1360" spans="1:10" ht="15" x14ac:dyDescent="0.25">
      <c r="A1360" s="190">
        <v>41688</v>
      </c>
      <c r="B1360" s="191">
        <v>804</v>
      </c>
      <c r="C1360" s="191" t="s">
        <v>873</v>
      </c>
      <c r="D1360" s="165" t="s">
        <v>441</v>
      </c>
      <c r="E1360" s="192">
        <v>1492.5</v>
      </c>
      <c r="F1360" s="167">
        <v>41688</v>
      </c>
      <c r="G1360" s="168">
        <v>1492.5</v>
      </c>
      <c r="H1360" s="201">
        <f t="shared" si="21"/>
        <v>0</v>
      </c>
      <c r="I1360" s="169" t="s">
        <v>30</v>
      </c>
      <c r="J1360" s="145"/>
    </row>
    <row r="1361" spans="1:10" ht="15" x14ac:dyDescent="0.25">
      <c r="A1361" s="190">
        <v>41688</v>
      </c>
      <c r="B1361" s="191">
        <v>805</v>
      </c>
      <c r="C1361" s="191" t="s">
        <v>873</v>
      </c>
      <c r="D1361" s="165" t="s">
        <v>32</v>
      </c>
      <c r="E1361" s="192">
        <v>8101</v>
      </c>
      <c r="F1361" s="167">
        <v>41688</v>
      </c>
      <c r="G1361" s="168">
        <v>8101</v>
      </c>
      <c r="H1361" s="201">
        <f t="shared" si="21"/>
        <v>0</v>
      </c>
      <c r="I1361" s="169" t="s">
        <v>30</v>
      </c>
      <c r="J1361" s="145"/>
    </row>
    <row r="1362" spans="1:10" ht="15" x14ac:dyDescent="0.25">
      <c r="A1362" s="190">
        <v>41688</v>
      </c>
      <c r="B1362" s="191">
        <v>806</v>
      </c>
      <c r="C1362" s="191" t="s">
        <v>873</v>
      </c>
      <c r="D1362" s="165" t="s">
        <v>35</v>
      </c>
      <c r="E1362" s="192">
        <v>1322.5</v>
      </c>
      <c r="F1362" s="173">
        <v>41702</v>
      </c>
      <c r="G1362" s="174">
        <v>1322.5</v>
      </c>
      <c r="H1362" s="201">
        <f t="shared" si="21"/>
        <v>0</v>
      </c>
      <c r="I1362" s="169" t="s">
        <v>30</v>
      </c>
      <c r="J1362" s="145"/>
    </row>
    <row r="1363" spans="1:10" ht="15" x14ac:dyDescent="0.25">
      <c r="A1363" s="190">
        <v>41688</v>
      </c>
      <c r="B1363" s="191">
        <v>807</v>
      </c>
      <c r="C1363" s="191" t="s">
        <v>873</v>
      </c>
      <c r="D1363" s="165" t="s">
        <v>55</v>
      </c>
      <c r="E1363" s="192">
        <v>7513</v>
      </c>
      <c r="F1363" s="167">
        <v>41688</v>
      </c>
      <c r="G1363" s="168">
        <v>7513</v>
      </c>
      <c r="H1363" s="201">
        <f t="shared" si="21"/>
        <v>0</v>
      </c>
      <c r="I1363" s="169"/>
      <c r="J1363" s="145"/>
    </row>
    <row r="1364" spans="1:10" ht="15" x14ac:dyDescent="0.25">
      <c r="A1364" s="190">
        <v>41688</v>
      </c>
      <c r="B1364" s="191">
        <v>808</v>
      </c>
      <c r="C1364" s="191" t="s">
        <v>873</v>
      </c>
      <c r="D1364" s="165" t="s">
        <v>8</v>
      </c>
      <c r="E1364" s="192">
        <v>4861</v>
      </c>
      <c r="F1364" s="167">
        <v>41688</v>
      </c>
      <c r="G1364" s="168">
        <v>4861</v>
      </c>
      <c r="H1364" s="201">
        <f t="shared" si="21"/>
        <v>0</v>
      </c>
      <c r="I1364" s="169" t="s">
        <v>8</v>
      </c>
      <c r="J1364" s="145"/>
    </row>
    <row r="1365" spans="1:10" ht="15" x14ac:dyDescent="0.25">
      <c r="A1365" s="190">
        <v>41688</v>
      </c>
      <c r="B1365" s="191">
        <v>809</v>
      </c>
      <c r="C1365" s="191" t="s">
        <v>873</v>
      </c>
      <c r="D1365" s="165" t="s">
        <v>130</v>
      </c>
      <c r="E1365" s="192">
        <v>3567.5</v>
      </c>
      <c r="F1365" s="167">
        <v>41691</v>
      </c>
      <c r="G1365" s="168">
        <v>3567.5</v>
      </c>
      <c r="H1365" s="201">
        <f t="shared" si="21"/>
        <v>0</v>
      </c>
      <c r="I1365" s="169" t="s">
        <v>217</v>
      </c>
      <c r="J1365" s="145"/>
    </row>
    <row r="1366" spans="1:10" ht="15" x14ac:dyDescent="0.25">
      <c r="A1366" s="190">
        <v>41688</v>
      </c>
      <c r="B1366" s="191">
        <v>810</v>
      </c>
      <c r="C1366" s="191" t="s">
        <v>873</v>
      </c>
      <c r="D1366" s="165" t="s">
        <v>111</v>
      </c>
      <c r="E1366" s="192">
        <v>2494</v>
      </c>
      <c r="F1366" s="167">
        <v>41688</v>
      </c>
      <c r="G1366" s="168">
        <v>2494</v>
      </c>
      <c r="H1366" s="201">
        <f t="shared" si="21"/>
        <v>0</v>
      </c>
      <c r="I1366" s="169" t="s">
        <v>65</v>
      </c>
      <c r="J1366" s="145"/>
    </row>
    <row r="1367" spans="1:10" ht="15" x14ac:dyDescent="0.25">
      <c r="A1367" s="190">
        <v>41688</v>
      </c>
      <c r="B1367" s="191">
        <v>811</v>
      </c>
      <c r="C1367" s="191" t="s">
        <v>873</v>
      </c>
      <c r="D1367" s="165" t="s">
        <v>66</v>
      </c>
      <c r="E1367" s="192">
        <v>1318</v>
      </c>
      <c r="F1367" s="167">
        <v>41688</v>
      </c>
      <c r="G1367" s="168">
        <v>1318</v>
      </c>
      <c r="H1367" s="201">
        <f t="shared" si="21"/>
        <v>0</v>
      </c>
      <c r="I1367" s="169" t="s">
        <v>65</v>
      </c>
      <c r="J1367" s="145"/>
    </row>
    <row r="1368" spans="1:10" ht="15" x14ac:dyDescent="0.25">
      <c r="A1368" s="190">
        <v>41688</v>
      </c>
      <c r="B1368" s="191">
        <v>812</v>
      </c>
      <c r="C1368" s="191" t="s">
        <v>873</v>
      </c>
      <c r="D1368" s="165" t="s">
        <v>188</v>
      </c>
      <c r="E1368" s="192">
        <v>6651.5</v>
      </c>
      <c r="F1368" s="173">
        <v>41701</v>
      </c>
      <c r="G1368" s="174">
        <v>6651.5</v>
      </c>
      <c r="H1368" s="201">
        <f t="shared" si="21"/>
        <v>0</v>
      </c>
      <c r="I1368" s="169" t="s">
        <v>217</v>
      </c>
      <c r="J1368" s="145"/>
    </row>
    <row r="1369" spans="1:10" ht="15" x14ac:dyDescent="0.25">
      <c r="A1369" s="190">
        <v>41688</v>
      </c>
      <c r="B1369" s="191">
        <v>813</v>
      </c>
      <c r="C1369" s="191" t="s">
        <v>873</v>
      </c>
      <c r="D1369" s="165" t="s">
        <v>304</v>
      </c>
      <c r="E1369" s="192">
        <v>11723</v>
      </c>
      <c r="F1369" s="167">
        <v>41688</v>
      </c>
      <c r="G1369" s="168">
        <v>11723</v>
      </c>
      <c r="H1369" s="201">
        <f t="shared" si="21"/>
        <v>0</v>
      </c>
      <c r="I1369" s="169" t="s">
        <v>994</v>
      </c>
      <c r="J1369" s="145"/>
    </row>
    <row r="1370" spans="1:10" ht="15" x14ac:dyDescent="0.25">
      <c r="A1370" s="190">
        <v>41688</v>
      </c>
      <c r="B1370" s="191">
        <v>814</v>
      </c>
      <c r="C1370" s="191" t="s">
        <v>873</v>
      </c>
      <c r="D1370" s="165" t="s">
        <v>54</v>
      </c>
      <c r="E1370" s="192">
        <v>1336</v>
      </c>
      <c r="F1370" s="167">
        <v>41688</v>
      </c>
      <c r="G1370" s="168">
        <v>1336</v>
      </c>
      <c r="H1370" s="201">
        <f t="shared" si="21"/>
        <v>0</v>
      </c>
      <c r="I1370" s="169"/>
      <c r="J1370" s="145"/>
    </row>
    <row r="1371" spans="1:10" ht="15" x14ac:dyDescent="0.25">
      <c r="A1371" s="190">
        <v>41688</v>
      </c>
      <c r="B1371" s="191">
        <v>815</v>
      </c>
      <c r="C1371" s="191" t="s">
        <v>873</v>
      </c>
      <c r="D1371" s="165" t="s">
        <v>123</v>
      </c>
      <c r="E1371" s="192">
        <v>1905</v>
      </c>
      <c r="F1371" s="167">
        <v>41688</v>
      </c>
      <c r="G1371" s="168">
        <v>1905</v>
      </c>
      <c r="H1371" s="201">
        <f t="shared" si="21"/>
        <v>0</v>
      </c>
      <c r="I1371" s="169" t="s">
        <v>8</v>
      </c>
      <c r="J1371" s="145"/>
    </row>
    <row r="1372" spans="1:10" ht="15" x14ac:dyDescent="0.25">
      <c r="A1372" s="190">
        <v>41688</v>
      </c>
      <c r="B1372" s="191">
        <v>816</v>
      </c>
      <c r="C1372" s="191" t="s">
        <v>873</v>
      </c>
      <c r="D1372" s="165" t="s">
        <v>995</v>
      </c>
      <c r="E1372" s="192">
        <v>2325</v>
      </c>
      <c r="F1372" s="167">
        <v>41688</v>
      </c>
      <c r="G1372" s="168">
        <v>2325</v>
      </c>
      <c r="H1372" s="201">
        <f t="shared" si="21"/>
        <v>0</v>
      </c>
      <c r="I1372" s="169" t="s">
        <v>8</v>
      </c>
      <c r="J1372" s="145"/>
    </row>
    <row r="1373" spans="1:10" ht="15" x14ac:dyDescent="0.25">
      <c r="A1373" s="190">
        <v>41688</v>
      </c>
      <c r="B1373" s="191">
        <v>817</v>
      </c>
      <c r="C1373" s="191" t="s">
        <v>873</v>
      </c>
      <c r="D1373" s="165" t="s">
        <v>16</v>
      </c>
      <c r="E1373" s="192">
        <v>4396.5</v>
      </c>
      <c r="F1373" s="173">
        <v>41710</v>
      </c>
      <c r="G1373" s="174">
        <v>4396.5</v>
      </c>
      <c r="H1373" s="201">
        <f t="shared" si="21"/>
        <v>0</v>
      </c>
      <c r="I1373" s="169" t="s">
        <v>16</v>
      </c>
      <c r="J1373" s="145"/>
    </row>
    <row r="1374" spans="1:10" ht="15" x14ac:dyDescent="0.25">
      <c r="A1374" s="188">
        <v>41688</v>
      </c>
      <c r="B1374" s="189">
        <v>818</v>
      </c>
      <c r="C1374" s="189" t="s">
        <v>873</v>
      </c>
      <c r="D1374" s="165" t="s">
        <v>19</v>
      </c>
      <c r="E1374" s="192">
        <v>9552</v>
      </c>
      <c r="F1374" s="169"/>
      <c r="G1374" s="196"/>
      <c r="H1374" s="211">
        <f t="shared" si="21"/>
        <v>9552</v>
      </c>
      <c r="I1374" s="169" t="s">
        <v>45</v>
      </c>
      <c r="J1374" s="145"/>
    </row>
    <row r="1375" spans="1:10" ht="15" x14ac:dyDescent="0.25">
      <c r="A1375" s="190">
        <v>41688</v>
      </c>
      <c r="B1375" s="191">
        <v>819</v>
      </c>
      <c r="C1375" s="191" t="s">
        <v>873</v>
      </c>
      <c r="D1375" s="165" t="s">
        <v>257</v>
      </c>
      <c r="E1375" s="192">
        <v>11715.5</v>
      </c>
      <c r="F1375" s="167">
        <v>41689</v>
      </c>
      <c r="G1375" s="168">
        <v>11715.5</v>
      </c>
      <c r="H1375" s="201">
        <f t="shared" si="21"/>
        <v>0</v>
      </c>
      <c r="I1375" s="169" t="s">
        <v>65</v>
      </c>
      <c r="J1375" s="145"/>
    </row>
    <row r="1376" spans="1:10" ht="15" x14ac:dyDescent="0.25">
      <c r="A1376" s="190">
        <v>41688</v>
      </c>
      <c r="B1376" s="191">
        <v>820</v>
      </c>
      <c r="C1376" s="191" t="s">
        <v>873</v>
      </c>
      <c r="D1376" s="165" t="s">
        <v>215</v>
      </c>
      <c r="E1376" s="192">
        <v>346.5</v>
      </c>
      <c r="F1376" s="167">
        <v>41688</v>
      </c>
      <c r="G1376" s="168">
        <v>346.5</v>
      </c>
      <c r="H1376" s="201">
        <f t="shared" si="21"/>
        <v>0</v>
      </c>
      <c r="I1376" s="169"/>
      <c r="J1376" s="145"/>
    </row>
    <row r="1377" spans="1:10" ht="15" x14ac:dyDescent="0.25">
      <c r="A1377" s="190">
        <v>41688</v>
      </c>
      <c r="B1377" s="191">
        <v>821</v>
      </c>
      <c r="C1377" s="191" t="s">
        <v>873</v>
      </c>
      <c r="D1377" s="165" t="s">
        <v>795</v>
      </c>
      <c r="E1377" s="192">
        <v>2647.68</v>
      </c>
      <c r="F1377" s="173" t="s">
        <v>996</v>
      </c>
      <c r="G1377" s="168">
        <v>2647.68</v>
      </c>
      <c r="H1377" s="201">
        <f t="shared" si="21"/>
        <v>0</v>
      </c>
      <c r="I1377" s="169" t="s">
        <v>45</v>
      </c>
      <c r="J1377" s="145"/>
    </row>
    <row r="1378" spans="1:10" x14ac:dyDescent="0.25">
      <c r="A1378" s="190">
        <v>41688</v>
      </c>
      <c r="B1378" s="191">
        <v>822</v>
      </c>
      <c r="C1378" s="191" t="s">
        <v>873</v>
      </c>
      <c r="D1378" s="165" t="s">
        <v>509</v>
      </c>
      <c r="E1378" s="192">
        <v>24977.5</v>
      </c>
      <c r="F1378" s="167">
        <v>41688</v>
      </c>
      <c r="G1378" s="168">
        <v>24977.5</v>
      </c>
      <c r="H1378" s="201">
        <f t="shared" si="21"/>
        <v>0</v>
      </c>
      <c r="I1378" s="169" t="s">
        <v>8</v>
      </c>
    </row>
    <row r="1379" spans="1:10" x14ac:dyDescent="0.25">
      <c r="A1379" s="190">
        <v>41688</v>
      </c>
      <c r="B1379" s="191">
        <v>823</v>
      </c>
      <c r="C1379" s="191" t="s">
        <v>873</v>
      </c>
      <c r="D1379" s="165" t="s">
        <v>235</v>
      </c>
      <c r="E1379" s="192">
        <v>1700</v>
      </c>
      <c r="F1379" s="167">
        <v>41689</v>
      </c>
      <c r="G1379" s="168">
        <v>1700</v>
      </c>
      <c r="H1379" s="201">
        <f t="shared" si="21"/>
        <v>0</v>
      </c>
      <c r="I1379" s="169"/>
    </row>
    <row r="1380" spans="1:10" ht="34.5" customHeight="1" x14ac:dyDescent="0.25">
      <c r="A1380" s="190">
        <v>41688</v>
      </c>
      <c r="B1380" s="191">
        <v>824</v>
      </c>
      <c r="C1380" s="191" t="s">
        <v>873</v>
      </c>
      <c r="D1380" s="165" t="s">
        <v>25</v>
      </c>
      <c r="E1380" s="221">
        <v>31693</v>
      </c>
      <c r="F1380" s="226" t="s">
        <v>997</v>
      </c>
      <c r="G1380" s="168">
        <f>5000+8000+10000+8693</f>
        <v>31693</v>
      </c>
      <c r="H1380" s="201">
        <f t="shared" si="21"/>
        <v>0</v>
      </c>
      <c r="I1380" s="169" t="s">
        <v>217</v>
      </c>
    </row>
    <row r="1381" spans="1:10" x14ac:dyDescent="0.25">
      <c r="A1381" s="190">
        <v>41688</v>
      </c>
      <c r="B1381" s="191">
        <v>825</v>
      </c>
      <c r="C1381" s="191" t="s">
        <v>873</v>
      </c>
      <c r="D1381" s="165" t="s">
        <v>78</v>
      </c>
      <c r="E1381" s="192">
        <v>2089.5</v>
      </c>
      <c r="F1381" s="167">
        <v>41689</v>
      </c>
      <c r="G1381" s="168">
        <v>2089.5</v>
      </c>
      <c r="H1381" s="201">
        <f t="shared" si="21"/>
        <v>0</v>
      </c>
      <c r="I1381" s="169" t="s">
        <v>65</v>
      </c>
    </row>
    <row r="1382" spans="1:10" x14ac:dyDescent="0.25">
      <c r="A1382" s="190">
        <v>41688</v>
      </c>
      <c r="B1382" s="191">
        <v>826</v>
      </c>
      <c r="C1382" s="191" t="s">
        <v>873</v>
      </c>
      <c r="D1382" s="165" t="s">
        <v>80</v>
      </c>
      <c r="E1382" s="192">
        <v>1197</v>
      </c>
      <c r="F1382" s="167">
        <v>41689</v>
      </c>
      <c r="G1382" s="168">
        <v>1197</v>
      </c>
      <c r="H1382" s="201">
        <f t="shared" si="21"/>
        <v>0</v>
      </c>
      <c r="I1382" s="169" t="s">
        <v>65</v>
      </c>
    </row>
    <row r="1383" spans="1:10" x14ac:dyDescent="0.25">
      <c r="A1383" s="190">
        <v>41688</v>
      </c>
      <c r="B1383" s="191">
        <v>827</v>
      </c>
      <c r="C1383" s="191" t="s">
        <v>873</v>
      </c>
      <c r="D1383" s="165" t="s">
        <v>233</v>
      </c>
      <c r="E1383" s="192">
        <v>635</v>
      </c>
      <c r="F1383" s="167">
        <v>41689</v>
      </c>
      <c r="G1383" s="168">
        <v>635</v>
      </c>
      <c r="H1383" s="201">
        <f t="shared" si="21"/>
        <v>0</v>
      </c>
      <c r="I1383" s="169" t="s">
        <v>65</v>
      </c>
    </row>
    <row r="1384" spans="1:10" x14ac:dyDescent="0.25">
      <c r="A1384" s="190">
        <v>41688</v>
      </c>
      <c r="B1384" s="191">
        <v>828</v>
      </c>
      <c r="C1384" s="191" t="s">
        <v>873</v>
      </c>
      <c r="D1384" s="165" t="s">
        <v>144</v>
      </c>
      <c r="E1384" s="192">
        <v>3499.5</v>
      </c>
      <c r="F1384" s="167">
        <v>41689</v>
      </c>
      <c r="G1384" s="168">
        <v>3499.5</v>
      </c>
      <c r="H1384" s="201">
        <f t="shared" si="21"/>
        <v>0</v>
      </c>
      <c r="I1384" s="169" t="s">
        <v>65</v>
      </c>
    </row>
    <row r="1385" spans="1:10" x14ac:dyDescent="0.25">
      <c r="A1385" s="190">
        <v>41688</v>
      </c>
      <c r="B1385" s="191">
        <v>829</v>
      </c>
      <c r="C1385" s="191" t="s">
        <v>873</v>
      </c>
      <c r="D1385" s="165" t="s">
        <v>68</v>
      </c>
      <c r="E1385" s="192">
        <v>4120</v>
      </c>
      <c r="F1385" s="167">
        <v>41688</v>
      </c>
      <c r="G1385" s="168">
        <v>4120</v>
      </c>
      <c r="H1385" s="201">
        <f t="shared" si="21"/>
        <v>0</v>
      </c>
      <c r="I1385" s="169" t="s">
        <v>217</v>
      </c>
    </row>
    <row r="1386" spans="1:10" x14ac:dyDescent="0.25">
      <c r="A1386" s="190">
        <v>41688</v>
      </c>
      <c r="B1386" s="191">
        <v>830</v>
      </c>
      <c r="C1386" s="191" t="s">
        <v>873</v>
      </c>
      <c r="D1386" s="165" t="s">
        <v>87</v>
      </c>
      <c r="E1386" s="221">
        <v>10535</v>
      </c>
      <c r="F1386" s="184" t="s">
        <v>998</v>
      </c>
      <c r="G1386" s="168">
        <v>10535</v>
      </c>
      <c r="H1386" s="201">
        <f t="shared" si="21"/>
        <v>0</v>
      </c>
      <c r="I1386" s="169" t="s">
        <v>65</v>
      </c>
      <c r="J1386" s="170" t="s">
        <v>999</v>
      </c>
    </row>
    <row r="1387" spans="1:10" x14ac:dyDescent="0.25">
      <c r="A1387" s="190">
        <v>41688</v>
      </c>
      <c r="B1387" s="191">
        <v>831</v>
      </c>
      <c r="C1387" s="191" t="s">
        <v>873</v>
      </c>
      <c r="D1387" s="165" t="s">
        <v>348</v>
      </c>
      <c r="E1387" s="192">
        <v>887.5</v>
      </c>
      <c r="F1387" s="167">
        <v>41689</v>
      </c>
      <c r="G1387" s="168">
        <v>887.5</v>
      </c>
      <c r="H1387" s="201">
        <f t="shared" si="21"/>
        <v>0</v>
      </c>
      <c r="I1387" s="169" t="s">
        <v>65</v>
      </c>
    </row>
    <row r="1388" spans="1:10" x14ac:dyDescent="0.25">
      <c r="A1388" s="190">
        <v>41688</v>
      </c>
      <c r="B1388" s="191">
        <v>832</v>
      </c>
      <c r="C1388" s="191" t="s">
        <v>873</v>
      </c>
      <c r="D1388" s="165" t="s">
        <v>28</v>
      </c>
      <c r="E1388" s="192">
        <v>3330.5</v>
      </c>
      <c r="F1388" s="167">
        <v>41688</v>
      </c>
      <c r="G1388" s="168">
        <v>3330.5</v>
      </c>
      <c r="H1388" s="201">
        <f t="shared" si="21"/>
        <v>0</v>
      </c>
      <c r="I1388" s="169"/>
    </row>
    <row r="1389" spans="1:10" x14ac:dyDescent="0.25">
      <c r="A1389" s="190">
        <v>41688</v>
      </c>
      <c r="B1389" s="191">
        <v>833</v>
      </c>
      <c r="C1389" s="191" t="s">
        <v>873</v>
      </c>
      <c r="D1389" s="165" t="s">
        <v>254</v>
      </c>
      <c r="E1389" s="192">
        <v>586.5</v>
      </c>
      <c r="F1389" s="167">
        <v>41688</v>
      </c>
      <c r="G1389" s="168">
        <v>586.5</v>
      </c>
      <c r="H1389" s="201">
        <f t="shared" si="21"/>
        <v>0</v>
      </c>
      <c r="I1389" s="169"/>
    </row>
    <row r="1390" spans="1:10" x14ac:dyDescent="0.25">
      <c r="A1390" s="190">
        <v>41688</v>
      </c>
      <c r="B1390" s="191">
        <v>834</v>
      </c>
      <c r="C1390" s="191" t="s">
        <v>873</v>
      </c>
      <c r="D1390" s="165" t="s">
        <v>8</v>
      </c>
      <c r="E1390" s="192">
        <v>373</v>
      </c>
      <c r="F1390" s="167">
        <v>41688</v>
      </c>
      <c r="G1390" s="168">
        <v>373</v>
      </c>
      <c r="H1390" s="201">
        <f t="shared" si="21"/>
        <v>0</v>
      </c>
      <c r="I1390" s="169" t="s">
        <v>8</v>
      </c>
    </row>
    <row r="1391" spans="1:10" x14ac:dyDescent="0.25">
      <c r="A1391" s="190">
        <v>41688</v>
      </c>
      <c r="B1391" s="191">
        <v>835</v>
      </c>
      <c r="C1391" s="191" t="s">
        <v>873</v>
      </c>
      <c r="D1391" s="165" t="s">
        <v>152</v>
      </c>
      <c r="E1391" s="192">
        <v>7042</v>
      </c>
      <c r="F1391" s="167">
        <v>41689</v>
      </c>
      <c r="G1391" s="168">
        <v>7042</v>
      </c>
      <c r="H1391" s="201">
        <f t="shared" si="21"/>
        <v>0</v>
      </c>
      <c r="I1391" s="169"/>
    </row>
    <row r="1392" spans="1:10" x14ac:dyDescent="0.25">
      <c r="A1392" s="190">
        <v>41688</v>
      </c>
      <c r="B1392" s="191">
        <v>836</v>
      </c>
      <c r="C1392" s="191" t="s">
        <v>873</v>
      </c>
      <c r="D1392" s="165" t="s">
        <v>14</v>
      </c>
      <c r="E1392" s="192">
        <v>3291.5</v>
      </c>
      <c r="F1392" s="167">
        <v>41688</v>
      </c>
      <c r="G1392" s="168">
        <v>3291.5</v>
      </c>
      <c r="H1392" s="201">
        <f t="shared" si="21"/>
        <v>0</v>
      </c>
      <c r="I1392" s="169" t="s">
        <v>12</v>
      </c>
    </row>
    <row r="1393" spans="1:10" x14ac:dyDescent="0.25">
      <c r="A1393" s="190">
        <v>41689</v>
      </c>
      <c r="B1393" s="191">
        <v>837</v>
      </c>
      <c r="C1393" s="191" t="s">
        <v>873</v>
      </c>
      <c r="D1393" s="165" t="s">
        <v>70</v>
      </c>
      <c r="E1393" s="192">
        <v>4886.5</v>
      </c>
      <c r="F1393" s="167">
        <v>41689</v>
      </c>
      <c r="G1393" s="168">
        <v>4886.5</v>
      </c>
      <c r="H1393" s="201">
        <f t="shared" si="21"/>
        <v>0</v>
      </c>
      <c r="I1393" s="169"/>
    </row>
    <row r="1394" spans="1:10" ht="15" x14ac:dyDescent="0.25">
      <c r="A1394" s="190">
        <v>41689</v>
      </c>
      <c r="B1394" s="191">
        <v>838</v>
      </c>
      <c r="C1394" s="191" t="s">
        <v>873</v>
      </c>
      <c r="D1394" s="165" t="s">
        <v>137</v>
      </c>
      <c r="E1394" s="192">
        <v>3038</v>
      </c>
      <c r="F1394" s="167">
        <v>41689</v>
      </c>
      <c r="G1394" s="168">
        <v>3038</v>
      </c>
      <c r="H1394" s="201">
        <f t="shared" si="21"/>
        <v>0</v>
      </c>
      <c r="I1394" s="192"/>
      <c r="J1394" s="145"/>
    </row>
    <row r="1395" spans="1:10" ht="15" x14ac:dyDescent="0.25">
      <c r="A1395" s="190">
        <v>41689</v>
      </c>
      <c r="B1395" s="191">
        <v>839</v>
      </c>
      <c r="C1395" s="191" t="s">
        <v>873</v>
      </c>
      <c r="D1395" s="165" t="s">
        <v>650</v>
      </c>
      <c r="E1395" s="192">
        <v>3636</v>
      </c>
      <c r="F1395" s="167">
        <v>41689</v>
      </c>
      <c r="G1395" s="168">
        <v>3636</v>
      </c>
      <c r="H1395" s="201">
        <f t="shared" si="21"/>
        <v>0</v>
      </c>
      <c r="I1395" s="169"/>
      <c r="J1395" s="145"/>
    </row>
    <row r="1396" spans="1:10" ht="15" x14ac:dyDescent="0.25">
      <c r="A1396" s="190">
        <v>41689</v>
      </c>
      <c r="B1396" s="191">
        <v>840</v>
      </c>
      <c r="C1396" s="191" t="s">
        <v>873</v>
      </c>
      <c r="D1396" s="165" t="s">
        <v>13</v>
      </c>
      <c r="E1396" s="192">
        <v>1953</v>
      </c>
      <c r="F1396" s="167">
        <v>41689</v>
      </c>
      <c r="G1396" s="168">
        <v>1953</v>
      </c>
      <c r="H1396" s="201">
        <f t="shared" si="21"/>
        <v>0</v>
      </c>
      <c r="I1396" s="169" t="s">
        <v>21</v>
      </c>
      <c r="J1396" s="145"/>
    </row>
    <row r="1397" spans="1:10" ht="15" x14ac:dyDescent="0.25">
      <c r="A1397" s="190">
        <v>41689</v>
      </c>
      <c r="B1397" s="191">
        <v>841</v>
      </c>
      <c r="C1397" s="191" t="s">
        <v>873</v>
      </c>
      <c r="D1397" s="165" t="s">
        <v>20</v>
      </c>
      <c r="E1397" s="221">
        <v>6136</v>
      </c>
      <c r="F1397" s="215" t="s">
        <v>1000</v>
      </c>
      <c r="G1397" s="168">
        <f>4100+2036</f>
        <v>6136</v>
      </c>
      <c r="H1397" s="201">
        <f t="shared" si="21"/>
        <v>0</v>
      </c>
      <c r="I1397" s="169" t="s">
        <v>8</v>
      </c>
      <c r="J1397" s="145"/>
    </row>
    <row r="1398" spans="1:10" ht="15" x14ac:dyDescent="0.25">
      <c r="A1398" s="190">
        <v>41689</v>
      </c>
      <c r="B1398" s="191">
        <v>842</v>
      </c>
      <c r="C1398" s="191" t="s">
        <v>873</v>
      </c>
      <c r="D1398" s="165" t="s">
        <v>215</v>
      </c>
      <c r="E1398" s="192">
        <v>3336</v>
      </c>
      <c r="F1398" s="167">
        <v>41689</v>
      </c>
      <c r="G1398" s="168">
        <v>3336</v>
      </c>
      <c r="H1398" s="201">
        <f t="shared" si="21"/>
        <v>0</v>
      </c>
      <c r="I1398" s="169"/>
      <c r="J1398" s="145"/>
    </row>
    <row r="1399" spans="1:10" ht="15" x14ac:dyDescent="0.25">
      <c r="A1399" s="190">
        <v>41689</v>
      </c>
      <c r="B1399" s="191">
        <v>843</v>
      </c>
      <c r="C1399" s="191" t="s">
        <v>873</v>
      </c>
      <c r="D1399" s="165" t="s">
        <v>28</v>
      </c>
      <c r="E1399" s="192">
        <v>8869</v>
      </c>
      <c r="F1399" s="167">
        <v>41689</v>
      </c>
      <c r="G1399" s="168">
        <v>8869</v>
      </c>
      <c r="H1399" s="201">
        <f t="shared" si="21"/>
        <v>0</v>
      </c>
      <c r="I1399" s="169"/>
      <c r="J1399" s="145"/>
    </row>
    <row r="1400" spans="1:10" ht="15" x14ac:dyDescent="0.25">
      <c r="A1400" s="190">
        <v>41689</v>
      </c>
      <c r="B1400" s="191">
        <v>844</v>
      </c>
      <c r="C1400" s="191" t="s">
        <v>873</v>
      </c>
      <c r="D1400" s="165" t="s">
        <v>29</v>
      </c>
      <c r="E1400" s="192">
        <v>11989.5</v>
      </c>
      <c r="F1400" s="167">
        <v>41690</v>
      </c>
      <c r="G1400" s="168">
        <v>11989.5</v>
      </c>
      <c r="H1400" s="201">
        <f t="shared" si="21"/>
        <v>0</v>
      </c>
      <c r="I1400" s="169" t="s">
        <v>12</v>
      </c>
      <c r="J1400" s="145"/>
    </row>
    <row r="1401" spans="1:10" ht="15" x14ac:dyDescent="0.25">
      <c r="A1401" s="190">
        <v>41689</v>
      </c>
      <c r="B1401" s="191">
        <v>845</v>
      </c>
      <c r="C1401" s="191" t="s">
        <v>873</v>
      </c>
      <c r="D1401" s="165" t="s">
        <v>47</v>
      </c>
      <c r="E1401" s="192">
        <v>2983</v>
      </c>
      <c r="F1401" s="167">
        <v>41691</v>
      </c>
      <c r="G1401" s="168">
        <v>2983</v>
      </c>
      <c r="H1401" s="201">
        <f t="shared" si="21"/>
        <v>0</v>
      </c>
      <c r="I1401" s="169" t="s">
        <v>12</v>
      </c>
      <c r="J1401" s="145"/>
    </row>
    <row r="1402" spans="1:10" ht="15" x14ac:dyDescent="0.25">
      <c r="A1402" s="190">
        <v>41689</v>
      </c>
      <c r="B1402" s="191">
        <v>846</v>
      </c>
      <c r="C1402" s="191" t="s">
        <v>873</v>
      </c>
      <c r="D1402" s="165" t="s">
        <v>35</v>
      </c>
      <c r="E1402" s="192">
        <v>31307</v>
      </c>
      <c r="F1402" s="173">
        <v>41702</v>
      </c>
      <c r="G1402" s="174">
        <v>31307</v>
      </c>
      <c r="H1402" s="201">
        <f t="shared" si="21"/>
        <v>0</v>
      </c>
      <c r="I1402" s="169" t="s">
        <v>12</v>
      </c>
      <c r="J1402" s="145"/>
    </row>
    <row r="1403" spans="1:10" ht="15" x14ac:dyDescent="0.25">
      <c r="A1403" s="190">
        <v>41689</v>
      </c>
      <c r="B1403" s="191">
        <v>847</v>
      </c>
      <c r="C1403" s="191" t="s">
        <v>873</v>
      </c>
      <c r="D1403" s="165" t="s">
        <v>830</v>
      </c>
      <c r="E1403" s="192">
        <v>1234</v>
      </c>
      <c r="F1403" s="167">
        <v>41690</v>
      </c>
      <c r="G1403" s="168">
        <v>1234</v>
      </c>
      <c r="H1403" s="201">
        <f t="shared" si="21"/>
        <v>0</v>
      </c>
      <c r="I1403" s="169" t="s">
        <v>12</v>
      </c>
      <c r="J1403" s="145"/>
    </row>
    <row r="1404" spans="1:10" ht="15" x14ac:dyDescent="0.25">
      <c r="A1404" s="190">
        <v>41689</v>
      </c>
      <c r="B1404" s="191">
        <v>848</v>
      </c>
      <c r="C1404" s="191" t="s">
        <v>873</v>
      </c>
      <c r="D1404" s="165" t="s">
        <v>287</v>
      </c>
      <c r="E1404" s="192">
        <v>23520</v>
      </c>
      <c r="F1404" s="167">
        <v>41690</v>
      </c>
      <c r="G1404" s="168">
        <v>23520</v>
      </c>
      <c r="H1404" s="201">
        <f t="shared" si="21"/>
        <v>0</v>
      </c>
      <c r="I1404" s="169" t="s">
        <v>12</v>
      </c>
      <c r="J1404" s="145"/>
    </row>
    <row r="1405" spans="1:10" ht="15" x14ac:dyDescent="0.25">
      <c r="A1405" s="190">
        <v>41689</v>
      </c>
      <c r="B1405" s="191">
        <v>849</v>
      </c>
      <c r="C1405" s="191" t="s">
        <v>873</v>
      </c>
      <c r="D1405" s="165" t="s">
        <v>124</v>
      </c>
      <c r="E1405" s="192">
        <v>5912</v>
      </c>
      <c r="F1405" s="167">
        <v>41690</v>
      </c>
      <c r="G1405" s="168">
        <v>5912</v>
      </c>
      <c r="H1405" s="201">
        <f t="shared" si="21"/>
        <v>0</v>
      </c>
      <c r="I1405" s="169" t="s">
        <v>12</v>
      </c>
      <c r="J1405" s="145"/>
    </row>
    <row r="1406" spans="1:10" ht="15" x14ac:dyDescent="0.25">
      <c r="A1406" s="190">
        <v>41689</v>
      </c>
      <c r="B1406" s="191">
        <v>850</v>
      </c>
      <c r="C1406" s="191" t="s">
        <v>873</v>
      </c>
      <c r="D1406" s="165" t="s">
        <v>22</v>
      </c>
      <c r="E1406" s="192">
        <v>6252.5</v>
      </c>
      <c r="F1406" s="167">
        <v>41689</v>
      </c>
      <c r="G1406" s="168">
        <v>6252.5</v>
      </c>
      <c r="H1406" s="201">
        <f t="shared" si="21"/>
        <v>0</v>
      </c>
      <c r="I1406" s="169"/>
      <c r="J1406" s="145"/>
    </row>
    <row r="1407" spans="1:10" ht="15" x14ac:dyDescent="0.25">
      <c r="A1407" s="190">
        <v>41689</v>
      </c>
      <c r="B1407" s="191">
        <v>851</v>
      </c>
      <c r="C1407" s="191" t="s">
        <v>873</v>
      </c>
      <c r="D1407" s="165" t="s">
        <v>761</v>
      </c>
      <c r="E1407" s="192">
        <v>2209</v>
      </c>
      <c r="F1407" s="167">
        <v>41690</v>
      </c>
      <c r="G1407" s="168">
        <v>2209</v>
      </c>
      <c r="H1407" s="201">
        <f t="shared" si="21"/>
        <v>0</v>
      </c>
      <c r="I1407" s="169" t="s">
        <v>12</v>
      </c>
      <c r="J1407" s="145"/>
    </row>
    <row r="1408" spans="1:10" ht="15" x14ac:dyDescent="0.25">
      <c r="A1408" s="190">
        <v>41689</v>
      </c>
      <c r="B1408" s="191">
        <v>852</v>
      </c>
      <c r="C1408" s="191" t="s">
        <v>873</v>
      </c>
      <c r="D1408" s="165" t="s">
        <v>55</v>
      </c>
      <c r="E1408" s="192">
        <v>9005</v>
      </c>
      <c r="F1408" s="167">
        <v>41689</v>
      </c>
      <c r="G1408" s="168">
        <v>9005</v>
      </c>
      <c r="H1408" s="201">
        <f t="shared" si="21"/>
        <v>0</v>
      </c>
      <c r="I1408" s="169" t="s">
        <v>8</v>
      </c>
      <c r="J1408" s="145"/>
    </row>
    <row r="1409" spans="1:10" ht="15" x14ac:dyDescent="0.25">
      <c r="A1409" s="190">
        <v>41689</v>
      </c>
      <c r="B1409" s="191">
        <v>853</v>
      </c>
      <c r="C1409" s="191" t="s">
        <v>873</v>
      </c>
      <c r="D1409" s="165" t="s">
        <v>490</v>
      </c>
      <c r="E1409" s="192">
        <v>1504</v>
      </c>
      <c r="F1409" s="167">
        <v>41690</v>
      </c>
      <c r="G1409" s="168">
        <v>1504</v>
      </c>
      <c r="H1409" s="201">
        <f t="shared" si="21"/>
        <v>0</v>
      </c>
      <c r="I1409" s="169" t="s">
        <v>12</v>
      </c>
      <c r="J1409" s="145"/>
    </row>
    <row r="1410" spans="1:10" x14ac:dyDescent="0.25">
      <c r="A1410" s="190">
        <v>41689</v>
      </c>
      <c r="B1410" s="191">
        <v>854</v>
      </c>
      <c r="C1410" s="191" t="s">
        <v>873</v>
      </c>
      <c r="D1410" s="165" t="s">
        <v>116</v>
      </c>
      <c r="E1410" s="192">
        <v>3658</v>
      </c>
      <c r="F1410" s="167">
        <v>41689</v>
      </c>
      <c r="G1410" s="168">
        <v>3658</v>
      </c>
      <c r="H1410" s="201">
        <f t="shared" si="21"/>
        <v>0</v>
      </c>
      <c r="I1410" s="169"/>
    </row>
    <row r="1411" spans="1:10" x14ac:dyDescent="0.25">
      <c r="A1411" s="190">
        <v>41689</v>
      </c>
      <c r="B1411" s="191">
        <v>855</v>
      </c>
      <c r="C1411" s="191" t="s">
        <v>873</v>
      </c>
      <c r="D1411" s="165" t="s">
        <v>43</v>
      </c>
      <c r="E1411" s="192">
        <v>1520</v>
      </c>
      <c r="F1411" s="173">
        <v>41710</v>
      </c>
      <c r="G1411" s="174">
        <v>1520</v>
      </c>
      <c r="H1411" s="201">
        <f t="shared" si="21"/>
        <v>0</v>
      </c>
      <c r="I1411" s="169" t="s">
        <v>12</v>
      </c>
    </row>
    <row r="1412" spans="1:10" x14ac:dyDescent="0.25">
      <c r="A1412" s="190">
        <v>41689</v>
      </c>
      <c r="B1412" s="191">
        <v>856</v>
      </c>
      <c r="C1412" s="191" t="s">
        <v>873</v>
      </c>
      <c r="D1412" s="165" t="s">
        <v>338</v>
      </c>
      <c r="E1412" s="192">
        <v>428</v>
      </c>
      <c r="F1412" s="167">
        <v>41690</v>
      </c>
      <c r="G1412" s="168">
        <v>428</v>
      </c>
      <c r="H1412" s="201">
        <f t="shared" si="21"/>
        <v>0</v>
      </c>
      <c r="I1412" s="169" t="s">
        <v>12</v>
      </c>
    </row>
    <row r="1413" spans="1:10" x14ac:dyDescent="0.25">
      <c r="A1413" s="190">
        <v>41689</v>
      </c>
      <c r="B1413" s="191">
        <v>857</v>
      </c>
      <c r="C1413" s="191" t="s">
        <v>873</v>
      </c>
      <c r="D1413" s="165" t="s">
        <v>183</v>
      </c>
      <c r="E1413" s="192">
        <v>34991</v>
      </c>
      <c r="F1413" s="167">
        <v>41689</v>
      </c>
      <c r="G1413" s="168">
        <v>34991</v>
      </c>
      <c r="H1413" s="201">
        <f t="shared" ref="H1413:H1476" si="22">E1413-G1413</f>
        <v>0</v>
      </c>
      <c r="I1413" s="169" t="s">
        <v>12</v>
      </c>
    </row>
    <row r="1414" spans="1:10" x14ac:dyDescent="0.25">
      <c r="A1414" s="190">
        <v>41689</v>
      </c>
      <c r="B1414" s="191">
        <v>858</v>
      </c>
      <c r="C1414" s="191" t="s">
        <v>873</v>
      </c>
      <c r="D1414" s="165" t="s">
        <v>42</v>
      </c>
      <c r="E1414" s="192">
        <v>1140</v>
      </c>
      <c r="F1414" s="173">
        <v>41710</v>
      </c>
      <c r="G1414" s="174">
        <v>1140</v>
      </c>
      <c r="H1414" s="201">
        <f t="shared" si="22"/>
        <v>0</v>
      </c>
      <c r="I1414" s="169" t="s">
        <v>12</v>
      </c>
    </row>
    <row r="1415" spans="1:10" x14ac:dyDescent="0.25">
      <c r="A1415" s="190">
        <v>41689</v>
      </c>
      <c r="B1415" s="191">
        <v>859</v>
      </c>
      <c r="C1415" s="191" t="s">
        <v>873</v>
      </c>
      <c r="D1415" s="165" t="s">
        <v>57</v>
      </c>
      <c r="E1415" s="192">
        <v>1000</v>
      </c>
      <c r="F1415" s="167">
        <v>41690</v>
      </c>
      <c r="G1415" s="168">
        <v>1000</v>
      </c>
      <c r="H1415" s="201">
        <f t="shared" si="22"/>
        <v>0</v>
      </c>
      <c r="I1415" s="169" t="s">
        <v>12</v>
      </c>
    </row>
    <row r="1416" spans="1:10" x14ac:dyDescent="0.25">
      <c r="A1416" s="190">
        <v>41689</v>
      </c>
      <c r="B1416" s="191">
        <v>860</v>
      </c>
      <c r="C1416" s="191" t="s">
        <v>873</v>
      </c>
      <c r="D1416" s="171" t="s">
        <v>1001</v>
      </c>
      <c r="E1416" s="227">
        <v>0</v>
      </c>
      <c r="F1416" s="186" t="s">
        <v>1002</v>
      </c>
      <c r="G1416" s="168">
        <v>0</v>
      </c>
      <c r="H1416" s="201">
        <f t="shared" si="22"/>
        <v>0</v>
      </c>
      <c r="I1416" s="169" t="s">
        <v>12</v>
      </c>
      <c r="J1416" s="170" t="s">
        <v>1003</v>
      </c>
    </row>
    <row r="1417" spans="1:10" x14ac:dyDescent="0.25">
      <c r="A1417" s="190">
        <v>41689</v>
      </c>
      <c r="B1417" s="191">
        <v>861</v>
      </c>
      <c r="C1417" s="191" t="s">
        <v>873</v>
      </c>
      <c r="D1417" s="165" t="s">
        <v>8</v>
      </c>
      <c r="E1417" s="192">
        <v>655</v>
      </c>
      <c r="F1417" s="167">
        <v>41689</v>
      </c>
      <c r="G1417" s="168">
        <v>655</v>
      </c>
      <c r="H1417" s="201">
        <f t="shared" si="22"/>
        <v>0</v>
      </c>
      <c r="I1417" s="169"/>
    </row>
    <row r="1418" spans="1:10" x14ac:dyDescent="0.25">
      <c r="A1418" s="190">
        <v>41689</v>
      </c>
      <c r="B1418" s="191">
        <v>862</v>
      </c>
      <c r="C1418" s="191" t="s">
        <v>873</v>
      </c>
      <c r="D1418" s="165" t="s">
        <v>269</v>
      </c>
      <c r="E1418" s="192">
        <v>3379</v>
      </c>
      <c r="F1418" s="167">
        <v>41689</v>
      </c>
      <c r="G1418" s="168">
        <v>3379</v>
      </c>
      <c r="H1418" s="201">
        <f t="shared" si="22"/>
        <v>0</v>
      </c>
      <c r="I1418" s="169"/>
    </row>
    <row r="1419" spans="1:10" x14ac:dyDescent="0.25">
      <c r="A1419" s="190">
        <v>41689</v>
      </c>
      <c r="B1419" s="191">
        <v>863</v>
      </c>
      <c r="C1419" s="191" t="s">
        <v>873</v>
      </c>
      <c r="D1419" s="165" t="s">
        <v>54</v>
      </c>
      <c r="E1419" s="192">
        <v>3523</v>
      </c>
      <c r="F1419" s="167">
        <v>41689</v>
      </c>
      <c r="G1419" s="168">
        <v>3523</v>
      </c>
      <c r="H1419" s="201">
        <f t="shared" si="22"/>
        <v>0</v>
      </c>
      <c r="I1419" s="169"/>
    </row>
    <row r="1420" spans="1:10" x14ac:dyDescent="0.25">
      <c r="A1420" s="190">
        <v>41689</v>
      </c>
      <c r="B1420" s="191">
        <v>864</v>
      </c>
      <c r="C1420" s="191" t="s">
        <v>873</v>
      </c>
      <c r="D1420" s="165" t="s">
        <v>304</v>
      </c>
      <c r="E1420" s="192">
        <v>18987</v>
      </c>
      <c r="F1420" s="167">
        <v>41689</v>
      </c>
      <c r="G1420" s="168">
        <v>18987</v>
      </c>
      <c r="H1420" s="201">
        <f t="shared" si="22"/>
        <v>0</v>
      </c>
      <c r="I1420" s="169" t="s">
        <v>27</v>
      </c>
    </row>
    <row r="1421" spans="1:10" x14ac:dyDescent="0.25">
      <c r="A1421" s="190">
        <v>41689</v>
      </c>
      <c r="B1421" s="191">
        <v>865</v>
      </c>
      <c r="C1421" s="191" t="s">
        <v>873</v>
      </c>
      <c r="D1421" s="165" t="s">
        <v>62</v>
      </c>
      <c r="E1421" s="192">
        <v>26873.5</v>
      </c>
      <c r="F1421" s="167">
        <v>41689</v>
      </c>
      <c r="G1421" s="168">
        <v>26873.5</v>
      </c>
      <c r="H1421" s="201">
        <f t="shared" si="22"/>
        <v>0</v>
      </c>
      <c r="I1421" s="169"/>
    </row>
    <row r="1422" spans="1:10" x14ac:dyDescent="0.25">
      <c r="A1422" s="190">
        <v>41689</v>
      </c>
      <c r="B1422" s="191">
        <v>866</v>
      </c>
      <c r="C1422" s="191" t="s">
        <v>873</v>
      </c>
      <c r="D1422" s="165" t="s">
        <v>79</v>
      </c>
      <c r="E1422" s="192">
        <v>25418</v>
      </c>
      <c r="F1422" s="167">
        <v>41694</v>
      </c>
      <c r="G1422" s="168">
        <v>25418</v>
      </c>
      <c r="H1422" s="201">
        <f t="shared" si="22"/>
        <v>0</v>
      </c>
      <c r="I1422" s="169" t="s">
        <v>30</v>
      </c>
      <c r="J1422" s="170" t="s">
        <v>1004</v>
      </c>
    </row>
    <row r="1423" spans="1:10" x14ac:dyDescent="0.25">
      <c r="A1423" s="190">
        <v>41689</v>
      </c>
      <c r="B1423" s="191">
        <v>867</v>
      </c>
      <c r="C1423" s="191" t="s">
        <v>873</v>
      </c>
      <c r="D1423" s="165" t="s">
        <v>68</v>
      </c>
      <c r="E1423" s="192">
        <v>4290</v>
      </c>
      <c r="F1423" s="167">
        <v>41689</v>
      </c>
      <c r="G1423" s="168">
        <v>4290</v>
      </c>
      <c r="H1423" s="201">
        <f t="shared" si="22"/>
        <v>0</v>
      </c>
      <c r="I1423" s="169" t="s">
        <v>217</v>
      </c>
    </row>
    <row r="1424" spans="1:10" x14ac:dyDescent="0.25">
      <c r="A1424" s="190">
        <v>41689</v>
      </c>
      <c r="B1424" s="191">
        <v>868</v>
      </c>
      <c r="C1424" s="191" t="s">
        <v>873</v>
      </c>
      <c r="D1424" s="165" t="s">
        <v>32</v>
      </c>
      <c r="E1424" s="192">
        <v>9237</v>
      </c>
      <c r="F1424" s="167">
        <v>41690</v>
      </c>
      <c r="G1424" s="168">
        <v>9237</v>
      </c>
      <c r="H1424" s="201">
        <f t="shared" si="22"/>
        <v>0</v>
      </c>
      <c r="I1424" s="169" t="s">
        <v>12</v>
      </c>
    </row>
    <row r="1425" spans="1:10" x14ac:dyDescent="0.25">
      <c r="A1425" s="190">
        <v>41689</v>
      </c>
      <c r="B1425" s="191">
        <v>869</v>
      </c>
      <c r="C1425" s="191" t="s">
        <v>873</v>
      </c>
      <c r="D1425" s="165" t="s">
        <v>136</v>
      </c>
      <c r="E1425" s="192">
        <v>573</v>
      </c>
      <c r="F1425" s="167">
        <v>41689</v>
      </c>
      <c r="G1425" s="168">
        <v>573</v>
      </c>
      <c r="H1425" s="201">
        <f t="shared" si="22"/>
        <v>0</v>
      </c>
      <c r="I1425" s="169"/>
    </row>
    <row r="1426" spans="1:10" x14ac:dyDescent="0.25">
      <c r="A1426" s="190">
        <v>41689</v>
      </c>
      <c r="B1426" s="191">
        <v>870</v>
      </c>
      <c r="C1426" s="191" t="s">
        <v>873</v>
      </c>
      <c r="D1426" s="165" t="s">
        <v>180</v>
      </c>
      <c r="E1426" s="192">
        <v>25631</v>
      </c>
      <c r="F1426" s="167">
        <v>41689</v>
      </c>
      <c r="G1426" s="168">
        <v>25631</v>
      </c>
      <c r="H1426" s="201">
        <f t="shared" si="22"/>
        <v>0</v>
      </c>
      <c r="I1426" s="169" t="s">
        <v>217</v>
      </c>
    </row>
    <row r="1427" spans="1:10" x14ac:dyDescent="0.25">
      <c r="A1427" s="190">
        <v>41689</v>
      </c>
      <c r="B1427" s="191">
        <v>871</v>
      </c>
      <c r="C1427" s="191" t="s">
        <v>873</v>
      </c>
      <c r="D1427" s="165" t="s">
        <v>434</v>
      </c>
      <c r="E1427" s="192">
        <v>2905</v>
      </c>
      <c r="F1427" s="167">
        <v>41690</v>
      </c>
      <c r="G1427" s="168">
        <v>2905</v>
      </c>
      <c r="H1427" s="201">
        <f t="shared" si="22"/>
        <v>0</v>
      </c>
      <c r="I1427" s="169" t="s">
        <v>45</v>
      </c>
    </row>
    <row r="1428" spans="1:10" x14ac:dyDescent="0.25">
      <c r="A1428" s="190">
        <v>41689</v>
      </c>
      <c r="B1428" s="191">
        <v>872</v>
      </c>
      <c r="C1428" s="191" t="s">
        <v>873</v>
      </c>
      <c r="D1428" s="165" t="s">
        <v>130</v>
      </c>
      <c r="E1428" s="221">
        <v>3138.5</v>
      </c>
      <c r="F1428" s="175" t="s">
        <v>1005</v>
      </c>
      <c r="G1428" s="168">
        <v>3138.5</v>
      </c>
      <c r="H1428" s="201">
        <f t="shared" si="22"/>
        <v>0</v>
      </c>
      <c r="I1428" s="169" t="s">
        <v>21</v>
      </c>
    </row>
    <row r="1429" spans="1:10" x14ac:dyDescent="0.25">
      <c r="A1429" s="190">
        <v>41689</v>
      </c>
      <c r="B1429" s="191">
        <v>873</v>
      </c>
      <c r="C1429" s="191" t="s">
        <v>873</v>
      </c>
      <c r="D1429" s="165" t="s">
        <v>886</v>
      </c>
      <c r="E1429" s="192">
        <v>3732</v>
      </c>
      <c r="F1429" s="167">
        <v>41689</v>
      </c>
      <c r="G1429" s="168">
        <v>3732</v>
      </c>
      <c r="H1429" s="201">
        <f t="shared" si="22"/>
        <v>0</v>
      </c>
      <c r="I1429" s="169" t="s">
        <v>21</v>
      </c>
    </row>
    <row r="1430" spans="1:10" x14ac:dyDescent="0.25">
      <c r="A1430" s="190">
        <v>41689</v>
      </c>
      <c r="B1430" s="191">
        <v>874</v>
      </c>
      <c r="C1430" s="191" t="s">
        <v>873</v>
      </c>
      <c r="D1430" s="165" t="s">
        <v>48</v>
      </c>
      <c r="E1430" s="192">
        <v>855</v>
      </c>
      <c r="F1430" s="167">
        <v>41690</v>
      </c>
      <c r="G1430" s="168">
        <v>855</v>
      </c>
      <c r="H1430" s="201">
        <f t="shared" si="22"/>
        <v>0</v>
      </c>
      <c r="I1430" s="169" t="s">
        <v>45</v>
      </c>
    </row>
    <row r="1431" spans="1:10" x14ac:dyDescent="0.25">
      <c r="A1431" s="190">
        <v>41689</v>
      </c>
      <c r="B1431" s="191">
        <v>875</v>
      </c>
      <c r="C1431" s="191" t="s">
        <v>873</v>
      </c>
      <c r="D1431" s="165" t="s">
        <v>111</v>
      </c>
      <c r="E1431" s="192">
        <v>2387</v>
      </c>
      <c r="F1431" s="167">
        <v>41690</v>
      </c>
      <c r="G1431" s="168">
        <v>2387</v>
      </c>
      <c r="H1431" s="201">
        <f t="shared" si="22"/>
        <v>0</v>
      </c>
      <c r="I1431" s="169" t="s">
        <v>45</v>
      </c>
    </row>
    <row r="1432" spans="1:10" x14ac:dyDescent="0.25">
      <c r="A1432" s="190">
        <v>41689</v>
      </c>
      <c r="B1432" s="191">
        <v>876</v>
      </c>
      <c r="C1432" s="191" t="s">
        <v>873</v>
      </c>
      <c r="D1432" s="165" t="s">
        <v>66</v>
      </c>
      <c r="E1432" s="221">
        <v>1440</v>
      </c>
      <c r="F1432" s="184" t="s">
        <v>1006</v>
      </c>
      <c r="G1432" s="168">
        <v>1440</v>
      </c>
      <c r="H1432" s="201">
        <f t="shared" si="22"/>
        <v>0</v>
      </c>
      <c r="I1432" s="169" t="s">
        <v>45</v>
      </c>
      <c r="J1432" s="170" t="s">
        <v>521</v>
      </c>
    </row>
    <row r="1433" spans="1:10" x14ac:dyDescent="0.25">
      <c r="A1433" s="190">
        <v>41689</v>
      </c>
      <c r="B1433" s="191">
        <v>877</v>
      </c>
      <c r="C1433" s="191" t="s">
        <v>873</v>
      </c>
      <c r="D1433" s="165" t="s">
        <v>188</v>
      </c>
      <c r="E1433" s="192">
        <v>16026</v>
      </c>
      <c r="F1433" s="218">
        <v>41804</v>
      </c>
      <c r="G1433" s="219">
        <v>16026</v>
      </c>
      <c r="H1433" s="201">
        <f t="shared" si="22"/>
        <v>0</v>
      </c>
      <c r="I1433" s="169"/>
    </row>
    <row r="1434" spans="1:10" x14ac:dyDescent="0.25">
      <c r="A1434" s="190">
        <v>41689</v>
      </c>
      <c r="B1434" s="191">
        <v>878</v>
      </c>
      <c r="C1434" s="191" t="s">
        <v>873</v>
      </c>
      <c r="D1434" s="165" t="s">
        <v>54</v>
      </c>
      <c r="E1434" s="192">
        <v>1584</v>
      </c>
      <c r="F1434" s="167">
        <v>41689</v>
      </c>
      <c r="G1434" s="168">
        <v>1584</v>
      </c>
      <c r="H1434" s="201">
        <f t="shared" si="22"/>
        <v>0</v>
      </c>
      <c r="I1434" s="169" t="s">
        <v>12</v>
      </c>
    </row>
    <row r="1435" spans="1:10" x14ac:dyDescent="0.25">
      <c r="A1435" s="190">
        <v>41689</v>
      </c>
      <c r="B1435" s="191">
        <v>879</v>
      </c>
      <c r="C1435" s="191" t="s">
        <v>873</v>
      </c>
      <c r="D1435" s="165" t="s">
        <v>110</v>
      </c>
      <c r="E1435" s="192">
        <v>22659</v>
      </c>
      <c r="F1435" s="173">
        <v>41710</v>
      </c>
      <c r="G1435" s="174">
        <v>22659</v>
      </c>
      <c r="H1435" s="201">
        <f t="shared" si="22"/>
        <v>0</v>
      </c>
      <c r="I1435" s="169" t="s">
        <v>12</v>
      </c>
    </row>
    <row r="1436" spans="1:10" x14ac:dyDescent="0.25">
      <c r="A1436" s="190">
        <v>41689</v>
      </c>
      <c r="B1436" s="191">
        <v>880</v>
      </c>
      <c r="C1436" s="191" t="s">
        <v>873</v>
      </c>
      <c r="D1436" s="165" t="s">
        <v>188</v>
      </c>
      <c r="E1436" s="192">
        <v>839</v>
      </c>
      <c r="F1436" s="167">
        <v>41689</v>
      </c>
      <c r="G1436" s="168">
        <v>839</v>
      </c>
      <c r="H1436" s="201">
        <f t="shared" si="22"/>
        <v>0</v>
      </c>
      <c r="I1436" s="169"/>
    </row>
    <row r="1437" spans="1:10" x14ac:dyDescent="0.25">
      <c r="A1437" s="190">
        <v>41689</v>
      </c>
      <c r="B1437" s="191">
        <v>881</v>
      </c>
      <c r="C1437" s="191" t="s">
        <v>873</v>
      </c>
      <c r="D1437" s="165" t="s">
        <v>44</v>
      </c>
      <c r="E1437" s="192">
        <v>3800</v>
      </c>
      <c r="F1437" s="173">
        <v>41710</v>
      </c>
      <c r="G1437" s="174">
        <v>3800</v>
      </c>
      <c r="H1437" s="201">
        <f t="shared" si="22"/>
        <v>0</v>
      </c>
      <c r="I1437" s="169" t="s">
        <v>45</v>
      </c>
    </row>
    <row r="1438" spans="1:10" x14ac:dyDescent="0.25">
      <c r="A1438" s="190">
        <v>41689</v>
      </c>
      <c r="B1438" s="191">
        <v>882</v>
      </c>
      <c r="C1438" s="191" t="s">
        <v>873</v>
      </c>
      <c r="D1438" s="165" t="s">
        <v>60</v>
      </c>
      <c r="E1438" s="192">
        <v>5743</v>
      </c>
      <c r="F1438" s="173" t="s">
        <v>1007</v>
      </c>
      <c r="G1438" s="168">
        <v>5743</v>
      </c>
      <c r="H1438" s="201">
        <f t="shared" si="22"/>
        <v>0</v>
      </c>
      <c r="I1438" s="169" t="s">
        <v>8</v>
      </c>
    </row>
    <row r="1439" spans="1:10" x14ac:dyDescent="0.25">
      <c r="A1439" s="190">
        <v>41689</v>
      </c>
      <c r="B1439" s="191">
        <v>883</v>
      </c>
      <c r="C1439" s="191" t="s">
        <v>873</v>
      </c>
      <c r="D1439" s="165" t="s">
        <v>914</v>
      </c>
      <c r="E1439" s="192">
        <v>16599</v>
      </c>
      <c r="F1439" s="167">
        <v>41689</v>
      </c>
      <c r="G1439" s="168">
        <v>16599</v>
      </c>
      <c r="H1439" s="201">
        <f t="shared" si="22"/>
        <v>0</v>
      </c>
      <c r="I1439" s="169" t="s">
        <v>8</v>
      </c>
    </row>
    <row r="1440" spans="1:10" x14ac:dyDescent="0.25">
      <c r="A1440" s="190">
        <v>41689</v>
      </c>
      <c r="B1440" s="191">
        <v>884</v>
      </c>
      <c r="C1440" s="191" t="s">
        <v>873</v>
      </c>
      <c r="D1440" s="165" t="s">
        <v>8</v>
      </c>
      <c r="E1440" s="192">
        <v>141</v>
      </c>
      <c r="F1440" s="167">
        <v>41689</v>
      </c>
      <c r="G1440" s="168">
        <v>141</v>
      </c>
      <c r="H1440" s="201">
        <f t="shared" si="22"/>
        <v>0</v>
      </c>
      <c r="I1440" s="169" t="s">
        <v>8</v>
      </c>
    </row>
    <row r="1441" spans="1:10" x14ac:dyDescent="0.25">
      <c r="A1441" s="190">
        <v>41689</v>
      </c>
      <c r="B1441" s="191">
        <v>885</v>
      </c>
      <c r="C1441" s="191" t="s">
        <v>873</v>
      </c>
      <c r="D1441" s="165" t="s">
        <v>79</v>
      </c>
      <c r="E1441" s="192">
        <v>24561</v>
      </c>
      <c r="F1441" s="167">
        <v>41694</v>
      </c>
      <c r="G1441" s="168">
        <v>24561</v>
      </c>
      <c r="H1441" s="201">
        <f t="shared" si="22"/>
        <v>0</v>
      </c>
      <c r="I1441" s="169" t="s">
        <v>21</v>
      </c>
    </row>
    <row r="1442" spans="1:10" x14ac:dyDescent="0.25">
      <c r="A1442" s="190">
        <v>41689</v>
      </c>
      <c r="B1442" s="191">
        <v>886</v>
      </c>
      <c r="C1442" s="191" t="s">
        <v>873</v>
      </c>
      <c r="D1442" s="165" t="s">
        <v>734</v>
      </c>
      <c r="E1442" s="192">
        <v>8469</v>
      </c>
      <c r="F1442" s="173" t="s">
        <v>1008</v>
      </c>
      <c r="G1442" s="168">
        <v>8469</v>
      </c>
      <c r="H1442" s="201">
        <f t="shared" si="22"/>
        <v>0</v>
      </c>
      <c r="I1442" s="169"/>
    </row>
    <row r="1443" spans="1:10" x14ac:dyDescent="0.25">
      <c r="A1443" s="190">
        <v>41689</v>
      </c>
      <c r="B1443" s="191">
        <v>887</v>
      </c>
      <c r="C1443" s="191" t="s">
        <v>873</v>
      </c>
      <c r="D1443" s="165" t="s">
        <v>133</v>
      </c>
      <c r="E1443" s="192">
        <v>30955</v>
      </c>
      <c r="F1443" s="167">
        <v>41689</v>
      </c>
      <c r="G1443" s="168">
        <v>30955</v>
      </c>
      <c r="H1443" s="201">
        <f t="shared" si="22"/>
        <v>0</v>
      </c>
      <c r="I1443" s="169" t="s">
        <v>8</v>
      </c>
    </row>
    <row r="1444" spans="1:10" x14ac:dyDescent="0.25">
      <c r="A1444" s="190">
        <v>41689</v>
      </c>
      <c r="B1444" s="191">
        <v>888</v>
      </c>
      <c r="C1444" s="191" t="s">
        <v>873</v>
      </c>
      <c r="D1444" s="165" t="s">
        <v>51</v>
      </c>
      <c r="E1444" s="192">
        <v>2204</v>
      </c>
      <c r="F1444" s="167">
        <v>41689</v>
      </c>
      <c r="G1444" s="168">
        <v>2204</v>
      </c>
      <c r="H1444" s="201">
        <f t="shared" si="22"/>
        <v>0</v>
      </c>
      <c r="I1444" s="169" t="s">
        <v>65</v>
      </c>
      <c r="J1444" s="170" t="s">
        <v>1009</v>
      </c>
    </row>
    <row r="1445" spans="1:10" x14ac:dyDescent="0.25">
      <c r="A1445" s="190">
        <v>41689</v>
      </c>
      <c r="B1445" s="191">
        <v>889</v>
      </c>
      <c r="C1445" s="191" t="s">
        <v>873</v>
      </c>
      <c r="D1445" s="165" t="s">
        <v>147</v>
      </c>
      <c r="E1445" s="192">
        <v>21205</v>
      </c>
      <c r="F1445" s="173">
        <v>41701</v>
      </c>
      <c r="G1445" s="174">
        <v>21205</v>
      </c>
      <c r="H1445" s="201">
        <f t="shared" si="22"/>
        <v>0</v>
      </c>
      <c r="I1445" s="169" t="s">
        <v>21</v>
      </c>
    </row>
    <row r="1446" spans="1:10" x14ac:dyDescent="0.25">
      <c r="A1446" s="190">
        <v>41689</v>
      </c>
      <c r="B1446" s="191">
        <v>890</v>
      </c>
      <c r="C1446" s="191" t="s">
        <v>873</v>
      </c>
      <c r="D1446" s="165" t="s">
        <v>136</v>
      </c>
      <c r="E1446" s="192">
        <v>775</v>
      </c>
      <c r="F1446" s="167">
        <v>41689</v>
      </c>
      <c r="G1446" s="168">
        <v>775</v>
      </c>
      <c r="H1446" s="201">
        <f t="shared" si="22"/>
        <v>0</v>
      </c>
      <c r="I1446" s="169"/>
    </row>
    <row r="1447" spans="1:10" x14ac:dyDescent="0.25">
      <c r="A1447" s="190">
        <v>41689</v>
      </c>
      <c r="B1447" s="191">
        <v>891</v>
      </c>
      <c r="C1447" s="191" t="s">
        <v>873</v>
      </c>
      <c r="D1447" s="165" t="s">
        <v>144</v>
      </c>
      <c r="E1447" s="192">
        <v>3200</v>
      </c>
      <c r="F1447" s="167">
        <v>41691</v>
      </c>
      <c r="G1447" s="168">
        <v>3200</v>
      </c>
      <c r="H1447" s="201">
        <f t="shared" si="22"/>
        <v>0</v>
      </c>
      <c r="I1447" s="169" t="s">
        <v>21</v>
      </c>
    </row>
    <row r="1448" spans="1:10" x14ac:dyDescent="0.25">
      <c r="A1448" s="190">
        <v>41689</v>
      </c>
      <c r="B1448" s="191">
        <v>892</v>
      </c>
      <c r="C1448" s="191" t="s">
        <v>873</v>
      </c>
      <c r="D1448" s="165" t="s">
        <v>92</v>
      </c>
      <c r="E1448" s="192">
        <v>8320</v>
      </c>
      <c r="F1448" s="167">
        <v>41689</v>
      </c>
      <c r="G1448" s="168">
        <v>8320</v>
      </c>
      <c r="H1448" s="201">
        <f t="shared" si="22"/>
        <v>0</v>
      </c>
      <c r="I1448" s="169" t="s">
        <v>27</v>
      </c>
    </row>
    <row r="1449" spans="1:10" x14ac:dyDescent="0.25">
      <c r="A1449" s="190">
        <v>41689</v>
      </c>
      <c r="B1449" s="191">
        <v>893</v>
      </c>
      <c r="C1449" s="191" t="s">
        <v>873</v>
      </c>
      <c r="D1449" s="165" t="s">
        <v>100</v>
      </c>
      <c r="E1449" s="192">
        <v>32096</v>
      </c>
      <c r="F1449" s="167">
        <v>41689</v>
      </c>
      <c r="G1449" s="168">
        <v>32096</v>
      </c>
      <c r="H1449" s="201">
        <f t="shared" si="22"/>
        <v>0</v>
      </c>
      <c r="I1449" s="169" t="s">
        <v>27</v>
      </c>
    </row>
    <row r="1450" spans="1:10" x14ac:dyDescent="0.25">
      <c r="A1450" s="190">
        <v>41689</v>
      </c>
      <c r="B1450" s="191">
        <v>894</v>
      </c>
      <c r="C1450" s="191" t="s">
        <v>873</v>
      </c>
      <c r="D1450" s="165" t="s">
        <v>235</v>
      </c>
      <c r="E1450" s="192">
        <v>2327.5</v>
      </c>
      <c r="F1450" s="167">
        <v>41691</v>
      </c>
      <c r="G1450" s="168">
        <v>2327.5</v>
      </c>
      <c r="H1450" s="201">
        <f t="shared" si="22"/>
        <v>0</v>
      </c>
      <c r="I1450" s="169" t="s">
        <v>21</v>
      </c>
    </row>
    <row r="1451" spans="1:10" x14ac:dyDescent="0.25">
      <c r="A1451" s="190">
        <v>41689</v>
      </c>
      <c r="B1451" s="191">
        <v>895</v>
      </c>
      <c r="C1451" s="191" t="s">
        <v>873</v>
      </c>
      <c r="D1451" s="165" t="s">
        <v>99</v>
      </c>
      <c r="E1451" s="192">
        <v>1210</v>
      </c>
      <c r="F1451" s="167">
        <v>41691</v>
      </c>
      <c r="G1451" s="168">
        <v>1210</v>
      </c>
      <c r="H1451" s="201">
        <f t="shared" si="22"/>
        <v>0</v>
      </c>
      <c r="I1451" s="169" t="s">
        <v>21</v>
      </c>
    </row>
    <row r="1452" spans="1:10" x14ac:dyDescent="0.25">
      <c r="A1452" s="190">
        <v>41689</v>
      </c>
      <c r="B1452" s="191">
        <v>896</v>
      </c>
      <c r="C1452" s="191" t="s">
        <v>873</v>
      </c>
      <c r="D1452" s="165" t="s">
        <v>468</v>
      </c>
      <c r="E1452" s="192">
        <v>3207</v>
      </c>
      <c r="F1452" s="167">
        <v>41691</v>
      </c>
      <c r="G1452" s="168">
        <v>3207</v>
      </c>
      <c r="H1452" s="201">
        <f t="shared" si="22"/>
        <v>0</v>
      </c>
      <c r="I1452" s="169" t="s">
        <v>21</v>
      </c>
    </row>
    <row r="1453" spans="1:10" x14ac:dyDescent="0.25">
      <c r="A1453" s="190">
        <v>41689</v>
      </c>
      <c r="B1453" s="191">
        <v>897</v>
      </c>
      <c r="C1453" s="191" t="s">
        <v>873</v>
      </c>
      <c r="D1453" s="165" t="s">
        <v>624</v>
      </c>
      <c r="E1453" s="192">
        <v>2184.5</v>
      </c>
      <c r="F1453" s="167">
        <v>41691</v>
      </c>
      <c r="G1453" s="168">
        <v>2184.5</v>
      </c>
      <c r="H1453" s="201">
        <f t="shared" si="22"/>
        <v>0</v>
      </c>
      <c r="I1453" s="169" t="s">
        <v>21</v>
      </c>
    </row>
    <row r="1454" spans="1:10" x14ac:dyDescent="0.25">
      <c r="A1454" s="190">
        <v>41689</v>
      </c>
      <c r="B1454" s="191">
        <v>898</v>
      </c>
      <c r="C1454" s="191" t="s">
        <v>873</v>
      </c>
      <c r="D1454" s="165" t="s">
        <v>1010</v>
      </c>
      <c r="E1454" s="221">
        <v>1330.5</v>
      </c>
      <c r="F1454" s="187">
        <v>41691</v>
      </c>
      <c r="G1454" s="168">
        <v>1330.5</v>
      </c>
      <c r="H1454" s="201">
        <f t="shared" si="22"/>
        <v>0</v>
      </c>
      <c r="I1454" s="169" t="s">
        <v>21</v>
      </c>
    </row>
    <row r="1455" spans="1:10" x14ac:dyDescent="0.25">
      <c r="A1455" s="190">
        <v>41689</v>
      </c>
      <c r="B1455" s="191">
        <v>899</v>
      </c>
      <c r="C1455" s="191" t="s">
        <v>873</v>
      </c>
      <c r="D1455" s="165" t="s">
        <v>27</v>
      </c>
      <c r="E1455" s="192">
        <v>22874.5</v>
      </c>
      <c r="F1455" s="167">
        <v>41689</v>
      </c>
      <c r="G1455" s="168">
        <v>22874.5</v>
      </c>
      <c r="H1455" s="201">
        <f t="shared" si="22"/>
        <v>0</v>
      </c>
      <c r="I1455" s="169" t="s">
        <v>27</v>
      </c>
    </row>
    <row r="1456" spans="1:10" x14ac:dyDescent="0.25">
      <c r="A1456" s="190">
        <v>41689</v>
      </c>
      <c r="B1456" s="191">
        <v>900</v>
      </c>
      <c r="C1456" s="191" t="s">
        <v>873</v>
      </c>
      <c r="D1456" s="165" t="s">
        <v>231</v>
      </c>
      <c r="E1456" s="192">
        <v>485</v>
      </c>
      <c r="F1456" s="167">
        <v>41691</v>
      </c>
      <c r="G1456" s="168">
        <v>485</v>
      </c>
      <c r="H1456" s="201">
        <f t="shared" si="22"/>
        <v>0</v>
      </c>
      <c r="I1456" s="169" t="s">
        <v>21</v>
      </c>
    </row>
    <row r="1457" spans="1:10" x14ac:dyDescent="0.25">
      <c r="A1457" s="190">
        <v>41689</v>
      </c>
      <c r="B1457" s="191">
        <v>901</v>
      </c>
      <c r="C1457" s="191" t="s">
        <v>873</v>
      </c>
      <c r="D1457" s="165" t="s">
        <v>602</v>
      </c>
      <c r="E1457" s="192">
        <v>9927</v>
      </c>
      <c r="F1457" s="167">
        <v>41691</v>
      </c>
      <c r="G1457" s="168">
        <v>9927</v>
      </c>
      <c r="H1457" s="201">
        <f t="shared" si="22"/>
        <v>0</v>
      </c>
      <c r="I1457" s="169" t="s">
        <v>21</v>
      </c>
    </row>
    <row r="1458" spans="1:10" x14ac:dyDescent="0.25">
      <c r="A1458" s="190">
        <v>41689</v>
      </c>
      <c r="B1458" s="191">
        <v>902</v>
      </c>
      <c r="C1458" s="191" t="s">
        <v>873</v>
      </c>
      <c r="D1458" s="165" t="s">
        <v>8</v>
      </c>
      <c r="E1458" s="192">
        <v>699</v>
      </c>
      <c r="F1458" s="167">
        <v>41689</v>
      </c>
      <c r="G1458" s="168">
        <v>699</v>
      </c>
      <c r="H1458" s="201">
        <f t="shared" si="22"/>
        <v>0</v>
      </c>
      <c r="I1458" s="169" t="s">
        <v>8</v>
      </c>
    </row>
    <row r="1459" spans="1:10" x14ac:dyDescent="0.25">
      <c r="A1459" s="190">
        <v>41689</v>
      </c>
      <c r="B1459" s="191">
        <v>903</v>
      </c>
      <c r="C1459" s="191" t="s">
        <v>873</v>
      </c>
      <c r="D1459" s="165" t="s">
        <v>137</v>
      </c>
      <c r="E1459" s="192">
        <v>4884</v>
      </c>
      <c r="F1459" s="167">
        <v>41689</v>
      </c>
      <c r="G1459" s="168">
        <v>4884</v>
      </c>
      <c r="H1459" s="201">
        <f t="shared" si="22"/>
        <v>0</v>
      </c>
      <c r="I1459" s="169"/>
    </row>
    <row r="1460" spans="1:10" x14ac:dyDescent="0.25">
      <c r="A1460" s="190">
        <v>41689</v>
      </c>
      <c r="B1460" s="191">
        <v>904</v>
      </c>
      <c r="C1460" s="191" t="s">
        <v>873</v>
      </c>
      <c r="D1460" s="165" t="s">
        <v>149</v>
      </c>
      <c r="E1460" s="192">
        <v>9013</v>
      </c>
      <c r="F1460" s="167">
        <v>41691</v>
      </c>
      <c r="G1460" s="168">
        <v>9013</v>
      </c>
      <c r="H1460" s="201">
        <f t="shared" si="22"/>
        <v>0</v>
      </c>
      <c r="I1460" s="169" t="s">
        <v>27</v>
      </c>
    </row>
    <row r="1461" spans="1:10" x14ac:dyDescent="0.25">
      <c r="A1461" s="190">
        <v>41689</v>
      </c>
      <c r="B1461" s="191">
        <v>905</v>
      </c>
      <c r="C1461" s="191" t="s">
        <v>873</v>
      </c>
      <c r="D1461" s="171" t="s">
        <v>53</v>
      </c>
      <c r="E1461" s="224">
        <v>0</v>
      </c>
      <c r="F1461" s="169"/>
      <c r="G1461" s="168"/>
      <c r="H1461" s="201">
        <f t="shared" si="22"/>
        <v>0</v>
      </c>
      <c r="I1461" s="169" t="s">
        <v>521</v>
      </c>
    </row>
    <row r="1462" spans="1:10" x14ac:dyDescent="0.25">
      <c r="A1462" s="190">
        <v>41689</v>
      </c>
      <c r="B1462" s="191">
        <v>906</v>
      </c>
      <c r="C1462" s="191" t="s">
        <v>873</v>
      </c>
      <c r="D1462" s="165" t="s">
        <v>152</v>
      </c>
      <c r="E1462" s="192">
        <v>6620</v>
      </c>
      <c r="F1462" s="167">
        <v>41690</v>
      </c>
      <c r="G1462" s="168">
        <v>6620</v>
      </c>
      <c r="H1462" s="201">
        <f t="shared" si="22"/>
        <v>0</v>
      </c>
      <c r="I1462" s="169"/>
    </row>
    <row r="1463" spans="1:10" x14ac:dyDescent="0.25">
      <c r="A1463" s="190">
        <v>41689</v>
      </c>
      <c r="B1463" s="191">
        <v>907</v>
      </c>
      <c r="C1463" s="191" t="s">
        <v>873</v>
      </c>
      <c r="D1463" s="165" t="s">
        <v>91</v>
      </c>
      <c r="E1463" s="192">
        <v>8451.5</v>
      </c>
      <c r="F1463" s="167">
        <v>41689</v>
      </c>
      <c r="G1463" s="168">
        <v>8451.5</v>
      </c>
      <c r="H1463" s="201">
        <f t="shared" si="22"/>
        <v>0</v>
      </c>
      <c r="I1463" s="169" t="s">
        <v>27</v>
      </c>
    </row>
    <row r="1464" spans="1:10" x14ac:dyDescent="0.25">
      <c r="A1464" s="190">
        <v>41689</v>
      </c>
      <c r="B1464" s="191">
        <v>908</v>
      </c>
      <c r="C1464" s="191" t="s">
        <v>873</v>
      </c>
      <c r="D1464" s="165" t="s">
        <v>85</v>
      </c>
      <c r="E1464" s="192">
        <v>26821.5</v>
      </c>
      <c r="F1464" s="167">
        <v>41689</v>
      </c>
      <c r="G1464" s="168">
        <v>26821.5</v>
      </c>
      <c r="H1464" s="201">
        <f t="shared" si="22"/>
        <v>0</v>
      </c>
      <c r="I1464" s="169" t="s">
        <v>27</v>
      </c>
    </row>
    <row r="1465" spans="1:10" x14ac:dyDescent="0.25">
      <c r="A1465" s="190">
        <v>41689</v>
      </c>
      <c r="B1465" s="191">
        <v>909</v>
      </c>
      <c r="C1465" s="191" t="s">
        <v>873</v>
      </c>
      <c r="D1465" s="165" t="s">
        <v>718</v>
      </c>
      <c r="E1465" s="192">
        <v>1279</v>
      </c>
      <c r="F1465" s="167">
        <v>41689</v>
      </c>
      <c r="G1465" s="168">
        <v>1279</v>
      </c>
      <c r="H1465" s="201">
        <f t="shared" si="22"/>
        <v>0</v>
      </c>
      <c r="I1465" s="169"/>
    </row>
    <row r="1466" spans="1:10" x14ac:dyDescent="0.25">
      <c r="A1466" s="190">
        <v>41689</v>
      </c>
      <c r="B1466" s="191">
        <v>910</v>
      </c>
      <c r="C1466" s="191" t="s">
        <v>873</v>
      </c>
      <c r="D1466" s="165" t="s">
        <v>93</v>
      </c>
      <c r="E1466" s="192">
        <v>6283</v>
      </c>
      <c r="F1466" s="167">
        <v>41689</v>
      </c>
      <c r="G1466" s="168">
        <v>6283</v>
      </c>
      <c r="H1466" s="201">
        <f t="shared" si="22"/>
        <v>0</v>
      </c>
      <c r="I1466" s="169" t="s">
        <v>27</v>
      </c>
    </row>
    <row r="1467" spans="1:10" x14ac:dyDescent="0.25">
      <c r="A1467" s="190">
        <v>41690</v>
      </c>
      <c r="B1467" s="191">
        <v>911</v>
      </c>
      <c r="C1467" s="191" t="s">
        <v>873</v>
      </c>
      <c r="D1467" s="165" t="s">
        <v>892</v>
      </c>
      <c r="E1467" s="192">
        <v>7523</v>
      </c>
      <c r="F1467" s="167">
        <v>41690</v>
      </c>
      <c r="G1467" s="168">
        <v>7523</v>
      </c>
      <c r="H1467" s="201">
        <f t="shared" si="22"/>
        <v>0</v>
      </c>
      <c r="I1467" s="169"/>
    </row>
    <row r="1468" spans="1:10" x14ac:dyDescent="0.25">
      <c r="A1468" s="190">
        <v>41690</v>
      </c>
      <c r="B1468" s="191">
        <v>912</v>
      </c>
      <c r="C1468" s="191" t="s">
        <v>873</v>
      </c>
      <c r="D1468" s="165" t="s">
        <v>478</v>
      </c>
      <c r="E1468" s="192">
        <v>17863.5</v>
      </c>
      <c r="F1468" s="167">
        <v>41690</v>
      </c>
      <c r="G1468" s="168">
        <v>17863.5</v>
      </c>
      <c r="H1468" s="201">
        <f t="shared" si="22"/>
        <v>0</v>
      </c>
      <c r="I1468" s="192" t="s">
        <v>162</v>
      </c>
    </row>
    <row r="1469" spans="1:10" x14ac:dyDescent="0.25">
      <c r="A1469" s="190">
        <v>41690</v>
      </c>
      <c r="B1469" s="191">
        <v>913</v>
      </c>
      <c r="C1469" s="191" t="s">
        <v>873</v>
      </c>
      <c r="D1469" s="165" t="s">
        <v>1011</v>
      </c>
      <c r="E1469" s="192">
        <v>14018.5</v>
      </c>
      <c r="F1469" s="167">
        <v>41690</v>
      </c>
      <c r="G1469" s="168">
        <v>14018.5</v>
      </c>
      <c r="H1469" s="201">
        <f t="shared" si="22"/>
        <v>0</v>
      </c>
      <c r="I1469" s="169" t="s">
        <v>162</v>
      </c>
      <c r="J1469" s="170" t="s">
        <v>1012</v>
      </c>
    </row>
    <row r="1470" spans="1:10" x14ac:dyDescent="0.25">
      <c r="A1470" s="190">
        <v>41690</v>
      </c>
      <c r="B1470" s="191">
        <v>914</v>
      </c>
      <c r="C1470" s="191" t="s">
        <v>873</v>
      </c>
      <c r="D1470" s="165" t="s">
        <v>14</v>
      </c>
      <c r="E1470" s="192">
        <v>4611</v>
      </c>
      <c r="F1470" s="167">
        <v>41695</v>
      </c>
      <c r="G1470" s="168">
        <v>4611</v>
      </c>
      <c r="H1470" s="201">
        <f t="shared" si="22"/>
        <v>0</v>
      </c>
      <c r="I1470" s="169" t="s">
        <v>65</v>
      </c>
    </row>
    <row r="1471" spans="1:10" x14ac:dyDescent="0.25">
      <c r="A1471" s="190">
        <v>41690</v>
      </c>
      <c r="B1471" s="191">
        <v>915</v>
      </c>
      <c r="C1471" s="191" t="s">
        <v>873</v>
      </c>
      <c r="D1471" s="171" t="s">
        <v>53</v>
      </c>
      <c r="E1471" s="224">
        <v>0</v>
      </c>
      <c r="F1471" s="169"/>
      <c r="G1471" s="168">
        <v>0</v>
      </c>
      <c r="H1471" s="201">
        <f t="shared" si="22"/>
        <v>0</v>
      </c>
      <c r="I1471" s="169" t="s">
        <v>513</v>
      </c>
    </row>
    <row r="1472" spans="1:10" x14ac:dyDescent="0.25">
      <c r="A1472" s="190">
        <v>41690</v>
      </c>
      <c r="B1472" s="191">
        <v>916</v>
      </c>
      <c r="C1472" s="191" t="s">
        <v>873</v>
      </c>
      <c r="D1472" s="165" t="s">
        <v>11</v>
      </c>
      <c r="E1472" s="192">
        <v>74737.5</v>
      </c>
      <c r="F1472" s="167">
        <v>41696</v>
      </c>
      <c r="G1472" s="168">
        <v>74737.5</v>
      </c>
      <c r="H1472" s="201">
        <f t="shared" si="22"/>
        <v>0</v>
      </c>
      <c r="I1472" s="169" t="s">
        <v>37</v>
      </c>
    </row>
    <row r="1473" spans="1:10" x14ac:dyDescent="0.25">
      <c r="A1473" s="190">
        <v>41690</v>
      </c>
      <c r="B1473" s="191">
        <v>917</v>
      </c>
      <c r="C1473" s="191" t="s">
        <v>873</v>
      </c>
      <c r="D1473" s="165" t="s">
        <v>332</v>
      </c>
      <c r="E1473" s="192">
        <v>1756</v>
      </c>
      <c r="F1473" s="167">
        <v>41690</v>
      </c>
      <c r="G1473" s="168">
        <v>1756</v>
      </c>
      <c r="H1473" s="201">
        <f t="shared" si="22"/>
        <v>0</v>
      </c>
      <c r="I1473" s="169" t="s">
        <v>12</v>
      </c>
    </row>
    <row r="1474" spans="1:10" ht="15" x14ac:dyDescent="0.25">
      <c r="A1474" s="190">
        <v>41690</v>
      </c>
      <c r="B1474" s="191">
        <v>918</v>
      </c>
      <c r="C1474" s="191" t="s">
        <v>873</v>
      </c>
      <c r="D1474" s="165" t="s">
        <v>13</v>
      </c>
      <c r="E1474" s="192">
        <v>3432</v>
      </c>
      <c r="F1474" s="167">
        <v>41693</v>
      </c>
      <c r="G1474" s="168">
        <v>3432</v>
      </c>
      <c r="H1474" s="201">
        <f t="shared" si="22"/>
        <v>0</v>
      </c>
      <c r="I1474" s="169" t="s">
        <v>21</v>
      </c>
      <c r="J1474" s="145"/>
    </row>
    <row r="1475" spans="1:10" ht="15" x14ac:dyDescent="0.25">
      <c r="A1475" s="190">
        <v>41690</v>
      </c>
      <c r="B1475" s="191">
        <v>919</v>
      </c>
      <c r="C1475" s="191" t="s">
        <v>873</v>
      </c>
      <c r="D1475" s="165" t="s">
        <v>106</v>
      </c>
      <c r="E1475" s="192">
        <v>13718</v>
      </c>
      <c r="F1475" s="167">
        <v>41696</v>
      </c>
      <c r="G1475" s="168">
        <v>13718</v>
      </c>
      <c r="H1475" s="201">
        <f t="shared" si="22"/>
        <v>0</v>
      </c>
      <c r="I1475" s="169" t="s">
        <v>30</v>
      </c>
      <c r="J1475" s="145"/>
    </row>
    <row r="1476" spans="1:10" ht="15" x14ac:dyDescent="0.25">
      <c r="A1476" s="190">
        <v>41690</v>
      </c>
      <c r="B1476" s="191">
        <v>920</v>
      </c>
      <c r="C1476" s="191" t="s">
        <v>873</v>
      </c>
      <c r="D1476" s="165" t="s">
        <v>616</v>
      </c>
      <c r="E1476" s="192">
        <v>26242</v>
      </c>
      <c r="F1476" s="167">
        <v>41691</v>
      </c>
      <c r="G1476" s="168">
        <v>26242</v>
      </c>
      <c r="H1476" s="201">
        <f t="shared" si="22"/>
        <v>0</v>
      </c>
      <c r="I1476" s="169" t="s">
        <v>30</v>
      </c>
      <c r="J1476" s="145"/>
    </row>
    <row r="1477" spans="1:10" ht="15" x14ac:dyDescent="0.25">
      <c r="A1477" s="190">
        <v>41690</v>
      </c>
      <c r="B1477" s="191">
        <v>921</v>
      </c>
      <c r="C1477" s="191" t="s">
        <v>873</v>
      </c>
      <c r="D1477" s="165" t="s">
        <v>19</v>
      </c>
      <c r="E1477" s="192">
        <v>35257.5</v>
      </c>
      <c r="F1477" s="167">
        <v>41690</v>
      </c>
      <c r="G1477" s="168">
        <v>35257.5</v>
      </c>
      <c r="H1477" s="201">
        <f t="shared" ref="H1477:H1540" si="23">E1477-G1477</f>
        <v>0</v>
      </c>
      <c r="I1477" s="169" t="s">
        <v>30</v>
      </c>
      <c r="J1477" s="145"/>
    </row>
    <row r="1478" spans="1:10" ht="15" x14ac:dyDescent="0.25">
      <c r="A1478" s="190">
        <v>41690</v>
      </c>
      <c r="B1478" s="191">
        <v>922</v>
      </c>
      <c r="C1478" s="191" t="s">
        <v>873</v>
      </c>
      <c r="D1478" s="165" t="s">
        <v>502</v>
      </c>
      <c r="E1478" s="192">
        <v>2610</v>
      </c>
      <c r="F1478" s="167">
        <v>41690</v>
      </c>
      <c r="G1478" s="168">
        <v>2610</v>
      </c>
      <c r="H1478" s="201">
        <f t="shared" si="23"/>
        <v>0</v>
      </c>
      <c r="I1478" s="169"/>
      <c r="J1478" s="145"/>
    </row>
    <row r="1479" spans="1:10" ht="15" x14ac:dyDescent="0.25">
      <c r="A1479" s="190">
        <v>41690</v>
      </c>
      <c r="B1479" s="191">
        <v>923</v>
      </c>
      <c r="C1479" s="191" t="s">
        <v>873</v>
      </c>
      <c r="D1479" s="165" t="s">
        <v>163</v>
      </c>
      <c r="E1479" s="192">
        <v>2025.5</v>
      </c>
      <c r="F1479" s="167">
        <v>41690</v>
      </c>
      <c r="G1479" s="168">
        <v>2025.5</v>
      </c>
      <c r="H1479" s="201">
        <f t="shared" si="23"/>
        <v>0</v>
      </c>
      <c r="I1479" s="169"/>
      <c r="J1479" s="145"/>
    </row>
    <row r="1480" spans="1:10" ht="15" x14ac:dyDescent="0.25">
      <c r="A1480" s="190">
        <v>41690</v>
      </c>
      <c r="B1480" s="191">
        <v>924</v>
      </c>
      <c r="C1480" s="191" t="s">
        <v>873</v>
      </c>
      <c r="D1480" s="165" t="s">
        <v>318</v>
      </c>
      <c r="E1480" s="192">
        <v>3545</v>
      </c>
      <c r="F1480" s="167">
        <v>41690</v>
      </c>
      <c r="G1480" s="168">
        <v>3545</v>
      </c>
      <c r="H1480" s="201">
        <f t="shared" si="23"/>
        <v>0</v>
      </c>
      <c r="I1480" s="169"/>
      <c r="J1480" s="145"/>
    </row>
    <row r="1481" spans="1:10" ht="15" x14ac:dyDescent="0.25">
      <c r="A1481" s="190">
        <v>41690</v>
      </c>
      <c r="B1481" s="191">
        <v>925</v>
      </c>
      <c r="C1481" s="191" t="s">
        <v>873</v>
      </c>
      <c r="D1481" s="165" t="s">
        <v>47</v>
      </c>
      <c r="E1481" s="192">
        <v>4601</v>
      </c>
      <c r="F1481" s="167">
        <v>41690</v>
      </c>
      <c r="G1481" s="168">
        <v>4601</v>
      </c>
      <c r="H1481" s="201">
        <f t="shared" si="23"/>
        <v>0</v>
      </c>
      <c r="I1481" s="169" t="s">
        <v>27</v>
      </c>
      <c r="J1481" s="145"/>
    </row>
    <row r="1482" spans="1:10" ht="15" x14ac:dyDescent="0.25">
      <c r="A1482" s="190">
        <v>41690</v>
      </c>
      <c r="B1482" s="191">
        <v>926</v>
      </c>
      <c r="C1482" s="191" t="s">
        <v>873</v>
      </c>
      <c r="D1482" s="165" t="s">
        <v>21</v>
      </c>
      <c r="E1482" s="192">
        <v>343</v>
      </c>
      <c r="F1482" s="167">
        <v>41690</v>
      </c>
      <c r="G1482" s="168">
        <v>343</v>
      </c>
      <c r="H1482" s="201">
        <f t="shared" si="23"/>
        <v>0</v>
      </c>
      <c r="I1482" s="169"/>
      <c r="J1482" s="145"/>
    </row>
    <row r="1483" spans="1:10" ht="15" x14ac:dyDescent="0.25">
      <c r="A1483" s="190">
        <v>41690</v>
      </c>
      <c r="B1483" s="191">
        <v>927</v>
      </c>
      <c r="C1483" s="191" t="s">
        <v>873</v>
      </c>
      <c r="D1483" s="165" t="s">
        <v>115</v>
      </c>
      <c r="E1483" s="192">
        <v>743</v>
      </c>
      <c r="F1483" s="167">
        <v>41690</v>
      </c>
      <c r="G1483" s="168">
        <v>743</v>
      </c>
      <c r="H1483" s="201">
        <f t="shared" si="23"/>
        <v>0</v>
      </c>
      <c r="I1483" s="169"/>
      <c r="J1483" s="145"/>
    </row>
    <row r="1484" spans="1:10" ht="15" x14ac:dyDescent="0.25">
      <c r="A1484" s="190">
        <v>41690</v>
      </c>
      <c r="B1484" s="191">
        <v>928</v>
      </c>
      <c r="C1484" s="191" t="s">
        <v>873</v>
      </c>
      <c r="D1484" s="165" t="s">
        <v>29</v>
      </c>
      <c r="E1484" s="192">
        <v>10641</v>
      </c>
      <c r="F1484" s="167">
        <v>41690</v>
      </c>
      <c r="G1484" s="168">
        <v>10641</v>
      </c>
      <c r="H1484" s="201">
        <f t="shared" si="23"/>
        <v>0</v>
      </c>
      <c r="I1484" s="169" t="s">
        <v>15</v>
      </c>
      <c r="J1484" s="145"/>
    </row>
    <row r="1485" spans="1:10" ht="15" x14ac:dyDescent="0.25">
      <c r="A1485" s="190">
        <v>41690</v>
      </c>
      <c r="B1485" s="191">
        <v>929</v>
      </c>
      <c r="C1485" s="191" t="s">
        <v>873</v>
      </c>
      <c r="D1485" s="165" t="s">
        <v>8</v>
      </c>
      <c r="E1485" s="192">
        <v>6224</v>
      </c>
      <c r="F1485" s="167">
        <v>41690</v>
      </c>
      <c r="G1485" s="168">
        <v>6224</v>
      </c>
      <c r="H1485" s="201">
        <f t="shared" si="23"/>
        <v>0</v>
      </c>
      <c r="I1485" s="169" t="s">
        <v>8</v>
      </c>
      <c r="J1485" s="145"/>
    </row>
    <row r="1486" spans="1:10" ht="15" x14ac:dyDescent="0.25">
      <c r="A1486" s="190">
        <v>41690</v>
      </c>
      <c r="B1486" s="191">
        <v>930</v>
      </c>
      <c r="C1486" s="191" t="s">
        <v>873</v>
      </c>
      <c r="D1486" s="165" t="s">
        <v>761</v>
      </c>
      <c r="E1486" s="192">
        <v>3176</v>
      </c>
      <c r="F1486" s="167">
        <v>41691</v>
      </c>
      <c r="G1486" s="168">
        <v>3176</v>
      </c>
      <c r="H1486" s="201">
        <f t="shared" si="23"/>
        <v>0</v>
      </c>
      <c r="I1486" s="169" t="s">
        <v>12</v>
      </c>
      <c r="J1486" s="145"/>
    </row>
    <row r="1487" spans="1:10" ht="15" x14ac:dyDescent="0.25">
      <c r="A1487" s="190">
        <v>41690</v>
      </c>
      <c r="B1487" s="191">
        <v>931</v>
      </c>
      <c r="C1487" s="191" t="s">
        <v>873</v>
      </c>
      <c r="D1487" s="165" t="s">
        <v>50</v>
      </c>
      <c r="E1487" s="192">
        <v>4788</v>
      </c>
      <c r="F1487" s="167">
        <v>41690</v>
      </c>
      <c r="G1487" s="168">
        <v>4788</v>
      </c>
      <c r="H1487" s="201">
        <f t="shared" si="23"/>
        <v>0</v>
      </c>
      <c r="I1487" s="169"/>
      <c r="J1487" s="145"/>
    </row>
    <row r="1488" spans="1:10" ht="15" x14ac:dyDescent="0.25">
      <c r="A1488" s="190">
        <v>41690</v>
      </c>
      <c r="B1488" s="191">
        <v>932</v>
      </c>
      <c r="C1488" s="191" t="s">
        <v>873</v>
      </c>
      <c r="D1488" s="165" t="s">
        <v>36</v>
      </c>
      <c r="E1488" s="192">
        <v>4906</v>
      </c>
      <c r="F1488" s="167">
        <v>41692</v>
      </c>
      <c r="G1488" s="168">
        <v>4906</v>
      </c>
      <c r="H1488" s="201">
        <f t="shared" si="23"/>
        <v>0</v>
      </c>
      <c r="I1488" s="169" t="s">
        <v>21</v>
      </c>
      <c r="J1488" s="145"/>
    </row>
    <row r="1489" spans="1:10" ht="15" x14ac:dyDescent="0.25">
      <c r="A1489" s="190">
        <v>41690</v>
      </c>
      <c r="B1489" s="191">
        <v>933</v>
      </c>
      <c r="C1489" s="191" t="s">
        <v>873</v>
      </c>
      <c r="D1489" s="165" t="s">
        <v>490</v>
      </c>
      <c r="E1489" s="192">
        <v>1127</v>
      </c>
      <c r="F1489" s="167">
        <v>41690</v>
      </c>
      <c r="G1489" s="168">
        <v>1127</v>
      </c>
      <c r="H1489" s="201">
        <f t="shared" si="23"/>
        <v>0</v>
      </c>
      <c r="I1489" s="169" t="s">
        <v>12</v>
      </c>
      <c r="J1489" s="145"/>
    </row>
    <row r="1490" spans="1:10" ht="15" x14ac:dyDescent="0.25">
      <c r="A1490" s="190">
        <v>41690</v>
      </c>
      <c r="B1490" s="191">
        <v>934</v>
      </c>
      <c r="C1490" s="191" t="s">
        <v>873</v>
      </c>
      <c r="D1490" s="165" t="s">
        <v>1013</v>
      </c>
      <c r="E1490" s="192">
        <v>2432</v>
      </c>
      <c r="F1490" s="167">
        <v>41690</v>
      </c>
      <c r="G1490" s="168">
        <v>2432</v>
      </c>
      <c r="H1490" s="201">
        <f t="shared" si="23"/>
        <v>0</v>
      </c>
      <c r="I1490" s="169"/>
      <c r="J1490" s="145"/>
    </row>
    <row r="1491" spans="1:10" ht="15" x14ac:dyDescent="0.25">
      <c r="A1491" s="190">
        <v>41690</v>
      </c>
      <c r="B1491" s="191">
        <v>935</v>
      </c>
      <c r="C1491" s="191" t="s">
        <v>873</v>
      </c>
      <c r="D1491" s="165" t="s">
        <v>116</v>
      </c>
      <c r="E1491" s="192">
        <v>4010</v>
      </c>
      <c r="F1491" s="167">
        <v>41690</v>
      </c>
      <c r="G1491" s="168">
        <v>4010</v>
      </c>
      <c r="H1491" s="201">
        <f t="shared" si="23"/>
        <v>0</v>
      </c>
      <c r="I1491" s="169"/>
      <c r="J1491" s="145"/>
    </row>
    <row r="1492" spans="1:10" ht="15" x14ac:dyDescent="0.25">
      <c r="A1492" s="190">
        <v>41690</v>
      </c>
      <c r="B1492" s="191">
        <v>936</v>
      </c>
      <c r="C1492" s="191" t="s">
        <v>873</v>
      </c>
      <c r="D1492" s="165" t="s">
        <v>215</v>
      </c>
      <c r="E1492" s="192">
        <v>8576</v>
      </c>
      <c r="F1492" s="167">
        <v>41690</v>
      </c>
      <c r="G1492" s="168">
        <v>8576</v>
      </c>
      <c r="H1492" s="201">
        <f t="shared" si="23"/>
        <v>0</v>
      </c>
      <c r="I1492" s="169"/>
      <c r="J1492" s="145"/>
    </row>
    <row r="1493" spans="1:10" ht="15" x14ac:dyDescent="0.25">
      <c r="A1493" s="190">
        <v>41690</v>
      </c>
      <c r="B1493" s="191">
        <v>937</v>
      </c>
      <c r="C1493" s="191" t="s">
        <v>873</v>
      </c>
      <c r="D1493" s="165" t="s">
        <v>57</v>
      </c>
      <c r="E1493" s="192">
        <v>1000</v>
      </c>
      <c r="F1493" s="167">
        <v>41690</v>
      </c>
      <c r="G1493" s="168">
        <v>1000</v>
      </c>
      <c r="H1493" s="201">
        <f t="shared" si="23"/>
        <v>0</v>
      </c>
      <c r="I1493" s="169" t="s">
        <v>12</v>
      </c>
      <c r="J1493" s="145"/>
    </row>
    <row r="1494" spans="1:10" ht="15" x14ac:dyDescent="0.25">
      <c r="A1494" s="190">
        <v>41690</v>
      </c>
      <c r="B1494" s="191">
        <v>938</v>
      </c>
      <c r="C1494" s="191" t="s">
        <v>873</v>
      </c>
      <c r="D1494" s="165" t="s">
        <v>176</v>
      </c>
      <c r="E1494" s="192">
        <v>3273</v>
      </c>
      <c r="F1494" s="167">
        <v>41690</v>
      </c>
      <c r="G1494" s="168">
        <v>3273</v>
      </c>
      <c r="H1494" s="201">
        <f t="shared" si="23"/>
        <v>0</v>
      </c>
      <c r="I1494" s="169"/>
      <c r="J1494" s="145"/>
    </row>
    <row r="1495" spans="1:10" ht="15" x14ac:dyDescent="0.25">
      <c r="A1495" s="190">
        <v>41690</v>
      </c>
      <c r="B1495" s="191">
        <v>939</v>
      </c>
      <c r="C1495" s="191" t="s">
        <v>873</v>
      </c>
      <c r="D1495" s="165" t="s">
        <v>1014</v>
      </c>
      <c r="E1495" s="192">
        <v>352</v>
      </c>
      <c r="F1495" s="167">
        <v>41690</v>
      </c>
      <c r="G1495" s="168">
        <v>352</v>
      </c>
      <c r="H1495" s="201">
        <f t="shared" si="23"/>
        <v>0</v>
      </c>
      <c r="I1495" s="169" t="s">
        <v>12</v>
      </c>
      <c r="J1495" s="145"/>
    </row>
    <row r="1496" spans="1:10" ht="15" x14ac:dyDescent="0.25">
      <c r="A1496" s="190">
        <v>41690</v>
      </c>
      <c r="B1496" s="191">
        <v>940</v>
      </c>
      <c r="C1496" s="191" t="s">
        <v>873</v>
      </c>
      <c r="D1496" s="165" t="s">
        <v>42</v>
      </c>
      <c r="E1496" s="192">
        <v>2280</v>
      </c>
      <c r="F1496" s="173">
        <v>41710</v>
      </c>
      <c r="G1496" s="174">
        <v>2280</v>
      </c>
      <c r="H1496" s="201">
        <f t="shared" si="23"/>
        <v>0</v>
      </c>
      <c r="I1496" s="169" t="s">
        <v>12</v>
      </c>
      <c r="J1496" s="145"/>
    </row>
    <row r="1497" spans="1:10" ht="15" x14ac:dyDescent="0.25">
      <c r="A1497" s="190">
        <v>41690</v>
      </c>
      <c r="B1497" s="191">
        <v>941</v>
      </c>
      <c r="C1497" s="191" t="s">
        <v>873</v>
      </c>
      <c r="D1497" s="165" t="s">
        <v>54</v>
      </c>
      <c r="E1497" s="192">
        <v>3984</v>
      </c>
      <c r="F1497" s="167">
        <v>41690</v>
      </c>
      <c r="G1497" s="168">
        <v>3984</v>
      </c>
      <c r="H1497" s="201">
        <f t="shared" si="23"/>
        <v>0</v>
      </c>
      <c r="I1497" s="169"/>
      <c r="J1497" s="145"/>
    </row>
    <row r="1498" spans="1:10" ht="15" x14ac:dyDescent="0.25">
      <c r="A1498" s="190">
        <v>41690</v>
      </c>
      <c r="B1498" s="191">
        <v>942</v>
      </c>
      <c r="C1498" s="191" t="s">
        <v>873</v>
      </c>
      <c r="D1498" s="165" t="s">
        <v>29</v>
      </c>
      <c r="E1498" s="192">
        <v>404</v>
      </c>
      <c r="F1498" s="167">
        <v>41690</v>
      </c>
      <c r="G1498" s="168">
        <v>404</v>
      </c>
      <c r="H1498" s="201">
        <f t="shared" si="23"/>
        <v>0</v>
      </c>
      <c r="I1498" s="169" t="s">
        <v>12</v>
      </c>
      <c r="J1498" s="145"/>
    </row>
    <row r="1499" spans="1:10" ht="15" x14ac:dyDescent="0.25">
      <c r="A1499" s="190">
        <v>41690</v>
      </c>
      <c r="B1499" s="191">
        <v>943</v>
      </c>
      <c r="C1499" s="191" t="s">
        <v>873</v>
      </c>
      <c r="D1499" s="165" t="s">
        <v>180</v>
      </c>
      <c r="E1499" s="221">
        <v>23902</v>
      </c>
      <c r="F1499" s="215" t="s">
        <v>1015</v>
      </c>
      <c r="G1499" s="168">
        <f>2677+21225</f>
        <v>23902</v>
      </c>
      <c r="H1499" s="201">
        <f t="shared" si="23"/>
        <v>0</v>
      </c>
      <c r="I1499" s="169" t="s">
        <v>217</v>
      </c>
      <c r="J1499" s="145"/>
    </row>
    <row r="1500" spans="1:10" ht="15" x14ac:dyDescent="0.25">
      <c r="A1500" s="190">
        <v>41690</v>
      </c>
      <c r="B1500" s="191">
        <v>944</v>
      </c>
      <c r="C1500" s="191" t="s">
        <v>873</v>
      </c>
      <c r="D1500" s="165" t="s">
        <v>338</v>
      </c>
      <c r="E1500" s="192">
        <v>256</v>
      </c>
      <c r="F1500" s="167">
        <v>41690</v>
      </c>
      <c r="G1500" s="168">
        <v>256</v>
      </c>
      <c r="H1500" s="201">
        <f t="shared" si="23"/>
        <v>0</v>
      </c>
      <c r="I1500" s="169" t="s">
        <v>12</v>
      </c>
      <c r="J1500" s="145"/>
    </row>
    <row r="1501" spans="1:10" ht="15" x14ac:dyDescent="0.25">
      <c r="A1501" s="190">
        <v>41690</v>
      </c>
      <c r="B1501" s="191">
        <v>945</v>
      </c>
      <c r="C1501" s="191" t="s">
        <v>873</v>
      </c>
      <c r="D1501" s="171" t="s">
        <v>53</v>
      </c>
      <c r="E1501" s="224">
        <v>0</v>
      </c>
      <c r="F1501" s="169"/>
      <c r="G1501" s="168"/>
      <c r="H1501" s="201">
        <f t="shared" si="23"/>
        <v>0</v>
      </c>
      <c r="I1501" s="169" t="s">
        <v>513</v>
      </c>
      <c r="J1501" s="145"/>
    </row>
    <row r="1502" spans="1:10" ht="15" x14ac:dyDescent="0.25">
      <c r="A1502" s="190">
        <v>41690</v>
      </c>
      <c r="B1502" s="191">
        <v>946</v>
      </c>
      <c r="C1502" s="191" t="s">
        <v>873</v>
      </c>
      <c r="D1502" s="165" t="s">
        <v>110</v>
      </c>
      <c r="E1502" s="192">
        <v>14370</v>
      </c>
      <c r="F1502" s="173">
        <v>41710</v>
      </c>
      <c r="G1502" s="174">
        <v>14370</v>
      </c>
      <c r="H1502" s="201">
        <f t="shared" si="23"/>
        <v>0</v>
      </c>
      <c r="I1502" s="169" t="s">
        <v>12</v>
      </c>
      <c r="J1502" s="145"/>
    </row>
    <row r="1503" spans="1:10" ht="15" x14ac:dyDescent="0.25">
      <c r="A1503" s="190">
        <v>41690</v>
      </c>
      <c r="B1503" s="191">
        <v>947</v>
      </c>
      <c r="C1503" s="191" t="s">
        <v>873</v>
      </c>
      <c r="D1503" s="165" t="s">
        <v>70</v>
      </c>
      <c r="E1503" s="192">
        <v>9943</v>
      </c>
      <c r="F1503" s="167">
        <v>41691</v>
      </c>
      <c r="G1503" s="168">
        <v>9943</v>
      </c>
      <c r="H1503" s="201">
        <f t="shared" si="23"/>
        <v>0</v>
      </c>
      <c r="I1503" s="169"/>
      <c r="J1503" s="145"/>
    </row>
    <row r="1504" spans="1:10" ht="34.5" x14ac:dyDescent="0.25">
      <c r="A1504" s="190">
        <v>41690</v>
      </c>
      <c r="B1504" s="191">
        <v>948</v>
      </c>
      <c r="C1504" s="191" t="s">
        <v>873</v>
      </c>
      <c r="D1504" s="165" t="s">
        <v>130</v>
      </c>
      <c r="E1504" s="221">
        <v>6043.5</v>
      </c>
      <c r="F1504" s="177" t="s">
        <v>1016</v>
      </c>
      <c r="G1504" s="174">
        <v>6043.5</v>
      </c>
      <c r="H1504" s="201">
        <f t="shared" si="23"/>
        <v>0</v>
      </c>
      <c r="I1504" s="169" t="s">
        <v>21</v>
      </c>
      <c r="J1504" s="145"/>
    </row>
    <row r="1505" spans="1:10" ht="15" x14ac:dyDescent="0.25">
      <c r="A1505" s="190">
        <v>41690</v>
      </c>
      <c r="B1505" s="191">
        <v>949</v>
      </c>
      <c r="C1505" s="191" t="s">
        <v>873</v>
      </c>
      <c r="D1505" s="165" t="s">
        <v>44</v>
      </c>
      <c r="E1505" s="192">
        <v>3800</v>
      </c>
      <c r="F1505" s="173">
        <v>41710</v>
      </c>
      <c r="G1505" s="174">
        <v>3800</v>
      </c>
      <c r="H1505" s="201">
        <f t="shared" si="23"/>
        <v>0</v>
      </c>
      <c r="I1505" s="169"/>
      <c r="J1505" s="145"/>
    </row>
    <row r="1506" spans="1:10" x14ac:dyDescent="0.25">
      <c r="A1506" s="190">
        <v>41690</v>
      </c>
      <c r="B1506" s="191">
        <v>950</v>
      </c>
      <c r="C1506" s="191" t="s">
        <v>873</v>
      </c>
      <c r="D1506" s="165" t="s">
        <v>468</v>
      </c>
      <c r="E1506" s="192">
        <v>5773</v>
      </c>
      <c r="F1506" s="167">
        <v>41690</v>
      </c>
      <c r="G1506" s="168">
        <v>5773</v>
      </c>
      <c r="H1506" s="201">
        <f t="shared" si="23"/>
        <v>0</v>
      </c>
      <c r="I1506" s="169" t="s">
        <v>30</v>
      </c>
    </row>
    <row r="1507" spans="1:10" x14ac:dyDescent="0.25">
      <c r="A1507" s="190">
        <v>41690</v>
      </c>
      <c r="B1507" s="191">
        <v>951</v>
      </c>
      <c r="C1507" s="191" t="s">
        <v>873</v>
      </c>
      <c r="D1507" s="165" t="s">
        <v>886</v>
      </c>
      <c r="E1507" s="192">
        <v>4780</v>
      </c>
      <c r="F1507" s="167">
        <v>41691</v>
      </c>
      <c r="G1507" s="168">
        <v>4780</v>
      </c>
      <c r="H1507" s="201">
        <f t="shared" si="23"/>
        <v>0</v>
      </c>
      <c r="I1507" s="169" t="s">
        <v>21</v>
      </c>
    </row>
    <row r="1508" spans="1:10" x14ac:dyDescent="0.25">
      <c r="A1508" s="190">
        <v>41690</v>
      </c>
      <c r="B1508" s="191">
        <v>952</v>
      </c>
      <c r="C1508" s="191" t="s">
        <v>873</v>
      </c>
      <c r="D1508" s="165" t="s">
        <v>123</v>
      </c>
      <c r="E1508" s="192">
        <v>6324</v>
      </c>
      <c r="F1508" s="167">
        <v>41690</v>
      </c>
      <c r="G1508" s="168">
        <v>6324</v>
      </c>
      <c r="H1508" s="201">
        <f t="shared" si="23"/>
        <v>0</v>
      </c>
      <c r="I1508" s="169" t="s">
        <v>8</v>
      </c>
    </row>
    <row r="1509" spans="1:10" x14ac:dyDescent="0.25">
      <c r="A1509" s="190">
        <v>41690</v>
      </c>
      <c r="B1509" s="191">
        <v>953</v>
      </c>
      <c r="C1509" s="191" t="s">
        <v>873</v>
      </c>
      <c r="D1509" s="165" t="s">
        <v>8</v>
      </c>
      <c r="E1509" s="192">
        <v>1110</v>
      </c>
      <c r="F1509" s="167">
        <v>41690</v>
      </c>
      <c r="G1509" s="168">
        <v>1110</v>
      </c>
      <c r="H1509" s="201">
        <f t="shared" si="23"/>
        <v>0</v>
      </c>
      <c r="I1509" s="169" t="s">
        <v>8</v>
      </c>
    </row>
    <row r="1510" spans="1:10" x14ac:dyDescent="0.25">
      <c r="A1510" s="190">
        <v>41690</v>
      </c>
      <c r="B1510" s="191">
        <v>954</v>
      </c>
      <c r="C1510" s="191" t="s">
        <v>873</v>
      </c>
      <c r="D1510" s="165" t="s">
        <v>8</v>
      </c>
      <c r="E1510" s="192">
        <v>2601</v>
      </c>
      <c r="F1510" s="167">
        <v>41690</v>
      </c>
      <c r="G1510" s="168">
        <v>2601</v>
      </c>
      <c r="H1510" s="201">
        <f t="shared" si="23"/>
        <v>0</v>
      </c>
      <c r="I1510" s="169" t="s">
        <v>8</v>
      </c>
    </row>
    <row r="1511" spans="1:10" x14ac:dyDescent="0.25">
      <c r="A1511" s="190">
        <v>41690</v>
      </c>
      <c r="B1511" s="191">
        <v>955</v>
      </c>
      <c r="C1511" s="191" t="s">
        <v>873</v>
      </c>
      <c r="D1511" s="165" t="s">
        <v>28</v>
      </c>
      <c r="E1511" s="192">
        <v>4038.5</v>
      </c>
      <c r="F1511" s="167">
        <v>41690</v>
      </c>
      <c r="G1511" s="168">
        <v>4038.5</v>
      </c>
      <c r="H1511" s="201">
        <f t="shared" si="23"/>
        <v>0</v>
      </c>
      <c r="I1511" s="169"/>
    </row>
    <row r="1512" spans="1:10" x14ac:dyDescent="0.25">
      <c r="A1512" s="190">
        <v>41690</v>
      </c>
      <c r="B1512" s="191">
        <v>956</v>
      </c>
      <c r="C1512" s="191" t="s">
        <v>873</v>
      </c>
      <c r="D1512" s="165" t="s">
        <v>99</v>
      </c>
      <c r="E1512" s="192">
        <v>1666.5</v>
      </c>
      <c r="F1512" s="167">
        <v>41690</v>
      </c>
      <c r="G1512" s="168">
        <v>1666.5</v>
      </c>
      <c r="H1512" s="201">
        <f t="shared" si="23"/>
        <v>0</v>
      </c>
      <c r="I1512" s="169" t="s">
        <v>30</v>
      </c>
    </row>
    <row r="1513" spans="1:10" x14ac:dyDescent="0.25">
      <c r="A1513" s="190">
        <v>41690</v>
      </c>
      <c r="B1513" s="191">
        <v>957</v>
      </c>
      <c r="C1513" s="191" t="s">
        <v>873</v>
      </c>
      <c r="D1513" s="165" t="s">
        <v>234</v>
      </c>
      <c r="E1513" s="192">
        <v>718.5</v>
      </c>
      <c r="F1513" s="167">
        <v>41690</v>
      </c>
      <c r="G1513" s="168">
        <v>718.5</v>
      </c>
      <c r="H1513" s="201">
        <f t="shared" si="23"/>
        <v>0</v>
      </c>
      <c r="I1513" s="169" t="s">
        <v>30</v>
      </c>
    </row>
    <row r="1514" spans="1:10" x14ac:dyDescent="0.25">
      <c r="A1514" s="190">
        <v>41690</v>
      </c>
      <c r="B1514" s="191">
        <v>958</v>
      </c>
      <c r="C1514" s="191" t="s">
        <v>873</v>
      </c>
      <c r="D1514" s="165" t="s">
        <v>348</v>
      </c>
      <c r="E1514" s="192">
        <v>3164.5</v>
      </c>
      <c r="F1514" s="167">
        <v>41690</v>
      </c>
      <c r="G1514" s="168">
        <v>3164.5</v>
      </c>
      <c r="H1514" s="201">
        <f t="shared" si="23"/>
        <v>0</v>
      </c>
      <c r="I1514" s="169" t="s">
        <v>30</v>
      </c>
    </row>
    <row r="1515" spans="1:10" x14ac:dyDescent="0.25">
      <c r="A1515" s="190">
        <v>41690</v>
      </c>
      <c r="B1515" s="191">
        <v>959</v>
      </c>
      <c r="C1515" s="191" t="s">
        <v>873</v>
      </c>
      <c r="D1515" s="165" t="s">
        <v>78</v>
      </c>
      <c r="E1515" s="192">
        <v>1964</v>
      </c>
      <c r="F1515" s="167">
        <v>41690</v>
      </c>
      <c r="G1515" s="168">
        <v>1964</v>
      </c>
      <c r="H1515" s="201">
        <f t="shared" si="23"/>
        <v>0</v>
      </c>
      <c r="I1515" s="169" t="s">
        <v>30</v>
      </c>
    </row>
    <row r="1516" spans="1:10" x14ac:dyDescent="0.25">
      <c r="A1516" s="190">
        <v>41690</v>
      </c>
      <c r="B1516" s="191">
        <v>960</v>
      </c>
      <c r="C1516" s="191" t="s">
        <v>873</v>
      </c>
      <c r="D1516" s="165" t="s">
        <v>144</v>
      </c>
      <c r="E1516" s="192">
        <v>4272.5</v>
      </c>
      <c r="F1516" s="167">
        <v>41690</v>
      </c>
      <c r="G1516" s="168">
        <v>4272.5</v>
      </c>
      <c r="H1516" s="201">
        <f t="shared" si="23"/>
        <v>0</v>
      </c>
      <c r="I1516" s="169" t="s">
        <v>30</v>
      </c>
    </row>
    <row r="1517" spans="1:10" x14ac:dyDescent="0.25">
      <c r="A1517" s="190">
        <v>41690</v>
      </c>
      <c r="B1517" s="191">
        <v>961</v>
      </c>
      <c r="C1517" s="191" t="s">
        <v>873</v>
      </c>
      <c r="D1517" s="171" t="s">
        <v>53</v>
      </c>
      <c r="E1517" s="224">
        <v>0</v>
      </c>
      <c r="F1517" s="169"/>
      <c r="G1517" s="168">
        <v>0</v>
      </c>
      <c r="H1517" s="201">
        <f t="shared" si="23"/>
        <v>0</v>
      </c>
      <c r="I1517" s="169" t="s">
        <v>324</v>
      </c>
      <c r="J1517" s="170" t="s">
        <v>1017</v>
      </c>
    </row>
    <row r="1518" spans="1:10" x14ac:dyDescent="0.25">
      <c r="A1518" s="190">
        <v>41690</v>
      </c>
      <c r="B1518" s="191">
        <v>962</v>
      </c>
      <c r="C1518" s="191" t="s">
        <v>873</v>
      </c>
      <c r="D1518" s="165" t="s">
        <v>80</v>
      </c>
      <c r="E1518" s="192">
        <v>1574.5</v>
      </c>
      <c r="F1518" s="167">
        <v>41690</v>
      </c>
      <c r="G1518" s="168">
        <v>1574.5</v>
      </c>
      <c r="H1518" s="201">
        <f t="shared" si="23"/>
        <v>0</v>
      </c>
      <c r="I1518" s="169" t="s">
        <v>30</v>
      </c>
    </row>
    <row r="1519" spans="1:10" x14ac:dyDescent="0.25">
      <c r="A1519" s="190">
        <v>41690</v>
      </c>
      <c r="B1519" s="191">
        <v>963</v>
      </c>
      <c r="C1519" s="191" t="s">
        <v>873</v>
      </c>
      <c r="D1519" s="165" t="s">
        <v>67</v>
      </c>
      <c r="E1519" s="192">
        <v>3567.5</v>
      </c>
      <c r="F1519" s="167">
        <v>41696</v>
      </c>
      <c r="G1519" s="168">
        <v>3567.5</v>
      </c>
      <c r="H1519" s="201">
        <f t="shared" si="23"/>
        <v>0</v>
      </c>
      <c r="I1519" s="169" t="s">
        <v>30</v>
      </c>
    </row>
    <row r="1520" spans="1:10" x14ac:dyDescent="0.25">
      <c r="A1520" s="190">
        <v>41690</v>
      </c>
      <c r="B1520" s="191">
        <v>964</v>
      </c>
      <c r="C1520" s="191" t="s">
        <v>873</v>
      </c>
      <c r="D1520" s="165" t="s">
        <v>36</v>
      </c>
      <c r="E1520" s="221">
        <v>25756</v>
      </c>
      <c r="F1520" s="215" t="s">
        <v>1018</v>
      </c>
      <c r="G1520" s="168">
        <f>18756+7000</f>
        <v>25756</v>
      </c>
      <c r="H1520" s="201">
        <f t="shared" si="23"/>
        <v>0</v>
      </c>
      <c r="I1520" s="169" t="s">
        <v>30</v>
      </c>
    </row>
    <row r="1521" spans="1:10" x14ac:dyDescent="0.25">
      <c r="A1521" s="190">
        <v>41690</v>
      </c>
      <c r="B1521" s="191">
        <v>965</v>
      </c>
      <c r="C1521" s="191" t="s">
        <v>873</v>
      </c>
      <c r="D1521" s="165" t="s">
        <v>899</v>
      </c>
      <c r="E1521" s="192">
        <v>2836</v>
      </c>
      <c r="F1521" s="167">
        <v>41690</v>
      </c>
      <c r="G1521" s="168">
        <v>2836</v>
      </c>
      <c r="H1521" s="201">
        <f t="shared" si="23"/>
        <v>0</v>
      </c>
      <c r="I1521" s="169" t="s">
        <v>30</v>
      </c>
    </row>
    <row r="1522" spans="1:10" x14ac:dyDescent="0.25">
      <c r="A1522" s="190">
        <v>41690</v>
      </c>
      <c r="B1522" s="191">
        <v>966</v>
      </c>
      <c r="C1522" s="191" t="s">
        <v>873</v>
      </c>
      <c r="D1522" s="165" t="s">
        <v>240</v>
      </c>
      <c r="E1522" s="192">
        <v>49992</v>
      </c>
      <c r="F1522" s="173" t="s">
        <v>1019</v>
      </c>
      <c r="G1522" s="168">
        <v>49992</v>
      </c>
      <c r="H1522" s="201">
        <f t="shared" si="23"/>
        <v>0</v>
      </c>
      <c r="I1522" s="169" t="s">
        <v>37</v>
      </c>
    </row>
    <row r="1523" spans="1:10" x14ac:dyDescent="0.25">
      <c r="A1523" s="190">
        <v>41690</v>
      </c>
      <c r="B1523" s="191">
        <v>967</v>
      </c>
      <c r="C1523" s="191" t="s">
        <v>873</v>
      </c>
      <c r="D1523" s="165" t="s">
        <v>953</v>
      </c>
      <c r="E1523" s="192">
        <v>20786.2</v>
      </c>
      <c r="F1523" s="173">
        <v>41716</v>
      </c>
      <c r="G1523" s="174">
        <v>20786.2</v>
      </c>
      <c r="H1523" s="201">
        <f t="shared" si="23"/>
        <v>0</v>
      </c>
      <c r="I1523" s="169" t="s">
        <v>37</v>
      </c>
    </row>
    <row r="1524" spans="1:10" x14ac:dyDescent="0.25">
      <c r="A1524" s="190">
        <v>41690</v>
      </c>
      <c r="B1524" s="191">
        <v>968</v>
      </c>
      <c r="C1524" s="191" t="s">
        <v>873</v>
      </c>
      <c r="D1524" s="165" t="s">
        <v>91</v>
      </c>
      <c r="E1524" s="192">
        <v>7582.5</v>
      </c>
      <c r="F1524" s="167">
        <v>41690</v>
      </c>
      <c r="G1524" s="168">
        <v>7582.5</v>
      </c>
      <c r="H1524" s="201">
        <f t="shared" si="23"/>
        <v>0</v>
      </c>
      <c r="I1524" s="169" t="s">
        <v>37</v>
      </c>
    </row>
    <row r="1525" spans="1:10" x14ac:dyDescent="0.25">
      <c r="A1525" s="190">
        <v>41690</v>
      </c>
      <c r="B1525" s="191">
        <v>969</v>
      </c>
      <c r="C1525" s="191" t="s">
        <v>873</v>
      </c>
      <c r="D1525" s="165" t="s">
        <v>215</v>
      </c>
      <c r="E1525" s="192">
        <v>5414</v>
      </c>
      <c r="F1525" s="167">
        <v>41690</v>
      </c>
      <c r="G1525" s="168">
        <v>5414</v>
      </c>
      <c r="H1525" s="201">
        <f t="shared" si="23"/>
        <v>0</v>
      </c>
      <c r="I1525" s="169"/>
    </row>
    <row r="1526" spans="1:10" x14ac:dyDescent="0.25">
      <c r="A1526" s="190">
        <v>41690</v>
      </c>
      <c r="B1526" s="191">
        <v>970</v>
      </c>
      <c r="C1526" s="191" t="s">
        <v>873</v>
      </c>
      <c r="D1526" s="165" t="s">
        <v>92</v>
      </c>
      <c r="E1526" s="192">
        <v>8288</v>
      </c>
      <c r="F1526" s="167">
        <v>41690</v>
      </c>
      <c r="G1526" s="168">
        <v>8288</v>
      </c>
      <c r="H1526" s="201">
        <f t="shared" si="23"/>
        <v>0</v>
      </c>
      <c r="I1526" s="169" t="s">
        <v>37</v>
      </c>
    </row>
    <row r="1527" spans="1:10" x14ac:dyDescent="0.25">
      <c r="A1527" s="190">
        <v>41690</v>
      </c>
      <c r="B1527" s="191">
        <v>971</v>
      </c>
      <c r="C1527" s="191" t="s">
        <v>873</v>
      </c>
      <c r="D1527" s="165" t="s">
        <v>88</v>
      </c>
      <c r="E1527" s="192">
        <v>4291.5</v>
      </c>
      <c r="F1527" s="167">
        <v>41690</v>
      </c>
      <c r="G1527" s="168">
        <v>4291.5</v>
      </c>
      <c r="H1527" s="201">
        <f t="shared" si="23"/>
        <v>0</v>
      </c>
      <c r="I1527" s="169" t="s">
        <v>37</v>
      </c>
    </row>
    <row r="1528" spans="1:10" x14ac:dyDescent="0.25">
      <c r="A1528" s="190">
        <v>41690</v>
      </c>
      <c r="B1528" s="191">
        <v>972</v>
      </c>
      <c r="C1528" s="191" t="s">
        <v>873</v>
      </c>
      <c r="D1528" s="165" t="s">
        <v>346</v>
      </c>
      <c r="E1528" s="192">
        <v>4705.5</v>
      </c>
      <c r="F1528" s="167">
        <v>41690</v>
      </c>
      <c r="G1528" s="168">
        <v>4705.5</v>
      </c>
      <c r="H1528" s="201">
        <f t="shared" si="23"/>
        <v>0</v>
      </c>
      <c r="I1528" s="169" t="s">
        <v>37</v>
      </c>
    </row>
    <row r="1529" spans="1:10" x14ac:dyDescent="0.25">
      <c r="A1529" s="190">
        <v>41690</v>
      </c>
      <c r="B1529" s="191">
        <v>973</v>
      </c>
      <c r="C1529" s="191" t="s">
        <v>873</v>
      </c>
      <c r="D1529" s="165" t="s">
        <v>133</v>
      </c>
      <c r="E1529" s="192">
        <v>32993</v>
      </c>
      <c r="F1529" s="167">
        <v>41690</v>
      </c>
      <c r="G1529" s="168">
        <v>32993</v>
      </c>
      <c r="H1529" s="201">
        <f t="shared" si="23"/>
        <v>0</v>
      </c>
      <c r="I1529" s="169" t="s">
        <v>8</v>
      </c>
    </row>
    <row r="1530" spans="1:10" x14ac:dyDescent="0.25">
      <c r="A1530" s="190">
        <v>41690</v>
      </c>
      <c r="B1530" s="191">
        <v>974</v>
      </c>
      <c r="C1530" s="191" t="s">
        <v>873</v>
      </c>
      <c r="D1530" s="165" t="s">
        <v>8</v>
      </c>
      <c r="E1530" s="192">
        <v>402</v>
      </c>
      <c r="F1530" s="167">
        <v>41690</v>
      </c>
      <c r="G1530" s="168">
        <v>402</v>
      </c>
      <c r="H1530" s="201">
        <f t="shared" si="23"/>
        <v>0</v>
      </c>
      <c r="I1530" s="169" t="s">
        <v>8</v>
      </c>
    </row>
    <row r="1531" spans="1:10" x14ac:dyDescent="0.25">
      <c r="A1531" s="190">
        <v>41690</v>
      </c>
      <c r="B1531" s="191">
        <v>975</v>
      </c>
      <c r="C1531" s="191" t="s">
        <v>873</v>
      </c>
      <c r="D1531" s="165" t="s">
        <v>697</v>
      </c>
      <c r="E1531" s="192">
        <v>810</v>
      </c>
      <c r="F1531" s="167">
        <v>41690</v>
      </c>
      <c r="G1531" s="168">
        <v>810</v>
      </c>
      <c r="H1531" s="201">
        <f t="shared" si="23"/>
        <v>0</v>
      </c>
      <c r="I1531" s="169" t="s">
        <v>37</v>
      </c>
    </row>
    <row r="1532" spans="1:10" x14ac:dyDescent="0.25">
      <c r="A1532" s="190">
        <v>41690</v>
      </c>
      <c r="B1532" s="191">
        <v>976</v>
      </c>
      <c r="C1532" s="191" t="s">
        <v>873</v>
      </c>
      <c r="D1532" s="165" t="s">
        <v>51</v>
      </c>
      <c r="E1532" s="192">
        <v>4833.5</v>
      </c>
      <c r="F1532" s="167">
        <v>41690</v>
      </c>
      <c r="G1532" s="168">
        <v>4833.5</v>
      </c>
      <c r="H1532" s="201">
        <f t="shared" si="23"/>
        <v>0</v>
      </c>
      <c r="I1532" s="169" t="s">
        <v>65</v>
      </c>
      <c r="J1532" s="170" t="s">
        <v>1020</v>
      </c>
    </row>
    <row r="1533" spans="1:10" x14ac:dyDescent="0.25">
      <c r="A1533" s="190">
        <v>41690</v>
      </c>
      <c r="B1533" s="191">
        <v>977</v>
      </c>
      <c r="C1533" s="191" t="s">
        <v>873</v>
      </c>
      <c r="D1533" s="165" t="s">
        <v>70</v>
      </c>
      <c r="E1533" s="192">
        <v>9523</v>
      </c>
      <c r="F1533" s="167">
        <v>41690</v>
      </c>
      <c r="G1533" s="168">
        <v>9523</v>
      </c>
      <c r="H1533" s="201">
        <f t="shared" si="23"/>
        <v>0</v>
      </c>
      <c r="I1533" s="169"/>
    </row>
    <row r="1534" spans="1:10" x14ac:dyDescent="0.25">
      <c r="A1534" s="190">
        <v>41690</v>
      </c>
      <c r="B1534" s="191">
        <v>978</v>
      </c>
      <c r="C1534" s="191" t="s">
        <v>873</v>
      </c>
      <c r="D1534" s="165" t="s">
        <v>392</v>
      </c>
      <c r="E1534" s="192">
        <v>4022</v>
      </c>
      <c r="F1534" s="167">
        <v>41690</v>
      </c>
      <c r="G1534" s="168">
        <v>4022</v>
      </c>
      <c r="H1534" s="201">
        <f t="shared" si="23"/>
        <v>0</v>
      </c>
      <c r="I1534" s="169"/>
    </row>
    <row r="1535" spans="1:10" x14ac:dyDescent="0.25">
      <c r="A1535" s="190">
        <v>41690</v>
      </c>
      <c r="B1535" s="191">
        <v>979</v>
      </c>
      <c r="C1535" s="191" t="s">
        <v>873</v>
      </c>
      <c r="D1535" s="165" t="s">
        <v>68</v>
      </c>
      <c r="E1535" s="192">
        <v>1020</v>
      </c>
      <c r="F1535" s="167">
        <v>41690</v>
      </c>
      <c r="G1535" s="168">
        <v>1020</v>
      </c>
      <c r="H1535" s="201">
        <f t="shared" si="23"/>
        <v>0</v>
      </c>
      <c r="I1535" s="169"/>
    </row>
    <row r="1536" spans="1:10" x14ac:dyDescent="0.25">
      <c r="A1536" s="190">
        <v>41690</v>
      </c>
      <c r="B1536" s="191">
        <v>980</v>
      </c>
      <c r="C1536" s="191" t="s">
        <v>873</v>
      </c>
      <c r="D1536" s="165" t="s">
        <v>16</v>
      </c>
      <c r="E1536" s="192">
        <v>12807.72</v>
      </c>
      <c r="F1536" s="173">
        <v>41710</v>
      </c>
      <c r="G1536" s="174">
        <v>12807.72</v>
      </c>
      <c r="H1536" s="201">
        <f t="shared" si="23"/>
        <v>0</v>
      </c>
      <c r="I1536" s="169"/>
    </row>
    <row r="1537" spans="1:10" x14ac:dyDescent="0.25">
      <c r="A1537" s="190">
        <v>41690</v>
      </c>
      <c r="B1537" s="191">
        <v>981</v>
      </c>
      <c r="C1537" s="191" t="s">
        <v>873</v>
      </c>
      <c r="D1537" s="165" t="s">
        <v>43</v>
      </c>
      <c r="E1537" s="192">
        <v>1520</v>
      </c>
      <c r="F1537" s="173">
        <v>41710</v>
      </c>
      <c r="G1537" s="174">
        <v>1520</v>
      </c>
      <c r="H1537" s="201">
        <f t="shared" si="23"/>
        <v>0</v>
      </c>
      <c r="I1537" s="169" t="s">
        <v>12</v>
      </c>
    </row>
    <row r="1538" spans="1:10" x14ac:dyDescent="0.25">
      <c r="A1538" s="190">
        <v>41690</v>
      </c>
      <c r="B1538" s="191">
        <v>982</v>
      </c>
      <c r="C1538" s="191" t="s">
        <v>873</v>
      </c>
      <c r="D1538" s="165" t="s">
        <v>8</v>
      </c>
      <c r="E1538" s="192">
        <v>676</v>
      </c>
      <c r="F1538" s="167">
        <v>41690</v>
      </c>
      <c r="G1538" s="168">
        <v>676</v>
      </c>
      <c r="H1538" s="201">
        <f t="shared" si="23"/>
        <v>0</v>
      </c>
      <c r="I1538" s="169" t="s">
        <v>8</v>
      </c>
    </row>
    <row r="1539" spans="1:10" x14ac:dyDescent="0.25">
      <c r="A1539" s="190">
        <v>41690</v>
      </c>
      <c r="B1539" s="191">
        <v>983</v>
      </c>
      <c r="C1539" s="191" t="s">
        <v>873</v>
      </c>
      <c r="D1539" s="165" t="s">
        <v>168</v>
      </c>
      <c r="E1539" s="192">
        <v>7865</v>
      </c>
      <c r="F1539" s="167">
        <v>41690</v>
      </c>
      <c r="G1539" s="168">
        <v>7865</v>
      </c>
      <c r="H1539" s="201">
        <f t="shared" si="23"/>
        <v>0</v>
      </c>
      <c r="I1539" s="169" t="s">
        <v>27</v>
      </c>
    </row>
    <row r="1540" spans="1:10" x14ac:dyDescent="0.25">
      <c r="A1540" s="190">
        <v>41690</v>
      </c>
      <c r="B1540" s="191">
        <v>984</v>
      </c>
      <c r="C1540" s="191" t="s">
        <v>873</v>
      </c>
      <c r="D1540" s="165" t="s">
        <v>843</v>
      </c>
      <c r="E1540" s="192">
        <v>3746.5</v>
      </c>
      <c r="F1540" s="167">
        <v>41690</v>
      </c>
      <c r="G1540" s="168">
        <v>3746.5</v>
      </c>
      <c r="H1540" s="201">
        <f t="shared" si="23"/>
        <v>0</v>
      </c>
      <c r="I1540" s="169"/>
    </row>
    <row r="1541" spans="1:10" x14ac:dyDescent="0.25">
      <c r="A1541" s="190">
        <v>41690</v>
      </c>
      <c r="B1541" s="191">
        <v>985</v>
      </c>
      <c r="C1541" s="191" t="s">
        <v>873</v>
      </c>
      <c r="D1541" s="165" t="s">
        <v>130</v>
      </c>
      <c r="E1541" s="192">
        <v>2339</v>
      </c>
      <c r="F1541" s="167">
        <v>41691</v>
      </c>
      <c r="G1541" s="168">
        <v>2339</v>
      </c>
      <c r="H1541" s="201">
        <f t="shared" ref="H1541:H1604" si="24">E1541-G1541</f>
        <v>0</v>
      </c>
      <c r="I1541" s="169" t="s">
        <v>21</v>
      </c>
    </row>
    <row r="1542" spans="1:10" x14ac:dyDescent="0.25">
      <c r="A1542" s="190">
        <v>41690</v>
      </c>
      <c r="B1542" s="191">
        <v>986</v>
      </c>
      <c r="C1542" s="191" t="s">
        <v>873</v>
      </c>
      <c r="D1542" s="165" t="s">
        <v>79</v>
      </c>
      <c r="E1542" s="221">
        <v>15271.2</v>
      </c>
      <c r="F1542" s="184" t="s">
        <v>1021</v>
      </c>
      <c r="G1542" s="168">
        <v>15271.2</v>
      </c>
      <c r="H1542" s="201">
        <f t="shared" si="24"/>
        <v>0</v>
      </c>
      <c r="I1542" s="169" t="s">
        <v>21</v>
      </c>
      <c r="J1542" s="170" t="s">
        <v>1022</v>
      </c>
    </row>
    <row r="1543" spans="1:10" x14ac:dyDescent="0.25">
      <c r="A1543" s="188">
        <v>41690</v>
      </c>
      <c r="B1543" s="189">
        <v>987</v>
      </c>
      <c r="C1543" s="189" t="s">
        <v>873</v>
      </c>
      <c r="D1543" s="165" t="s">
        <v>19</v>
      </c>
      <c r="E1543" s="192">
        <v>576030.51</v>
      </c>
      <c r="F1543" s="169"/>
      <c r="G1543" s="196"/>
      <c r="H1543" s="211">
        <f t="shared" si="24"/>
        <v>576030.51</v>
      </c>
      <c r="I1543" s="169"/>
    </row>
    <row r="1544" spans="1:10" x14ac:dyDescent="0.25">
      <c r="A1544" s="190">
        <v>41690</v>
      </c>
      <c r="B1544" s="191">
        <v>988</v>
      </c>
      <c r="C1544" s="191" t="s">
        <v>873</v>
      </c>
      <c r="D1544" s="165" t="s">
        <v>367</v>
      </c>
      <c r="E1544" s="192">
        <v>4178</v>
      </c>
      <c r="F1544" s="167">
        <v>41690</v>
      </c>
      <c r="G1544" s="168">
        <v>4178</v>
      </c>
      <c r="H1544" s="201">
        <f t="shared" si="24"/>
        <v>0</v>
      </c>
      <c r="I1544" s="169"/>
    </row>
    <row r="1545" spans="1:10" x14ac:dyDescent="0.25">
      <c r="A1545" s="190">
        <v>41690</v>
      </c>
      <c r="B1545" s="191">
        <v>989</v>
      </c>
      <c r="C1545" s="191" t="s">
        <v>873</v>
      </c>
      <c r="D1545" s="165" t="s">
        <v>521</v>
      </c>
      <c r="E1545" s="192">
        <v>52.5</v>
      </c>
      <c r="F1545" s="167">
        <v>41690</v>
      </c>
      <c r="G1545" s="168">
        <v>52.5</v>
      </c>
      <c r="H1545" s="201">
        <f t="shared" si="24"/>
        <v>0</v>
      </c>
      <c r="I1545" s="169" t="s">
        <v>8</v>
      </c>
    </row>
    <row r="1546" spans="1:10" x14ac:dyDescent="0.25">
      <c r="A1546" s="190">
        <v>41690</v>
      </c>
      <c r="B1546" s="191">
        <v>990</v>
      </c>
      <c r="C1546" s="191" t="s">
        <v>873</v>
      </c>
      <c r="D1546" s="165" t="s">
        <v>39</v>
      </c>
      <c r="E1546" s="192">
        <v>25057.68</v>
      </c>
      <c r="F1546" s="194" t="s">
        <v>1023</v>
      </c>
      <c r="G1546" s="174">
        <v>25057.68</v>
      </c>
      <c r="H1546" s="201">
        <f t="shared" si="24"/>
        <v>0</v>
      </c>
      <c r="I1546" s="169" t="s">
        <v>27</v>
      </c>
    </row>
    <row r="1547" spans="1:10" x14ac:dyDescent="0.25">
      <c r="A1547" s="190">
        <v>41690</v>
      </c>
      <c r="B1547" s="191">
        <v>991</v>
      </c>
      <c r="C1547" s="191" t="s">
        <v>873</v>
      </c>
      <c r="D1547" s="165" t="s">
        <v>163</v>
      </c>
      <c r="E1547" s="192">
        <v>11965.6</v>
      </c>
      <c r="F1547" s="167">
        <v>41692</v>
      </c>
      <c r="G1547" s="168">
        <v>11965.6</v>
      </c>
      <c r="H1547" s="201">
        <f t="shared" si="24"/>
        <v>0</v>
      </c>
      <c r="I1547" s="169" t="s">
        <v>162</v>
      </c>
    </row>
    <row r="1548" spans="1:10" ht="33.75" customHeight="1" x14ac:dyDescent="0.25">
      <c r="A1548" s="190">
        <v>41690</v>
      </c>
      <c r="B1548" s="191">
        <v>992</v>
      </c>
      <c r="C1548" s="191" t="s">
        <v>873</v>
      </c>
      <c r="D1548" s="165" t="s">
        <v>160</v>
      </c>
      <c r="E1548" s="221">
        <v>89802</v>
      </c>
      <c r="F1548" s="228" t="s">
        <v>1024</v>
      </c>
      <c r="G1548" s="174">
        <v>89802</v>
      </c>
      <c r="H1548" s="201">
        <f t="shared" si="24"/>
        <v>0</v>
      </c>
      <c r="I1548" s="169" t="s">
        <v>162</v>
      </c>
      <c r="J1548" s="170" t="s">
        <v>1025</v>
      </c>
    </row>
    <row r="1549" spans="1:10" x14ac:dyDescent="0.25">
      <c r="A1549" s="190">
        <v>41690</v>
      </c>
      <c r="B1549" s="191">
        <v>993</v>
      </c>
      <c r="C1549" s="191" t="s">
        <v>873</v>
      </c>
      <c r="D1549" s="171" t="s">
        <v>53</v>
      </c>
      <c r="E1549" s="224">
        <v>0</v>
      </c>
      <c r="F1549" s="169"/>
      <c r="G1549" s="168">
        <v>0</v>
      </c>
      <c r="H1549" s="201">
        <f t="shared" si="24"/>
        <v>0</v>
      </c>
      <c r="I1549" s="169" t="s">
        <v>324</v>
      </c>
    </row>
    <row r="1550" spans="1:10" x14ac:dyDescent="0.25">
      <c r="A1550" s="190">
        <v>41690</v>
      </c>
      <c r="B1550" s="191">
        <v>994</v>
      </c>
      <c r="C1550" s="191" t="s">
        <v>873</v>
      </c>
      <c r="D1550" s="165" t="s">
        <v>358</v>
      </c>
      <c r="E1550" s="192">
        <v>9807</v>
      </c>
      <c r="F1550" s="167">
        <v>41696</v>
      </c>
      <c r="G1550" s="168">
        <v>9807</v>
      </c>
      <c r="H1550" s="201">
        <f t="shared" si="24"/>
        <v>0</v>
      </c>
      <c r="I1550" s="169" t="s">
        <v>162</v>
      </c>
    </row>
    <row r="1551" spans="1:10" x14ac:dyDescent="0.25">
      <c r="A1551" s="190">
        <v>41690</v>
      </c>
      <c r="B1551" s="191">
        <v>995</v>
      </c>
      <c r="C1551" s="191" t="s">
        <v>873</v>
      </c>
      <c r="D1551" s="165" t="s">
        <v>361</v>
      </c>
      <c r="E1551" s="192">
        <v>1889.2</v>
      </c>
      <c r="F1551" s="167">
        <v>41692</v>
      </c>
      <c r="G1551" s="168">
        <v>1889.2</v>
      </c>
      <c r="H1551" s="201">
        <f t="shared" si="24"/>
        <v>0</v>
      </c>
      <c r="I1551" s="169" t="s">
        <v>162</v>
      </c>
    </row>
    <row r="1552" spans="1:10" x14ac:dyDescent="0.25">
      <c r="A1552" s="190">
        <v>41690</v>
      </c>
      <c r="B1552" s="191">
        <v>996</v>
      </c>
      <c r="C1552" s="191" t="s">
        <v>873</v>
      </c>
      <c r="D1552" s="165" t="s">
        <v>22</v>
      </c>
      <c r="E1552" s="192">
        <v>17648</v>
      </c>
      <c r="F1552" s="167">
        <v>41692</v>
      </c>
      <c r="G1552" s="168">
        <v>17648</v>
      </c>
      <c r="H1552" s="201">
        <f t="shared" si="24"/>
        <v>0</v>
      </c>
      <c r="I1552" s="169" t="s">
        <v>162</v>
      </c>
    </row>
    <row r="1553" spans="1:10" x14ac:dyDescent="0.25">
      <c r="A1553" s="190">
        <v>41690</v>
      </c>
      <c r="B1553" s="191">
        <v>997</v>
      </c>
      <c r="C1553" s="191" t="s">
        <v>873</v>
      </c>
      <c r="D1553" s="165" t="s">
        <v>169</v>
      </c>
      <c r="E1553" s="192">
        <v>31710</v>
      </c>
      <c r="F1553" s="167">
        <v>41692</v>
      </c>
      <c r="G1553" s="168">
        <v>31710</v>
      </c>
      <c r="H1553" s="201">
        <f t="shared" si="24"/>
        <v>0</v>
      </c>
      <c r="I1553" s="169" t="s">
        <v>162</v>
      </c>
    </row>
    <row r="1554" spans="1:10" x14ac:dyDescent="0.25">
      <c r="A1554" s="190">
        <v>41690</v>
      </c>
      <c r="B1554" s="191">
        <v>998</v>
      </c>
      <c r="C1554" s="191" t="s">
        <v>873</v>
      </c>
      <c r="D1554" s="165" t="s">
        <v>359</v>
      </c>
      <c r="E1554" s="192">
        <v>4956.2</v>
      </c>
      <c r="F1554" s="167">
        <v>41692</v>
      </c>
      <c r="G1554" s="168">
        <v>4956.2</v>
      </c>
      <c r="H1554" s="201">
        <f t="shared" si="24"/>
        <v>0</v>
      </c>
      <c r="I1554" s="169" t="s">
        <v>162</v>
      </c>
    </row>
    <row r="1555" spans="1:10" x14ac:dyDescent="0.25">
      <c r="A1555" s="190">
        <v>41690</v>
      </c>
      <c r="B1555" s="191">
        <v>999</v>
      </c>
      <c r="C1555" s="191" t="s">
        <v>873</v>
      </c>
      <c r="D1555" s="165" t="s">
        <v>272</v>
      </c>
      <c r="E1555" s="192">
        <v>7175.5</v>
      </c>
      <c r="F1555" s="194" t="s">
        <v>1026</v>
      </c>
      <c r="G1555" s="174">
        <v>7175.5</v>
      </c>
      <c r="H1555" s="201">
        <f t="shared" si="24"/>
        <v>0</v>
      </c>
      <c r="I1555" s="169" t="s">
        <v>162</v>
      </c>
    </row>
    <row r="1556" spans="1:10" x14ac:dyDescent="0.25">
      <c r="A1556" s="190">
        <v>41690</v>
      </c>
      <c r="B1556" s="191">
        <v>1000</v>
      </c>
      <c r="C1556" s="191" t="s">
        <v>873</v>
      </c>
      <c r="D1556" s="165" t="s">
        <v>168</v>
      </c>
      <c r="E1556" s="192">
        <v>26247.5</v>
      </c>
      <c r="F1556" s="167">
        <v>41692</v>
      </c>
      <c r="G1556" s="168">
        <v>26247.5</v>
      </c>
      <c r="H1556" s="201">
        <f t="shared" si="24"/>
        <v>0</v>
      </c>
      <c r="I1556" s="169" t="s">
        <v>162</v>
      </c>
    </row>
    <row r="1557" spans="1:10" x14ac:dyDescent="0.25">
      <c r="A1557" s="190">
        <v>41691</v>
      </c>
      <c r="B1557" s="191">
        <v>1</v>
      </c>
      <c r="C1557" s="191" t="s">
        <v>1027</v>
      </c>
      <c r="D1557" s="165" t="s">
        <v>168</v>
      </c>
      <c r="E1557" s="192">
        <v>1204.5</v>
      </c>
      <c r="F1557" s="167">
        <v>41692</v>
      </c>
      <c r="G1557" s="168">
        <v>1204.5</v>
      </c>
      <c r="H1557" s="201">
        <f t="shared" si="24"/>
        <v>0</v>
      </c>
      <c r="I1557" s="169" t="s">
        <v>162</v>
      </c>
    </row>
    <row r="1558" spans="1:10" x14ac:dyDescent="0.25">
      <c r="A1558" s="190">
        <v>41691</v>
      </c>
      <c r="B1558" s="191">
        <v>2</v>
      </c>
      <c r="C1558" s="191" t="s">
        <v>1027</v>
      </c>
      <c r="D1558" s="165" t="s">
        <v>175</v>
      </c>
      <c r="E1558" s="192">
        <v>22173.5</v>
      </c>
      <c r="F1558" s="173" t="s">
        <v>1028</v>
      </c>
      <c r="G1558" s="168">
        <v>22173.200000000001</v>
      </c>
      <c r="H1558" s="201">
        <f t="shared" si="24"/>
        <v>0.2999999999992724</v>
      </c>
      <c r="I1558" s="192" t="s">
        <v>162</v>
      </c>
    </row>
    <row r="1559" spans="1:10" x14ac:dyDescent="0.25">
      <c r="A1559" s="190">
        <v>41691</v>
      </c>
      <c r="B1559" s="191">
        <v>3</v>
      </c>
      <c r="C1559" s="191" t="s">
        <v>1027</v>
      </c>
      <c r="D1559" s="165" t="s">
        <v>74</v>
      </c>
      <c r="E1559" s="192">
        <v>2557.5</v>
      </c>
      <c r="F1559" s="167">
        <v>41691</v>
      </c>
      <c r="G1559" s="168">
        <v>2557.5</v>
      </c>
      <c r="H1559" s="201">
        <f t="shared" si="24"/>
        <v>0</v>
      </c>
      <c r="I1559" s="169"/>
    </row>
    <row r="1560" spans="1:10" x14ac:dyDescent="0.25">
      <c r="A1560" s="190">
        <v>41691</v>
      </c>
      <c r="B1560" s="191">
        <v>4</v>
      </c>
      <c r="C1560" s="191" t="s">
        <v>1027</v>
      </c>
      <c r="D1560" s="165" t="s">
        <v>147</v>
      </c>
      <c r="E1560" s="221">
        <v>18225.5</v>
      </c>
      <c r="F1560" s="175" t="s">
        <v>1029</v>
      </c>
      <c r="G1560" s="168">
        <f>8000+10225.5</f>
        <v>18225.5</v>
      </c>
      <c r="H1560" s="201">
        <f t="shared" si="24"/>
        <v>0</v>
      </c>
      <c r="I1560" s="169"/>
    </row>
    <row r="1561" spans="1:10" x14ac:dyDescent="0.25">
      <c r="A1561" s="190">
        <v>41691</v>
      </c>
      <c r="B1561" s="191">
        <v>5</v>
      </c>
      <c r="C1561" s="191" t="s">
        <v>1027</v>
      </c>
      <c r="D1561" s="165" t="s">
        <v>134</v>
      </c>
      <c r="E1561" s="192">
        <v>7502</v>
      </c>
      <c r="F1561" s="167">
        <v>41691</v>
      </c>
      <c r="G1561" s="168">
        <v>7502</v>
      </c>
      <c r="H1561" s="201">
        <f t="shared" si="24"/>
        <v>0</v>
      </c>
      <c r="I1561" s="169" t="s">
        <v>12</v>
      </c>
    </row>
    <row r="1562" spans="1:10" x14ac:dyDescent="0.25">
      <c r="A1562" s="190">
        <v>41691</v>
      </c>
      <c r="B1562" s="191">
        <v>6</v>
      </c>
      <c r="C1562" s="191" t="s">
        <v>1027</v>
      </c>
      <c r="D1562" s="165" t="s">
        <v>98</v>
      </c>
      <c r="E1562" s="192">
        <v>12656</v>
      </c>
      <c r="F1562" s="167">
        <v>41691</v>
      </c>
      <c r="G1562" s="168">
        <v>12656</v>
      </c>
      <c r="H1562" s="201">
        <f t="shared" si="24"/>
        <v>0</v>
      </c>
      <c r="I1562" s="169" t="s">
        <v>12</v>
      </c>
      <c r="J1562" s="170" t="s">
        <v>1030</v>
      </c>
    </row>
    <row r="1563" spans="1:10" x14ac:dyDescent="0.25">
      <c r="A1563" s="190">
        <v>41691</v>
      </c>
      <c r="B1563" s="191">
        <v>7</v>
      </c>
      <c r="C1563" s="191" t="s">
        <v>1027</v>
      </c>
      <c r="D1563" s="165" t="s">
        <v>64</v>
      </c>
      <c r="E1563" s="192">
        <v>19383</v>
      </c>
      <c r="F1563" s="167">
        <v>41691</v>
      </c>
      <c r="G1563" s="168">
        <v>19383</v>
      </c>
      <c r="H1563" s="201">
        <f t="shared" si="24"/>
        <v>0</v>
      </c>
      <c r="I1563" s="169" t="s">
        <v>12</v>
      </c>
    </row>
    <row r="1564" spans="1:10" x14ac:dyDescent="0.25">
      <c r="A1564" s="190">
        <v>41691</v>
      </c>
      <c r="B1564" s="191">
        <v>8</v>
      </c>
      <c r="C1564" s="191" t="s">
        <v>1027</v>
      </c>
      <c r="D1564" s="165" t="s">
        <v>62</v>
      </c>
      <c r="E1564" s="192">
        <v>20231</v>
      </c>
      <c r="F1564" s="167">
        <v>41691</v>
      </c>
      <c r="G1564" s="168">
        <v>20231</v>
      </c>
      <c r="H1564" s="201">
        <f t="shared" si="24"/>
        <v>0</v>
      </c>
      <c r="I1564" s="169" t="s">
        <v>12</v>
      </c>
    </row>
    <row r="1565" spans="1:10" x14ac:dyDescent="0.25">
      <c r="A1565" s="190">
        <v>41691</v>
      </c>
      <c r="B1565" s="191">
        <v>9</v>
      </c>
      <c r="C1565" s="191" t="s">
        <v>1027</v>
      </c>
      <c r="D1565" s="165" t="s">
        <v>152</v>
      </c>
      <c r="E1565" s="192">
        <v>6531</v>
      </c>
      <c r="F1565" s="167">
        <v>41691</v>
      </c>
      <c r="G1565" s="168">
        <v>6531</v>
      </c>
      <c r="H1565" s="201">
        <f t="shared" si="24"/>
        <v>0</v>
      </c>
      <c r="I1565" s="169"/>
    </row>
    <row r="1566" spans="1:10" x14ac:dyDescent="0.25">
      <c r="A1566" s="190">
        <v>41691</v>
      </c>
      <c r="B1566" s="191">
        <v>10</v>
      </c>
      <c r="C1566" s="191" t="s">
        <v>1027</v>
      </c>
      <c r="D1566" s="171" t="s">
        <v>53</v>
      </c>
      <c r="E1566" s="224">
        <v>0</v>
      </c>
      <c r="F1566" s="169"/>
      <c r="G1566" s="168">
        <v>0</v>
      </c>
      <c r="H1566" s="201">
        <f t="shared" si="24"/>
        <v>0</v>
      </c>
      <c r="I1566" s="169" t="s">
        <v>513</v>
      </c>
    </row>
    <row r="1567" spans="1:10" x14ac:dyDescent="0.25">
      <c r="A1567" s="190">
        <v>41691</v>
      </c>
      <c r="B1567" s="191">
        <v>11</v>
      </c>
      <c r="C1567" s="191" t="s">
        <v>1027</v>
      </c>
      <c r="D1567" s="165" t="s">
        <v>14</v>
      </c>
      <c r="E1567" s="192">
        <v>7859.5</v>
      </c>
      <c r="F1567" s="167">
        <v>41691</v>
      </c>
      <c r="G1567" s="168">
        <v>7859.5</v>
      </c>
      <c r="H1567" s="201">
        <f t="shared" si="24"/>
        <v>0</v>
      </c>
      <c r="I1567" s="169" t="s">
        <v>27</v>
      </c>
    </row>
    <row r="1568" spans="1:10" x14ac:dyDescent="0.25">
      <c r="A1568" s="190">
        <v>41691</v>
      </c>
      <c r="B1568" s="191">
        <v>12</v>
      </c>
      <c r="C1568" s="191" t="s">
        <v>1027</v>
      </c>
      <c r="D1568" s="165" t="s">
        <v>546</v>
      </c>
      <c r="E1568" s="192">
        <v>4978.6000000000004</v>
      </c>
      <c r="F1568" s="167">
        <v>41692</v>
      </c>
      <c r="G1568" s="168">
        <v>4978.6000000000004</v>
      </c>
      <c r="H1568" s="201">
        <f t="shared" si="24"/>
        <v>0</v>
      </c>
      <c r="I1568" s="169" t="s">
        <v>162</v>
      </c>
    </row>
    <row r="1569" spans="1:10" x14ac:dyDescent="0.25">
      <c r="A1569" s="190">
        <v>41691</v>
      </c>
      <c r="B1569" s="191">
        <v>13</v>
      </c>
      <c r="C1569" s="191" t="s">
        <v>1027</v>
      </c>
      <c r="D1569" s="165" t="s">
        <v>22</v>
      </c>
      <c r="E1569" s="192">
        <v>1380</v>
      </c>
      <c r="F1569" s="167">
        <v>41692</v>
      </c>
      <c r="G1569" s="168">
        <v>1380</v>
      </c>
      <c r="H1569" s="201">
        <f t="shared" si="24"/>
        <v>0</v>
      </c>
      <c r="I1569" s="169" t="s">
        <v>162</v>
      </c>
    </row>
    <row r="1570" spans="1:10" ht="15" x14ac:dyDescent="0.25">
      <c r="A1570" s="190">
        <v>41691</v>
      </c>
      <c r="B1570" s="191">
        <v>14</v>
      </c>
      <c r="C1570" s="191" t="s">
        <v>1027</v>
      </c>
      <c r="D1570" s="165" t="s">
        <v>20</v>
      </c>
      <c r="E1570" s="192">
        <v>1222</v>
      </c>
      <c r="F1570" s="167">
        <v>41691</v>
      </c>
      <c r="G1570" s="168">
        <v>1222</v>
      </c>
      <c r="H1570" s="201">
        <f t="shared" si="24"/>
        <v>0</v>
      </c>
      <c r="I1570" s="169" t="s">
        <v>8</v>
      </c>
      <c r="J1570" s="145"/>
    </row>
    <row r="1571" spans="1:10" ht="15" x14ac:dyDescent="0.25">
      <c r="A1571" s="190">
        <v>41691</v>
      </c>
      <c r="B1571" s="191">
        <v>15</v>
      </c>
      <c r="C1571" s="191" t="s">
        <v>1027</v>
      </c>
      <c r="D1571" s="165" t="s">
        <v>13</v>
      </c>
      <c r="E1571" s="192">
        <v>3240</v>
      </c>
      <c r="F1571" s="167">
        <v>41691</v>
      </c>
      <c r="G1571" s="168">
        <v>3240</v>
      </c>
      <c r="H1571" s="201">
        <f t="shared" si="24"/>
        <v>0</v>
      </c>
      <c r="I1571" s="169" t="s">
        <v>21</v>
      </c>
      <c r="J1571" s="145"/>
    </row>
    <row r="1572" spans="1:10" ht="15" x14ac:dyDescent="0.25">
      <c r="A1572" s="190">
        <v>41691</v>
      </c>
      <c r="B1572" s="191">
        <v>16</v>
      </c>
      <c r="C1572" s="191" t="s">
        <v>1027</v>
      </c>
      <c r="D1572" s="165" t="s">
        <v>20</v>
      </c>
      <c r="E1572" s="192">
        <v>262.60000000000002</v>
      </c>
      <c r="F1572" s="167">
        <v>41691</v>
      </c>
      <c r="G1572" s="168">
        <v>262.60000000000002</v>
      </c>
      <c r="H1572" s="201">
        <f t="shared" si="24"/>
        <v>0</v>
      </c>
      <c r="I1572" s="169" t="s">
        <v>8</v>
      </c>
      <c r="J1572" s="145"/>
    </row>
    <row r="1573" spans="1:10" ht="15" x14ac:dyDescent="0.25">
      <c r="A1573" s="190">
        <v>41691</v>
      </c>
      <c r="B1573" s="191">
        <v>17</v>
      </c>
      <c r="C1573" s="191" t="s">
        <v>1027</v>
      </c>
      <c r="D1573" s="165" t="s">
        <v>23</v>
      </c>
      <c r="E1573" s="192">
        <v>1577</v>
      </c>
      <c r="F1573" s="167">
        <v>41691</v>
      </c>
      <c r="G1573" s="168">
        <v>1577</v>
      </c>
      <c r="H1573" s="201">
        <f t="shared" si="24"/>
        <v>0</v>
      </c>
      <c r="I1573" s="169"/>
      <c r="J1573" s="145"/>
    </row>
    <row r="1574" spans="1:10" ht="15" x14ac:dyDescent="0.25">
      <c r="A1574" s="190">
        <v>41691</v>
      </c>
      <c r="B1574" s="191">
        <v>18</v>
      </c>
      <c r="C1574" s="191" t="s">
        <v>1027</v>
      </c>
      <c r="D1574" s="165" t="s">
        <v>44</v>
      </c>
      <c r="E1574" s="192">
        <v>9500</v>
      </c>
      <c r="F1574" s="173">
        <v>41710</v>
      </c>
      <c r="G1574" s="174">
        <v>9500</v>
      </c>
      <c r="H1574" s="201">
        <f t="shared" si="24"/>
        <v>0</v>
      </c>
      <c r="I1574" s="169" t="s">
        <v>30</v>
      </c>
      <c r="J1574" s="145"/>
    </row>
    <row r="1575" spans="1:10" ht="15" x14ac:dyDescent="0.25">
      <c r="A1575" s="190">
        <v>41691</v>
      </c>
      <c r="B1575" s="191">
        <v>19</v>
      </c>
      <c r="C1575" s="191" t="s">
        <v>1027</v>
      </c>
      <c r="D1575" s="165" t="s">
        <v>42</v>
      </c>
      <c r="E1575" s="192">
        <v>1520</v>
      </c>
      <c r="F1575" s="173">
        <v>41710</v>
      </c>
      <c r="G1575" s="174">
        <v>1520</v>
      </c>
      <c r="H1575" s="201">
        <f t="shared" si="24"/>
        <v>0</v>
      </c>
      <c r="I1575" s="169" t="s">
        <v>27</v>
      </c>
      <c r="J1575" s="145"/>
    </row>
    <row r="1576" spans="1:10" ht="15" x14ac:dyDescent="0.25">
      <c r="A1576" s="190">
        <v>41691</v>
      </c>
      <c r="B1576" s="191">
        <v>20</v>
      </c>
      <c r="C1576" s="191" t="s">
        <v>1027</v>
      </c>
      <c r="D1576" s="165" t="s">
        <v>43</v>
      </c>
      <c r="E1576" s="192">
        <v>1520</v>
      </c>
      <c r="F1576" s="173">
        <v>41710</v>
      </c>
      <c r="G1576" s="174">
        <v>1520</v>
      </c>
      <c r="H1576" s="201">
        <f t="shared" si="24"/>
        <v>0</v>
      </c>
      <c r="I1576" s="169" t="s">
        <v>27</v>
      </c>
      <c r="J1576" s="145"/>
    </row>
    <row r="1577" spans="1:10" ht="15" x14ac:dyDescent="0.25">
      <c r="A1577" s="190">
        <v>41691</v>
      </c>
      <c r="B1577" s="191">
        <v>21</v>
      </c>
      <c r="C1577" s="191" t="s">
        <v>1027</v>
      </c>
      <c r="D1577" s="165" t="s">
        <v>8</v>
      </c>
      <c r="E1577" s="192">
        <v>958.5</v>
      </c>
      <c r="F1577" s="167">
        <v>41691</v>
      </c>
      <c r="G1577" s="168">
        <v>958.5</v>
      </c>
      <c r="H1577" s="201">
        <f t="shared" si="24"/>
        <v>0</v>
      </c>
      <c r="I1577" s="169" t="s">
        <v>8</v>
      </c>
      <c r="J1577" s="145"/>
    </row>
    <row r="1578" spans="1:10" ht="15" x14ac:dyDescent="0.25">
      <c r="A1578" s="190">
        <v>41691</v>
      </c>
      <c r="B1578" s="191">
        <v>22</v>
      </c>
      <c r="C1578" s="191" t="s">
        <v>1027</v>
      </c>
      <c r="D1578" s="165" t="s">
        <v>22</v>
      </c>
      <c r="E1578" s="192">
        <v>1551</v>
      </c>
      <c r="F1578" s="167">
        <v>41691</v>
      </c>
      <c r="G1578" s="168">
        <v>1551</v>
      </c>
      <c r="H1578" s="201">
        <f t="shared" si="24"/>
        <v>0</v>
      </c>
      <c r="I1578" s="169"/>
      <c r="J1578" s="145"/>
    </row>
    <row r="1579" spans="1:10" ht="15" x14ac:dyDescent="0.25">
      <c r="A1579" s="190">
        <v>41691</v>
      </c>
      <c r="B1579" s="191">
        <v>23</v>
      </c>
      <c r="C1579" s="191" t="s">
        <v>1027</v>
      </c>
      <c r="D1579" s="165" t="s">
        <v>502</v>
      </c>
      <c r="E1579" s="192">
        <v>972</v>
      </c>
      <c r="F1579" s="167">
        <v>41691</v>
      </c>
      <c r="G1579" s="168">
        <v>972</v>
      </c>
      <c r="H1579" s="201">
        <f t="shared" si="24"/>
        <v>0</v>
      </c>
      <c r="I1579" s="169"/>
      <c r="J1579" s="145"/>
    </row>
    <row r="1580" spans="1:10" ht="15" x14ac:dyDescent="0.25">
      <c r="A1580" s="190">
        <v>41691</v>
      </c>
      <c r="B1580" s="191">
        <v>24</v>
      </c>
      <c r="C1580" s="191" t="s">
        <v>1027</v>
      </c>
      <c r="D1580" s="165" t="s">
        <v>49</v>
      </c>
      <c r="E1580" s="192">
        <v>2325</v>
      </c>
      <c r="F1580" s="167">
        <v>41691</v>
      </c>
      <c r="G1580" s="168">
        <v>2325</v>
      </c>
      <c r="H1580" s="201">
        <f t="shared" si="24"/>
        <v>0</v>
      </c>
      <c r="I1580" s="169"/>
      <c r="J1580" s="145"/>
    </row>
    <row r="1581" spans="1:10" ht="15" x14ac:dyDescent="0.25">
      <c r="A1581" s="190">
        <v>41691</v>
      </c>
      <c r="B1581" s="191">
        <v>25</v>
      </c>
      <c r="C1581" s="191" t="s">
        <v>1027</v>
      </c>
      <c r="D1581" s="165" t="s">
        <v>47</v>
      </c>
      <c r="E1581" s="192">
        <v>4646.5</v>
      </c>
      <c r="F1581" s="167">
        <v>41692</v>
      </c>
      <c r="G1581" s="168">
        <v>4646.5</v>
      </c>
      <c r="H1581" s="201">
        <f t="shared" si="24"/>
        <v>0</v>
      </c>
      <c r="I1581" s="169" t="s">
        <v>27</v>
      </c>
      <c r="J1581" s="145"/>
    </row>
    <row r="1582" spans="1:10" ht="15" x14ac:dyDescent="0.25">
      <c r="A1582" s="190">
        <v>41691</v>
      </c>
      <c r="B1582" s="191">
        <v>26</v>
      </c>
      <c r="C1582" s="191" t="s">
        <v>1027</v>
      </c>
      <c r="D1582" s="165" t="s">
        <v>51</v>
      </c>
      <c r="E1582" s="192">
        <v>1971</v>
      </c>
      <c r="F1582" s="167">
        <v>41696</v>
      </c>
      <c r="G1582" s="168">
        <v>1971</v>
      </c>
      <c r="H1582" s="201">
        <f t="shared" si="24"/>
        <v>0</v>
      </c>
      <c r="I1582" s="169" t="s">
        <v>30</v>
      </c>
      <c r="J1582" s="145"/>
    </row>
    <row r="1583" spans="1:10" ht="15" x14ac:dyDescent="0.25">
      <c r="A1583" s="190">
        <v>41691</v>
      </c>
      <c r="B1583" s="191">
        <v>27</v>
      </c>
      <c r="C1583" s="191" t="s">
        <v>1027</v>
      </c>
      <c r="D1583" s="165" t="s">
        <v>55</v>
      </c>
      <c r="E1583" s="192">
        <v>10704</v>
      </c>
      <c r="F1583" s="167">
        <v>41691</v>
      </c>
      <c r="G1583" s="168">
        <v>10704</v>
      </c>
      <c r="H1583" s="201">
        <f t="shared" si="24"/>
        <v>0</v>
      </c>
      <c r="I1583" s="169" t="s">
        <v>8</v>
      </c>
      <c r="J1583" s="145"/>
    </row>
    <row r="1584" spans="1:10" ht="15" x14ac:dyDescent="0.25">
      <c r="A1584" s="190">
        <v>41691</v>
      </c>
      <c r="B1584" s="191">
        <v>28</v>
      </c>
      <c r="C1584" s="191" t="s">
        <v>1027</v>
      </c>
      <c r="D1584" s="165" t="s">
        <v>518</v>
      </c>
      <c r="E1584" s="192">
        <v>915</v>
      </c>
      <c r="F1584" s="167">
        <v>41691</v>
      </c>
      <c r="G1584" s="168">
        <v>915</v>
      </c>
      <c r="H1584" s="201">
        <f t="shared" si="24"/>
        <v>0</v>
      </c>
      <c r="I1584" s="169"/>
      <c r="J1584" s="145"/>
    </row>
    <row r="1585" spans="1:10" ht="15" x14ac:dyDescent="0.25">
      <c r="A1585" s="190">
        <v>41691</v>
      </c>
      <c r="B1585" s="191">
        <v>29</v>
      </c>
      <c r="C1585" s="191" t="s">
        <v>1027</v>
      </c>
      <c r="D1585" s="165" t="s">
        <v>66</v>
      </c>
      <c r="E1585" s="192">
        <v>1281.5</v>
      </c>
      <c r="F1585" s="167">
        <v>41691</v>
      </c>
      <c r="G1585" s="168">
        <v>1281.5</v>
      </c>
      <c r="H1585" s="201">
        <f t="shared" si="24"/>
        <v>0</v>
      </c>
      <c r="I1585" s="169" t="s">
        <v>30</v>
      </c>
      <c r="J1585" s="145"/>
    </row>
    <row r="1586" spans="1:10" ht="15" x14ac:dyDescent="0.25">
      <c r="A1586" s="190">
        <v>41691</v>
      </c>
      <c r="B1586" s="191">
        <v>30</v>
      </c>
      <c r="C1586" s="191" t="s">
        <v>1027</v>
      </c>
      <c r="D1586" s="165" t="s">
        <v>57</v>
      </c>
      <c r="E1586" s="192">
        <v>1000</v>
      </c>
      <c r="F1586" s="167">
        <v>41691</v>
      </c>
      <c r="G1586" s="168">
        <v>1000</v>
      </c>
      <c r="H1586" s="201">
        <f t="shared" si="24"/>
        <v>0</v>
      </c>
      <c r="I1586" s="169" t="s">
        <v>27</v>
      </c>
      <c r="J1586" s="145"/>
    </row>
    <row r="1587" spans="1:10" ht="15" x14ac:dyDescent="0.25">
      <c r="A1587" s="190">
        <v>41691</v>
      </c>
      <c r="B1587" s="191">
        <v>31</v>
      </c>
      <c r="C1587" s="191" t="s">
        <v>1027</v>
      </c>
      <c r="D1587" s="165" t="s">
        <v>168</v>
      </c>
      <c r="E1587" s="192">
        <v>3885</v>
      </c>
      <c r="F1587" s="167">
        <v>41691</v>
      </c>
      <c r="G1587" s="168">
        <v>3885</v>
      </c>
      <c r="H1587" s="201">
        <f t="shared" si="24"/>
        <v>0</v>
      </c>
      <c r="I1587" s="169"/>
      <c r="J1587" s="145"/>
    </row>
    <row r="1588" spans="1:10" ht="15" x14ac:dyDescent="0.25">
      <c r="A1588" s="190">
        <v>41691</v>
      </c>
      <c r="B1588" s="191">
        <v>32</v>
      </c>
      <c r="C1588" s="191" t="s">
        <v>1027</v>
      </c>
      <c r="D1588" s="165" t="s">
        <v>123</v>
      </c>
      <c r="E1588" s="221">
        <v>5437</v>
      </c>
      <c r="F1588" s="175" t="s">
        <v>1031</v>
      </c>
      <c r="G1588" s="168">
        <f>2900+2537.5</f>
        <v>5437.5</v>
      </c>
      <c r="H1588" s="201">
        <f t="shared" si="24"/>
        <v>-0.5</v>
      </c>
      <c r="I1588" s="169" t="s">
        <v>8</v>
      </c>
      <c r="J1588" s="145"/>
    </row>
    <row r="1589" spans="1:10" ht="15" x14ac:dyDescent="0.25">
      <c r="A1589" s="190">
        <v>41691</v>
      </c>
      <c r="B1589" s="191">
        <v>33</v>
      </c>
      <c r="C1589" s="191" t="s">
        <v>1027</v>
      </c>
      <c r="D1589" s="165" t="s">
        <v>35</v>
      </c>
      <c r="E1589" s="192">
        <v>451</v>
      </c>
      <c r="F1589" s="167">
        <v>41691</v>
      </c>
      <c r="G1589" s="168">
        <v>451</v>
      </c>
      <c r="H1589" s="201">
        <f t="shared" si="24"/>
        <v>0</v>
      </c>
      <c r="I1589" s="169" t="s">
        <v>27</v>
      </c>
      <c r="J1589" s="145"/>
    </row>
    <row r="1590" spans="1:10" ht="15" x14ac:dyDescent="0.25">
      <c r="A1590" s="190">
        <v>41691</v>
      </c>
      <c r="B1590" s="191">
        <v>34</v>
      </c>
      <c r="C1590" s="191" t="s">
        <v>1027</v>
      </c>
      <c r="D1590" s="165" t="s">
        <v>830</v>
      </c>
      <c r="E1590" s="192">
        <v>1424</v>
      </c>
      <c r="F1590" s="167">
        <v>41691</v>
      </c>
      <c r="G1590" s="168">
        <v>1424</v>
      </c>
      <c r="H1590" s="201">
        <f t="shared" si="24"/>
        <v>0</v>
      </c>
      <c r="I1590" s="169" t="s">
        <v>27</v>
      </c>
      <c r="J1590" s="145"/>
    </row>
    <row r="1591" spans="1:10" s="229" customFormat="1" ht="42.75" customHeight="1" x14ac:dyDescent="0.25">
      <c r="A1591" s="190">
        <v>41691</v>
      </c>
      <c r="B1591" s="191">
        <v>35</v>
      </c>
      <c r="C1591" s="191" t="s">
        <v>1027</v>
      </c>
      <c r="D1591" s="165" t="s">
        <v>29</v>
      </c>
      <c r="E1591" s="221">
        <v>9538.5</v>
      </c>
      <c r="F1591" s="177" t="s">
        <v>1032</v>
      </c>
      <c r="G1591" s="168">
        <v>9538.5</v>
      </c>
      <c r="H1591" s="201">
        <f t="shared" si="24"/>
        <v>0</v>
      </c>
      <c r="I1591" s="165" t="s">
        <v>27</v>
      </c>
    </row>
    <row r="1592" spans="1:10" ht="15" x14ac:dyDescent="0.25">
      <c r="A1592" s="190">
        <v>41691</v>
      </c>
      <c r="B1592" s="191">
        <v>36</v>
      </c>
      <c r="C1592" s="191" t="s">
        <v>1027</v>
      </c>
      <c r="D1592" s="165" t="s">
        <v>761</v>
      </c>
      <c r="E1592" s="192">
        <v>2285</v>
      </c>
      <c r="F1592" s="167">
        <v>41692</v>
      </c>
      <c r="G1592" s="168">
        <v>2285</v>
      </c>
      <c r="H1592" s="201">
        <f t="shared" si="24"/>
        <v>0</v>
      </c>
      <c r="I1592" s="169" t="s">
        <v>27</v>
      </c>
      <c r="J1592" s="145"/>
    </row>
    <row r="1593" spans="1:10" ht="15" x14ac:dyDescent="0.25">
      <c r="A1593" s="190">
        <v>41691</v>
      </c>
      <c r="B1593" s="191">
        <v>37</v>
      </c>
      <c r="C1593" s="191" t="s">
        <v>1027</v>
      </c>
      <c r="D1593" s="165" t="s">
        <v>89</v>
      </c>
      <c r="E1593" s="192">
        <v>4651.5</v>
      </c>
      <c r="F1593" s="167">
        <v>41691</v>
      </c>
      <c r="G1593" s="168">
        <v>4651.5</v>
      </c>
      <c r="H1593" s="201">
        <f t="shared" si="24"/>
        <v>0</v>
      </c>
      <c r="I1593" s="169" t="s">
        <v>27</v>
      </c>
      <c r="J1593" s="145"/>
    </row>
    <row r="1594" spans="1:10" ht="15" x14ac:dyDescent="0.25">
      <c r="A1594" s="190">
        <v>41691</v>
      </c>
      <c r="B1594" s="191">
        <v>38</v>
      </c>
      <c r="C1594" s="191" t="s">
        <v>1027</v>
      </c>
      <c r="D1594" s="171" t="s">
        <v>53</v>
      </c>
      <c r="E1594" s="224">
        <v>0</v>
      </c>
      <c r="F1594" s="169"/>
      <c r="G1594" s="168">
        <v>0</v>
      </c>
      <c r="H1594" s="201">
        <f t="shared" si="24"/>
        <v>0</v>
      </c>
      <c r="I1594" s="169" t="s">
        <v>513</v>
      </c>
      <c r="J1594" s="145"/>
    </row>
    <row r="1595" spans="1:10" ht="15" x14ac:dyDescent="0.25">
      <c r="A1595" s="190">
        <v>41691</v>
      </c>
      <c r="B1595" s="191">
        <v>39</v>
      </c>
      <c r="C1595" s="191" t="s">
        <v>1027</v>
      </c>
      <c r="D1595" s="165" t="s">
        <v>616</v>
      </c>
      <c r="E1595" s="192">
        <v>16990</v>
      </c>
      <c r="F1595" s="167">
        <v>41691</v>
      </c>
      <c r="G1595" s="168">
        <v>16990</v>
      </c>
      <c r="H1595" s="201">
        <f t="shared" si="24"/>
        <v>0</v>
      </c>
      <c r="I1595" s="169" t="s">
        <v>217</v>
      </c>
      <c r="J1595" s="145"/>
    </row>
    <row r="1596" spans="1:10" ht="15" x14ac:dyDescent="0.25">
      <c r="A1596" s="190">
        <v>41691</v>
      </c>
      <c r="B1596" s="191">
        <v>40</v>
      </c>
      <c r="C1596" s="191" t="s">
        <v>1027</v>
      </c>
      <c r="D1596" s="165" t="s">
        <v>899</v>
      </c>
      <c r="E1596" s="192">
        <v>3627</v>
      </c>
      <c r="F1596" s="167">
        <v>41691</v>
      </c>
      <c r="G1596" s="168">
        <v>3627</v>
      </c>
      <c r="H1596" s="201">
        <f t="shared" si="24"/>
        <v>0</v>
      </c>
      <c r="I1596" s="169" t="s">
        <v>217</v>
      </c>
      <c r="J1596" s="145"/>
    </row>
    <row r="1597" spans="1:10" ht="15" x14ac:dyDescent="0.25">
      <c r="A1597" s="190">
        <v>41691</v>
      </c>
      <c r="B1597" s="191">
        <v>41</v>
      </c>
      <c r="C1597" s="191" t="s">
        <v>1027</v>
      </c>
      <c r="D1597" s="165" t="s">
        <v>577</v>
      </c>
      <c r="E1597" s="192">
        <v>1265</v>
      </c>
      <c r="F1597" s="167">
        <v>41691</v>
      </c>
      <c r="G1597" s="168">
        <v>1265</v>
      </c>
      <c r="H1597" s="201">
        <f t="shared" si="24"/>
        <v>0</v>
      </c>
      <c r="I1597" s="169" t="s">
        <v>27</v>
      </c>
      <c r="J1597" s="145"/>
    </row>
    <row r="1598" spans="1:10" ht="15" x14ac:dyDescent="0.25">
      <c r="A1598" s="190">
        <v>41691</v>
      </c>
      <c r="B1598" s="191">
        <v>42</v>
      </c>
      <c r="C1598" s="191" t="s">
        <v>1027</v>
      </c>
      <c r="D1598" s="165" t="s">
        <v>29</v>
      </c>
      <c r="E1598" s="192">
        <v>2226</v>
      </c>
      <c r="F1598" s="167">
        <v>41694</v>
      </c>
      <c r="G1598" s="168">
        <v>2226</v>
      </c>
      <c r="H1598" s="201">
        <f t="shared" si="24"/>
        <v>0</v>
      </c>
      <c r="I1598" s="169" t="s">
        <v>27</v>
      </c>
      <c r="J1598" s="145"/>
    </row>
    <row r="1599" spans="1:10" ht="15" x14ac:dyDescent="0.25">
      <c r="A1599" s="190">
        <v>41691</v>
      </c>
      <c r="B1599" s="191">
        <v>43</v>
      </c>
      <c r="C1599" s="191" t="s">
        <v>1027</v>
      </c>
      <c r="D1599" s="165" t="s">
        <v>32</v>
      </c>
      <c r="E1599" s="192">
        <v>7971.5</v>
      </c>
      <c r="F1599" s="167">
        <v>41691</v>
      </c>
      <c r="G1599" s="168">
        <v>7971.5</v>
      </c>
      <c r="H1599" s="201">
        <f t="shared" si="24"/>
        <v>0</v>
      </c>
      <c r="I1599" s="169" t="s">
        <v>12</v>
      </c>
      <c r="J1599" s="145"/>
    </row>
    <row r="1600" spans="1:10" ht="15" x14ac:dyDescent="0.25">
      <c r="A1600" s="190">
        <v>41691</v>
      </c>
      <c r="B1600" s="191">
        <v>44</v>
      </c>
      <c r="C1600" s="191" t="s">
        <v>1027</v>
      </c>
      <c r="D1600" s="165" t="s">
        <v>8</v>
      </c>
      <c r="E1600" s="192">
        <v>1953</v>
      </c>
      <c r="F1600" s="167">
        <v>41691</v>
      </c>
      <c r="G1600" s="168">
        <v>1953</v>
      </c>
      <c r="H1600" s="201">
        <f t="shared" si="24"/>
        <v>0</v>
      </c>
      <c r="I1600" s="169" t="s">
        <v>8</v>
      </c>
      <c r="J1600" s="145"/>
    </row>
    <row r="1601" spans="1:10" ht="15" x14ac:dyDescent="0.25">
      <c r="A1601" s="190">
        <v>41691</v>
      </c>
      <c r="B1601" s="191">
        <v>45</v>
      </c>
      <c r="C1601" s="191" t="s">
        <v>1027</v>
      </c>
      <c r="D1601" s="165" t="s">
        <v>8</v>
      </c>
      <c r="E1601" s="192">
        <v>207</v>
      </c>
      <c r="F1601" s="167">
        <v>41691</v>
      </c>
      <c r="G1601" s="168">
        <v>207</v>
      </c>
      <c r="H1601" s="201">
        <f t="shared" si="24"/>
        <v>0</v>
      </c>
      <c r="I1601" s="169" t="s">
        <v>8</v>
      </c>
      <c r="J1601" s="145"/>
    </row>
    <row r="1602" spans="1:10" x14ac:dyDescent="0.25">
      <c r="A1602" s="190">
        <v>41691</v>
      </c>
      <c r="B1602" s="191">
        <v>46</v>
      </c>
      <c r="C1602" s="191" t="s">
        <v>1027</v>
      </c>
      <c r="D1602" s="165" t="s">
        <v>68</v>
      </c>
      <c r="E1602" s="192">
        <v>4592</v>
      </c>
      <c r="F1602" s="167">
        <v>41691</v>
      </c>
      <c r="G1602" s="168">
        <v>4592</v>
      </c>
      <c r="H1602" s="201">
        <f t="shared" si="24"/>
        <v>0</v>
      </c>
      <c r="I1602" s="169" t="s">
        <v>45</v>
      </c>
    </row>
    <row r="1603" spans="1:10" x14ac:dyDescent="0.25">
      <c r="A1603" s="190">
        <v>41691</v>
      </c>
      <c r="B1603" s="191">
        <v>47</v>
      </c>
      <c r="C1603" s="191" t="s">
        <v>1027</v>
      </c>
      <c r="D1603" s="165" t="s">
        <v>886</v>
      </c>
      <c r="E1603" s="192">
        <v>3114</v>
      </c>
      <c r="F1603" s="167">
        <v>41691</v>
      </c>
      <c r="G1603" s="168">
        <v>3114</v>
      </c>
      <c r="H1603" s="201">
        <f t="shared" si="24"/>
        <v>0</v>
      </c>
      <c r="I1603" s="169" t="s">
        <v>21</v>
      </c>
    </row>
    <row r="1604" spans="1:10" x14ac:dyDescent="0.25">
      <c r="A1604" s="190">
        <v>41691</v>
      </c>
      <c r="B1604" s="191">
        <v>48</v>
      </c>
      <c r="C1604" s="191" t="s">
        <v>1027</v>
      </c>
      <c r="D1604" s="165" t="s">
        <v>130</v>
      </c>
      <c r="E1604" s="192">
        <v>3184</v>
      </c>
      <c r="F1604" s="167">
        <v>41694</v>
      </c>
      <c r="G1604" s="168">
        <v>3184</v>
      </c>
      <c r="H1604" s="201">
        <f t="shared" si="24"/>
        <v>0</v>
      </c>
      <c r="I1604" s="169" t="s">
        <v>21</v>
      </c>
    </row>
    <row r="1605" spans="1:10" x14ac:dyDescent="0.25">
      <c r="A1605" s="190">
        <v>41691</v>
      </c>
      <c r="B1605" s="191">
        <v>49</v>
      </c>
      <c r="C1605" s="191" t="s">
        <v>1027</v>
      </c>
      <c r="D1605" s="165" t="s">
        <v>163</v>
      </c>
      <c r="E1605" s="192">
        <v>8990</v>
      </c>
      <c r="F1605" s="167">
        <v>41691</v>
      </c>
      <c r="G1605" s="168">
        <v>8990</v>
      </c>
      <c r="H1605" s="201">
        <f t="shared" ref="H1605:H1668" si="25">E1605-G1605</f>
        <v>0</v>
      </c>
      <c r="I1605" s="169" t="s">
        <v>37</v>
      </c>
    </row>
    <row r="1606" spans="1:10" x14ac:dyDescent="0.25">
      <c r="A1606" s="190">
        <v>41691</v>
      </c>
      <c r="B1606" s="191">
        <v>50</v>
      </c>
      <c r="C1606" s="191" t="s">
        <v>1027</v>
      </c>
      <c r="D1606" s="165" t="s">
        <v>32</v>
      </c>
      <c r="E1606" s="192">
        <v>8752.5</v>
      </c>
      <c r="F1606" s="167">
        <v>41691</v>
      </c>
      <c r="G1606" s="168">
        <v>8752.5</v>
      </c>
      <c r="H1606" s="201">
        <f t="shared" si="25"/>
        <v>0</v>
      </c>
      <c r="I1606" s="169" t="s">
        <v>12</v>
      </c>
    </row>
    <row r="1607" spans="1:10" x14ac:dyDescent="0.25">
      <c r="A1607" s="190">
        <v>41691</v>
      </c>
      <c r="B1607" s="191">
        <v>51</v>
      </c>
      <c r="C1607" s="191" t="s">
        <v>1027</v>
      </c>
      <c r="D1607" s="165" t="s">
        <v>237</v>
      </c>
      <c r="E1607" s="192">
        <v>1343.12</v>
      </c>
      <c r="F1607" s="167">
        <v>41691</v>
      </c>
      <c r="G1607" s="168">
        <v>1343.12</v>
      </c>
      <c r="H1607" s="201">
        <f t="shared" si="25"/>
        <v>0</v>
      </c>
      <c r="I1607" s="169" t="s">
        <v>21</v>
      </c>
    </row>
    <row r="1608" spans="1:10" x14ac:dyDescent="0.25">
      <c r="A1608" s="190">
        <v>41691</v>
      </c>
      <c r="B1608" s="191">
        <v>52</v>
      </c>
      <c r="C1608" s="191" t="s">
        <v>1027</v>
      </c>
      <c r="D1608" s="165" t="s">
        <v>995</v>
      </c>
      <c r="E1608" s="192">
        <v>2769</v>
      </c>
      <c r="F1608" s="167">
        <v>41691</v>
      </c>
      <c r="G1608" s="168">
        <v>2769</v>
      </c>
      <c r="H1608" s="201">
        <f t="shared" si="25"/>
        <v>0</v>
      </c>
      <c r="I1608" s="169" t="s">
        <v>8</v>
      </c>
    </row>
    <row r="1609" spans="1:10" x14ac:dyDescent="0.25">
      <c r="A1609" s="190">
        <v>41691</v>
      </c>
      <c r="B1609" s="191">
        <v>53</v>
      </c>
      <c r="C1609" s="191" t="s">
        <v>1027</v>
      </c>
      <c r="D1609" s="165" t="s">
        <v>87</v>
      </c>
      <c r="E1609" s="192">
        <v>2460</v>
      </c>
      <c r="F1609" s="167">
        <v>41691</v>
      </c>
      <c r="G1609" s="168">
        <v>2460</v>
      </c>
      <c r="H1609" s="201">
        <f t="shared" si="25"/>
        <v>0</v>
      </c>
      <c r="I1609" s="169" t="s">
        <v>8</v>
      </c>
    </row>
    <row r="1610" spans="1:10" x14ac:dyDescent="0.25">
      <c r="A1610" s="190">
        <v>41691</v>
      </c>
      <c r="B1610" s="191">
        <v>54</v>
      </c>
      <c r="C1610" s="191" t="s">
        <v>1027</v>
      </c>
      <c r="D1610" s="165" t="s">
        <v>560</v>
      </c>
      <c r="E1610" s="192">
        <v>23062</v>
      </c>
      <c r="F1610" s="167">
        <v>41691</v>
      </c>
      <c r="G1610" s="168">
        <v>23062</v>
      </c>
      <c r="H1610" s="201">
        <f t="shared" si="25"/>
        <v>0</v>
      </c>
      <c r="I1610" s="169" t="s">
        <v>217</v>
      </c>
    </row>
    <row r="1611" spans="1:10" x14ac:dyDescent="0.25">
      <c r="A1611" s="190">
        <v>41691</v>
      </c>
      <c r="B1611" s="191">
        <v>55</v>
      </c>
      <c r="C1611" s="191" t="s">
        <v>1027</v>
      </c>
      <c r="D1611" s="165" t="s">
        <v>136</v>
      </c>
      <c r="E1611" s="192">
        <v>3847</v>
      </c>
      <c r="F1611" s="167">
        <v>41696</v>
      </c>
      <c r="G1611" s="168">
        <v>3847</v>
      </c>
      <c r="H1611" s="201">
        <f t="shared" si="25"/>
        <v>0</v>
      </c>
      <c r="I1611" s="169"/>
    </row>
    <row r="1612" spans="1:10" x14ac:dyDescent="0.25">
      <c r="A1612" s="190">
        <v>41691</v>
      </c>
      <c r="B1612" s="191">
        <v>56</v>
      </c>
      <c r="C1612" s="191" t="s">
        <v>1027</v>
      </c>
      <c r="D1612" s="165" t="s">
        <v>959</v>
      </c>
      <c r="E1612" s="192">
        <v>4089.5</v>
      </c>
      <c r="F1612" s="167">
        <v>41691</v>
      </c>
      <c r="G1612" s="168">
        <v>4089.5</v>
      </c>
      <c r="H1612" s="201">
        <f t="shared" si="25"/>
        <v>0</v>
      </c>
      <c r="I1612" s="169" t="s">
        <v>217</v>
      </c>
    </row>
    <row r="1613" spans="1:10" x14ac:dyDescent="0.25">
      <c r="A1613" s="190">
        <v>41691</v>
      </c>
      <c r="B1613" s="191">
        <v>57</v>
      </c>
      <c r="C1613" s="191" t="s">
        <v>1027</v>
      </c>
      <c r="D1613" s="165" t="s">
        <v>54</v>
      </c>
      <c r="E1613" s="192">
        <v>8214</v>
      </c>
      <c r="F1613" s="167">
        <v>41691</v>
      </c>
      <c r="G1613" s="168">
        <v>8214</v>
      </c>
      <c r="H1613" s="201">
        <f t="shared" si="25"/>
        <v>0</v>
      </c>
      <c r="I1613" s="169" t="s">
        <v>217</v>
      </c>
    </row>
    <row r="1614" spans="1:10" x14ac:dyDescent="0.25">
      <c r="A1614" s="190">
        <v>41691</v>
      </c>
      <c r="B1614" s="191">
        <v>58</v>
      </c>
      <c r="C1614" s="191" t="s">
        <v>1027</v>
      </c>
      <c r="D1614" s="165" t="s">
        <v>144</v>
      </c>
      <c r="E1614" s="221">
        <v>4768</v>
      </c>
      <c r="F1614" s="175" t="s">
        <v>1033</v>
      </c>
      <c r="G1614" s="168">
        <f>4400+368</f>
        <v>4768</v>
      </c>
      <c r="H1614" s="201">
        <f t="shared" si="25"/>
        <v>0</v>
      </c>
      <c r="I1614" s="169" t="s">
        <v>217</v>
      </c>
    </row>
    <row r="1615" spans="1:10" x14ac:dyDescent="0.25">
      <c r="A1615" s="190">
        <v>41691</v>
      </c>
      <c r="B1615" s="191">
        <v>59</v>
      </c>
      <c r="C1615" s="191" t="s">
        <v>1027</v>
      </c>
      <c r="D1615" s="165" t="s">
        <v>560</v>
      </c>
      <c r="E1615" s="221">
        <v>2008</v>
      </c>
      <c r="F1615" s="184" t="s">
        <v>1034</v>
      </c>
      <c r="G1615" s="168">
        <v>2008</v>
      </c>
      <c r="H1615" s="201">
        <f t="shared" si="25"/>
        <v>0</v>
      </c>
      <c r="I1615" s="169" t="s">
        <v>217</v>
      </c>
      <c r="J1615" s="170" t="s">
        <v>1035</v>
      </c>
    </row>
    <row r="1616" spans="1:10" x14ac:dyDescent="0.25">
      <c r="A1616" s="190">
        <v>41691</v>
      </c>
      <c r="B1616" s="191">
        <v>60</v>
      </c>
      <c r="C1616" s="191" t="s">
        <v>1027</v>
      </c>
      <c r="D1616" s="165" t="s">
        <v>1036</v>
      </c>
      <c r="E1616" s="192">
        <v>7074.6</v>
      </c>
      <c r="F1616" s="167">
        <v>41691</v>
      </c>
      <c r="G1616" s="168">
        <v>7074.6</v>
      </c>
      <c r="H1616" s="201">
        <f t="shared" si="25"/>
        <v>0</v>
      </c>
      <c r="I1616" s="169"/>
    </row>
    <row r="1617" spans="1:10" x14ac:dyDescent="0.25">
      <c r="A1617" s="190">
        <v>41691</v>
      </c>
      <c r="B1617" s="191">
        <v>61</v>
      </c>
      <c r="C1617" s="191" t="s">
        <v>1027</v>
      </c>
      <c r="D1617" s="165" t="s">
        <v>509</v>
      </c>
      <c r="E1617" s="221">
        <v>12620</v>
      </c>
      <c r="F1617" s="175" t="s">
        <v>1037</v>
      </c>
      <c r="G1617" s="168">
        <f>11000+1620</f>
        <v>12620</v>
      </c>
      <c r="H1617" s="201">
        <f t="shared" si="25"/>
        <v>0</v>
      </c>
      <c r="I1617" s="169" t="s">
        <v>8</v>
      </c>
    </row>
    <row r="1618" spans="1:10" x14ac:dyDescent="0.25">
      <c r="A1618" s="190">
        <v>41691</v>
      </c>
      <c r="B1618" s="191">
        <v>62</v>
      </c>
      <c r="C1618" s="191" t="s">
        <v>1027</v>
      </c>
      <c r="D1618" s="165" t="s">
        <v>100</v>
      </c>
      <c r="E1618" s="192">
        <v>18375.5</v>
      </c>
      <c r="F1618" s="167">
        <v>41691</v>
      </c>
      <c r="G1618" s="168">
        <v>18375.5</v>
      </c>
      <c r="H1618" s="201">
        <f t="shared" si="25"/>
        <v>0</v>
      </c>
      <c r="I1618" s="169" t="s">
        <v>12</v>
      </c>
    </row>
    <row r="1619" spans="1:10" x14ac:dyDescent="0.25">
      <c r="A1619" s="190">
        <v>41691</v>
      </c>
      <c r="B1619" s="191">
        <v>63</v>
      </c>
      <c r="C1619" s="191" t="s">
        <v>1027</v>
      </c>
      <c r="D1619" s="165" t="s">
        <v>85</v>
      </c>
      <c r="E1619" s="192">
        <v>31868.5</v>
      </c>
      <c r="F1619" s="167">
        <v>41691</v>
      </c>
      <c r="G1619" s="168">
        <v>31868.5</v>
      </c>
      <c r="H1619" s="201">
        <f t="shared" si="25"/>
        <v>0</v>
      </c>
      <c r="I1619" s="169" t="s">
        <v>12</v>
      </c>
    </row>
    <row r="1620" spans="1:10" x14ac:dyDescent="0.25">
      <c r="A1620" s="190">
        <v>41691</v>
      </c>
      <c r="B1620" s="191">
        <v>64</v>
      </c>
      <c r="C1620" s="191" t="s">
        <v>1027</v>
      </c>
      <c r="D1620" s="165" t="s">
        <v>111</v>
      </c>
      <c r="E1620" s="192">
        <v>19852</v>
      </c>
      <c r="F1620" s="167">
        <v>41692</v>
      </c>
      <c r="G1620" s="168">
        <v>19852</v>
      </c>
      <c r="H1620" s="201">
        <f t="shared" si="25"/>
        <v>0</v>
      </c>
      <c r="I1620" s="169" t="s">
        <v>12</v>
      </c>
    </row>
    <row r="1621" spans="1:10" x14ac:dyDescent="0.25">
      <c r="A1621" s="190">
        <v>41691</v>
      </c>
      <c r="B1621" s="191">
        <v>65</v>
      </c>
      <c r="C1621" s="191" t="s">
        <v>1027</v>
      </c>
      <c r="D1621" s="165" t="s">
        <v>16</v>
      </c>
      <c r="E1621" s="192">
        <v>196182</v>
      </c>
      <c r="F1621" s="173">
        <v>41710</v>
      </c>
      <c r="G1621" s="174">
        <v>196182</v>
      </c>
      <c r="H1621" s="201">
        <f t="shared" si="25"/>
        <v>0</v>
      </c>
      <c r="I1621" s="169" t="s">
        <v>37</v>
      </c>
    </row>
    <row r="1622" spans="1:10" x14ac:dyDescent="0.25">
      <c r="A1622" s="190">
        <v>41691</v>
      </c>
      <c r="B1622" s="191">
        <v>66</v>
      </c>
      <c r="C1622" s="191" t="s">
        <v>1027</v>
      </c>
      <c r="D1622" s="165" t="s">
        <v>91</v>
      </c>
      <c r="E1622" s="221">
        <v>31278</v>
      </c>
      <c r="F1622" s="184" t="s">
        <v>1038</v>
      </c>
      <c r="G1622" s="168">
        <v>31278</v>
      </c>
      <c r="H1622" s="201">
        <f t="shared" si="25"/>
        <v>0</v>
      </c>
      <c r="I1622" s="169" t="s">
        <v>30</v>
      </c>
      <c r="J1622" s="170" t="s">
        <v>790</v>
      </c>
    </row>
    <row r="1623" spans="1:10" x14ac:dyDescent="0.25">
      <c r="A1623" s="190">
        <v>41691</v>
      </c>
      <c r="B1623" s="191">
        <v>67</v>
      </c>
      <c r="C1623" s="191" t="s">
        <v>1027</v>
      </c>
      <c r="D1623" s="171" t="s">
        <v>53</v>
      </c>
      <c r="E1623" s="224">
        <v>0</v>
      </c>
      <c r="F1623" s="169"/>
      <c r="G1623" s="168">
        <v>0</v>
      </c>
      <c r="H1623" s="201">
        <f t="shared" si="25"/>
        <v>0</v>
      </c>
      <c r="I1623" s="169" t="s">
        <v>324</v>
      </c>
      <c r="J1623" s="170" t="s">
        <v>1039</v>
      </c>
    </row>
    <row r="1624" spans="1:10" x14ac:dyDescent="0.25">
      <c r="A1624" s="190">
        <v>41691</v>
      </c>
      <c r="B1624" s="191">
        <v>68</v>
      </c>
      <c r="C1624" s="191" t="s">
        <v>1027</v>
      </c>
      <c r="D1624" s="165" t="s">
        <v>346</v>
      </c>
      <c r="E1624" s="192">
        <v>2735.04</v>
      </c>
      <c r="F1624" s="167">
        <v>41691</v>
      </c>
      <c r="G1624" s="168">
        <v>2735.04</v>
      </c>
      <c r="H1624" s="201">
        <f t="shared" si="25"/>
        <v>0</v>
      </c>
      <c r="I1624" s="169" t="s">
        <v>30</v>
      </c>
    </row>
    <row r="1625" spans="1:10" x14ac:dyDescent="0.25">
      <c r="A1625" s="190">
        <v>41691</v>
      </c>
      <c r="B1625" s="191">
        <v>69</v>
      </c>
      <c r="C1625" s="191" t="s">
        <v>1027</v>
      </c>
      <c r="D1625" s="165" t="s">
        <v>691</v>
      </c>
      <c r="E1625" s="192">
        <v>13941</v>
      </c>
      <c r="F1625" s="167">
        <v>41691</v>
      </c>
      <c r="G1625" s="168">
        <v>13941</v>
      </c>
      <c r="H1625" s="201">
        <f t="shared" si="25"/>
        <v>0</v>
      </c>
      <c r="I1625" s="169" t="s">
        <v>21</v>
      </c>
    </row>
    <row r="1626" spans="1:10" x14ac:dyDescent="0.25">
      <c r="A1626" s="190">
        <v>41691</v>
      </c>
      <c r="B1626" s="191">
        <v>70</v>
      </c>
      <c r="C1626" s="191" t="s">
        <v>1027</v>
      </c>
      <c r="D1626" s="165" t="s">
        <v>349</v>
      </c>
      <c r="E1626" s="192">
        <v>3179.5</v>
      </c>
      <c r="F1626" s="167">
        <v>41691</v>
      </c>
      <c r="G1626" s="168">
        <v>3179.5</v>
      </c>
      <c r="H1626" s="201">
        <f t="shared" si="25"/>
        <v>0</v>
      </c>
      <c r="I1626" s="169" t="s">
        <v>21</v>
      </c>
    </row>
    <row r="1627" spans="1:10" x14ac:dyDescent="0.25">
      <c r="A1627" s="190">
        <v>41691</v>
      </c>
      <c r="B1627" s="191">
        <v>71</v>
      </c>
      <c r="C1627" s="191" t="s">
        <v>1027</v>
      </c>
      <c r="D1627" s="165" t="s">
        <v>635</v>
      </c>
      <c r="E1627" s="192">
        <v>13171.5</v>
      </c>
      <c r="F1627" s="167">
        <v>41691</v>
      </c>
      <c r="G1627" s="168">
        <v>13171.5</v>
      </c>
      <c r="H1627" s="201">
        <f t="shared" si="25"/>
        <v>0</v>
      </c>
      <c r="I1627" s="169" t="s">
        <v>30</v>
      </c>
    </row>
    <row r="1628" spans="1:10" x14ac:dyDescent="0.25">
      <c r="A1628" s="190">
        <v>41691</v>
      </c>
      <c r="B1628" s="191">
        <v>72</v>
      </c>
      <c r="C1628" s="191" t="s">
        <v>1027</v>
      </c>
      <c r="D1628" s="165" t="s">
        <v>233</v>
      </c>
      <c r="E1628" s="192">
        <v>2850.5</v>
      </c>
      <c r="F1628" s="167">
        <v>41691</v>
      </c>
      <c r="G1628" s="168">
        <v>2850.5</v>
      </c>
      <c r="H1628" s="201">
        <f t="shared" si="25"/>
        <v>0</v>
      </c>
      <c r="I1628" s="169" t="s">
        <v>21</v>
      </c>
    </row>
    <row r="1629" spans="1:10" x14ac:dyDescent="0.25">
      <c r="A1629" s="190">
        <v>41691</v>
      </c>
      <c r="B1629" s="191">
        <v>73</v>
      </c>
      <c r="C1629" s="191" t="s">
        <v>1027</v>
      </c>
      <c r="D1629" s="165" t="s">
        <v>435</v>
      </c>
      <c r="E1629" s="192">
        <v>5364.5</v>
      </c>
      <c r="F1629" s="167">
        <v>41691</v>
      </c>
      <c r="G1629" s="168">
        <v>5364.5</v>
      </c>
      <c r="H1629" s="201">
        <f t="shared" si="25"/>
        <v>0</v>
      </c>
      <c r="I1629" s="169" t="s">
        <v>8</v>
      </c>
    </row>
    <row r="1630" spans="1:10" x14ac:dyDescent="0.25">
      <c r="A1630" s="190">
        <v>41691</v>
      </c>
      <c r="B1630" s="191">
        <v>74</v>
      </c>
      <c r="C1630" s="191" t="s">
        <v>1027</v>
      </c>
      <c r="D1630" s="165" t="s">
        <v>235</v>
      </c>
      <c r="E1630" s="192">
        <v>2724</v>
      </c>
      <c r="F1630" s="167">
        <v>41691</v>
      </c>
      <c r="G1630" s="168">
        <v>2724</v>
      </c>
      <c r="H1630" s="201">
        <f t="shared" si="25"/>
        <v>0</v>
      </c>
      <c r="I1630" s="169" t="s">
        <v>21</v>
      </c>
    </row>
    <row r="1631" spans="1:10" x14ac:dyDescent="0.25">
      <c r="A1631" s="190">
        <v>41691</v>
      </c>
      <c r="B1631" s="191">
        <v>75</v>
      </c>
      <c r="C1631" s="191" t="s">
        <v>1027</v>
      </c>
      <c r="D1631" s="165" t="s">
        <v>1040</v>
      </c>
      <c r="E1631" s="192">
        <v>1823</v>
      </c>
      <c r="F1631" s="167">
        <v>41691</v>
      </c>
      <c r="G1631" s="168">
        <v>1823</v>
      </c>
      <c r="H1631" s="201">
        <f t="shared" si="25"/>
        <v>0</v>
      </c>
      <c r="I1631" s="169" t="s">
        <v>21</v>
      </c>
    </row>
    <row r="1632" spans="1:10" x14ac:dyDescent="0.25">
      <c r="A1632" s="190">
        <v>41691</v>
      </c>
      <c r="B1632" s="191">
        <v>76</v>
      </c>
      <c r="C1632" s="191" t="s">
        <v>1027</v>
      </c>
      <c r="D1632" s="165" t="s">
        <v>565</v>
      </c>
      <c r="E1632" s="192">
        <v>6090</v>
      </c>
      <c r="F1632" s="167">
        <v>41691</v>
      </c>
      <c r="G1632" s="168">
        <v>6090</v>
      </c>
      <c r="H1632" s="201">
        <f t="shared" si="25"/>
        <v>0</v>
      </c>
      <c r="I1632" s="169" t="s">
        <v>30</v>
      </c>
    </row>
    <row r="1633" spans="1:9" s="145" customFormat="1" ht="15" x14ac:dyDescent="0.25">
      <c r="A1633" s="190">
        <v>41691</v>
      </c>
      <c r="B1633" s="191">
        <v>77</v>
      </c>
      <c r="C1633" s="191" t="s">
        <v>1027</v>
      </c>
      <c r="D1633" s="165" t="s">
        <v>78</v>
      </c>
      <c r="E1633" s="192">
        <v>2040</v>
      </c>
      <c r="F1633" s="167">
        <v>41691</v>
      </c>
      <c r="G1633" s="168">
        <v>2040</v>
      </c>
      <c r="H1633" s="201">
        <f t="shared" si="25"/>
        <v>0</v>
      </c>
      <c r="I1633" s="169" t="s">
        <v>21</v>
      </c>
    </row>
    <row r="1634" spans="1:9" s="145" customFormat="1" ht="15" x14ac:dyDescent="0.25">
      <c r="A1634" s="190">
        <v>41691</v>
      </c>
      <c r="B1634" s="191">
        <v>78</v>
      </c>
      <c r="C1634" s="191" t="s">
        <v>1027</v>
      </c>
      <c r="D1634" s="165" t="s">
        <v>80</v>
      </c>
      <c r="E1634" s="192">
        <v>1933.5</v>
      </c>
      <c r="F1634" s="167">
        <v>41691</v>
      </c>
      <c r="G1634" s="168">
        <v>1933.5</v>
      </c>
      <c r="H1634" s="201">
        <f t="shared" si="25"/>
        <v>0</v>
      </c>
      <c r="I1634" s="169" t="s">
        <v>21</v>
      </c>
    </row>
    <row r="1635" spans="1:9" s="145" customFormat="1" ht="15" x14ac:dyDescent="0.25">
      <c r="A1635" s="190">
        <v>41691</v>
      </c>
      <c r="B1635" s="191">
        <v>79</v>
      </c>
      <c r="C1635" s="191" t="s">
        <v>1027</v>
      </c>
      <c r="D1635" s="165" t="s">
        <v>63</v>
      </c>
      <c r="E1635" s="192">
        <v>2176.5</v>
      </c>
      <c r="F1635" s="167">
        <v>41691</v>
      </c>
      <c r="G1635" s="168">
        <v>2176.5</v>
      </c>
      <c r="H1635" s="201">
        <f t="shared" si="25"/>
        <v>0</v>
      </c>
      <c r="I1635" s="169" t="s">
        <v>21</v>
      </c>
    </row>
    <row r="1636" spans="1:9" s="145" customFormat="1" ht="15" x14ac:dyDescent="0.25">
      <c r="A1636" s="190">
        <v>41691</v>
      </c>
      <c r="B1636" s="191">
        <v>80</v>
      </c>
      <c r="C1636" s="191" t="s">
        <v>1027</v>
      </c>
      <c r="D1636" s="165" t="s">
        <v>149</v>
      </c>
      <c r="E1636" s="192">
        <v>12008</v>
      </c>
      <c r="F1636" s="167">
        <v>41691</v>
      </c>
      <c r="G1636" s="168">
        <v>12008</v>
      </c>
      <c r="H1636" s="201">
        <f t="shared" si="25"/>
        <v>0</v>
      </c>
      <c r="I1636" s="169" t="s">
        <v>30</v>
      </c>
    </row>
    <row r="1637" spans="1:9" s="145" customFormat="1" ht="15" x14ac:dyDescent="0.25">
      <c r="A1637" s="190">
        <v>41691</v>
      </c>
      <c r="B1637" s="191">
        <v>81</v>
      </c>
      <c r="C1637" s="191" t="s">
        <v>1027</v>
      </c>
      <c r="D1637" s="165" t="s">
        <v>691</v>
      </c>
      <c r="E1637" s="221">
        <v>4741.2</v>
      </c>
      <c r="F1637" s="175" t="s">
        <v>1041</v>
      </c>
      <c r="G1637" s="168">
        <f>4309+432</f>
        <v>4741</v>
      </c>
      <c r="H1637" s="201">
        <f t="shared" si="25"/>
        <v>0.1999999999998181</v>
      </c>
      <c r="I1637" s="169" t="s">
        <v>21</v>
      </c>
    </row>
    <row r="1638" spans="1:9" s="145" customFormat="1" ht="15" x14ac:dyDescent="0.25">
      <c r="A1638" s="190">
        <v>41691</v>
      </c>
      <c r="B1638" s="191">
        <v>82</v>
      </c>
      <c r="C1638" s="191" t="s">
        <v>1027</v>
      </c>
      <c r="D1638" s="165" t="s">
        <v>652</v>
      </c>
      <c r="E1638" s="192">
        <v>30762.5</v>
      </c>
      <c r="F1638" s="167">
        <v>41691</v>
      </c>
      <c r="G1638" s="168">
        <v>30762.5</v>
      </c>
      <c r="H1638" s="201">
        <f t="shared" si="25"/>
        <v>0</v>
      </c>
      <c r="I1638" s="169"/>
    </row>
    <row r="1639" spans="1:9" s="145" customFormat="1" ht="15" x14ac:dyDescent="0.25">
      <c r="A1639" s="190">
        <v>41691</v>
      </c>
      <c r="B1639" s="191">
        <v>83</v>
      </c>
      <c r="C1639" s="191" t="s">
        <v>1027</v>
      </c>
      <c r="D1639" s="165" t="s">
        <v>92</v>
      </c>
      <c r="E1639" s="192">
        <v>8766</v>
      </c>
      <c r="F1639" s="167">
        <v>41691</v>
      </c>
      <c r="G1639" s="168">
        <v>8766</v>
      </c>
      <c r="H1639" s="201">
        <f t="shared" si="25"/>
        <v>0</v>
      </c>
      <c r="I1639" s="169" t="s">
        <v>30</v>
      </c>
    </row>
    <row r="1640" spans="1:9" s="145" customFormat="1" ht="15" x14ac:dyDescent="0.25">
      <c r="A1640" s="190">
        <v>41691</v>
      </c>
      <c r="B1640" s="191">
        <v>84</v>
      </c>
      <c r="C1640" s="191" t="s">
        <v>1027</v>
      </c>
      <c r="D1640" s="165" t="s">
        <v>8</v>
      </c>
      <c r="E1640" s="192">
        <v>1149.5</v>
      </c>
      <c r="F1640" s="167">
        <v>41691</v>
      </c>
      <c r="G1640" s="168">
        <v>1149.5</v>
      </c>
      <c r="H1640" s="201">
        <f t="shared" si="25"/>
        <v>0</v>
      </c>
      <c r="I1640" s="169" t="s">
        <v>8</v>
      </c>
    </row>
    <row r="1641" spans="1:9" s="145" customFormat="1" ht="15" x14ac:dyDescent="0.25">
      <c r="A1641" s="190">
        <v>41691</v>
      </c>
      <c r="B1641" s="191">
        <v>85</v>
      </c>
      <c r="C1641" s="191" t="s">
        <v>1027</v>
      </c>
      <c r="D1641" s="165" t="s">
        <v>110</v>
      </c>
      <c r="E1641" s="192">
        <v>22030</v>
      </c>
      <c r="F1641" s="173">
        <v>41710</v>
      </c>
      <c r="G1641" s="174">
        <v>22030</v>
      </c>
      <c r="H1641" s="201">
        <f t="shared" si="25"/>
        <v>0</v>
      </c>
      <c r="I1641" s="169" t="s">
        <v>45</v>
      </c>
    </row>
    <row r="1642" spans="1:9" s="145" customFormat="1" ht="15" x14ac:dyDescent="0.25">
      <c r="A1642" s="190">
        <v>41691</v>
      </c>
      <c r="B1642" s="191">
        <v>86</v>
      </c>
      <c r="C1642" s="191" t="s">
        <v>1027</v>
      </c>
      <c r="D1642" s="165" t="s">
        <v>89</v>
      </c>
      <c r="E1642" s="192">
        <v>3695.5</v>
      </c>
      <c r="F1642" s="167">
        <v>41692</v>
      </c>
      <c r="G1642" s="168">
        <v>3695.5</v>
      </c>
      <c r="H1642" s="201">
        <f t="shared" si="25"/>
        <v>0</v>
      </c>
      <c r="I1642" s="169" t="s">
        <v>45</v>
      </c>
    </row>
    <row r="1643" spans="1:9" s="145" customFormat="1" ht="15" x14ac:dyDescent="0.25">
      <c r="A1643" s="190">
        <v>41691</v>
      </c>
      <c r="B1643" s="191">
        <v>87</v>
      </c>
      <c r="C1643" s="191" t="s">
        <v>1027</v>
      </c>
      <c r="D1643" s="165" t="s">
        <v>18</v>
      </c>
      <c r="E1643" s="192">
        <v>469.5</v>
      </c>
      <c r="F1643" s="167">
        <v>41691</v>
      </c>
      <c r="G1643" s="168">
        <v>469.5</v>
      </c>
      <c r="H1643" s="201">
        <f t="shared" si="25"/>
        <v>0</v>
      </c>
      <c r="I1643" s="169" t="s">
        <v>8</v>
      </c>
    </row>
    <row r="1644" spans="1:9" s="145" customFormat="1" ht="15" x14ac:dyDescent="0.25">
      <c r="A1644" s="190">
        <v>41691</v>
      </c>
      <c r="B1644" s="191">
        <v>88</v>
      </c>
      <c r="C1644" s="191" t="s">
        <v>1027</v>
      </c>
      <c r="D1644" s="165" t="s">
        <v>152</v>
      </c>
      <c r="E1644" s="192">
        <v>6610</v>
      </c>
      <c r="F1644" s="167">
        <v>41691</v>
      </c>
      <c r="G1644" s="168">
        <v>6610</v>
      </c>
      <c r="H1644" s="201">
        <f t="shared" si="25"/>
        <v>0</v>
      </c>
      <c r="I1644" s="169"/>
    </row>
    <row r="1645" spans="1:9" s="145" customFormat="1" ht="15" x14ac:dyDescent="0.25">
      <c r="A1645" s="190">
        <v>41691</v>
      </c>
      <c r="B1645" s="191">
        <v>89</v>
      </c>
      <c r="C1645" s="191" t="s">
        <v>1027</v>
      </c>
      <c r="D1645" s="165" t="s">
        <v>14</v>
      </c>
      <c r="E1645" s="192">
        <v>7297</v>
      </c>
      <c r="F1645" s="167">
        <v>41691</v>
      </c>
      <c r="G1645" s="168">
        <v>7297</v>
      </c>
      <c r="H1645" s="201">
        <f t="shared" si="25"/>
        <v>0</v>
      </c>
      <c r="I1645" s="169" t="s">
        <v>27</v>
      </c>
    </row>
    <row r="1646" spans="1:9" s="145" customFormat="1" ht="15" x14ac:dyDescent="0.25">
      <c r="A1646" s="190">
        <v>41691</v>
      </c>
      <c r="B1646" s="191">
        <v>90</v>
      </c>
      <c r="C1646" s="191" t="s">
        <v>1027</v>
      </c>
      <c r="D1646" s="165" t="s">
        <v>777</v>
      </c>
      <c r="E1646" s="192">
        <v>2131.5</v>
      </c>
      <c r="F1646" s="167">
        <v>41691</v>
      </c>
      <c r="G1646" s="168">
        <v>2131.5</v>
      </c>
      <c r="H1646" s="201">
        <f t="shared" si="25"/>
        <v>0</v>
      </c>
      <c r="I1646" s="169" t="s">
        <v>27</v>
      </c>
    </row>
    <row r="1647" spans="1:9" s="145" customFormat="1" ht="15" x14ac:dyDescent="0.25">
      <c r="A1647" s="190">
        <v>41691</v>
      </c>
      <c r="B1647" s="191">
        <v>91</v>
      </c>
      <c r="C1647" s="191" t="s">
        <v>1027</v>
      </c>
      <c r="D1647" s="165" t="s">
        <v>16</v>
      </c>
      <c r="E1647" s="192">
        <v>912.5</v>
      </c>
      <c r="F1647" s="167">
        <v>41691</v>
      </c>
      <c r="G1647" s="168">
        <v>912.5</v>
      </c>
      <c r="H1647" s="201">
        <f t="shared" si="25"/>
        <v>0</v>
      </c>
      <c r="I1647" s="169" t="s">
        <v>27</v>
      </c>
    </row>
    <row r="1648" spans="1:9" s="145" customFormat="1" ht="15" x14ac:dyDescent="0.25">
      <c r="A1648" s="190">
        <v>41691</v>
      </c>
      <c r="B1648" s="191">
        <v>92</v>
      </c>
      <c r="C1648" s="191" t="s">
        <v>1027</v>
      </c>
      <c r="D1648" s="165" t="s">
        <v>147</v>
      </c>
      <c r="E1648" s="192">
        <v>7246</v>
      </c>
      <c r="F1648" s="167">
        <v>41691</v>
      </c>
      <c r="G1648" s="168">
        <v>7246</v>
      </c>
      <c r="H1648" s="201">
        <f t="shared" si="25"/>
        <v>0</v>
      </c>
      <c r="I1648" s="169"/>
    </row>
    <row r="1649" spans="1:10" x14ac:dyDescent="0.25">
      <c r="A1649" s="190">
        <v>41691</v>
      </c>
      <c r="B1649" s="191">
        <v>93</v>
      </c>
      <c r="C1649" s="191" t="s">
        <v>1027</v>
      </c>
      <c r="D1649" s="171" t="s">
        <v>53</v>
      </c>
      <c r="E1649" s="224">
        <v>0</v>
      </c>
      <c r="F1649" s="169"/>
      <c r="G1649" s="168">
        <v>0</v>
      </c>
      <c r="H1649" s="201">
        <f t="shared" si="25"/>
        <v>0</v>
      </c>
      <c r="I1649" s="169" t="s">
        <v>513</v>
      </c>
      <c r="J1649" s="170" t="s">
        <v>1042</v>
      </c>
    </row>
    <row r="1650" spans="1:10" ht="15" x14ac:dyDescent="0.25">
      <c r="A1650" s="190">
        <v>41691</v>
      </c>
      <c r="B1650" s="191">
        <v>94</v>
      </c>
      <c r="C1650" s="191" t="s">
        <v>1027</v>
      </c>
      <c r="D1650" s="165" t="s">
        <v>62</v>
      </c>
      <c r="E1650" s="192">
        <v>10534</v>
      </c>
      <c r="F1650" s="167">
        <v>41691</v>
      </c>
      <c r="G1650" s="168">
        <v>10534</v>
      </c>
      <c r="H1650" s="201">
        <f t="shared" si="25"/>
        <v>0</v>
      </c>
      <c r="I1650" s="169" t="s">
        <v>217</v>
      </c>
      <c r="J1650" s="145"/>
    </row>
    <row r="1651" spans="1:10" ht="15" x14ac:dyDescent="0.25">
      <c r="A1651" s="190">
        <v>41691</v>
      </c>
      <c r="B1651" s="191">
        <v>95</v>
      </c>
      <c r="C1651" s="191" t="s">
        <v>1027</v>
      </c>
      <c r="D1651" s="165" t="s">
        <v>68</v>
      </c>
      <c r="E1651" s="192">
        <v>1880</v>
      </c>
      <c r="F1651" s="167">
        <v>41691</v>
      </c>
      <c r="G1651" s="168">
        <v>1880</v>
      </c>
      <c r="H1651" s="201">
        <f t="shared" si="25"/>
        <v>0</v>
      </c>
      <c r="I1651" s="169" t="s">
        <v>217</v>
      </c>
      <c r="J1651" s="145"/>
    </row>
    <row r="1652" spans="1:10" ht="15" x14ac:dyDescent="0.25">
      <c r="A1652" s="190">
        <v>41691</v>
      </c>
      <c r="B1652" s="191">
        <v>96</v>
      </c>
      <c r="C1652" s="191" t="s">
        <v>1027</v>
      </c>
      <c r="D1652" s="165" t="s">
        <v>1043</v>
      </c>
      <c r="E1652" s="192">
        <v>472</v>
      </c>
      <c r="F1652" s="167">
        <v>41691</v>
      </c>
      <c r="G1652" s="168">
        <v>472</v>
      </c>
      <c r="H1652" s="201">
        <f t="shared" si="25"/>
        <v>0</v>
      </c>
      <c r="I1652" s="169" t="s">
        <v>217</v>
      </c>
      <c r="J1652" s="145"/>
    </row>
    <row r="1653" spans="1:10" ht="15" x14ac:dyDescent="0.25">
      <c r="A1653" s="190">
        <v>41692</v>
      </c>
      <c r="B1653" s="191">
        <v>97</v>
      </c>
      <c r="C1653" s="191" t="s">
        <v>1027</v>
      </c>
      <c r="D1653" s="165" t="s">
        <v>28</v>
      </c>
      <c r="E1653" s="192">
        <v>5187</v>
      </c>
      <c r="F1653" s="167">
        <v>41692</v>
      </c>
      <c r="G1653" s="168">
        <v>5187</v>
      </c>
      <c r="H1653" s="201">
        <f t="shared" si="25"/>
        <v>0</v>
      </c>
      <c r="I1653" s="169"/>
      <c r="J1653" s="145"/>
    </row>
    <row r="1654" spans="1:10" ht="15" x14ac:dyDescent="0.25">
      <c r="A1654" s="190">
        <v>41692</v>
      </c>
      <c r="B1654" s="191">
        <v>98</v>
      </c>
      <c r="C1654" s="191" t="s">
        <v>1027</v>
      </c>
      <c r="D1654" s="165" t="s">
        <v>122</v>
      </c>
      <c r="E1654" s="192">
        <v>2850</v>
      </c>
      <c r="F1654" s="173">
        <v>41710</v>
      </c>
      <c r="G1654" s="174">
        <v>2850</v>
      </c>
      <c r="H1654" s="201">
        <f t="shared" si="25"/>
        <v>0</v>
      </c>
      <c r="I1654" s="192" t="s">
        <v>12</v>
      </c>
      <c r="J1654" s="145"/>
    </row>
    <row r="1655" spans="1:10" ht="15" x14ac:dyDescent="0.25">
      <c r="A1655" s="190">
        <v>41692</v>
      </c>
      <c r="B1655" s="191">
        <v>99</v>
      </c>
      <c r="C1655" s="191" t="s">
        <v>1027</v>
      </c>
      <c r="D1655" s="165" t="s">
        <v>44</v>
      </c>
      <c r="E1655" s="192">
        <v>5700</v>
      </c>
      <c r="F1655" s="173">
        <v>41710</v>
      </c>
      <c r="G1655" s="174">
        <v>5700</v>
      </c>
      <c r="H1655" s="201">
        <f t="shared" si="25"/>
        <v>0</v>
      </c>
      <c r="I1655" s="169" t="s">
        <v>12</v>
      </c>
      <c r="J1655" s="145"/>
    </row>
    <row r="1656" spans="1:10" ht="15" x14ac:dyDescent="0.25">
      <c r="A1656" s="190">
        <v>41692</v>
      </c>
      <c r="B1656" s="191">
        <v>100</v>
      </c>
      <c r="C1656" s="191" t="s">
        <v>1027</v>
      </c>
      <c r="D1656" s="165" t="s">
        <v>43</v>
      </c>
      <c r="E1656" s="192">
        <v>1900</v>
      </c>
      <c r="F1656" s="173">
        <v>41710</v>
      </c>
      <c r="G1656" s="174">
        <v>1900</v>
      </c>
      <c r="H1656" s="201">
        <f t="shared" si="25"/>
        <v>0</v>
      </c>
      <c r="I1656" s="169" t="s">
        <v>30</v>
      </c>
      <c r="J1656" s="145"/>
    </row>
    <row r="1657" spans="1:10" ht="15" x14ac:dyDescent="0.25">
      <c r="A1657" s="190">
        <v>41692</v>
      </c>
      <c r="B1657" s="191">
        <v>101</v>
      </c>
      <c r="C1657" s="191" t="s">
        <v>1027</v>
      </c>
      <c r="D1657" s="165" t="s">
        <v>42</v>
      </c>
      <c r="E1657" s="192">
        <v>1520</v>
      </c>
      <c r="F1657" s="173">
        <v>41710</v>
      </c>
      <c r="G1657" s="174">
        <v>1520</v>
      </c>
      <c r="H1657" s="201">
        <f t="shared" si="25"/>
        <v>0</v>
      </c>
      <c r="I1657" s="169" t="s">
        <v>30</v>
      </c>
      <c r="J1657" s="145"/>
    </row>
    <row r="1658" spans="1:10" ht="15" x14ac:dyDescent="0.25">
      <c r="A1658" s="190">
        <v>41692</v>
      </c>
      <c r="B1658" s="191">
        <v>102</v>
      </c>
      <c r="C1658" s="191" t="s">
        <v>1027</v>
      </c>
      <c r="D1658" s="165" t="s">
        <v>168</v>
      </c>
      <c r="E1658" s="192">
        <v>6444</v>
      </c>
      <c r="F1658" s="167">
        <v>41696</v>
      </c>
      <c r="G1658" s="168">
        <v>6444</v>
      </c>
      <c r="H1658" s="201">
        <f t="shared" si="25"/>
        <v>0</v>
      </c>
      <c r="I1658" s="169" t="s">
        <v>37</v>
      </c>
      <c r="J1658" s="145"/>
    </row>
    <row r="1659" spans="1:10" ht="15" x14ac:dyDescent="0.25">
      <c r="A1659" s="190">
        <v>41692</v>
      </c>
      <c r="B1659" s="191">
        <v>103</v>
      </c>
      <c r="C1659" s="191" t="s">
        <v>1027</v>
      </c>
      <c r="D1659" s="165" t="s">
        <v>13</v>
      </c>
      <c r="E1659" s="221">
        <v>7280</v>
      </c>
      <c r="F1659" s="175" t="s">
        <v>1044</v>
      </c>
      <c r="G1659" s="168">
        <f>1000+6280</f>
        <v>7280</v>
      </c>
      <c r="H1659" s="201">
        <f t="shared" si="25"/>
        <v>0</v>
      </c>
      <c r="I1659" s="169" t="s">
        <v>21</v>
      </c>
      <c r="J1659" s="145"/>
    </row>
    <row r="1660" spans="1:10" ht="15" x14ac:dyDescent="0.25">
      <c r="A1660" s="190">
        <v>41692</v>
      </c>
      <c r="B1660" s="191">
        <v>104</v>
      </c>
      <c r="C1660" s="191" t="s">
        <v>1027</v>
      </c>
      <c r="D1660" s="165" t="s">
        <v>108</v>
      </c>
      <c r="E1660" s="192">
        <v>10360</v>
      </c>
      <c r="F1660" s="167">
        <v>41692</v>
      </c>
      <c r="G1660" s="168">
        <v>10360</v>
      </c>
      <c r="H1660" s="201">
        <f t="shared" si="25"/>
        <v>0</v>
      </c>
      <c r="I1660" s="169"/>
      <c r="J1660" s="145"/>
    </row>
    <row r="1661" spans="1:10" ht="15" x14ac:dyDescent="0.25">
      <c r="A1661" s="190">
        <v>41692</v>
      </c>
      <c r="B1661" s="191">
        <v>105</v>
      </c>
      <c r="C1661" s="191" t="s">
        <v>1027</v>
      </c>
      <c r="D1661" s="165" t="s">
        <v>163</v>
      </c>
      <c r="E1661" s="192">
        <v>530</v>
      </c>
      <c r="F1661" s="167">
        <v>41692</v>
      </c>
      <c r="G1661" s="168">
        <v>530</v>
      </c>
      <c r="H1661" s="201">
        <f t="shared" si="25"/>
        <v>0</v>
      </c>
      <c r="I1661" s="169"/>
      <c r="J1661" s="145"/>
    </row>
    <row r="1662" spans="1:10" ht="15" x14ac:dyDescent="0.25">
      <c r="A1662" s="190">
        <v>41692</v>
      </c>
      <c r="B1662" s="191">
        <v>106</v>
      </c>
      <c r="C1662" s="191" t="s">
        <v>1027</v>
      </c>
      <c r="D1662" s="165" t="s">
        <v>33</v>
      </c>
      <c r="E1662" s="192">
        <v>4405</v>
      </c>
      <c r="F1662" s="167">
        <v>41692</v>
      </c>
      <c r="G1662" s="168">
        <v>4405</v>
      </c>
      <c r="H1662" s="201">
        <f t="shared" si="25"/>
        <v>0</v>
      </c>
      <c r="I1662" s="169"/>
      <c r="J1662" s="145"/>
    </row>
    <row r="1663" spans="1:10" ht="15" x14ac:dyDescent="0.25">
      <c r="A1663" s="190">
        <v>41692</v>
      </c>
      <c r="B1663" s="191">
        <v>107</v>
      </c>
      <c r="C1663" s="191" t="s">
        <v>1027</v>
      </c>
      <c r="D1663" s="165" t="s">
        <v>116</v>
      </c>
      <c r="E1663" s="192">
        <v>1539</v>
      </c>
      <c r="F1663" s="167">
        <v>41692</v>
      </c>
      <c r="G1663" s="168">
        <v>1539</v>
      </c>
      <c r="H1663" s="201">
        <f t="shared" si="25"/>
        <v>0</v>
      </c>
      <c r="I1663" s="169"/>
      <c r="J1663" s="145"/>
    </row>
    <row r="1664" spans="1:10" ht="15" x14ac:dyDescent="0.25">
      <c r="A1664" s="190">
        <v>41692</v>
      </c>
      <c r="B1664" s="191">
        <v>108</v>
      </c>
      <c r="C1664" s="191" t="s">
        <v>1027</v>
      </c>
      <c r="D1664" s="165" t="s">
        <v>215</v>
      </c>
      <c r="E1664" s="192">
        <v>3272</v>
      </c>
      <c r="F1664" s="167">
        <v>41692</v>
      </c>
      <c r="G1664" s="168">
        <v>3272</v>
      </c>
      <c r="H1664" s="201">
        <f t="shared" si="25"/>
        <v>0</v>
      </c>
      <c r="I1664" s="169"/>
      <c r="J1664" s="145"/>
    </row>
    <row r="1665" spans="1:10" ht="15" x14ac:dyDescent="0.25">
      <c r="A1665" s="190">
        <v>41692</v>
      </c>
      <c r="B1665" s="191">
        <v>109</v>
      </c>
      <c r="C1665" s="191" t="s">
        <v>1027</v>
      </c>
      <c r="D1665" s="165" t="s">
        <v>8</v>
      </c>
      <c r="E1665" s="192">
        <v>3136</v>
      </c>
      <c r="F1665" s="167">
        <v>41692</v>
      </c>
      <c r="G1665" s="168">
        <v>3136</v>
      </c>
      <c r="H1665" s="201">
        <f t="shared" si="25"/>
        <v>0</v>
      </c>
      <c r="I1665" s="169" t="s">
        <v>8</v>
      </c>
      <c r="J1665" s="145"/>
    </row>
    <row r="1666" spans="1:10" ht="15" x14ac:dyDescent="0.25">
      <c r="A1666" s="190">
        <v>41692</v>
      </c>
      <c r="B1666" s="191">
        <v>110</v>
      </c>
      <c r="C1666" s="191" t="s">
        <v>1027</v>
      </c>
      <c r="D1666" s="165" t="s">
        <v>761</v>
      </c>
      <c r="E1666" s="192">
        <v>1990.5</v>
      </c>
      <c r="F1666" s="167">
        <v>41694</v>
      </c>
      <c r="G1666" s="168">
        <v>1990.5</v>
      </c>
      <c r="H1666" s="201">
        <f t="shared" si="25"/>
        <v>0</v>
      </c>
      <c r="I1666" s="169" t="s">
        <v>30</v>
      </c>
      <c r="J1666" s="145"/>
    </row>
    <row r="1667" spans="1:10" ht="15" x14ac:dyDescent="0.25">
      <c r="A1667" s="190">
        <v>41692</v>
      </c>
      <c r="B1667" s="191">
        <v>111</v>
      </c>
      <c r="C1667" s="191" t="s">
        <v>1027</v>
      </c>
      <c r="D1667" s="165" t="s">
        <v>8</v>
      </c>
      <c r="E1667" s="192">
        <v>350.5</v>
      </c>
      <c r="F1667" s="167">
        <v>41692</v>
      </c>
      <c r="G1667" s="168">
        <v>350.5</v>
      </c>
      <c r="H1667" s="201">
        <f t="shared" si="25"/>
        <v>0</v>
      </c>
      <c r="I1667" s="169" t="s">
        <v>8</v>
      </c>
      <c r="J1667" s="145"/>
    </row>
    <row r="1668" spans="1:10" ht="24" customHeight="1" x14ac:dyDescent="0.25">
      <c r="A1668" s="190">
        <v>41692</v>
      </c>
      <c r="B1668" s="191">
        <v>112</v>
      </c>
      <c r="C1668" s="191" t="s">
        <v>1027</v>
      </c>
      <c r="D1668" s="165" t="s">
        <v>29</v>
      </c>
      <c r="E1668" s="192">
        <v>11348</v>
      </c>
      <c r="F1668" s="230" t="s">
        <v>1045</v>
      </c>
      <c r="G1668" s="174">
        <v>11348</v>
      </c>
      <c r="H1668" s="201">
        <f t="shared" si="25"/>
        <v>0</v>
      </c>
      <c r="I1668" s="169" t="s">
        <v>30</v>
      </c>
      <c r="J1668" s="145"/>
    </row>
    <row r="1669" spans="1:10" ht="15" x14ac:dyDescent="0.25">
      <c r="A1669" s="190">
        <v>41692</v>
      </c>
      <c r="B1669" s="191">
        <v>113</v>
      </c>
      <c r="C1669" s="191" t="s">
        <v>1027</v>
      </c>
      <c r="D1669" s="165" t="s">
        <v>47</v>
      </c>
      <c r="E1669" s="192">
        <v>4623.5</v>
      </c>
      <c r="F1669" s="167">
        <v>41695</v>
      </c>
      <c r="G1669" s="168">
        <v>4623.5</v>
      </c>
      <c r="H1669" s="201">
        <f t="shared" ref="H1669:H1732" si="26">E1669-G1669</f>
        <v>0</v>
      </c>
      <c r="I1669" s="169" t="s">
        <v>30</v>
      </c>
      <c r="J1669" s="145"/>
    </row>
    <row r="1670" spans="1:10" ht="15" x14ac:dyDescent="0.25">
      <c r="A1670" s="190">
        <v>41692</v>
      </c>
      <c r="B1670" s="191">
        <v>114</v>
      </c>
      <c r="C1670" s="191" t="s">
        <v>1027</v>
      </c>
      <c r="D1670" s="165" t="s">
        <v>57</v>
      </c>
      <c r="E1670" s="192">
        <v>1200</v>
      </c>
      <c r="F1670" s="167">
        <v>41692</v>
      </c>
      <c r="G1670" s="168">
        <v>1200</v>
      </c>
      <c r="H1670" s="201">
        <f t="shared" si="26"/>
        <v>0</v>
      </c>
      <c r="I1670" s="169" t="s">
        <v>30</v>
      </c>
      <c r="J1670" s="145"/>
    </row>
    <row r="1671" spans="1:10" ht="15" x14ac:dyDescent="0.25">
      <c r="A1671" s="190">
        <v>41692</v>
      </c>
      <c r="B1671" s="191">
        <v>115</v>
      </c>
      <c r="C1671" s="191" t="s">
        <v>1027</v>
      </c>
      <c r="D1671" s="165" t="s">
        <v>8</v>
      </c>
      <c r="E1671" s="192">
        <v>2050</v>
      </c>
      <c r="F1671" s="167">
        <v>41692</v>
      </c>
      <c r="G1671" s="168">
        <v>2050</v>
      </c>
      <c r="H1671" s="201">
        <f t="shared" si="26"/>
        <v>0</v>
      </c>
      <c r="I1671" s="169" t="s">
        <v>8</v>
      </c>
      <c r="J1671" s="145"/>
    </row>
    <row r="1672" spans="1:10" ht="15" x14ac:dyDescent="0.25">
      <c r="A1672" s="190">
        <v>41692</v>
      </c>
      <c r="B1672" s="191">
        <v>116</v>
      </c>
      <c r="C1672" s="191" t="s">
        <v>1027</v>
      </c>
      <c r="D1672" s="165" t="s">
        <v>8</v>
      </c>
      <c r="E1672" s="192">
        <v>3330.5</v>
      </c>
      <c r="F1672" s="167">
        <v>41692</v>
      </c>
      <c r="G1672" s="168">
        <v>3330.5</v>
      </c>
      <c r="H1672" s="201">
        <f t="shared" si="26"/>
        <v>0</v>
      </c>
      <c r="I1672" s="169" t="s">
        <v>8</v>
      </c>
      <c r="J1672" s="145"/>
    </row>
    <row r="1673" spans="1:10" ht="15" x14ac:dyDescent="0.25">
      <c r="A1673" s="190">
        <v>41692</v>
      </c>
      <c r="B1673" s="191">
        <v>117</v>
      </c>
      <c r="C1673" s="191" t="s">
        <v>1027</v>
      </c>
      <c r="D1673" s="165" t="s">
        <v>35</v>
      </c>
      <c r="E1673" s="192">
        <v>694</v>
      </c>
      <c r="F1673" s="167">
        <v>41692</v>
      </c>
      <c r="G1673" s="168">
        <v>694</v>
      </c>
      <c r="H1673" s="201">
        <f t="shared" si="26"/>
        <v>0</v>
      </c>
      <c r="I1673" s="169" t="s">
        <v>30</v>
      </c>
      <c r="J1673" s="145"/>
    </row>
    <row r="1674" spans="1:10" ht="15" x14ac:dyDescent="0.25">
      <c r="A1674" s="190">
        <v>41692</v>
      </c>
      <c r="B1674" s="191">
        <v>118</v>
      </c>
      <c r="C1674" s="191" t="s">
        <v>1027</v>
      </c>
      <c r="D1674" s="165" t="s">
        <v>8</v>
      </c>
      <c r="E1674" s="192">
        <v>743</v>
      </c>
      <c r="F1674" s="167">
        <v>41692</v>
      </c>
      <c r="G1674" s="168">
        <v>743</v>
      </c>
      <c r="H1674" s="201">
        <f t="shared" si="26"/>
        <v>0</v>
      </c>
      <c r="I1674" s="169" t="s">
        <v>8</v>
      </c>
      <c r="J1674" s="145"/>
    </row>
    <row r="1675" spans="1:10" ht="15" x14ac:dyDescent="0.25">
      <c r="A1675" s="190">
        <v>41692</v>
      </c>
      <c r="B1675" s="191">
        <v>119</v>
      </c>
      <c r="C1675" s="191" t="s">
        <v>1027</v>
      </c>
      <c r="D1675" s="165" t="s">
        <v>55</v>
      </c>
      <c r="E1675" s="192">
        <v>13733</v>
      </c>
      <c r="F1675" s="167">
        <v>41692</v>
      </c>
      <c r="G1675" s="168">
        <v>13733</v>
      </c>
      <c r="H1675" s="201">
        <f t="shared" si="26"/>
        <v>0</v>
      </c>
      <c r="I1675" s="169" t="s">
        <v>8</v>
      </c>
      <c r="J1675" s="145"/>
    </row>
    <row r="1676" spans="1:10" ht="15" x14ac:dyDescent="0.25">
      <c r="A1676" s="190">
        <v>41692</v>
      </c>
      <c r="B1676" s="191">
        <v>120</v>
      </c>
      <c r="C1676" s="191" t="s">
        <v>1027</v>
      </c>
      <c r="D1676" s="165" t="s">
        <v>110</v>
      </c>
      <c r="E1676" s="192">
        <v>19047.599999999999</v>
      </c>
      <c r="F1676" s="173">
        <v>41710</v>
      </c>
      <c r="G1676" s="174">
        <v>19047.599999999999</v>
      </c>
      <c r="H1676" s="201">
        <f t="shared" si="26"/>
        <v>0</v>
      </c>
      <c r="I1676" s="169" t="s">
        <v>30</v>
      </c>
      <c r="J1676" s="145"/>
    </row>
    <row r="1677" spans="1:10" ht="15" x14ac:dyDescent="0.25">
      <c r="A1677" s="190">
        <v>41692</v>
      </c>
      <c r="B1677" s="191">
        <v>121</v>
      </c>
      <c r="C1677" s="191" t="s">
        <v>1027</v>
      </c>
      <c r="D1677" s="165" t="s">
        <v>66</v>
      </c>
      <c r="E1677" s="192">
        <v>1350</v>
      </c>
      <c r="F1677" s="167">
        <v>41692</v>
      </c>
      <c r="G1677" s="168">
        <v>1350</v>
      </c>
      <c r="H1677" s="201">
        <f t="shared" si="26"/>
        <v>0</v>
      </c>
      <c r="I1677" s="169" t="s">
        <v>12</v>
      </c>
      <c r="J1677" s="145"/>
    </row>
    <row r="1678" spans="1:10" ht="15" x14ac:dyDescent="0.25">
      <c r="A1678" s="190">
        <v>41692</v>
      </c>
      <c r="B1678" s="191">
        <v>122</v>
      </c>
      <c r="C1678" s="191" t="s">
        <v>1027</v>
      </c>
      <c r="D1678" s="165" t="s">
        <v>1046</v>
      </c>
      <c r="E1678" s="192">
        <v>1283</v>
      </c>
      <c r="F1678" s="167">
        <v>41692</v>
      </c>
      <c r="G1678" s="168">
        <v>1283</v>
      </c>
      <c r="H1678" s="201">
        <f t="shared" si="26"/>
        <v>0</v>
      </c>
      <c r="I1678" s="169" t="s">
        <v>12</v>
      </c>
      <c r="J1678" s="145"/>
    </row>
    <row r="1679" spans="1:10" ht="15" x14ac:dyDescent="0.25">
      <c r="A1679" s="190">
        <v>41692</v>
      </c>
      <c r="B1679" s="191">
        <v>123</v>
      </c>
      <c r="C1679" s="191" t="s">
        <v>1027</v>
      </c>
      <c r="D1679" s="165" t="s">
        <v>188</v>
      </c>
      <c r="E1679" s="192">
        <v>5382.5</v>
      </c>
      <c r="F1679" s="167">
        <v>41692</v>
      </c>
      <c r="G1679" s="168">
        <v>5382.5</v>
      </c>
      <c r="H1679" s="201">
        <f t="shared" si="26"/>
        <v>0</v>
      </c>
      <c r="I1679" s="169" t="s">
        <v>217</v>
      </c>
      <c r="J1679" s="145"/>
    </row>
    <row r="1680" spans="1:10" ht="15" x14ac:dyDescent="0.25">
      <c r="A1680" s="190">
        <v>41692</v>
      </c>
      <c r="B1680" s="191">
        <v>124</v>
      </c>
      <c r="C1680" s="191" t="s">
        <v>1027</v>
      </c>
      <c r="D1680" s="165" t="s">
        <v>49</v>
      </c>
      <c r="E1680" s="192">
        <v>9866</v>
      </c>
      <c r="F1680" s="167">
        <v>41692</v>
      </c>
      <c r="G1680" s="168">
        <v>9866</v>
      </c>
      <c r="H1680" s="201">
        <f t="shared" si="26"/>
        <v>0</v>
      </c>
      <c r="I1680" s="169"/>
      <c r="J1680" s="145"/>
    </row>
    <row r="1681" spans="1:10" ht="15" x14ac:dyDescent="0.25">
      <c r="A1681" s="190">
        <v>41692</v>
      </c>
      <c r="B1681" s="191">
        <v>125</v>
      </c>
      <c r="C1681" s="191" t="s">
        <v>1027</v>
      </c>
      <c r="D1681" s="165" t="s">
        <v>144</v>
      </c>
      <c r="E1681" s="192">
        <v>3576</v>
      </c>
      <c r="F1681" s="167">
        <v>41692</v>
      </c>
      <c r="G1681" s="168">
        <v>3576</v>
      </c>
      <c r="H1681" s="201">
        <f t="shared" si="26"/>
        <v>0</v>
      </c>
      <c r="I1681" s="169" t="s">
        <v>12</v>
      </c>
      <c r="J1681" s="145"/>
    </row>
    <row r="1682" spans="1:10" x14ac:dyDescent="0.25">
      <c r="A1682" s="190">
        <v>41692</v>
      </c>
      <c r="B1682" s="191">
        <v>126</v>
      </c>
      <c r="C1682" s="191" t="s">
        <v>1027</v>
      </c>
      <c r="D1682" s="165" t="s">
        <v>516</v>
      </c>
      <c r="E1682" s="192">
        <v>1271</v>
      </c>
      <c r="F1682" s="167">
        <v>41692</v>
      </c>
      <c r="G1682" s="168">
        <v>1271</v>
      </c>
      <c r="H1682" s="201">
        <f t="shared" si="26"/>
        <v>0</v>
      </c>
      <c r="I1682" s="169" t="s">
        <v>12</v>
      </c>
    </row>
    <row r="1683" spans="1:10" x14ac:dyDescent="0.25">
      <c r="A1683" s="190">
        <v>41692</v>
      </c>
      <c r="B1683" s="191">
        <v>127</v>
      </c>
      <c r="C1683" s="191" t="s">
        <v>1027</v>
      </c>
      <c r="D1683" s="165" t="s">
        <v>1047</v>
      </c>
      <c r="E1683" s="192">
        <v>2073.5</v>
      </c>
      <c r="F1683" s="167">
        <v>41692</v>
      </c>
      <c r="G1683" s="168">
        <v>2073.5</v>
      </c>
      <c r="H1683" s="201">
        <f t="shared" si="26"/>
        <v>0</v>
      </c>
      <c r="I1683" s="169" t="s">
        <v>8</v>
      </c>
    </row>
    <row r="1684" spans="1:10" x14ac:dyDescent="0.25">
      <c r="A1684" s="190">
        <v>41692</v>
      </c>
      <c r="B1684" s="191">
        <v>128</v>
      </c>
      <c r="C1684" s="191" t="s">
        <v>1027</v>
      </c>
      <c r="D1684" s="165" t="s">
        <v>1048</v>
      </c>
      <c r="E1684" s="192">
        <v>3685.5</v>
      </c>
      <c r="F1684" s="167">
        <v>41692</v>
      </c>
      <c r="G1684" s="168">
        <v>3685.5</v>
      </c>
      <c r="H1684" s="201">
        <f t="shared" si="26"/>
        <v>0</v>
      </c>
      <c r="I1684" s="169" t="s">
        <v>217</v>
      </c>
      <c r="J1684" s="170" t="s">
        <v>1049</v>
      </c>
    </row>
    <row r="1685" spans="1:10" x14ac:dyDescent="0.25">
      <c r="A1685" s="190">
        <v>41692</v>
      </c>
      <c r="B1685" s="191">
        <v>129</v>
      </c>
      <c r="C1685" s="191" t="s">
        <v>1027</v>
      </c>
      <c r="D1685" s="165" t="s">
        <v>8</v>
      </c>
      <c r="E1685" s="192">
        <v>395.5</v>
      </c>
      <c r="F1685" s="167">
        <v>41692</v>
      </c>
      <c r="G1685" s="168">
        <v>395.5</v>
      </c>
      <c r="H1685" s="201">
        <f t="shared" si="26"/>
        <v>0</v>
      </c>
      <c r="I1685" s="169" t="s">
        <v>8</v>
      </c>
    </row>
    <row r="1686" spans="1:10" x14ac:dyDescent="0.25">
      <c r="A1686" s="190">
        <v>41692</v>
      </c>
      <c r="B1686" s="191">
        <v>130</v>
      </c>
      <c r="C1686" s="191" t="s">
        <v>1027</v>
      </c>
      <c r="D1686" s="165" t="s">
        <v>8</v>
      </c>
      <c r="E1686" s="192">
        <v>196.5</v>
      </c>
      <c r="F1686" s="167">
        <v>41692</v>
      </c>
      <c r="G1686" s="168">
        <v>196.5</v>
      </c>
      <c r="H1686" s="201">
        <f t="shared" si="26"/>
        <v>0</v>
      </c>
      <c r="I1686" s="169" t="s">
        <v>8</v>
      </c>
    </row>
    <row r="1687" spans="1:10" x14ac:dyDescent="0.25">
      <c r="A1687" s="190">
        <v>41692</v>
      </c>
      <c r="B1687" s="191">
        <v>131</v>
      </c>
      <c r="C1687" s="191" t="s">
        <v>1027</v>
      </c>
      <c r="D1687" s="165" t="s">
        <v>902</v>
      </c>
      <c r="E1687" s="192">
        <v>23281.62</v>
      </c>
      <c r="F1687" s="167">
        <v>41692</v>
      </c>
      <c r="G1687" s="168">
        <v>23281.62</v>
      </c>
      <c r="H1687" s="201">
        <f t="shared" si="26"/>
        <v>0</v>
      </c>
      <c r="I1687" s="169" t="s">
        <v>162</v>
      </c>
    </row>
    <row r="1688" spans="1:10" x14ac:dyDescent="0.25">
      <c r="A1688" s="190">
        <v>41692</v>
      </c>
      <c r="B1688" s="191">
        <v>132</v>
      </c>
      <c r="C1688" s="191" t="s">
        <v>1027</v>
      </c>
      <c r="D1688" s="165" t="s">
        <v>886</v>
      </c>
      <c r="E1688" s="192">
        <v>4810.26</v>
      </c>
      <c r="F1688" s="167">
        <v>41692</v>
      </c>
      <c r="G1688" s="168">
        <v>4810.26</v>
      </c>
      <c r="H1688" s="201">
        <f t="shared" si="26"/>
        <v>0</v>
      </c>
      <c r="I1688" s="169" t="s">
        <v>217</v>
      </c>
    </row>
    <row r="1689" spans="1:10" x14ac:dyDescent="0.25">
      <c r="A1689" s="190">
        <v>41692</v>
      </c>
      <c r="B1689" s="191">
        <v>133</v>
      </c>
      <c r="C1689" s="191" t="s">
        <v>1027</v>
      </c>
      <c r="D1689" s="165" t="s">
        <v>68</v>
      </c>
      <c r="E1689" s="192">
        <v>3888</v>
      </c>
      <c r="F1689" s="167">
        <v>41692</v>
      </c>
      <c r="G1689" s="168">
        <v>3888</v>
      </c>
      <c r="H1689" s="201">
        <f t="shared" si="26"/>
        <v>0</v>
      </c>
      <c r="I1689" s="169" t="s">
        <v>162</v>
      </c>
    </row>
    <row r="1690" spans="1:10" x14ac:dyDescent="0.25">
      <c r="A1690" s="190">
        <v>41692</v>
      </c>
      <c r="B1690" s="191">
        <v>134</v>
      </c>
      <c r="C1690" s="191" t="s">
        <v>1027</v>
      </c>
      <c r="D1690" s="165" t="s">
        <v>115</v>
      </c>
      <c r="E1690" s="192">
        <v>682.5</v>
      </c>
      <c r="F1690" s="167">
        <v>41692</v>
      </c>
      <c r="G1690" s="168">
        <v>682.5</v>
      </c>
      <c r="H1690" s="201">
        <f t="shared" si="26"/>
        <v>0</v>
      </c>
      <c r="I1690" s="169" t="s">
        <v>115</v>
      </c>
    </row>
    <row r="1691" spans="1:10" x14ac:dyDescent="0.25">
      <c r="A1691" s="190">
        <v>41692</v>
      </c>
      <c r="B1691" s="191">
        <v>135</v>
      </c>
      <c r="C1691" s="191" t="s">
        <v>1027</v>
      </c>
      <c r="D1691" s="165" t="s">
        <v>8</v>
      </c>
      <c r="E1691" s="192">
        <v>788</v>
      </c>
      <c r="F1691" s="167">
        <v>41692</v>
      </c>
      <c r="G1691" s="168">
        <v>788</v>
      </c>
      <c r="H1691" s="201">
        <f t="shared" si="26"/>
        <v>0</v>
      </c>
      <c r="I1691" s="169" t="s">
        <v>8</v>
      </c>
    </row>
    <row r="1692" spans="1:10" x14ac:dyDescent="0.25">
      <c r="A1692" s="190">
        <v>41692</v>
      </c>
      <c r="B1692" s="191">
        <v>136</v>
      </c>
      <c r="C1692" s="191" t="s">
        <v>1027</v>
      </c>
      <c r="D1692" s="165" t="s">
        <v>98</v>
      </c>
      <c r="E1692" s="192">
        <v>14408.5</v>
      </c>
      <c r="F1692" s="167">
        <v>41692</v>
      </c>
      <c r="G1692" s="168">
        <v>14408.5</v>
      </c>
      <c r="H1692" s="201">
        <f t="shared" si="26"/>
        <v>0</v>
      </c>
      <c r="I1692" s="169" t="s">
        <v>162</v>
      </c>
    </row>
    <row r="1693" spans="1:10" x14ac:dyDescent="0.25">
      <c r="A1693" s="190">
        <v>41692</v>
      </c>
      <c r="B1693" s="191">
        <v>137</v>
      </c>
      <c r="C1693" s="191" t="s">
        <v>1027</v>
      </c>
      <c r="D1693" s="165" t="s">
        <v>16</v>
      </c>
      <c r="E1693" s="192">
        <v>2365</v>
      </c>
      <c r="F1693" s="167">
        <v>41692</v>
      </c>
      <c r="G1693" s="168">
        <v>2365</v>
      </c>
      <c r="H1693" s="201">
        <f t="shared" si="26"/>
        <v>0</v>
      </c>
      <c r="I1693" s="169"/>
    </row>
    <row r="1694" spans="1:10" x14ac:dyDescent="0.25">
      <c r="A1694" s="190">
        <v>41692</v>
      </c>
      <c r="B1694" s="191">
        <v>138</v>
      </c>
      <c r="C1694" s="191" t="s">
        <v>1027</v>
      </c>
      <c r="D1694" s="165" t="s">
        <v>1050</v>
      </c>
      <c r="E1694" s="192">
        <v>21049</v>
      </c>
      <c r="F1694" s="167">
        <v>41692</v>
      </c>
      <c r="G1694" s="168">
        <v>21049</v>
      </c>
      <c r="H1694" s="201">
        <f t="shared" si="26"/>
        <v>0</v>
      </c>
      <c r="I1694" s="169"/>
    </row>
    <row r="1695" spans="1:10" x14ac:dyDescent="0.25">
      <c r="A1695" s="190">
        <v>41692</v>
      </c>
      <c r="B1695" s="191">
        <v>139</v>
      </c>
      <c r="C1695" s="191" t="s">
        <v>1027</v>
      </c>
      <c r="D1695" s="165" t="s">
        <v>99</v>
      </c>
      <c r="E1695" s="192">
        <v>344.5</v>
      </c>
      <c r="F1695" s="167">
        <v>41692</v>
      </c>
      <c r="G1695" s="168">
        <v>344.5</v>
      </c>
      <c r="H1695" s="201">
        <f t="shared" si="26"/>
        <v>0</v>
      </c>
      <c r="I1695" s="169"/>
    </row>
    <row r="1696" spans="1:10" x14ac:dyDescent="0.25">
      <c r="A1696" s="190">
        <v>41692</v>
      </c>
      <c r="B1696" s="191">
        <v>140</v>
      </c>
      <c r="C1696" s="191" t="s">
        <v>1027</v>
      </c>
      <c r="D1696" s="165" t="s">
        <v>23</v>
      </c>
      <c r="E1696" s="192">
        <v>1825</v>
      </c>
      <c r="F1696" s="167">
        <v>41692</v>
      </c>
      <c r="G1696" s="168">
        <v>1825</v>
      </c>
      <c r="H1696" s="201">
        <f t="shared" si="26"/>
        <v>0</v>
      </c>
      <c r="I1696" s="169"/>
    </row>
    <row r="1697" spans="1:10" x14ac:dyDescent="0.25">
      <c r="A1697" s="190">
        <v>41692</v>
      </c>
      <c r="B1697" s="191">
        <v>141</v>
      </c>
      <c r="C1697" s="191" t="s">
        <v>1027</v>
      </c>
      <c r="D1697" s="165" t="s">
        <v>111</v>
      </c>
      <c r="E1697" s="192">
        <v>3632</v>
      </c>
      <c r="F1697" s="167">
        <v>41693</v>
      </c>
      <c r="G1697" s="168">
        <v>3632</v>
      </c>
      <c r="H1697" s="201">
        <f t="shared" si="26"/>
        <v>0</v>
      </c>
      <c r="I1697" s="169" t="s">
        <v>37</v>
      </c>
    </row>
    <row r="1698" spans="1:10" x14ac:dyDescent="0.25">
      <c r="A1698" s="190">
        <v>41692</v>
      </c>
      <c r="B1698" s="191">
        <v>142</v>
      </c>
      <c r="C1698" s="191" t="s">
        <v>1027</v>
      </c>
      <c r="D1698" s="165" t="s">
        <v>79</v>
      </c>
      <c r="E1698" s="221">
        <v>22472.5</v>
      </c>
      <c r="F1698" s="215" t="s">
        <v>1051</v>
      </c>
      <c r="G1698" s="174">
        <v>22472.5</v>
      </c>
      <c r="H1698" s="201">
        <f t="shared" si="26"/>
        <v>0</v>
      </c>
      <c r="I1698" s="169" t="s">
        <v>37</v>
      </c>
      <c r="J1698" s="170" t="s">
        <v>1052</v>
      </c>
    </row>
    <row r="1699" spans="1:10" x14ac:dyDescent="0.25">
      <c r="A1699" s="190">
        <v>41692</v>
      </c>
      <c r="B1699" s="191">
        <v>143</v>
      </c>
      <c r="C1699" s="191" t="s">
        <v>1027</v>
      </c>
      <c r="D1699" s="165" t="s">
        <v>78</v>
      </c>
      <c r="E1699" s="192">
        <v>3872</v>
      </c>
      <c r="F1699" s="167">
        <v>41694</v>
      </c>
      <c r="G1699" s="168">
        <v>3872</v>
      </c>
      <c r="H1699" s="201">
        <f t="shared" si="26"/>
        <v>0</v>
      </c>
      <c r="I1699" s="169" t="s">
        <v>217</v>
      </c>
    </row>
    <row r="1700" spans="1:10" x14ac:dyDescent="0.25">
      <c r="A1700" s="190">
        <v>41692</v>
      </c>
      <c r="B1700" s="191">
        <v>144</v>
      </c>
      <c r="C1700" s="191" t="s">
        <v>1027</v>
      </c>
      <c r="D1700" s="165" t="s">
        <v>624</v>
      </c>
      <c r="E1700" s="192">
        <v>1903</v>
      </c>
      <c r="F1700" s="167">
        <v>41694</v>
      </c>
      <c r="G1700" s="168">
        <v>1903</v>
      </c>
      <c r="H1700" s="201">
        <f t="shared" si="26"/>
        <v>0</v>
      </c>
      <c r="I1700" s="169" t="s">
        <v>217</v>
      </c>
    </row>
    <row r="1701" spans="1:10" x14ac:dyDescent="0.25">
      <c r="A1701" s="190">
        <v>41692</v>
      </c>
      <c r="B1701" s="191">
        <v>145</v>
      </c>
      <c r="C1701" s="191" t="s">
        <v>1027</v>
      </c>
      <c r="D1701" s="165" t="s">
        <v>561</v>
      </c>
      <c r="E1701" s="192">
        <v>14096.5</v>
      </c>
      <c r="F1701" s="167">
        <v>41694</v>
      </c>
      <c r="G1701" s="168">
        <v>14096.5</v>
      </c>
      <c r="H1701" s="201">
        <f t="shared" si="26"/>
        <v>0</v>
      </c>
      <c r="I1701" s="169" t="s">
        <v>217</v>
      </c>
    </row>
    <row r="1702" spans="1:10" x14ac:dyDescent="0.25">
      <c r="A1702" s="190">
        <v>41692</v>
      </c>
      <c r="B1702" s="191">
        <v>146</v>
      </c>
      <c r="C1702" s="191" t="s">
        <v>1027</v>
      </c>
      <c r="D1702" s="165" t="s">
        <v>87</v>
      </c>
      <c r="E1702" s="192">
        <v>3053.5</v>
      </c>
      <c r="F1702" s="167">
        <v>41692</v>
      </c>
      <c r="G1702" s="168">
        <v>3053.5</v>
      </c>
      <c r="H1702" s="201">
        <f t="shared" si="26"/>
        <v>0</v>
      </c>
      <c r="I1702" s="169" t="s">
        <v>8</v>
      </c>
    </row>
    <row r="1703" spans="1:10" x14ac:dyDescent="0.25">
      <c r="A1703" s="190">
        <v>41692</v>
      </c>
      <c r="B1703" s="191">
        <v>147</v>
      </c>
      <c r="C1703" s="191" t="s">
        <v>1027</v>
      </c>
      <c r="D1703" s="165" t="s">
        <v>348</v>
      </c>
      <c r="E1703" s="192">
        <v>5686.5</v>
      </c>
      <c r="F1703" s="167">
        <v>41694</v>
      </c>
      <c r="G1703" s="168">
        <v>5686.5</v>
      </c>
      <c r="H1703" s="201">
        <f t="shared" si="26"/>
        <v>0</v>
      </c>
      <c r="I1703" s="169" t="s">
        <v>217</v>
      </c>
    </row>
    <row r="1704" spans="1:10" x14ac:dyDescent="0.25">
      <c r="A1704" s="190">
        <v>41692</v>
      </c>
      <c r="B1704" s="191">
        <v>148</v>
      </c>
      <c r="C1704" s="191" t="s">
        <v>1027</v>
      </c>
      <c r="D1704" s="165" t="s">
        <v>80</v>
      </c>
      <c r="E1704" s="192">
        <v>2362.5</v>
      </c>
      <c r="F1704" s="167">
        <v>41694</v>
      </c>
      <c r="G1704" s="168">
        <v>2362.5</v>
      </c>
      <c r="H1704" s="201">
        <f t="shared" si="26"/>
        <v>0</v>
      </c>
      <c r="I1704" s="169" t="s">
        <v>217</v>
      </c>
    </row>
    <row r="1705" spans="1:10" x14ac:dyDescent="0.25">
      <c r="A1705" s="190">
        <v>41692</v>
      </c>
      <c r="B1705" s="191">
        <v>149</v>
      </c>
      <c r="C1705" s="191" t="s">
        <v>1027</v>
      </c>
      <c r="D1705" s="165" t="s">
        <v>54</v>
      </c>
      <c r="E1705" s="192">
        <v>4355.2</v>
      </c>
      <c r="F1705" s="167">
        <v>41694</v>
      </c>
      <c r="G1705" s="168">
        <v>4355.2</v>
      </c>
      <c r="H1705" s="201">
        <f t="shared" si="26"/>
        <v>0</v>
      </c>
      <c r="I1705" s="169" t="s">
        <v>217</v>
      </c>
    </row>
    <row r="1706" spans="1:10" x14ac:dyDescent="0.25">
      <c r="A1706" s="190">
        <v>41692</v>
      </c>
      <c r="B1706" s="191">
        <v>150</v>
      </c>
      <c r="C1706" s="191" t="s">
        <v>1027</v>
      </c>
      <c r="D1706" s="165" t="s">
        <v>74</v>
      </c>
      <c r="E1706" s="192">
        <v>1668</v>
      </c>
      <c r="F1706" s="167">
        <v>41692</v>
      </c>
      <c r="G1706" s="168">
        <v>1668</v>
      </c>
      <c r="H1706" s="201">
        <f t="shared" si="26"/>
        <v>0</v>
      </c>
      <c r="I1706" s="169"/>
    </row>
    <row r="1707" spans="1:10" x14ac:dyDescent="0.25">
      <c r="A1707" s="190">
        <v>41692</v>
      </c>
      <c r="B1707" s="191">
        <v>151</v>
      </c>
      <c r="C1707" s="191" t="s">
        <v>1027</v>
      </c>
      <c r="D1707" s="165" t="s">
        <v>147</v>
      </c>
      <c r="E1707" s="192">
        <v>4863.5</v>
      </c>
      <c r="F1707" s="167">
        <v>41694</v>
      </c>
      <c r="G1707" s="168">
        <v>4863.5</v>
      </c>
      <c r="H1707" s="201">
        <f t="shared" si="26"/>
        <v>0</v>
      </c>
      <c r="I1707" s="169" t="s">
        <v>217</v>
      </c>
    </row>
    <row r="1708" spans="1:10" x14ac:dyDescent="0.25">
      <c r="A1708" s="190">
        <v>41692</v>
      </c>
      <c r="B1708" s="191">
        <v>152</v>
      </c>
      <c r="C1708" s="191" t="s">
        <v>1027</v>
      </c>
      <c r="D1708" s="165" t="s">
        <v>995</v>
      </c>
      <c r="E1708" s="192">
        <v>4073.5</v>
      </c>
      <c r="F1708" s="167">
        <v>41692</v>
      </c>
      <c r="G1708" s="168">
        <v>4073.5</v>
      </c>
      <c r="H1708" s="201">
        <f t="shared" si="26"/>
        <v>0</v>
      </c>
      <c r="I1708" s="169" t="s">
        <v>8</v>
      </c>
    </row>
    <row r="1709" spans="1:10" x14ac:dyDescent="0.25">
      <c r="A1709" s="190">
        <v>41692</v>
      </c>
      <c r="B1709" s="191">
        <v>153</v>
      </c>
      <c r="C1709" s="191" t="s">
        <v>1027</v>
      </c>
      <c r="D1709" s="165" t="s">
        <v>524</v>
      </c>
      <c r="E1709" s="192">
        <v>3068</v>
      </c>
      <c r="F1709" s="173">
        <v>41703</v>
      </c>
      <c r="G1709" s="174">
        <v>3068</v>
      </c>
      <c r="H1709" s="201">
        <f t="shared" si="26"/>
        <v>0</v>
      </c>
      <c r="I1709" s="169"/>
    </row>
    <row r="1710" spans="1:10" x14ac:dyDescent="0.25">
      <c r="A1710" s="190">
        <v>41692</v>
      </c>
      <c r="B1710" s="191">
        <v>154</v>
      </c>
      <c r="C1710" s="191" t="s">
        <v>1027</v>
      </c>
      <c r="D1710" s="165" t="s">
        <v>396</v>
      </c>
      <c r="E1710" s="221">
        <v>407</v>
      </c>
      <c r="F1710" s="175" t="s">
        <v>1053</v>
      </c>
      <c r="G1710" s="168">
        <f>200+207</f>
        <v>407</v>
      </c>
      <c r="H1710" s="201">
        <f t="shared" si="26"/>
        <v>0</v>
      </c>
      <c r="I1710" s="169" t="s">
        <v>8</v>
      </c>
    </row>
    <row r="1711" spans="1:10" x14ac:dyDescent="0.25">
      <c r="A1711" s="190">
        <v>41692</v>
      </c>
      <c r="B1711" s="191">
        <v>155</v>
      </c>
      <c r="C1711" s="191" t="s">
        <v>1027</v>
      </c>
      <c r="D1711" s="165" t="s">
        <v>8</v>
      </c>
      <c r="E1711" s="192">
        <v>1193</v>
      </c>
      <c r="F1711" s="167">
        <v>41692</v>
      </c>
      <c r="G1711" s="168">
        <v>1193</v>
      </c>
      <c r="H1711" s="201">
        <f t="shared" si="26"/>
        <v>0</v>
      </c>
      <c r="I1711" s="169" t="s">
        <v>8</v>
      </c>
    </row>
    <row r="1712" spans="1:10" x14ac:dyDescent="0.25">
      <c r="A1712" s="190">
        <v>41692</v>
      </c>
      <c r="B1712" s="191">
        <v>156</v>
      </c>
      <c r="C1712" s="191" t="s">
        <v>1027</v>
      </c>
      <c r="D1712" s="165" t="s">
        <v>136</v>
      </c>
      <c r="E1712" s="221">
        <v>2392</v>
      </c>
      <c r="F1712" s="175" t="s">
        <v>1054</v>
      </c>
      <c r="G1712" s="168">
        <f>2300+92</f>
        <v>2392</v>
      </c>
      <c r="H1712" s="201">
        <f t="shared" si="26"/>
        <v>0</v>
      </c>
      <c r="I1712" s="169" t="s">
        <v>8</v>
      </c>
    </row>
    <row r="1713" spans="1:10" x14ac:dyDescent="0.25">
      <c r="A1713" s="190">
        <v>41692</v>
      </c>
      <c r="B1713" s="191">
        <v>157</v>
      </c>
      <c r="C1713" s="191" t="s">
        <v>1027</v>
      </c>
      <c r="D1713" s="165" t="s">
        <v>59</v>
      </c>
      <c r="E1713" s="192">
        <v>9222.5</v>
      </c>
      <c r="F1713" s="173" t="s">
        <v>1055</v>
      </c>
      <c r="G1713" s="168">
        <v>9222.5</v>
      </c>
      <c r="H1713" s="201">
        <f t="shared" si="26"/>
        <v>0</v>
      </c>
      <c r="I1713" s="169" t="s">
        <v>21</v>
      </c>
    </row>
    <row r="1714" spans="1:10" x14ac:dyDescent="0.25">
      <c r="A1714" s="190">
        <v>41692</v>
      </c>
      <c r="B1714" s="191">
        <v>158</v>
      </c>
      <c r="C1714" s="191" t="s">
        <v>1027</v>
      </c>
      <c r="D1714" s="165" t="s">
        <v>923</v>
      </c>
      <c r="E1714" s="221">
        <v>19074</v>
      </c>
      <c r="F1714" s="231">
        <v>41695</v>
      </c>
      <c r="G1714" s="216">
        <v>3632</v>
      </c>
      <c r="H1714" s="217">
        <f t="shared" si="26"/>
        <v>15442</v>
      </c>
      <c r="I1714" s="169" t="s">
        <v>37</v>
      </c>
    </row>
    <row r="1715" spans="1:10" x14ac:dyDescent="0.25">
      <c r="A1715" s="190">
        <v>41692</v>
      </c>
      <c r="B1715" s="191">
        <v>159</v>
      </c>
      <c r="C1715" s="191" t="s">
        <v>1027</v>
      </c>
      <c r="D1715" s="165" t="s">
        <v>185</v>
      </c>
      <c r="E1715" s="221">
        <v>16782</v>
      </c>
      <c r="F1715" s="175" t="s">
        <v>1056</v>
      </c>
      <c r="G1715" s="232">
        <f>15800+982</f>
        <v>16782</v>
      </c>
      <c r="H1715" s="201">
        <f t="shared" si="26"/>
        <v>0</v>
      </c>
      <c r="I1715" s="169"/>
    </row>
    <row r="1716" spans="1:10" x14ac:dyDescent="0.25">
      <c r="A1716" s="190">
        <v>41692</v>
      </c>
      <c r="B1716" s="191">
        <v>160</v>
      </c>
      <c r="C1716" s="191" t="s">
        <v>1027</v>
      </c>
      <c r="D1716" s="165" t="s">
        <v>25</v>
      </c>
      <c r="E1716" s="192">
        <v>29707.599999999999</v>
      </c>
      <c r="F1716" s="167">
        <v>41693</v>
      </c>
      <c r="G1716" s="168">
        <v>29707.599999999999</v>
      </c>
      <c r="H1716" s="201">
        <f t="shared" si="26"/>
        <v>0</v>
      </c>
      <c r="I1716" s="169"/>
    </row>
    <row r="1717" spans="1:10" x14ac:dyDescent="0.25">
      <c r="A1717" s="190">
        <v>41692</v>
      </c>
      <c r="B1717" s="191">
        <v>161</v>
      </c>
      <c r="C1717" s="191" t="s">
        <v>1027</v>
      </c>
      <c r="D1717" s="165" t="s">
        <v>14</v>
      </c>
      <c r="E1717" s="192">
        <v>7217.6</v>
      </c>
      <c r="F1717" s="167">
        <v>41694</v>
      </c>
      <c r="G1717" s="168">
        <v>7217.6</v>
      </c>
      <c r="H1717" s="201">
        <f t="shared" si="26"/>
        <v>0</v>
      </c>
      <c r="I1717" s="169" t="s">
        <v>30</v>
      </c>
    </row>
    <row r="1718" spans="1:10" x14ac:dyDescent="0.25">
      <c r="A1718" s="190">
        <v>41692</v>
      </c>
      <c r="B1718" s="191">
        <v>162</v>
      </c>
      <c r="C1718" s="191" t="s">
        <v>1027</v>
      </c>
      <c r="D1718" s="165" t="s">
        <v>32</v>
      </c>
      <c r="E1718" s="192">
        <v>6282</v>
      </c>
      <c r="F1718" s="167">
        <v>41694</v>
      </c>
      <c r="G1718" s="168">
        <v>6282</v>
      </c>
      <c r="H1718" s="201">
        <f t="shared" si="26"/>
        <v>0</v>
      </c>
      <c r="I1718" s="169" t="s">
        <v>30</v>
      </c>
    </row>
    <row r="1719" spans="1:10" x14ac:dyDescent="0.25">
      <c r="A1719" s="190">
        <v>41692</v>
      </c>
      <c r="B1719" s="191">
        <v>163</v>
      </c>
      <c r="C1719" s="191" t="s">
        <v>1027</v>
      </c>
      <c r="D1719" s="165" t="s">
        <v>168</v>
      </c>
      <c r="E1719" s="192">
        <v>5088</v>
      </c>
      <c r="F1719" s="167">
        <v>41693</v>
      </c>
      <c r="G1719" s="168">
        <v>5088</v>
      </c>
      <c r="H1719" s="201">
        <f t="shared" si="26"/>
        <v>0</v>
      </c>
      <c r="I1719" s="169" t="s">
        <v>12</v>
      </c>
    </row>
    <row r="1720" spans="1:10" x14ac:dyDescent="0.25">
      <c r="A1720" s="190">
        <v>41692</v>
      </c>
      <c r="B1720" s="191">
        <v>164</v>
      </c>
      <c r="C1720" s="191" t="s">
        <v>1027</v>
      </c>
      <c r="D1720" s="165" t="s">
        <v>62</v>
      </c>
      <c r="E1720" s="221">
        <v>19700.5</v>
      </c>
      <c r="F1720" s="187">
        <v>41696</v>
      </c>
      <c r="G1720" s="168">
        <v>19700.5</v>
      </c>
      <c r="H1720" s="201">
        <f t="shared" si="26"/>
        <v>0</v>
      </c>
      <c r="I1720" s="169" t="s">
        <v>12</v>
      </c>
    </row>
    <row r="1721" spans="1:10" x14ac:dyDescent="0.25">
      <c r="A1721" s="190">
        <v>41692</v>
      </c>
      <c r="B1721" s="191">
        <v>165</v>
      </c>
      <c r="C1721" s="191" t="s">
        <v>1027</v>
      </c>
      <c r="D1721" s="165" t="s">
        <v>521</v>
      </c>
      <c r="E1721" s="192">
        <v>177.5</v>
      </c>
      <c r="F1721" s="167">
        <v>41692</v>
      </c>
      <c r="G1721" s="168">
        <v>177.5</v>
      </c>
      <c r="H1721" s="201">
        <f t="shared" si="26"/>
        <v>0</v>
      </c>
      <c r="I1721" s="169" t="s">
        <v>8</v>
      </c>
    </row>
    <row r="1722" spans="1:10" x14ac:dyDescent="0.25">
      <c r="A1722" s="190">
        <v>41693</v>
      </c>
      <c r="B1722" s="191">
        <v>166</v>
      </c>
      <c r="C1722" s="191" t="s">
        <v>1027</v>
      </c>
      <c r="D1722" s="165" t="s">
        <v>534</v>
      </c>
      <c r="E1722" s="192">
        <v>292</v>
      </c>
      <c r="F1722" s="167">
        <v>41694</v>
      </c>
      <c r="G1722" s="168">
        <v>292</v>
      </c>
      <c r="H1722" s="201">
        <f t="shared" si="26"/>
        <v>0</v>
      </c>
      <c r="I1722" s="169" t="s">
        <v>1057</v>
      </c>
    </row>
    <row r="1723" spans="1:10" x14ac:dyDescent="0.25">
      <c r="A1723" s="190">
        <v>41693</v>
      </c>
      <c r="B1723" s="191">
        <v>167</v>
      </c>
      <c r="C1723" s="191" t="s">
        <v>1027</v>
      </c>
      <c r="D1723" s="165" t="s">
        <v>8</v>
      </c>
      <c r="E1723" s="192">
        <v>476</v>
      </c>
      <c r="F1723" s="167">
        <v>41693</v>
      </c>
      <c r="G1723" s="168">
        <v>476</v>
      </c>
      <c r="H1723" s="201">
        <f t="shared" si="26"/>
        <v>0</v>
      </c>
      <c r="I1723" s="192" t="s">
        <v>8</v>
      </c>
    </row>
    <row r="1724" spans="1:10" x14ac:dyDescent="0.25">
      <c r="A1724" s="190">
        <v>41693</v>
      </c>
      <c r="B1724" s="191">
        <v>168</v>
      </c>
      <c r="C1724" s="191" t="s">
        <v>1027</v>
      </c>
      <c r="D1724" s="165" t="s">
        <v>44</v>
      </c>
      <c r="E1724" s="192">
        <v>5700</v>
      </c>
      <c r="F1724" s="173">
        <v>41710</v>
      </c>
      <c r="G1724" s="174">
        <v>5700</v>
      </c>
      <c r="H1724" s="201">
        <f t="shared" si="26"/>
        <v>0</v>
      </c>
      <c r="I1724" s="169" t="s">
        <v>65</v>
      </c>
    </row>
    <row r="1725" spans="1:10" x14ac:dyDescent="0.25">
      <c r="A1725" s="190">
        <v>41693</v>
      </c>
      <c r="B1725" s="191">
        <v>169</v>
      </c>
      <c r="C1725" s="191" t="s">
        <v>1027</v>
      </c>
      <c r="D1725" s="165" t="s">
        <v>122</v>
      </c>
      <c r="E1725" s="192">
        <v>1520</v>
      </c>
      <c r="F1725" s="173">
        <v>41710</v>
      </c>
      <c r="G1725" s="174">
        <v>1520</v>
      </c>
      <c r="H1725" s="201">
        <f t="shared" si="26"/>
        <v>0</v>
      </c>
      <c r="I1725" s="169" t="s">
        <v>65</v>
      </c>
    </row>
    <row r="1726" spans="1:10" x14ac:dyDescent="0.25">
      <c r="A1726" s="190">
        <v>41693</v>
      </c>
      <c r="B1726" s="191">
        <v>170</v>
      </c>
      <c r="C1726" s="191" t="s">
        <v>1027</v>
      </c>
      <c r="D1726" s="165" t="s">
        <v>43</v>
      </c>
      <c r="E1726" s="192">
        <v>1900</v>
      </c>
      <c r="F1726" s="173">
        <v>41710</v>
      </c>
      <c r="G1726" s="174">
        <v>1900</v>
      </c>
      <c r="H1726" s="201">
        <f t="shared" si="26"/>
        <v>0</v>
      </c>
      <c r="I1726" s="169" t="s">
        <v>12</v>
      </c>
    </row>
    <row r="1727" spans="1:10" x14ac:dyDescent="0.25">
      <c r="A1727" s="190">
        <v>41693</v>
      </c>
      <c r="B1727" s="191">
        <v>171</v>
      </c>
      <c r="C1727" s="191" t="s">
        <v>1027</v>
      </c>
      <c r="D1727" s="165" t="s">
        <v>42</v>
      </c>
      <c r="E1727" s="221">
        <v>1520</v>
      </c>
      <c r="F1727" s="176" t="s">
        <v>1058</v>
      </c>
      <c r="G1727" s="174">
        <v>1520</v>
      </c>
      <c r="H1727" s="201">
        <f t="shared" si="26"/>
        <v>0</v>
      </c>
      <c r="I1727" s="169" t="s">
        <v>12</v>
      </c>
      <c r="J1727" s="170" t="s">
        <v>1059</v>
      </c>
    </row>
    <row r="1728" spans="1:10" x14ac:dyDescent="0.25">
      <c r="A1728" s="190">
        <v>41693</v>
      </c>
      <c r="B1728" s="191">
        <v>172</v>
      </c>
      <c r="C1728" s="191" t="s">
        <v>1027</v>
      </c>
      <c r="D1728" s="165" t="s">
        <v>13</v>
      </c>
      <c r="E1728" s="192">
        <v>6656</v>
      </c>
      <c r="F1728" s="167">
        <v>41695</v>
      </c>
      <c r="G1728" s="168">
        <v>6656</v>
      </c>
      <c r="H1728" s="201">
        <f t="shared" si="26"/>
        <v>0</v>
      </c>
      <c r="I1728" s="169" t="s">
        <v>21</v>
      </c>
    </row>
    <row r="1729" spans="1:10" x14ac:dyDescent="0.25">
      <c r="A1729" s="190">
        <v>41693</v>
      </c>
      <c r="B1729" s="191">
        <v>173</v>
      </c>
      <c r="C1729" s="191" t="s">
        <v>1027</v>
      </c>
      <c r="D1729" s="165" t="s">
        <v>8</v>
      </c>
      <c r="E1729" s="192">
        <v>611</v>
      </c>
      <c r="F1729" s="167">
        <v>41693</v>
      </c>
      <c r="G1729" s="168">
        <v>611</v>
      </c>
      <c r="H1729" s="201">
        <f t="shared" si="26"/>
        <v>0</v>
      </c>
      <c r="I1729" s="169" t="s">
        <v>8</v>
      </c>
    </row>
    <row r="1730" spans="1:10" x14ac:dyDescent="0.25">
      <c r="A1730" s="190">
        <v>41693</v>
      </c>
      <c r="B1730" s="191">
        <v>174</v>
      </c>
      <c r="C1730" s="191" t="s">
        <v>1027</v>
      </c>
      <c r="D1730" s="165" t="s">
        <v>8</v>
      </c>
      <c r="E1730" s="192">
        <v>535</v>
      </c>
      <c r="F1730" s="167">
        <v>41693</v>
      </c>
      <c r="G1730" s="168">
        <v>535</v>
      </c>
      <c r="H1730" s="201">
        <f t="shared" si="26"/>
        <v>0</v>
      </c>
      <c r="I1730" s="169" t="s">
        <v>8</v>
      </c>
    </row>
    <row r="1731" spans="1:10" x14ac:dyDescent="0.25">
      <c r="A1731" s="190">
        <v>41693</v>
      </c>
      <c r="B1731" s="191">
        <v>175</v>
      </c>
      <c r="C1731" s="191" t="s">
        <v>1027</v>
      </c>
      <c r="D1731" s="165" t="s">
        <v>130</v>
      </c>
      <c r="E1731" s="192">
        <v>5313.5</v>
      </c>
      <c r="F1731" s="167">
        <v>41694</v>
      </c>
      <c r="G1731" s="168">
        <v>5313.5</v>
      </c>
      <c r="H1731" s="201">
        <f t="shared" si="26"/>
        <v>0</v>
      </c>
      <c r="I1731" s="169" t="s">
        <v>21</v>
      </c>
    </row>
    <row r="1732" spans="1:10" x14ac:dyDescent="0.25">
      <c r="A1732" s="190">
        <v>41693</v>
      </c>
      <c r="B1732" s="191">
        <v>176</v>
      </c>
      <c r="C1732" s="191" t="s">
        <v>1027</v>
      </c>
      <c r="D1732" s="165" t="s">
        <v>29</v>
      </c>
      <c r="E1732" s="192">
        <v>10424</v>
      </c>
      <c r="F1732" s="167">
        <v>41694</v>
      </c>
      <c r="G1732" s="168">
        <v>10424</v>
      </c>
      <c r="H1732" s="201">
        <f t="shared" si="26"/>
        <v>0</v>
      </c>
      <c r="I1732" s="169" t="s">
        <v>12</v>
      </c>
    </row>
    <row r="1733" spans="1:10" x14ac:dyDescent="0.25">
      <c r="A1733" s="190">
        <v>41693</v>
      </c>
      <c r="B1733" s="191">
        <v>177</v>
      </c>
      <c r="C1733" s="191" t="s">
        <v>1027</v>
      </c>
      <c r="D1733" s="165" t="s">
        <v>886</v>
      </c>
      <c r="E1733" s="192">
        <v>6053</v>
      </c>
      <c r="F1733" s="167">
        <v>41693</v>
      </c>
      <c r="G1733" s="168">
        <v>6053</v>
      </c>
      <c r="H1733" s="201">
        <f t="shared" ref="H1733:H1796" si="27">E1733-G1733</f>
        <v>0</v>
      </c>
      <c r="I1733" s="169" t="s">
        <v>21</v>
      </c>
    </row>
    <row r="1734" spans="1:10" x14ac:dyDescent="0.25">
      <c r="A1734" s="190">
        <v>41693</v>
      </c>
      <c r="B1734" s="191">
        <v>178</v>
      </c>
      <c r="C1734" s="191" t="s">
        <v>1027</v>
      </c>
      <c r="D1734" s="165" t="s">
        <v>761</v>
      </c>
      <c r="E1734" s="192">
        <v>2098.5</v>
      </c>
      <c r="F1734" s="167">
        <v>41694</v>
      </c>
      <c r="G1734" s="168">
        <v>2098.5</v>
      </c>
      <c r="H1734" s="201">
        <f t="shared" si="27"/>
        <v>0</v>
      </c>
      <c r="I1734" s="169" t="s">
        <v>12</v>
      </c>
    </row>
    <row r="1735" spans="1:10" x14ac:dyDescent="0.25">
      <c r="A1735" s="190">
        <v>41693</v>
      </c>
      <c r="B1735" s="191">
        <v>179</v>
      </c>
      <c r="C1735" s="191" t="s">
        <v>1027</v>
      </c>
      <c r="D1735" s="165" t="s">
        <v>338</v>
      </c>
      <c r="E1735" s="192">
        <v>259</v>
      </c>
      <c r="F1735" s="167">
        <v>41694</v>
      </c>
      <c r="G1735" s="168">
        <v>259</v>
      </c>
      <c r="H1735" s="201">
        <f t="shared" si="27"/>
        <v>0</v>
      </c>
      <c r="I1735" s="169" t="s">
        <v>12</v>
      </c>
    </row>
    <row r="1736" spans="1:10" x14ac:dyDescent="0.25">
      <c r="A1736" s="190">
        <v>41693</v>
      </c>
      <c r="B1736" s="191">
        <v>180</v>
      </c>
      <c r="C1736" s="191" t="s">
        <v>1027</v>
      </c>
      <c r="D1736" s="165" t="s">
        <v>215</v>
      </c>
      <c r="E1736" s="192">
        <v>516</v>
      </c>
      <c r="F1736" s="167">
        <v>41693</v>
      </c>
      <c r="G1736" s="168">
        <v>516</v>
      </c>
      <c r="H1736" s="201">
        <f t="shared" si="27"/>
        <v>0</v>
      </c>
      <c r="I1736" s="169"/>
    </row>
    <row r="1737" spans="1:10" x14ac:dyDescent="0.25">
      <c r="A1737" s="190">
        <v>41693</v>
      </c>
      <c r="B1737" s="191">
        <v>181</v>
      </c>
      <c r="C1737" s="191" t="s">
        <v>1027</v>
      </c>
      <c r="D1737" s="165" t="s">
        <v>47</v>
      </c>
      <c r="E1737" s="192">
        <v>2900.5</v>
      </c>
      <c r="F1737" s="167">
        <v>41694</v>
      </c>
      <c r="G1737" s="168">
        <v>2900.5</v>
      </c>
      <c r="H1737" s="201">
        <f t="shared" si="27"/>
        <v>0</v>
      </c>
      <c r="I1737" s="169" t="s">
        <v>12</v>
      </c>
    </row>
    <row r="1738" spans="1:10" x14ac:dyDescent="0.25">
      <c r="A1738" s="190">
        <v>41693</v>
      </c>
      <c r="B1738" s="191">
        <v>182</v>
      </c>
      <c r="C1738" s="191" t="s">
        <v>1027</v>
      </c>
      <c r="D1738" s="165" t="s">
        <v>8</v>
      </c>
      <c r="E1738" s="192">
        <v>3239</v>
      </c>
      <c r="F1738" s="167">
        <v>41693</v>
      </c>
      <c r="G1738" s="168">
        <v>3239</v>
      </c>
      <c r="H1738" s="201">
        <f t="shared" si="27"/>
        <v>0</v>
      </c>
      <c r="I1738" s="169" t="s">
        <v>8</v>
      </c>
    </row>
    <row r="1739" spans="1:10" x14ac:dyDescent="0.25">
      <c r="A1739" s="190">
        <v>41693</v>
      </c>
      <c r="B1739" s="191">
        <v>183</v>
      </c>
      <c r="C1739" s="191" t="s">
        <v>1027</v>
      </c>
      <c r="D1739" s="165" t="s">
        <v>8</v>
      </c>
      <c r="E1739" s="192">
        <v>686</v>
      </c>
      <c r="F1739" s="167">
        <v>41693</v>
      </c>
      <c r="G1739" s="168">
        <v>686</v>
      </c>
      <c r="H1739" s="201">
        <f t="shared" si="27"/>
        <v>0</v>
      </c>
      <c r="I1739" s="169" t="s">
        <v>8</v>
      </c>
    </row>
    <row r="1740" spans="1:10" x14ac:dyDescent="0.25">
      <c r="A1740" s="190">
        <v>41693</v>
      </c>
      <c r="B1740" s="191">
        <v>184</v>
      </c>
      <c r="C1740" s="191" t="s">
        <v>1027</v>
      </c>
      <c r="D1740" s="165" t="s">
        <v>8</v>
      </c>
      <c r="E1740" s="192">
        <v>971</v>
      </c>
      <c r="F1740" s="167">
        <v>41693</v>
      </c>
      <c r="G1740" s="168">
        <v>971</v>
      </c>
      <c r="H1740" s="201">
        <f t="shared" si="27"/>
        <v>0</v>
      </c>
      <c r="I1740" s="169" t="s">
        <v>8</v>
      </c>
    </row>
    <row r="1741" spans="1:10" x14ac:dyDescent="0.25">
      <c r="A1741" s="190">
        <v>41693</v>
      </c>
      <c r="B1741" s="191">
        <v>185</v>
      </c>
      <c r="C1741" s="191" t="s">
        <v>1027</v>
      </c>
      <c r="D1741" s="165" t="s">
        <v>55</v>
      </c>
      <c r="E1741" s="192">
        <v>11065</v>
      </c>
      <c r="F1741" s="167">
        <v>41693</v>
      </c>
      <c r="G1741" s="168">
        <v>11065</v>
      </c>
      <c r="H1741" s="201">
        <f t="shared" si="27"/>
        <v>0</v>
      </c>
      <c r="I1741" s="169" t="s">
        <v>8</v>
      </c>
    </row>
    <row r="1742" spans="1:10" x14ac:dyDescent="0.25">
      <c r="A1742" s="190">
        <v>41693</v>
      </c>
      <c r="B1742" s="191">
        <v>186</v>
      </c>
      <c r="C1742" s="191" t="s">
        <v>1027</v>
      </c>
      <c r="D1742" s="165" t="s">
        <v>11</v>
      </c>
      <c r="E1742" s="192">
        <v>23998.65</v>
      </c>
      <c r="F1742" s="167">
        <v>41696</v>
      </c>
      <c r="G1742" s="168">
        <v>23998.65</v>
      </c>
      <c r="H1742" s="201">
        <f t="shared" si="27"/>
        <v>0</v>
      </c>
      <c r="I1742" s="169" t="s">
        <v>65</v>
      </c>
    </row>
    <row r="1743" spans="1:10" x14ac:dyDescent="0.25">
      <c r="A1743" s="190">
        <v>41693</v>
      </c>
      <c r="B1743" s="191">
        <v>187</v>
      </c>
      <c r="C1743" s="191" t="s">
        <v>1027</v>
      </c>
      <c r="D1743" s="171" t="s">
        <v>53</v>
      </c>
      <c r="E1743" s="224">
        <v>0</v>
      </c>
      <c r="F1743" s="169"/>
      <c r="G1743" s="168">
        <v>0</v>
      </c>
      <c r="H1743" s="201">
        <f t="shared" si="27"/>
        <v>0</v>
      </c>
      <c r="I1743" s="169" t="s">
        <v>324</v>
      </c>
      <c r="J1743" s="170" t="s">
        <v>1060</v>
      </c>
    </row>
    <row r="1744" spans="1:10" x14ac:dyDescent="0.25">
      <c r="A1744" s="190">
        <v>41693</v>
      </c>
      <c r="B1744" s="191">
        <v>188</v>
      </c>
      <c r="C1744" s="191" t="s">
        <v>1027</v>
      </c>
      <c r="D1744" s="165" t="s">
        <v>98</v>
      </c>
      <c r="E1744" s="192">
        <v>8742.7999999999993</v>
      </c>
      <c r="F1744" s="167">
        <v>41693</v>
      </c>
      <c r="G1744" s="168">
        <v>8742.7999999999993</v>
      </c>
      <c r="H1744" s="201">
        <f t="shared" si="27"/>
        <v>0</v>
      </c>
      <c r="I1744" s="169" t="s">
        <v>65</v>
      </c>
      <c r="J1744" s="170" t="s">
        <v>1061</v>
      </c>
    </row>
    <row r="1745" spans="1:10" x14ac:dyDescent="0.25">
      <c r="A1745" s="190">
        <v>41693</v>
      </c>
      <c r="B1745" s="191">
        <v>189</v>
      </c>
      <c r="C1745" s="191" t="s">
        <v>1027</v>
      </c>
      <c r="D1745" s="165" t="s">
        <v>68</v>
      </c>
      <c r="E1745" s="192">
        <v>4160</v>
      </c>
      <c r="F1745" s="167">
        <v>41693</v>
      </c>
      <c r="G1745" s="168">
        <v>4160</v>
      </c>
      <c r="H1745" s="201">
        <f t="shared" si="27"/>
        <v>0</v>
      </c>
      <c r="I1745" s="169" t="s">
        <v>65</v>
      </c>
    </row>
    <row r="1746" spans="1:10" ht="15" x14ac:dyDescent="0.25">
      <c r="A1746" s="190">
        <v>41693</v>
      </c>
      <c r="B1746" s="191">
        <v>190</v>
      </c>
      <c r="C1746" s="191" t="s">
        <v>1027</v>
      </c>
      <c r="D1746" s="165" t="s">
        <v>136</v>
      </c>
      <c r="E1746" s="192">
        <v>2763</v>
      </c>
      <c r="F1746" s="167">
        <v>41693</v>
      </c>
      <c r="G1746" s="168">
        <v>2763</v>
      </c>
      <c r="H1746" s="201">
        <f t="shared" si="27"/>
        <v>0</v>
      </c>
      <c r="I1746" s="169"/>
      <c r="J1746" s="145"/>
    </row>
    <row r="1747" spans="1:10" ht="15" x14ac:dyDescent="0.25">
      <c r="A1747" s="190">
        <v>41693</v>
      </c>
      <c r="B1747" s="191">
        <v>191</v>
      </c>
      <c r="C1747" s="191" t="s">
        <v>1027</v>
      </c>
      <c r="D1747" s="165" t="s">
        <v>16</v>
      </c>
      <c r="E1747" s="192">
        <v>856.8</v>
      </c>
      <c r="F1747" s="167">
        <v>41693</v>
      </c>
      <c r="G1747" s="168">
        <v>856.8</v>
      </c>
      <c r="H1747" s="201">
        <f t="shared" si="27"/>
        <v>0</v>
      </c>
      <c r="I1747" s="169" t="s">
        <v>37</v>
      </c>
      <c r="J1747" s="145"/>
    </row>
    <row r="1748" spans="1:10" ht="15" x14ac:dyDescent="0.25">
      <c r="A1748" s="190">
        <v>41693</v>
      </c>
      <c r="B1748" s="191">
        <v>192</v>
      </c>
      <c r="C1748" s="191" t="s">
        <v>1027</v>
      </c>
      <c r="D1748" s="165" t="s">
        <v>16</v>
      </c>
      <c r="E1748" s="192">
        <v>93315.6</v>
      </c>
      <c r="F1748" s="173">
        <v>41710</v>
      </c>
      <c r="G1748" s="174">
        <v>93315.6</v>
      </c>
      <c r="H1748" s="201">
        <f t="shared" si="27"/>
        <v>0</v>
      </c>
      <c r="I1748" s="169" t="s">
        <v>37</v>
      </c>
      <c r="J1748" s="145"/>
    </row>
    <row r="1749" spans="1:10" ht="15" x14ac:dyDescent="0.25">
      <c r="A1749" s="190">
        <v>41693</v>
      </c>
      <c r="B1749" s="191">
        <v>193</v>
      </c>
      <c r="C1749" s="191" t="s">
        <v>1027</v>
      </c>
      <c r="D1749" s="165" t="s">
        <v>99</v>
      </c>
      <c r="E1749" s="192">
        <v>648.5</v>
      </c>
      <c r="F1749" s="167">
        <v>41693</v>
      </c>
      <c r="G1749" s="168">
        <v>648.5</v>
      </c>
      <c r="H1749" s="201">
        <f t="shared" si="27"/>
        <v>0</v>
      </c>
      <c r="I1749" s="169"/>
      <c r="J1749" s="145"/>
    </row>
    <row r="1750" spans="1:10" ht="15" x14ac:dyDescent="0.25">
      <c r="A1750" s="190">
        <v>41693</v>
      </c>
      <c r="B1750" s="191">
        <v>194</v>
      </c>
      <c r="C1750" s="191" t="s">
        <v>1027</v>
      </c>
      <c r="D1750" s="165" t="s">
        <v>367</v>
      </c>
      <c r="E1750" s="221">
        <v>1274</v>
      </c>
      <c r="F1750" s="175" t="s">
        <v>1062</v>
      </c>
      <c r="G1750" s="168">
        <f>1074+200</f>
        <v>1274</v>
      </c>
      <c r="H1750" s="201">
        <f t="shared" si="27"/>
        <v>0</v>
      </c>
      <c r="I1750" s="169"/>
      <c r="J1750" s="145"/>
    </row>
    <row r="1751" spans="1:10" ht="15" x14ac:dyDescent="0.25">
      <c r="A1751" s="190">
        <v>41693</v>
      </c>
      <c r="B1751" s="191">
        <v>195</v>
      </c>
      <c r="C1751" s="191" t="s">
        <v>1027</v>
      </c>
      <c r="D1751" s="165" t="s">
        <v>133</v>
      </c>
      <c r="E1751" s="192">
        <v>22049.8</v>
      </c>
      <c r="F1751" s="167">
        <v>41693</v>
      </c>
      <c r="G1751" s="168">
        <v>22049.8</v>
      </c>
      <c r="H1751" s="201">
        <f t="shared" si="27"/>
        <v>0</v>
      </c>
      <c r="I1751" s="169" t="s">
        <v>8</v>
      </c>
      <c r="J1751" s="145"/>
    </row>
    <row r="1752" spans="1:10" ht="15" x14ac:dyDescent="0.25">
      <c r="A1752" s="190">
        <v>41693</v>
      </c>
      <c r="B1752" s="191">
        <v>196</v>
      </c>
      <c r="C1752" s="191" t="s">
        <v>1027</v>
      </c>
      <c r="D1752" s="165" t="s">
        <v>168</v>
      </c>
      <c r="E1752" s="192">
        <v>3504</v>
      </c>
      <c r="F1752" s="167">
        <v>41694</v>
      </c>
      <c r="G1752" s="168">
        <v>3504</v>
      </c>
      <c r="H1752" s="201">
        <f t="shared" si="27"/>
        <v>0</v>
      </c>
      <c r="I1752" s="169" t="s">
        <v>21</v>
      </c>
      <c r="J1752" s="145"/>
    </row>
    <row r="1753" spans="1:10" ht="15" x14ac:dyDescent="0.25">
      <c r="A1753" s="190">
        <v>41693</v>
      </c>
      <c r="B1753" s="191">
        <v>197</v>
      </c>
      <c r="C1753" s="191" t="s">
        <v>1027</v>
      </c>
      <c r="D1753" s="165" t="s">
        <v>213</v>
      </c>
      <c r="E1753" s="192">
        <v>2092.5</v>
      </c>
      <c r="F1753" s="167">
        <v>41694</v>
      </c>
      <c r="G1753" s="168">
        <v>2092.5</v>
      </c>
      <c r="H1753" s="201">
        <f t="shared" si="27"/>
        <v>0</v>
      </c>
      <c r="I1753" s="169" t="s">
        <v>21</v>
      </c>
      <c r="J1753" s="145"/>
    </row>
    <row r="1754" spans="1:10" ht="15" x14ac:dyDescent="0.25">
      <c r="A1754" s="190">
        <v>41693</v>
      </c>
      <c r="B1754" s="191">
        <v>198</v>
      </c>
      <c r="C1754" s="191" t="s">
        <v>1027</v>
      </c>
      <c r="D1754" s="165" t="s">
        <v>8</v>
      </c>
      <c r="E1754" s="192">
        <v>639.5</v>
      </c>
      <c r="F1754" s="167">
        <v>41693</v>
      </c>
      <c r="G1754" s="168">
        <v>639.5</v>
      </c>
      <c r="H1754" s="201">
        <f t="shared" si="27"/>
        <v>0</v>
      </c>
      <c r="I1754" s="169" t="s">
        <v>8</v>
      </c>
      <c r="J1754" s="145"/>
    </row>
    <row r="1755" spans="1:10" ht="15" x14ac:dyDescent="0.25">
      <c r="A1755" s="190">
        <v>41693</v>
      </c>
      <c r="B1755" s="191">
        <v>199</v>
      </c>
      <c r="C1755" s="191" t="s">
        <v>1027</v>
      </c>
      <c r="D1755" s="165" t="s">
        <v>312</v>
      </c>
      <c r="E1755" s="192">
        <v>589.5</v>
      </c>
      <c r="F1755" s="167">
        <v>41693</v>
      </c>
      <c r="G1755" s="168">
        <v>589.5</v>
      </c>
      <c r="H1755" s="201">
        <f t="shared" si="27"/>
        <v>0</v>
      </c>
      <c r="I1755" s="169"/>
      <c r="J1755" s="145"/>
    </row>
    <row r="1756" spans="1:10" ht="15" x14ac:dyDescent="0.25">
      <c r="A1756" s="190">
        <v>41693</v>
      </c>
      <c r="B1756" s="191">
        <v>200</v>
      </c>
      <c r="C1756" s="191" t="s">
        <v>1027</v>
      </c>
      <c r="D1756" s="165" t="s">
        <v>152</v>
      </c>
      <c r="E1756" s="192">
        <v>3784.5</v>
      </c>
      <c r="F1756" s="167">
        <v>41693</v>
      </c>
      <c r="G1756" s="168">
        <v>3784.5</v>
      </c>
      <c r="H1756" s="201">
        <f t="shared" si="27"/>
        <v>0</v>
      </c>
      <c r="I1756" s="169"/>
      <c r="J1756" s="145"/>
    </row>
    <row r="1757" spans="1:10" ht="15" x14ac:dyDescent="0.25">
      <c r="A1757" s="190">
        <v>41693</v>
      </c>
      <c r="B1757" s="191">
        <v>201</v>
      </c>
      <c r="C1757" s="191" t="s">
        <v>1027</v>
      </c>
      <c r="D1757" s="165" t="s">
        <v>194</v>
      </c>
      <c r="E1757" s="192">
        <v>22875.599999999999</v>
      </c>
      <c r="F1757" s="167">
        <v>41693</v>
      </c>
      <c r="G1757" s="168">
        <v>22875.599999999999</v>
      </c>
      <c r="H1757" s="201">
        <f t="shared" si="27"/>
        <v>0</v>
      </c>
      <c r="I1757" s="169"/>
      <c r="J1757" s="145"/>
    </row>
    <row r="1758" spans="1:10" ht="15" x14ac:dyDescent="0.25">
      <c r="A1758" s="190">
        <v>41694</v>
      </c>
      <c r="B1758" s="191">
        <v>202</v>
      </c>
      <c r="C1758" s="191" t="s">
        <v>1027</v>
      </c>
      <c r="D1758" s="165" t="s">
        <v>13</v>
      </c>
      <c r="E1758" s="192">
        <v>2270</v>
      </c>
      <c r="F1758" s="167">
        <v>41698</v>
      </c>
      <c r="G1758" s="168">
        <v>2270</v>
      </c>
      <c r="H1758" s="201">
        <f t="shared" si="27"/>
        <v>0</v>
      </c>
      <c r="I1758" s="169" t="s">
        <v>30</v>
      </c>
      <c r="J1758" s="145"/>
    </row>
    <row r="1759" spans="1:10" ht="15" x14ac:dyDescent="0.25">
      <c r="A1759" s="190">
        <v>41694</v>
      </c>
      <c r="B1759" s="191">
        <v>203</v>
      </c>
      <c r="C1759" s="191" t="s">
        <v>1027</v>
      </c>
      <c r="D1759" s="165" t="s">
        <v>44</v>
      </c>
      <c r="E1759" s="192">
        <v>3040</v>
      </c>
      <c r="F1759" s="173">
        <v>41715</v>
      </c>
      <c r="G1759" s="174">
        <v>3040</v>
      </c>
      <c r="H1759" s="201">
        <f t="shared" si="27"/>
        <v>0</v>
      </c>
      <c r="I1759" s="192" t="s">
        <v>162</v>
      </c>
      <c r="J1759" s="145"/>
    </row>
    <row r="1760" spans="1:10" ht="15" x14ac:dyDescent="0.25">
      <c r="A1760" s="190">
        <v>41694</v>
      </c>
      <c r="B1760" s="191">
        <v>204</v>
      </c>
      <c r="C1760" s="191" t="s">
        <v>1027</v>
      </c>
      <c r="D1760" s="165" t="s">
        <v>24</v>
      </c>
      <c r="E1760" s="192">
        <v>851.5</v>
      </c>
      <c r="F1760" s="167">
        <v>41694</v>
      </c>
      <c r="G1760" s="168">
        <v>851.5</v>
      </c>
      <c r="H1760" s="201">
        <f t="shared" si="27"/>
        <v>0</v>
      </c>
      <c r="I1760" s="169" t="s">
        <v>8</v>
      </c>
      <c r="J1760" s="145"/>
    </row>
    <row r="1761" spans="1:10" ht="15" x14ac:dyDescent="0.25">
      <c r="A1761" s="190">
        <v>41694</v>
      </c>
      <c r="B1761" s="191">
        <v>205</v>
      </c>
      <c r="C1761" s="191" t="s">
        <v>1027</v>
      </c>
      <c r="D1761" s="165" t="s">
        <v>43</v>
      </c>
      <c r="E1761" s="192">
        <v>1140</v>
      </c>
      <c r="F1761" s="173">
        <v>41715</v>
      </c>
      <c r="G1761" s="174">
        <v>1140</v>
      </c>
      <c r="H1761" s="201">
        <f t="shared" si="27"/>
        <v>0</v>
      </c>
      <c r="I1761" s="169" t="s">
        <v>30</v>
      </c>
      <c r="J1761" s="145"/>
    </row>
    <row r="1762" spans="1:10" ht="15" x14ac:dyDescent="0.25">
      <c r="A1762" s="190">
        <v>41694</v>
      </c>
      <c r="B1762" s="191">
        <v>206</v>
      </c>
      <c r="C1762" s="191" t="s">
        <v>1027</v>
      </c>
      <c r="D1762" s="165" t="s">
        <v>42</v>
      </c>
      <c r="E1762" s="192">
        <v>760</v>
      </c>
      <c r="F1762" s="173">
        <v>41715</v>
      </c>
      <c r="G1762" s="174">
        <v>760</v>
      </c>
      <c r="H1762" s="201">
        <f t="shared" si="27"/>
        <v>0</v>
      </c>
      <c r="I1762" s="169" t="s">
        <v>30</v>
      </c>
      <c r="J1762" s="145"/>
    </row>
    <row r="1763" spans="1:10" ht="15" x14ac:dyDescent="0.25">
      <c r="A1763" s="190">
        <v>41694</v>
      </c>
      <c r="B1763" s="191">
        <v>207</v>
      </c>
      <c r="C1763" s="191" t="s">
        <v>1027</v>
      </c>
      <c r="D1763" s="165" t="s">
        <v>57</v>
      </c>
      <c r="E1763" s="192">
        <v>1200</v>
      </c>
      <c r="F1763" s="167">
        <v>41694</v>
      </c>
      <c r="G1763" s="168">
        <v>1200</v>
      </c>
      <c r="H1763" s="201">
        <f t="shared" si="27"/>
        <v>0</v>
      </c>
      <c r="I1763" s="169" t="s">
        <v>30</v>
      </c>
      <c r="J1763" s="145"/>
    </row>
    <row r="1764" spans="1:10" ht="15" x14ac:dyDescent="0.25">
      <c r="A1764" s="190">
        <v>41694</v>
      </c>
      <c r="B1764" s="191">
        <v>208</v>
      </c>
      <c r="C1764" s="191" t="s">
        <v>1027</v>
      </c>
      <c r="D1764" s="165" t="s">
        <v>149</v>
      </c>
      <c r="E1764" s="192">
        <v>16486</v>
      </c>
      <c r="F1764" s="167">
        <v>41694</v>
      </c>
      <c r="G1764" s="168">
        <v>16486</v>
      </c>
      <c r="H1764" s="201">
        <f t="shared" si="27"/>
        <v>0</v>
      </c>
      <c r="I1764" s="169"/>
      <c r="J1764" s="145"/>
    </row>
    <row r="1765" spans="1:10" ht="15" x14ac:dyDescent="0.25">
      <c r="A1765" s="190">
        <v>41694</v>
      </c>
      <c r="B1765" s="191">
        <v>209</v>
      </c>
      <c r="C1765" s="191" t="s">
        <v>1027</v>
      </c>
      <c r="D1765" s="165" t="s">
        <v>32</v>
      </c>
      <c r="E1765" s="192">
        <v>7704</v>
      </c>
      <c r="F1765" s="167">
        <v>41694</v>
      </c>
      <c r="G1765" s="168">
        <v>7704</v>
      </c>
      <c r="H1765" s="201">
        <f t="shared" si="27"/>
        <v>0</v>
      </c>
      <c r="I1765" s="169" t="s">
        <v>30</v>
      </c>
      <c r="J1765" s="145"/>
    </row>
    <row r="1766" spans="1:10" ht="15" x14ac:dyDescent="0.25">
      <c r="A1766" s="190">
        <v>41694</v>
      </c>
      <c r="B1766" s="191">
        <v>210</v>
      </c>
      <c r="C1766" s="191" t="s">
        <v>1027</v>
      </c>
      <c r="D1766" s="165" t="s">
        <v>149</v>
      </c>
      <c r="E1766" s="192">
        <v>301</v>
      </c>
      <c r="F1766" s="167">
        <v>41694</v>
      </c>
      <c r="G1766" s="168">
        <v>301</v>
      </c>
      <c r="H1766" s="201">
        <f t="shared" si="27"/>
        <v>0</v>
      </c>
      <c r="I1766" s="169"/>
      <c r="J1766" s="145"/>
    </row>
    <row r="1767" spans="1:10" ht="15" x14ac:dyDescent="0.25">
      <c r="A1767" s="190">
        <v>41694</v>
      </c>
      <c r="B1767" s="191">
        <v>211</v>
      </c>
      <c r="C1767" s="191" t="s">
        <v>1027</v>
      </c>
      <c r="D1767" s="165" t="s">
        <v>22</v>
      </c>
      <c r="E1767" s="192">
        <v>1412</v>
      </c>
      <c r="F1767" s="167">
        <v>41694</v>
      </c>
      <c r="G1767" s="168">
        <v>1412</v>
      </c>
      <c r="H1767" s="201">
        <f t="shared" si="27"/>
        <v>0</v>
      </c>
      <c r="I1767" s="169"/>
      <c r="J1767" s="145"/>
    </row>
    <row r="1768" spans="1:10" ht="15" x14ac:dyDescent="0.25">
      <c r="A1768" s="190">
        <v>41694</v>
      </c>
      <c r="B1768" s="191">
        <v>212</v>
      </c>
      <c r="C1768" s="191" t="s">
        <v>1027</v>
      </c>
      <c r="D1768" s="165" t="s">
        <v>116</v>
      </c>
      <c r="E1768" s="192">
        <v>1192.5</v>
      </c>
      <c r="F1768" s="167">
        <v>41694</v>
      </c>
      <c r="G1768" s="168">
        <v>1192.5</v>
      </c>
      <c r="H1768" s="201">
        <f t="shared" si="27"/>
        <v>0</v>
      </c>
      <c r="I1768" s="169"/>
      <c r="J1768" s="145"/>
    </row>
    <row r="1769" spans="1:10" ht="15" x14ac:dyDescent="0.25">
      <c r="A1769" s="190">
        <v>41694</v>
      </c>
      <c r="B1769" s="191">
        <v>213</v>
      </c>
      <c r="C1769" s="191" t="s">
        <v>1027</v>
      </c>
      <c r="D1769" s="165" t="s">
        <v>35</v>
      </c>
      <c r="E1769" s="192">
        <v>1258.5</v>
      </c>
      <c r="F1769" s="167">
        <v>41694</v>
      </c>
      <c r="G1769" s="168">
        <v>1258.5</v>
      </c>
      <c r="H1769" s="201">
        <f t="shared" si="27"/>
        <v>0</v>
      </c>
      <c r="I1769" s="169" t="s">
        <v>30</v>
      </c>
      <c r="J1769" s="145"/>
    </row>
    <row r="1770" spans="1:10" ht="15" x14ac:dyDescent="0.25">
      <c r="A1770" s="190">
        <v>41694</v>
      </c>
      <c r="B1770" s="191">
        <v>214</v>
      </c>
      <c r="C1770" s="191" t="s">
        <v>1027</v>
      </c>
      <c r="D1770" s="165" t="s">
        <v>129</v>
      </c>
      <c r="E1770" s="192">
        <v>1120</v>
      </c>
      <c r="F1770" s="167">
        <v>41694</v>
      </c>
      <c r="G1770" s="168">
        <v>1120</v>
      </c>
      <c r="H1770" s="201">
        <f t="shared" si="27"/>
        <v>0</v>
      </c>
      <c r="I1770" s="169"/>
      <c r="J1770" s="145"/>
    </row>
    <row r="1771" spans="1:10" ht="15" x14ac:dyDescent="0.25">
      <c r="A1771" s="190">
        <v>41694</v>
      </c>
      <c r="B1771" s="191">
        <v>215</v>
      </c>
      <c r="C1771" s="191" t="s">
        <v>1027</v>
      </c>
      <c r="D1771" s="165" t="s">
        <v>50</v>
      </c>
      <c r="E1771" s="192">
        <v>3759</v>
      </c>
      <c r="F1771" s="167">
        <v>41694</v>
      </c>
      <c r="G1771" s="168">
        <v>3759</v>
      </c>
      <c r="H1771" s="201">
        <f t="shared" si="27"/>
        <v>0</v>
      </c>
      <c r="I1771" s="169"/>
      <c r="J1771" s="145"/>
    </row>
    <row r="1772" spans="1:10" ht="15" x14ac:dyDescent="0.25">
      <c r="A1772" s="190">
        <v>41694</v>
      </c>
      <c r="B1772" s="191">
        <v>216</v>
      </c>
      <c r="C1772" s="191" t="s">
        <v>1027</v>
      </c>
      <c r="D1772" s="165" t="s">
        <v>29</v>
      </c>
      <c r="E1772" s="192">
        <v>8936</v>
      </c>
      <c r="F1772" s="167">
        <v>41694</v>
      </c>
      <c r="G1772" s="168">
        <v>8936</v>
      </c>
      <c r="H1772" s="201">
        <f t="shared" si="27"/>
        <v>0</v>
      </c>
      <c r="I1772" s="169" t="s">
        <v>30</v>
      </c>
      <c r="J1772" s="145"/>
    </row>
    <row r="1773" spans="1:10" ht="15" x14ac:dyDescent="0.25">
      <c r="A1773" s="190">
        <v>41694</v>
      </c>
      <c r="B1773" s="191">
        <v>217</v>
      </c>
      <c r="C1773" s="191" t="s">
        <v>1027</v>
      </c>
      <c r="D1773" s="165" t="s">
        <v>96</v>
      </c>
      <c r="E1773" s="192">
        <v>17136</v>
      </c>
      <c r="F1773" s="173">
        <v>41701</v>
      </c>
      <c r="G1773" s="174">
        <v>17136</v>
      </c>
      <c r="H1773" s="201">
        <f t="shared" si="27"/>
        <v>0</v>
      </c>
      <c r="I1773" s="169" t="s">
        <v>37</v>
      </c>
      <c r="J1773" s="145"/>
    </row>
    <row r="1774" spans="1:10" ht="15" x14ac:dyDescent="0.25">
      <c r="A1774" s="190">
        <v>41694</v>
      </c>
      <c r="B1774" s="191">
        <v>218</v>
      </c>
      <c r="C1774" s="191" t="s">
        <v>1027</v>
      </c>
      <c r="D1774" s="165" t="s">
        <v>50</v>
      </c>
      <c r="E1774" s="192">
        <v>726</v>
      </c>
      <c r="F1774" s="173">
        <v>41708</v>
      </c>
      <c r="G1774" s="174">
        <v>726</v>
      </c>
      <c r="H1774" s="201">
        <f t="shared" si="27"/>
        <v>0</v>
      </c>
      <c r="I1774" s="169"/>
      <c r="J1774" s="145"/>
    </row>
    <row r="1775" spans="1:10" ht="15" x14ac:dyDescent="0.25">
      <c r="A1775" s="190">
        <v>41694</v>
      </c>
      <c r="B1775" s="191">
        <v>219</v>
      </c>
      <c r="C1775" s="191" t="s">
        <v>1027</v>
      </c>
      <c r="D1775" s="165" t="s">
        <v>68</v>
      </c>
      <c r="E1775" s="192">
        <v>5393</v>
      </c>
      <c r="F1775" s="167">
        <v>41694</v>
      </c>
      <c r="G1775" s="168">
        <v>5393</v>
      </c>
      <c r="H1775" s="201">
        <f t="shared" si="27"/>
        <v>0</v>
      </c>
      <c r="I1775" s="169" t="s">
        <v>217</v>
      </c>
      <c r="J1775" s="145"/>
    </row>
    <row r="1776" spans="1:10" ht="15" x14ac:dyDescent="0.25">
      <c r="A1776" s="190">
        <v>41694</v>
      </c>
      <c r="B1776" s="191">
        <v>220</v>
      </c>
      <c r="C1776" s="191" t="s">
        <v>1027</v>
      </c>
      <c r="D1776" s="165" t="s">
        <v>490</v>
      </c>
      <c r="E1776" s="192">
        <v>485</v>
      </c>
      <c r="F1776" s="167">
        <v>41694</v>
      </c>
      <c r="G1776" s="168">
        <v>485</v>
      </c>
      <c r="H1776" s="201">
        <f t="shared" si="27"/>
        <v>0</v>
      </c>
      <c r="I1776" s="169" t="s">
        <v>30</v>
      </c>
      <c r="J1776" s="145"/>
    </row>
    <row r="1777" spans="1:10" ht="15" x14ac:dyDescent="0.25">
      <c r="A1777" s="190">
        <v>41694</v>
      </c>
      <c r="B1777" s="191">
        <v>221</v>
      </c>
      <c r="C1777" s="191" t="s">
        <v>1027</v>
      </c>
      <c r="D1777" s="165" t="s">
        <v>1063</v>
      </c>
      <c r="E1777" s="192">
        <v>5118</v>
      </c>
      <c r="F1777" s="167">
        <v>41694</v>
      </c>
      <c r="G1777" s="168">
        <v>5118</v>
      </c>
      <c r="H1777" s="201">
        <f t="shared" si="27"/>
        <v>0</v>
      </c>
      <c r="I1777" s="169" t="s">
        <v>8</v>
      </c>
      <c r="J1777" s="145"/>
    </row>
    <row r="1778" spans="1:10" ht="15" x14ac:dyDescent="0.25">
      <c r="A1778" s="190">
        <v>41694</v>
      </c>
      <c r="B1778" s="191">
        <v>222</v>
      </c>
      <c r="C1778" s="191" t="s">
        <v>1027</v>
      </c>
      <c r="D1778" s="165" t="s">
        <v>55</v>
      </c>
      <c r="E1778" s="192">
        <v>10569.6</v>
      </c>
      <c r="F1778" s="167">
        <v>41694</v>
      </c>
      <c r="G1778" s="168">
        <v>10569.6</v>
      </c>
      <c r="H1778" s="201">
        <f t="shared" si="27"/>
        <v>0</v>
      </c>
      <c r="I1778" s="169" t="s">
        <v>8</v>
      </c>
      <c r="J1778" s="145"/>
    </row>
    <row r="1779" spans="1:10" ht="15" x14ac:dyDescent="0.25">
      <c r="A1779" s="190">
        <v>41694</v>
      </c>
      <c r="B1779" s="191">
        <v>223</v>
      </c>
      <c r="C1779" s="191" t="s">
        <v>1027</v>
      </c>
      <c r="D1779" s="165" t="s">
        <v>136</v>
      </c>
      <c r="E1779" s="192">
        <v>1297.5</v>
      </c>
      <c r="F1779" s="167">
        <v>41694</v>
      </c>
      <c r="G1779" s="168">
        <v>1297.5</v>
      </c>
      <c r="H1779" s="201">
        <f t="shared" si="27"/>
        <v>0</v>
      </c>
      <c r="I1779" s="169"/>
      <c r="J1779" s="145"/>
    </row>
    <row r="1780" spans="1:10" ht="15" x14ac:dyDescent="0.25">
      <c r="A1780" s="190">
        <v>41694</v>
      </c>
      <c r="B1780" s="191">
        <v>224</v>
      </c>
      <c r="C1780" s="191" t="s">
        <v>1027</v>
      </c>
      <c r="D1780" s="165" t="s">
        <v>49</v>
      </c>
      <c r="E1780" s="192">
        <v>2532</v>
      </c>
      <c r="F1780" s="167">
        <v>41694</v>
      </c>
      <c r="G1780" s="168">
        <v>2532</v>
      </c>
      <c r="H1780" s="201">
        <f t="shared" si="27"/>
        <v>0</v>
      </c>
      <c r="I1780" s="169"/>
      <c r="J1780" s="145"/>
    </row>
    <row r="1781" spans="1:10" ht="15" x14ac:dyDescent="0.25">
      <c r="A1781" s="190">
        <v>41694</v>
      </c>
      <c r="B1781" s="191">
        <v>225</v>
      </c>
      <c r="C1781" s="191" t="s">
        <v>1027</v>
      </c>
      <c r="D1781" s="165" t="s">
        <v>1063</v>
      </c>
      <c r="E1781" s="192">
        <v>3666</v>
      </c>
      <c r="F1781" s="167">
        <v>41694</v>
      </c>
      <c r="G1781" s="168">
        <v>3666</v>
      </c>
      <c r="H1781" s="201">
        <f t="shared" si="27"/>
        <v>0</v>
      </c>
      <c r="I1781" s="169" t="s">
        <v>8</v>
      </c>
      <c r="J1781" s="145"/>
    </row>
    <row r="1782" spans="1:10" ht="15" x14ac:dyDescent="0.25">
      <c r="A1782" s="190">
        <v>41694</v>
      </c>
      <c r="B1782" s="191">
        <v>226</v>
      </c>
      <c r="C1782" s="191" t="s">
        <v>1027</v>
      </c>
      <c r="D1782" s="165" t="s">
        <v>106</v>
      </c>
      <c r="E1782" s="192">
        <v>251604</v>
      </c>
      <c r="F1782" s="173">
        <v>41704</v>
      </c>
      <c r="G1782" s="174">
        <v>251604</v>
      </c>
      <c r="H1782" s="201">
        <f t="shared" si="27"/>
        <v>0</v>
      </c>
      <c r="I1782" s="169" t="s">
        <v>217</v>
      </c>
      <c r="J1782" s="145"/>
    </row>
    <row r="1783" spans="1:10" ht="15" x14ac:dyDescent="0.25">
      <c r="A1783" s="190">
        <v>41694</v>
      </c>
      <c r="B1783" s="191">
        <v>227</v>
      </c>
      <c r="C1783" s="191" t="s">
        <v>1027</v>
      </c>
      <c r="D1783" s="165" t="s">
        <v>106</v>
      </c>
      <c r="E1783" s="192">
        <v>172260</v>
      </c>
      <c r="F1783" s="173">
        <v>41704</v>
      </c>
      <c r="G1783" s="174">
        <v>172260</v>
      </c>
      <c r="H1783" s="201">
        <f t="shared" si="27"/>
        <v>0</v>
      </c>
      <c r="I1783" s="169" t="s">
        <v>217</v>
      </c>
      <c r="J1783" s="145"/>
    </row>
    <row r="1784" spans="1:10" ht="15" x14ac:dyDescent="0.25">
      <c r="A1784" s="190">
        <v>41694</v>
      </c>
      <c r="B1784" s="191">
        <v>228</v>
      </c>
      <c r="C1784" s="191" t="s">
        <v>1027</v>
      </c>
      <c r="D1784" s="165" t="s">
        <v>106</v>
      </c>
      <c r="E1784" s="192">
        <v>223068</v>
      </c>
      <c r="F1784" s="173">
        <v>41704</v>
      </c>
      <c r="G1784" s="174">
        <v>223068</v>
      </c>
      <c r="H1784" s="201">
        <f t="shared" si="27"/>
        <v>0</v>
      </c>
      <c r="I1784" s="169" t="s">
        <v>217</v>
      </c>
      <c r="J1784" s="145"/>
    </row>
    <row r="1785" spans="1:10" ht="15" x14ac:dyDescent="0.25">
      <c r="A1785" s="190">
        <v>41694</v>
      </c>
      <c r="B1785" s="191">
        <v>229</v>
      </c>
      <c r="C1785" s="191" t="s">
        <v>1027</v>
      </c>
      <c r="D1785" s="165" t="s">
        <v>106</v>
      </c>
      <c r="E1785" s="192">
        <v>346608</v>
      </c>
      <c r="F1785" s="173">
        <v>41704</v>
      </c>
      <c r="G1785" s="174">
        <v>346608</v>
      </c>
      <c r="H1785" s="201">
        <f t="shared" si="27"/>
        <v>0</v>
      </c>
      <c r="I1785" s="169" t="s">
        <v>217</v>
      </c>
      <c r="J1785" s="145"/>
    </row>
    <row r="1786" spans="1:10" ht="15" x14ac:dyDescent="0.25">
      <c r="A1786" s="190">
        <v>41694</v>
      </c>
      <c r="B1786" s="191">
        <v>230</v>
      </c>
      <c r="C1786" s="191" t="s">
        <v>1027</v>
      </c>
      <c r="D1786" s="165" t="s">
        <v>8</v>
      </c>
      <c r="E1786" s="192">
        <v>2596</v>
      </c>
      <c r="F1786" s="167">
        <v>41694</v>
      </c>
      <c r="G1786" s="168">
        <v>2596</v>
      </c>
      <c r="H1786" s="201">
        <f t="shared" si="27"/>
        <v>0</v>
      </c>
      <c r="I1786" s="169" t="s">
        <v>8</v>
      </c>
      <c r="J1786" s="145"/>
    </row>
    <row r="1787" spans="1:10" ht="15" x14ac:dyDescent="0.25">
      <c r="A1787" s="190">
        <v>41694</v>
      </c>
      <c r="B1787" s="191">
        <v>231</v>
      </c>
      <c r="C1787" s="191" t="s">
        <v>1027</v>
      </c>
      <c r="D1787" s="165" t="s">
        <v>892</v>
      </c>
      <c r="E1787" s="192">
        <v>1320</v>
      </c>
      <c r="F1787" s="167">
        <v>41694</v>
      </c>
      <c r="G1787" s="168">
        <v>1320</v>
      </c>
      <c r="H1787" s="201">
        <f t="shared" si="27"/>
        <v>0</v>
      </c>
      <c r="I1787" s="169"/>
      <c r="J1787" s="145"/>
    </row>
    <row r="1788" spans="1:10" ht="15" x14ac:dyDescent="0.25">
      <c r="A1788" s="190">
        <v>41694</v>
      </c>
      <c r="B1788" s="191">
        <v>232</v>
      </c>
      <c r="C1788" s="191" t="s">
        <v>1027</v>
      </c>
      <c r="D1788" s="165" t="s">
        <v>123</v>
      </c>
      <c r="E1788" s="192">
        <v>3068</v>
      </c>
      <c r="F1788" s="167">
        <v>41695</v>
      </c>
      <c r="G1788" s="168">
        <v>3068</v>
      </c>
      <c r="H1788" s="201">
        <f t="shared" si="27"/>
        <v>0</v>
      </c>
      <c r="I1788" s="169"/>
      <c r="J1788" s="145"/>
    </row>
    <row r="1789" spans="1:10" ht="15" x14ac:dyDescent="0.25">
      <c r="A1789" s="190">
        <v>41694</v>
      </c>
      <c r="B1789" s="191">
        <v>233</v>
      </c>
      <c r="C1789" s="191" t="s">
        <v>1027</v>
      </c>
      <c r="D1789" s="165" t="s">
        <v>886</v>
      </c>
      <c r="E1789" s="192">
        <v>6437</v>
      </c>
      <c r="F1789" s="167">
        <v>41694</v>
      </c>
      <c r="G1789" s="168">
        <v>6437</v>
      </c>
      <c r="H1789" s="201">
        <f t="shared" si="27"/>
        <v>0</v>
      </c>
      <c r="I1789" s="169"/>
      <c r="J1789" s="145"/>
    </row>
    <row r="1790" spans="1:10" ht="15" x14ac:dyDescent="0.25">
      <c r="A1790" s="190">
        <v>41694</v>
      </c>
      <c r="B1790" s="191">
        <v>234</v>
      </c>
      <c r="C1790" s="191" t="s">
        <v>1027</v>
      </c>
      <c r="D1790" s="165" t="s">
        <v>47</v>
      </c>
      <c r="E1790" s="192">
        <v>4567</v>
      </c>
      <c r="F1790" s="167">
        <v>41694</v>
      </c>
      <c r="G1790" s="168">
        <v>4567</v>
      </c>
      <c r="H1790" s="201">
        <f t="shared" si="27"/>
        <v>0</v>
      </c>
      <c r="I1790" s="169" t="s">
        <v>30</v>
      </c>
      <c r="J1790" s="145"/>
    </row>
    <row r="1791" spans="1:10" ht="15" x14ac:dyDescent="0.25">
      <c r="A1791" s="190">
        <v>41694</v>
      </c>
      <c r="B1791" s="191">
        <v>235</v>
      </c>
      <c r="C1791" s="191" t="s">
        <v>1027</v>
      </c>
      <c r="D1791" s="165" t="s">
        <v>110</v>
      </c>
      <c r="E1791" s="192">
        <v>33899</v>
      </c>
      <c r="F1791" s="173">
        <v>41710</v>
      </c>
      <c r="G1791" s="174">
        <v>33899</v>
      </c>
      <c r="H1791" s="201">
        <f t="shared" si="27"/>
        <v>0</v>
      </c>
      <c r="I1791" s="169" t="s">
        <v>30</v>
      </c>
      <c r="J1791" s="145"/>
    </row>
    <row r="1792" spans="1:10" ht="15" x14ac:dyDescent="0.25">
      <c r="A1792" s="190">
        <v>41694</v>
      </c>
      <c r="B1792" s="191">
        <v>236</v>
      </c>
      <c r="C1792" s="191" t="s">
        <v>1027</v>
      </c>
      <c r="D1792" s="165" t="s">
        <v>66</v>
      </c>
      <c r="E1792" s="192">
        <v>1149</v>
      </c>
      <c r="F1792" s="167">
        <v>41694</v>
      </c>
      <c r="G1792" s="168">
        <v>1149</v>
      </c>
      <c r="H1792" s="201">
        <f t="shared" si="27"/>
        <v>0</v>
      </c>
      <c r="I1792" s="169" t="s">
        <v>162</v>
      </c>
      <c r="J1792" s="145"/>
    </row>
    <row r="1793" spans="1:10" ht="15" x14ac:dyDescent="0.25">
      <c r="A1793" s="190">
        <v>41694</v>
      </c>
      <c r="B1793" s="191">
        <v>237</v>
      </c>
      <c r="C1793" s="191" t="s">
        <v>1027</v>
      </c>
      <c r="D1793" s="165" t="s">
        <v>51</v>
      </c>
      <c r="E1793" s="192">
        <v>2323</v>
      </c>
      <c r="F1793" s="167">
        <v>41694</v>
      </c>
      <c r="G1793" s="168">
        <v>2323</v>
      </c>
      <c r="H1793" s="201">
        <f t="shared" si="27"/>
        <v>0</v>
      </c>
      <c r="I1793" s="169" t="s">
        <v>162</v>
      </c>
      <c r="J1793" s="145"/>
    </row>
    <row r="1794" spans="1:10" x14ac:dyDescent="0.25">
      <c r="A1794" s="190">
        <v>41694</v>
      </c>
      <c r="B1794" s="191">
        <v>238</v>
      </c>
      <c r="C1794" s="191" t="s">
        <v>1027</v>
      </c>
      <c r="D1794" s="165" t="s">
        <v>761</v>
      </c>
      <c r="E1794" s="192">
        <v>2125</v>
      </c>
      <c r="F1794" s="167">
        <v>41694</v>
      </c>
      <c r="G1794" s="168">
        <v>2125</v>
      </c>
      <c r="H1794" s="201">
        <f t="shared" si="27"/>
        <v>0</v>
      </c>
      <c r="I1794" s="169" t="s">
        <v>30</v>
      </c>
    </row>
    <row r="1795" spans="1:10" x14ac:dyDescent="0.25">
      <c r="A1795" s="190">
        <v>41694</v>
      </c>
      <c r="B1795" s="191">
        <v>239</v>
      </c>
      <c r="C1795" s="191" t="s">
        <v>1027</v>
      </c>
      <c r="D1795" s="165" t="s">
        <v>133</v>
      </c>
      <c r="E1795" s="192">
        <v>33152.5</v>
      </c>
      <c r="F1795" s="167">
        <v>41694</v>
      </c>
      <c r="G1795" s="168">
        <v>33152.5</v>
      </c>
      <c r="H1795" s="201">
        <f t="shared" si="27"/>
        <v>0</v>
      </c>
      <c r="I1795" s="169" t="s">
        <v>8</v>
      </c>
    </row>
    <row r="1796" spans="1:10" x14ac:dyDescent="0.25">
      <c r="A1796" s="190">
        <v>41694</v>
      </c>
      <c r="B1796" s="191">
        <v>240</v>
      </c>
      <c r="C1796" s="191" t="s">
        <v>1027</v>
      </c>
      <c r="D1796" s="165" t="s">
        <v>215</v>
      </c>
      <c r="E1796" s="192">
        <v>3277.5</v>
      </c>
      <c r="F1796" s="167">
        <v>41694</v>
      </c>
      <c r="G1796" s="168">
        <v>3277.5</v>
      </c>
      <c r="H1796" s="201">
        <f t="shared" si="27"/>
        <v>0</v>
      </c>
      <c r="I1796" s="169"/>
    </row>
    <row r="1797" spans="1:10" x14ac:dyDescent="0.25">
      <c r="A1797" s="190">
        <v>41694</v>
      </c>
      <c r="B1797" s="191">
        <v>241</v>
      </c>
      <c r="C1797" s="191" t="s">
        <v>1027</v>
      </c>
      <c r="D1797" s="165" t="s">
        <v>130</v>
      </c>
      <c r="E1797" s="192">
        <v>8007</v>
      </c>
      <c r="F1797" s="167">
        <v>41697</v>
      </c>
      <c r="G1797" s="168">
        <v>8007</v>
      </c>
      <c r="H1797" s="201">
        <f t="shared" ref="H1797:H1860" si="28">E1797-G1797</f>
        <v>0</v>
      </c>
      <c r="I1797" s="169" t="s">
        <v>21</v>
      </c>
    </row>
    <row r="1798" spans="1:10" x14ac:dyDescent="0.25">
      <c r="A1798" s="188">
        <v>41694</v>
      </c>
      <c r="B1798" s="189">
        <v>242</v>
      </c>
      <c r="C1798" s="189" t="s">
        <v>1027</v>
      </c>
      <c r="D1798" s="165" t="s">
        <v>188</v>
      </c>
      <c r="E1798" s="192">
        <v>13002</v>
      </c>
      <c r="F1798" s="218">
        <v>41804</v>
      </c>
      <c r="G1798" s="219">
        <v>13002</v>
      </c>
      <c r="H1798" s="201">
        <f t="shared" si="28"/>
        <v>0</v>
      </c>
      <c r="I1798" s="169" t="s">
        <v>21</v>
      </c>
    </row>
    <row r="1799" spans="1:10" x14ac:dyDescent="0.25">
      <c r="A1799" s="190">
        <v>41694</v>
      </c>
      <c r="B1799" s="191">
        <v>243</v>
      </c>
      <c r="C1799" s="191" t="s">
        <v>1027</v>
      </c>
      <c r="D1799" s="165" t="s">
        <v>380</v>
      </c>
      <c r="E1799" s="192">
        <v>2385.5</v>
      </c>
      <c r="F1799" s="167">
        <v>41694</v>
      </c>
      <c r="G1799" s="168">
        <v>2385.5</v>
      </c>
      <c r="H1799" s="201">
        <f t="shared" si="28"/>
        <v>0</v>
      </c>
      <c r="I1799" s="169" t="s">
        <v>21</v>
      </c>
    </row>
    <row r="1800" spans="1:10" x14ac:dyDescent="0.25">
      <c r="A1800" s="190">
        <v>41694</v>
      </c>
      <c r="B1800" s="191">
        <v>244</v>
      </c>
      <c r="C1800" s="191" t="s">
        <v>1027</v>
      </c>
      <c r="D1800" s="165" t="s">
        <v>494</v>
      </c>
      <c r="E1800" s="192">
        <v>3847</v>
      </c>
      <c r="F1800" s="167">
        <v>41694</v>
      </c>
      <c r="G1800" s="168">
        <v>3847</v>
      </c>
      <c r="H1800" s="201">
        <f t="shared" si="28"/>
        <v>0</v>
      </c>
      <c r="I1800" s="169" t="s">
        <v>27</v>
      </c>
    </row>
    <row r="1801" spans="1:10" x14ac:dyDescent="0.25">
      <c r="A1801" s="190">
        <v>41694</v>
      </c>
      <c r="B1801" s="191">
        <v>245</v>
      </c>
      <c r="C1801" s="191" t="s">
        <v>1027</v>
      </c>
      <c r="D1801" s="165" t="s">
        <v>479</v>
      </c>
      <c r="E1801" s="192">
        <v>21964</v>
      </c>
      <c r="F1801" s="167">
        <v>41694</v>
      </c>
      <c r="G1801" s="168">
        <v>21964</v>
      </c>
      <c r="H1801" s="201">
        <f t="shared" si="28"/>
        <v>0</v>
      </c>
      <c r="I1801" s="169" t="s">
        <v>37</v>
      </c>
      <c r="J1801" s="170" t="s">
        <v>1064</v>
      </c>
    </row>
    <row r="1802" spans="1:10" x14ac:dyDescent="0.25">
      <c r="A1802" s="190">
        <v>41694</v>
      </c>
      <c r="B1802" s="191">
        <v>246</v>
      </c>
      <c r="C1802" s="191" t="s">
        <v>1027</v>
      </c>
      <c r="D1802" s="165" t="s">
        <v>16</v>
      </c>
      <c r="E1802" s="192">
        <v>2056</v>
      </c>
      <c r="F1802" s="173">
        <v>41710</v>
      </c>
      <c r="G1802" s="174">
        <v>2056</v>
      </c>
      <c r="H1802" s="201">
        <f t="shared" si="28"/>
        <v>0</v>
      </c>
      <c r="I1802" s="169"/>
    </row>
    <row r="1803" spans="1:10" x14ac:dyDescent="0.25">
      <c r="A1803" s="190">
        <v>41694</v>
      </c>
      <c r="B1803" s="191">
        <v>247</v>
      </c>
      <c r="C1803" s="191" t="s">
        <v>1027</v>
      </c>
      <c r="D1803" s="165" t="s">
        <v>1065</v>
      </c>
      <c r="E1803" s="192">
        <v>22513</v>
      </c>
      <c r="F1803" s="167">
        <v>41694</v>
      </c>
      <c r="G1803" s="168">
        <v>22513</v>
      </c>
      <c r="H1803" s="201">
        <f t="shared" si="28"/>
        <v>0</v>
      </c>
      <c r="I1803" s="169" t="s">
        <v>37</v>
      </c>
    </row>
    <row r="1804" spans="1:10" x14ac:dyDescent="0.25">
      <c r="A1804" s="190">
        <v>41694</v>
      </c>
      <c r="B1804" s="191">
        <v>248</v>
      </c>
      <c r="C1804" s="191" t="s">
        <v>1027</v>
      </c>
      <c r="D1804" s="165" t="s">
        <v>144</v>
      </c>
      <c r="E1804" s="192">
        <v>4288</v>
      </c>
      <c r="F1804" s="167">
        <v>41694</v>
      </c>
      <c r="G1804" s="168">
        <v>4288</v>
      </c>
      <c r="H1804" s="201">
        <f t="shared" si="28"/>
        <v>0</v>
      </c>
      <c r="I1804" s="169" t="s">
        <v>65</v>
      </c>
    </row>
    <row r="1805" spans="1:10" x14ac:dyDescent="0.25">
      <c r="A1805" s="190">
        <v>41694</v>
      </c>
      <c r="B1805" s="191">
        <v>249</v>
      </c>
      <c r="C1805" s="191" t="s">
        <v>1027</v>
      </c>
      <c r="D1805" s="165" t="s">
        <v>516</v>
      </c>
      <c r="E1805" s="192">
        <v>625</v>
      </c>
      <c r="F1805" s="167">
        <v>41694</v>
      </c>
      <c r="G1805" s="168">
        <v>625</v>
      </c>
      <c r="H1805" s="201">
        <f t="shared" si="28"/>
        <v>0</v>
      </c>
      <c r="I1805" s="169" t="s">
        <v>65</v>
      </c>
    </row>
    <row r="1806" spans="1:10" x14ac:dyDescent="0.25">
      <c r="A1806" s="190">
        <v>41694</v>
      </c>
      <c r="B1806" s="191">
        <v>250</v>
      </c>
      <c r="C1806" s="191" t="s">
        <v>1027</v>
      </c>
      <c r="D1806" s="165" t="s">
        <v>959</v>
      </c>
      <c r="E1806" s="192">
        <v>1947</v>
      </c>
      <c r="F1806" s="167">
        <v>41694</v>
      </c>
      <c r="G1806" s="168">
        <v>1947</v>
      </c>
      <c r="H1806" s="201">
        <f t="shared" si="28"/>
        <v>0</v>
      </c>
      <c r="I1806" s="169" t="s">
        <v>65</v>
      </c>
    </row>
    <row r="1807" spans="1:10" x14ac:dyDescent="0.25">
      <c r="A1807" s="190">
        <v>41694</v>
      </c>
      <c r="B1807" s="191">
        <v>251</v>
      </c>
      <c r="C1807" s="191" t="s">
        <v>1027</v>
      </c>
      <c r="D1807" s="165" t="s">
        <v>304</v>
      </c>
      <c r="E1807" s="192">
        <v>16177</v>
      </c>
      <c r="F1807" s="167">
        <v>41694</v>
      </c>
      <c r="G1807" s="168">
        <v>16177</v>
      </c>
      <c r="H1807" s="201">
        <f t="shared" si="28"/>
        <v>0</v>
      </c>
      <c r="I1807" s="169" t="s">
        <v>217</v>
      </c>
    </row>
    <row r="1808" spans="1:10" x14ac:dyDescent="0.25">
      <c r="A1808" s="190">
        <v>41694</v>
      </c>
      <c r="B1808" s="191">
        <v>252</v>
      </c>
      <c r="C1808" s="191" t="s">
        <v>1027</v>
      </c>
      <c r="D1808" s="171" t="s">
        <v>53</v>
      </c>
      <c r="E1808" s="224">
        <v>0</v>
      </c>
      <c r="F1808" s="169"/>
      <c r="G1808" s="168"/>
      <c r="H1808" s="201">
        <f t="shared" si="28"/>
        <v>0</v>
      </c>
      <c r="I1808" s="169" t="s">
        <v>324</v>
      </c>
    </row>
    <row r="1809" spans="1:10" x14ac:dyDescent="0.25">
      <c r="A1809" s="190">
        <v>41694</v>
      </c>
      <c r="B1809" s="191">
        <v>253</v>
      </c>
      <c r="C1809" s="191" t="s">
        <v>1027</v>
      </c>
      <c r="D1809" s="165" t="s">
        <v>235</v>
      </c>
      <c r="E1809" s="192">
        <v>2378.5</v>
      </c>
      <c r="F1809" s="167">
        <v>41694</v>
      </c>
      <c r="G1809" s="168">
        <v>2378.5</v>
      </c>
      <c r="H1809" s="201">
        <f t="shared" si="28"/>
        <v>0</v>
      </c>
      <c r="I1809" s="169" t="s">
        <v>217</v>
      </c>
    </row>
    <row r="1810" spans="1:10" ht="15" x14ac:dyDescent="0.25">
      <c r="A1810" s="190">
        <v>41694</v>
      </c>
      <c r="B1810" s="191">
        <v>254</v>
      </c>
      <c r="C1810" s="191" t="s">
        <v>1027</v>
      </c>
      <c r="D1810" s="165" t="s">
        <v>468</v>
      </c>
      <c r="E1810" s="192">
        <v>2461</v>
      </c>
      <c r="F1810" s="167">
        <v>41694</v>
      </c>
      <c r="G1810" s="168">
        <v>2461</v>
      </c>
      <c r="H1810" s="201">
        <f t="shared" si="28"/>
        <v>0</v>
      </c>
      <c r="I1810" s="169" t="s">
        <v>217</v>
      </c>
      <c r="J1810" s="145"/>
    </row>
    <row r="1811" spans="1:10" ht="15" x14ac:dyDescent="0.25">
      <c r="A1811" s="190">
        <v>41694</v>
      </c>
      <c r="B1811" s="191">
        <v>255</v>
      </c>
      <c r="C1811" s="191" t="s">
        <v>1027</v>
      </c>
      <c r="D1811" s="165" t="s">
        <v>176</v>
      </c>
      <c r="E1811" s="192">
        <v>1610.5</v>
      </c>
      <c r="F1811" s="167">
        <v>41694</v>
      </c>
      <c r="G1811" s="168">
        <v>1610.5</v>
      </c>
      <c r="H1811" s="201">
        <f t="shared" si="28"/>
        <v>0</v>
      </c>
      <c r="I1811" s="169"/>
      <c r="J1811" s="145"/>
    </row>
    <row r="1812" spans="1:10" ht="15" x14ac:dyDescent="0.25">
      <c r="A1812" s="190">
        <v>41694</v>
      </c>
      <c r="B1812" s="191">
        <v>256</v>
      </c>
      <c r="C1812" s="191" t="s">
        <v>1027</v>
      </c>
      <c r="D1812" s="165" t="s">
        <v>349</v>
      </c>
      <c r="E1812" s="192">
        <v>956.5</v>
      </c>
      <c r="F1812" s="167">
        <v>41694</v>
      </c>
      <c r="G1812" s="168">
        <v>956.5</v>
      </c>
      <c r="H1812" s="201">
        <f t="shared" si="28"/>
        <v>0</v>
      </c>
      <c r="I1812" s="169" t="s">
        <v>217</v>
      </c>
      <c r="J1812" s="145"/>
    </row>
    <row r="1813" spans="1:10" ht="15" x14ac:dyDescent="0.25">
      <c r="A1813" s="190">
        <v>41694</v>
      </c>
      <c r="B1813" s="191">
        <v>257</v>
      </c>
      <c r="C1813" s="191" t="s">
        <v>1027</v>
      </c>
      <c r="D1813" s="165" t="s">
        <v>80</v>
      </c>
      <c r="E1813" s="192">
        <v>1472</v>
      </c>
      <c r="F1813" s="167">
        <v>41694</v>
      </c>
      <c r="G1813" s="168">
        <v>1472</v>
      </c>
      <c r="H1813" s="201">
        <f t="shared" si="28"/>
        <v>0</v>
      </c>
      <c r="I1813" s="169" t="s">
        <v>217</v>
      </c>
      <c r="J1813" s="145"/>
    </row>
    <row r="1814" spans="1:10" ht="15" x14ac:dyDescent="0.25">
      <c r="A1814" s="190">
        <v>41694</v>
      </c>
      <c r="B1814" s="191">
        <v>258</v>
      </c>
      <c r="C1814" s="191" t="s">
        <v>1027</v>
      </c>
      <c r="D1814" s="165" t="s">
        <v>20</v>
      </c>
      <c r="E1814" s="221">
        <v>2508</v>
      </c>
      <c r="F1814" s="215" t="s">
        <v>1066</v>
      </c>
      <c r="G1814" s="174">
        <f>2308+200</f>
        <v>2508</v>
      </c>
      <c r="H1814" s="201">
        <f t="shared" si="28"/>
        <v>0</v>
      </c>
      <c r="I1814" s="169"/>
      <c r="J1814" s="145"/>
    </row>
    <row r="1815" spans="1:10" ht="15" x14ac:dyDescent="0.25">
      <c r="A1815" s="190">
        <v>41694</v>
      </c>
      <c r="B1815" s="191">
        <v>259</v>
      </c>
      <c r="C1815" s="191" t="s">
        <v>1027</v>
      </c>
      <c r="D1815" s="165" t="s">
        <v>667</v>
      </c>
      <c r="E1815" s="192">
        <v>2905.5</v>
      </c>
      <c r="F1815" s="167">
        <v>41694</v>
      </c>
      <c r="G1815" s="168">
        <v>2905.5</v>
      </c>
      <c r="H1815" s="201">
        <f t="shared" si="28"/>
        <v>0</v>
      </c>
      <c r="I1815" s="169" t="s">
        <v>217</v>
      </c>
      <c r="J1815" s="145"/>
    </row>
    <row r="1816" spans="1:10" ht="15" x14ac:dyDescent="0.25">
      <c r="A1816" s="190">
        <v>41694</v>
      </c>
      <c r="B1816" s="191">
        <v>260</v>
      </c>
      <c r="C1816" s="191" t="s">
        <v>1027</v>
      </c>
      <c r="D1816" s="165" t="s">
        <v>233</v>
      </c>
      <c r="E1816" s="192">
        <v>921</v>
      </c>
      <c r="F1816" s="167">
        <v>41694</v>
      </c>
      <c r="G1816" s="168">
        <v>921</v>
      </c>
      <c r="H1816" s="201">
        <f t="shared" si="28"/>
        <v>0</v>
      </c>
      <c r="I1816" s="169" t="s">
        <v>217</v>
      </c>
      <c r="J1816" s="145"/>
    </row>
    <row r="1817" spans="1:10" ht="15" x14ac:dyDescent="0.25">
      <c r="A1817" s="190">
        <v>41694</v>
      </c>
      <c r="B1817" s="191">
        <v>261</v>
      </c>
      <c r="C1817" s="191" t="s">
        <v>1027</v>
      </c>
      <c r="D1817" s="165" t="s">
        <v>147</v>
      </c>
      <c r="E1817" s="192">
        <v>15061.5</v>
      </c>
      <c r="F1817" s="167">
        <v>41694</v>
      </c>
      <c r="G1817" s="168">
        <v>15061.5</v>
      </c>
      <c r="H1817" s="201">
        <f t="shared" si="28"/>
        <v>0</v>
      </c>
      <c r="I1817" s="169" t="s">
        <v>217</v>
      </c>
      <c r="J1817" s="145"/>
    </row>
    <row r="1818" spans="1:10" ht="15" x14ac:dyDescent="0.25">
      <c r="A1818" s="190">
        <v>41694</v>
      </c>
      <c r="B1818" s="191">
        <v>262</v>
      </c>
      <c r="C1818" s="191" t="s">
        <v>1027</v>
      </c>
      <c r="D1818" s="165" t="s">
        <v>115</v>
      </c>
      <c r="E1818" s="192">
        <v>672.5</v>
      </c>
      <c r="F1818" s="167">
        <v>41694</v>
      </c>
      <c r="G1818" s="168">
        <v>672.5</v>
      </c>
      <c r="H1818" s="201">
        <f t="shared" si="28"/>
        <v>0</v>
      </c>
      <c r="I1818" s="169"/>
      <c r="J1818" s="145"/>
    </row>
    <row r="1819" spans="1:10" ht="15" x14ac:dyDescent="0.25">
      <c r="A1819" s="190">
        <v>41694</v>
      </c>
      <c r="B1819" s="191">
        <v>263</v>
      </c>
      <c r="C1819" s="191" t="s">
        <v>1027</v>
      </c>
      <c r="D1819" s="165" t="s">
        <v>27</v>
      </c>
      <c r="E1819" s="192">
        <v>14891</v>
      </c>
      <c r="F1819" s="167">
        <v>41698</v>
      </c>
      <c r="G1819" s="168">
        <v>14891</v>
      </c>
      <c r="H1819" s="201">
        <f t="shared" si="28"/>
        <v>0</v>
      </c>
      <c r="I1819" s="169" t="s">
        <v>27</v>
      </c>
      <c r="J1819" s="145"/>
    </row>
    <row r="1820" spans="1:10" ht="15" x14ac:dyDescent="0.25">
      <c r="A1820" s="190">
        <v>41694</v>
      </c>
      <c r="B1820" s="191">
        <v>264</v>
      </c>
      <c r="C1820" s="191" t="s">
        <v>1027</v>
      </c>
      <c r="D1820" s="165" t="s">
        <v>54</v>
      </c>
      <c r="E1820" s="192">
        <v>7652.5</v>
      </c>
      <c r="F1820" s="167">
        <v>41695</v>
      </c>
      <c r="G1820" s="168">
        <v>7652.5</v>
      </c>
      <c r="H1820" s="201">
        <f t="shared" si="28"/>
        <v>0</v>
      </c>
      <c r="I1820" s="169" t="s">
        <v>217</v>
      </c>
      <c r="J1820" s="145"/>
    </row>
    <row r="1821" spans="1:10" ht="15" x14ac:dyDescent="0.25">
      <c r="A1821" s="190">
        <v>41694</v>
      </c>
      <c r="B1821" s="191">
        <v>265</v>
      </c>
      <c r="C1821" s="191" t="s">
        <v>1027</v>
      </c>
      <c r="D1821" s="165" t="s">
        <v>92</v>
      </c>
      <c r="E1821" s="192">
        <v>9367.5</v>
      </c>
      <c r="F1821" s="167">
        <v>41694</v>
      </c>
      <c r="G1821" s="168">
        <v>9367.5</v>
      </c>
      <c r="H1821" s="201">
        <f t="shared" si="28"/>
        <v>0</v>
      </c>
      <c r="I1821" s="169" t="s">
        <v>27</v>
      </c>
      <c r="J1821" s="145"/>
    </row>
    <row r="1822" spans="1:10" ht="15" x14ac:dyDescent="0.25">
      <c r="A1822" s="190">
        <v>41694</v>
      </c>
      <c r="B1822" s="191">
        <v>266</v>
      </c>
      <c r="C1822" s="191" t="s">
        <v>1027</v>
      </c>
      <c r="D1822" s="165" t="s">
        <v>691</v>
      </c>
      <c r="E1822" s="192">
        <v>13033</v>
      </c>
      <c r="F1822" s="167">
        <v>41694</v>
      </c>
      <c r="G1822" s="168">
        <v>13033</v>
      </c>
      <c r="H1822" s="201">
        <f t="shared" si="28"/>
        <v>0</v>
      </c>
      <c r="I1822" s="169" t="s">
        <v>217</v>
      </c>
      <c r="J1822" s="145"/>
    </row>
    <row r="1823" spans="1:10" ht="15" x14ac:dyDescent="0.25">
      <c r="A1823" s="190">
        <v>41694</v>
      </c>
      <c r="B1823" s="191">
        <v>267</v>
      </c>
      <c r="C1823" s="191" t="s">
        <v>1027</v>
      </c>
      <c r="D1823" s="165" t="s">
        <v>27</v>
      </c>
      <c r="E1823" s="192">
        <v>675</v>
      </c>
      <c r="F1823" s="167">
        <v>41698</v>
      </c>
      <c r="G1823" s="168">
        <v>675</v>
      </c>
      <c r="H1823" s="201">
        <f t="shared" si="28"/>
        <v>0</v>
      </c>
      <c r="I1823" s="169" t="s">
        <v>27</v>
      </c>
      <c r="J1823" s="145"/>
    </row>
    <row r="1824" spans="1:10" ht="15" x14ac:dyDescent="0.25">
      <c r="A1824" s="190">
        <v>41694</v>
      </c>
      <c r="B1824" s="191">
        <v>268</v>
      </c>
      <c r="C1824" s="191" t="s">
        <v>1027</v>
      </c>
      <c r="D1824" s="165" t="s">
        <v>435</v>
      </c>
      <c r="E1824" s="192">
        <v>3810.5</v>
      </c>
      <c r="F1824" s="167">
        <v>41694</v>
      </c>
      <c r="G1824" s="168">
        <v>3810.5</v>
      </c>
      <c r="H1824" s="201">
        <f t="shared" si="28"/>
        <v>0</v>
      </c>
      <c r="I1824" s="169" t="s">
        <v>8</v>
      </c>
      <c r="J1824" s="145"/>
    </row>
    <row r="1825" spans="1:10" ht="15" x14ac:dyDescent="0.25">
      <c r="A1825" s="190">
        <v>41694</v>
      </c>
      <c r="B1825" s="191">
        <v>269</v>
      </c>
      <c r="C1825" s="191" t="s">
        <v>1027</v>
      </c>
      <c r="D1825" s="165" t="s">
        <v>85</v>
      </c>
      <c r="E1825" s="192">
        <v>18036</v>
      </c>
      <c r="F1825" s="167">
        <v>41694</v>
      </c>
      <c r="G1825" s="168">
        <v>18036</v>
      </c>
      <c r="H1825" s="201">
        <f t="shared" si="28"/>
        <v>0</v>
      </c>
      <c r="I1825" s="169" t="s">
        <v>27</v>
      </c>
      <c r="J1825" s="145"/>
    </row>
    <row r="1826" spans="1:10" ht="15" x14ac:dyDescent="0.25">
      <c r="A1826" s="190">
        <v>41694</v>
      </c>
      <c r="B1826" s="191">
        <v>270</v>
      </c>
      <c r="C1826" s="191" t="s">
        <v>1027</v>
      </c>
      <c r="D1826" s="165" t="s">
        <v>576</v>
      </c>
      <c r="E1826" s="192">
        <v>270</v>
      </c>
      <c r="F1826" s="167">
        <v>41698</v>
      </c>
      <c r="G1826" s="168">
        <v>270</v>
      </c>
      <c r="H1826" s="201">
        <f t="shared" si="28"/>
        <v>0</v>
      </c>
      <c r="I1826" s="169"/>
      <c r="J1826" s="145"/>
    </row>
    <row r="1827" spans="1:10" ht="15" x14ac:dyDescent="0.25">
      <c r="A1827" s="190">
        <v>41694</v>
      </c>
      <c r="B1827" s="191">
        <v>271</v>
      </c>
      <c r="C1827" s="191" t="s">
        <v>1027</v>
      </c>
      <c r="D1827" s="165" t="s">
        <v>11</v>
      </c>
      <c r="E1827" s="221">
        <v>57257</v>
      </c>
      <c r="F1827" s="215" t="s">
        <v>1067</v>
      </c>
      <c r="G1827" s="168">
        <v>57257</v>
      </c>
      <c r="H1827" s="201">
        <f t="shared" si="28"/>
        <v>0</v>
      </c>
      <c r="I1827" s="169" t="s">
        <v>21</v>
      </c>
      <c r="J1827" s="145"/>
    </row>
    <row r="1828" spans="1:10" ht="15" x14ac:dyDescent="0.25">
      <c r="A1828" s="190">
        <v>41694</v>
      </c>
      <c r="B1828" s="191">
        <v>272</v>
      </c>
      <c r="C1828" s="191" t="s">
        <v>1027</v>
      </c>
      <c r="D1828" s="165" t="s">
        <v>87</v>
      </c>
      <c r="E1828" s="192">
        <v>6473.6</v>
      </c>
      <c r="F1828" s="167">
        <v>41694</v>
      </c>
      <c r="G1828" s="168">
        <v>6473.6</v>
      </c>
      <c r="H1828" s="201">
        <f t="shared" si="28"/>
        <v>0</v>
      </c>
      <c r="I1828" s="169" t="s">
        <v>8</v>
      </c>
      <c r="J1828" s="145"/>
    </row>
    <row r="1829" spans="1:10" ht="15" x14ac:dyDescent="0.25">
      <c r="A1829" s="190">
        <v>41694</v>
      </c>
      <c r="B1829" s="191">
        <v>273</v>
      </c>
      <c r="C1829" s="191" t="s">
        <v>1027</v>
      </c>
      <c r="D1829" s="165" t="s">
        <v>240</v>
      </c>
      <c r="E1829" s="192">
        <v>46732.7</v>
      </c>
      <c r="F1829" s="194" t="s">
        <v>1068</v>
      </c>
      <c r="G1829" s="174">
        <v>46732.7</v>
      </c>
      <c r="H1829" s="201">
        <f t="shared" si="28"/>
        <v>0</v>
      </c>
      <c r="I1829" s="169" t="s">
        <v>27</v>
      </c>
      <c r="J1829" s="145"/>
    </row>
    <row r="1830" spans="1:10" ht="15" x14ac:dyDescent="0.25">
      <c r="A1830" s="190">
        <v>41694</v>
      </c>
      <c r="B1830" s="191">
        <v>274</v>
      </c>
      <c r="C1830" s="191" t="s">
        <v>1027</v>
      </c>
      <c r="D1830" s="165" t="s">
        <v>1069</v>
      </c>
      <c r="E1830" s="192">
        <v>6144.5</v>
      </c>
      <c r="F1830" s="167">
        <v>41694</v>
      </c>
      <c r="G1830" s="168">
        <v>6144.5</v>
      </c>
      <c r="H1830" s="201">
        <f t="shared" si="28"/>
        <v>0</v>
      </c>
      <c r="I1830" s="169" t="s">
        <v>27</v>
      </c>
      <c r="J1830" s="145"/>
    </row>
    <row r="1831" spans="1:10" ht="15" x14ac:dyDescent="0.25">
      <c r="A1831" s="190">
        <v>41694</v>
      </c>
      <c r="B1831" s="191">
        <v>275</v>
      </c>
      <c r="C1831" s="191" t="s">
        <v>1027</v>
      </c>
      <c r="D1831" s="165" t="s">
        <v>93</v>
      </c>
      <c r="E1831" s="192">
        <v>8435</v>
      </c>
      <c r="F1831" s="167">
        <v>41694</v>
      </c>
      <c r="G1831" s="168">
        <v>8435</v>
      </c>
      <c r="H1831" s="201">
        <f t="shared" si="28"/>
        <v>0</v>
      </c>
      <c r="I1831" s="169" t="s">
        <v>27</v>
      </c>
      <c r="J1831" s="145"/>
    </row>
    <row r="1832" spans="1:10" ht="15" x14ac:dyDescent="0.25">
      <c r="A1832" s="190">
        <v>41694</v>
      </c>
      <c r="B1832" s="191">
        <v>276</v>
      </c>
      <c r="C1832" s="191" t="s">
        <v>1027</v>
      </c>
      <c r="D1832" s="165" t="s">
        <v>88</v>
      </c>
      <c r="E1832" s="192">
        <v>2941</v>
      </c>
      <c r="F1832" s="167">
        <v>41694</v>
      </c>
      <c r="G1832" s="168">
        <v>2941</v>
      </c>
      <c r="H1832" s="201">
        <f t="shared" si="28"/>
        <v>0</v>
      </c>
      <c r="I1832" s="169" t="s">
        <v>27</v>
      </c>
      <c r="J1832" s="145"/>
    </row>
    <row r="1833" spans="1:10" ht="15" x14ac:dyDescent="0.25">
      <c r="A1833" s="190">
        <v>41694</v>
      </c>
      <c r="B1833" s="191">
        <v>277</v>
      </c>
      <c r="C1833" s="191" t="s">
        <v>1027</v>
      </c>
      <c r="D1833" s="165" t="s">
        <v>8</v>
      </c>
      <c r="E1833" s="192">
        <v>621.5</v>
      </c>
      <c r="F1833" s="167">
        <v>41694</v>
      </c>
      <c r="G1833" s="168">
        <v>621.5</v>
      </c>
      <c r="H1833" s="201">
        <f t="shared" si="28"/>
        <v>0</v>
      </c>
      <c r="I1833" s="169" t="s">
        <v>8</v>
      </c>
      <c r="J1833" s="145"/>
    </row>
    <row r="1834" spans="1:10" ht="15" x14ac:dyDescent="0.25">
      <c r="A1834" s="190">
        <v>41694</v>
      </c>
      <c r="B1834" s="191">
        <v>278</v>
      </c>
      <c r="C1834" s="191" t="s">
        <v>1027</v>
      </c>
      <c r="D1834" s="165" t="s">
        <v>346</v>
      </c>
      <c r="E1834" s="233">
        <v>3505</v>
      </c>
      <c r="F1834" s="167">
        <v>41694</v>
      </c>
      <c r="G1834" s="168">
        <v>3505</v>
      </c>
      <c r="H1834" s="201">
        <f t="shared" si="28"/>
        <v>0</v>
      </c>
      <c r="I1834" s="169" t="s">
        <v>27</v>
      </c>
      <c r="J1834" s="145"/>
    </row>
    <row r="1835" spans="1:10" ht="15" x14ac:dyDescent="0.25">
      <c r="A1835" s="190">
        <v>41694</v>
      </c>
      <c r="B1835" s="191">
        <v>279</v>
      </c>
      <c r="C1835" s="191" t="s">
        <v>1027</v>
      </c>
      <c r="D1835" s="165" t="s">
        <v>697</v>
      </c>
      <c r="E1835" s="192">
        <v>3384</v>
      </c>
      <c r="F1835" s="167">
        <v>41694</v>
      </c>
      <c r="G1835" s="168">
        <v>3384</v>
      </c>
      <c r="H1835" s="201">
        <f t="shared" si="28"/>
        <v>0</v>
      </c>
      <c r="I1835" s="169" t="s">
        <v>27</v>
      </c>
      <c r="J1835" s="145"/>
    </row>
    <row r="1836" spans="1:10" ht="15" x14ac:dyDescent="0.25">
      <c r="A1836" s="190">
        <v>41694</v>
      </c>
      <c r="B1836" s="191">
        <v>280</v>
      </c>
      <c r="C1836" s="191" t="s">
        <v>1027</v>
      </c>
      <c r="D1836" s="165" t="s">
        <v>244</v>
      </c>
      <c r="E1836" s="192">
        <v>19505.5</v>
      </c>
      <c r="F1836" s="194" t="s">
        <v>1070</v>
      </c>
      <c r="G1836" s="174">
        <v>19505.5</v>
      </c>
      <c r="H1836" s="201">
        <f t="shared" si="28"/>
        <v>0</v>
      </c>
      <c r="I1836" s="169" t="s">
        <v>27</v>
      </c>
      <c r="J1836" s="145"/>
    </row>
    <row r="1837" spans="1:10" ht="15" x14ac:dyDescent="0.25">
      <c r="A1837" s="190">
        <v>41694</v>
      </c>
      <c r="B1837" s="191">
        <v>281</v>
      </c>
      <c r="C1837" s="191" t="s">
        <v>1027</v>
      </c>
      <c r="D1837" s="165" t="s">
        <v>8</v>
      </c>
      <c r="E1837" s="192">
        <v>1508</v>
      </c>
      <c r="F1837" s="167">
        <v>41694</v>
      </c>
      <c r="G1837" s="168">
        <v>1508</v>
      </c>
      <c r="H1837" s="201">
        <f t="shared" si="28"/>
        <v>0</v>
      </c>
      <c r="I1837" s="169" t="s">
        <v>8</v>
      </c>
      <c r="J1837" s="145"/>
    </row>
    <row r="1838" spans="1:10" ht="15" x14ac:dyDescent="0.25">
      <c r="A1838" s="190">
        <v>41694</v>
      </c>
      <c r="B1838" s="191">
        <v>282</v>
      </c>
      <c r="C1838" s="191" t="s">
        <v>1027</v>
      </c>
      <c r="D1838" s="165" t="s">
        <v>160</v>
      </c>
      <c r="E1838" s="192">
        <v>131251.5</v>
      </c>
      <c r="F1838" s="194" t="s">
        <v>1071</v>
      </c>
      <c r="G1838" s="174">
        <v>131251.5</v>
      </c>
      <c r="H1838" s="201">
        <f t="shared" si="28"/>
        <v>0</v>
      </c>
      <c r="I1838" s="169" t="s">
        <v>162</v>
      </c>
      <c r="J1838" s="145"/>
    </row>
    <row r="1839" spans="1:10" ht="15" x14ac:dyDescent="0.25">
      <c r="A1839" s="190">
        <v>41694</v>
      </c>
      <c r="B1839" s="191">
        <v>283</v>
      </c>
      <c r="C1839" s="191" t="s">
        <v>1027</v>
      </c>
      <c r="D1839" s="165" t="s">
        <v>358</v>
      </c>
      <c r="E1839" s="192">
        <v>12283</v>
      </c>
      <c r="F1839" s="173">
        <v>41701</v>
      </c>
      <c r="G1839" s="174">
        <v>12283</v>
      </c>
      <c r="H1839" s="201">
        <f t="shared" si="28"/>
        <v>0</v>
      </c>
      <c r="I1839" s="169" t="s">
        <v>162</v>
      </c>
      <c r="J1839" s="145"/>
    </row>
    <row r="1840" spans="1:10" ht="15" x14ac:dyDescent="0.25">
      <c r="A1840" s="190">
        <v>41694</v>
      </c>
      <c r="B1840" s="191">
        <v>284</v>
      </c>
      <c r="C1840" s="191" t="s">
        <v>1027</v>
      </c>
      <c r="D1840" s="165" t="s">
        <v>546</v>
      </c>
      <c r="E1840" s="192">
        <v>3127</v>
      </c>
      <c r="F1840" s="167">
        <v>41696</v>
      </c>
      <c r="G1840" s="168">
        <v>3127</v>
      </c>
      <c r="H1840" s="201">
        <f t="shared" si="28"/>
        <v>0</v>
      </c>
      <c r="I1840" s="169" t="s">
        <v>162</v>
      </c>
      <c r="J1840" s="145"/>
    </row>
    <row r="1841" spans="1:10" ht="15" x14ac:dyDescent="0.25">
      <c r="A1841" s="190">
        <v>41694</v>
      </c>
      <c r="B1841" s="191">
        <v>285</v>
      </c>
      <c r="C1841" s="191" t="s">
        <v>1027</v>
      </c>
      <c r="D1841" s="165" t="s">
        <v>172</v>
      </c>
      <c r="E1841" s="192">
        <v>6129.5</v>
      </c>
      <c r="F1841" s="167">
        <v>41696</v>
      </c>
      <c r="G1841" s="168">
        <v>6129.5</v>
      </c>
      <c r="H1841" s="201">
        <f t="shared" si="28"/>
        <v>0</v>
      </c>
      <c r="I1841" s="169" t="s">
        <v>162</v>
      </c>
      <c r="J1841" s="145"/>
    </row>
    <row r="1842" spans="1:10" ht="15" x14ac:dyDescent="0.25">
      <c r="A1842" s="190">
        <v>41694</v>
      </c>
      <c r="B1842" s="191">
        <v>286</v>
      </c>
      <c r="C1842" s="191" t="s">
        <v>1027</v>
      </c>
      <c r="D1842" s="165" t="s">
        <v>163</v>
      </c>
      <c r="E1842" s="192">
        <v>6004</v>
      </c>
      <c r="F1842" s="167">
        <v>41696</v>
      </c>
      <c r="G1842" s="168">
        <v>6004</v>
      </c>
      <c r="H1842" s="201">
        <f t="shared" si="28"/>
        <v>0</v>
      </c>
      <c r="I1842" s="169" t="s">
        <v>162</v>
      </c>
      <c r="J1842" s="145"/>
    </row>
    <row r="1843" spans="1:10" ht="15" x14ac:dyDescent="0.25">
      <c r="A1843" s="190">
        <v>41694</v>
      </c>
      <c r="B1843" s="191">
        <v>287</v>
      </c>
      <c r="C1843" s="191" t="s">
        <v>1027</v>
      </c>
      <c r="D1843" s="165" t="s">
        <v>169</v>
      </c>
      <c r="E1843" s="192">
        <v>23444</v>
      </c>
      <c r="F1843" s="167">
        <v>41696</v>
      </c>
      <c r="G1843" s="168">
        <v>23444</v>
      </c>
      <c r="H1843" s="201">
        <f t="shared" si="28"/>
        <v>0</v>
      </c>
      <c r="I1843" s="169" t="s">
        <v>162</v>
      </c>
      <c r="J1843" s="145"/>
    </row>
    <row r="1844" spans="1:10" ht="15" x14ac:dyDescent="0.25">
      <c r="A1844" s="190">
        <v>41694</v>
      </c>
      <c r="B1844" s="191">
        <v>288</v>
      </c>
      <c r="C1844" s="191" t="s">
        <v>1027</v>
      </c>
      <c r="D1844" s="165" t="s">
        <v>269</v>
      </c>
      <c r="E1844" s="192">
        <v>1119.5</v>
      </c>
      <c r="F1844" s="167">
        <v>41696</v>
      </c>
      <c r="G1844" s="168">
        <v>1119.5</v>
      </c>
      <c r="H1844" s="201">
        <f t="shared" si="28"/>
        <v>0</v>
      </c>
      <c r="I1844" s="169" t="s">
        <v>162</v>
      </c>
      <c r="J1844" s="145"/>
    </row>
    <row r="1845" spans="1:10" ht="15" x14ac:dyDescent="0.25">
      <c r="A1845" s="190">
        <v>41694</v>
      </c>
      <c r="B1845" s="191">
        <v>289</v>
      </c>
      <c r="C1845" s="191" t="s">
        <v>1027</v>
      </c>
      <c r="D1845" s="165" t="s">
        <v>178</v>
      </c>
      <c r="E1845" s="221">
        <v>7145</v>
      </c>
      <c r="F1845" s="175" t="s">
        <v>1072</v>
      </c>
      <c r="G1845" s="168">
        <f>5000+2145</f>
        <v>7145</v>
      </c>
      <c r="H1845" s="201">
        <f t="shared" si="28"/>
        <v>0</v>
      </c>
      <c r="I1845" s="169" t="s">
        <v>162</v>
      </c>
      <c r="J1845" s="145"/>
    </row>
    <row r="1846" spans="1:10" ht="15" x14ac:dyDescent="0.25">
      <c r="A1846" s="190">
        <v>41694</v>
      </c>
      <c r="B1846" s="191">
        <v>290</v>
      </c>
      <c r="C1846" s="191" t="s">
        <v>1027</v>
      </c>
      <c r="D1846" s="165" t="s">
        <v>175</v>
      </c>
      <c r="E1846" s="192">
        <v>50777</v>
      </c>
      <c r="F1846" s="173">
        <v>41701</v>
      </c>
      <c r="G1846" s="174">
        <v>50776.97</v>
      </c>
      <c r="H1846" s="201">
        <f t="shared" si="28"/>
        <v>2.9999999998835847E-2</v>
      </c>
      <c r="I1846" s="169"/>
      <c r="J1846" s="145"/>
    </row>
    <row r="1847" spans="1:10" ht="15" x14ac:dyDescent="0.25">
      <c r="A1847" s="190">
        <v>41694</v>
      </c>
      <c r="B1847" s="191">
        <v>291</v>
      </c>
      <c r="C1847" s="191" t="s">
        <v>1027</v>
      </c>
      <c r="D1847" s="165" t="s">
        <v>152</v>
      </c>
      <c r="E1847" s="192">
        <v>6871.5</v>
      </c>
      <c r="F1847" s="167">
        <v>41694</v>
      </c>
      <c r="G1847" s="168">
        <v>6871.5</v>
      </c>
      <c r="H1847" s="201">
        <f t="shared" si="28"/>
        <v>0</v>
      </c>
      <c r="I1847" s="169"/>
      <c r="J1847" s="145"/>
    </row>
    <row r="1848" spans="1:10" ht="15" x14ac:dyDescent="0.25">
      <c r="A1848" s="190">
        <v>41694</v>
      </c>
      <c r="B1848" s="191">
        <v>292</v>
      </c>
      <c r="C1848" s="191" t="s">
        <v>1027</v>
      </c>
      <c r="D1848" s="165" t="s">
        <v>1073</v>
      </c>
      <c r="E1848" s="192">
        <v>28799</v>
      </c>
      <c r="F1848" s="167">
        <v>41694</v>
      </c>
      <c r="G1848" s="168">
        <v>28799</v>
      </c>
      <c r="H1848" s="201">
        <f t="shared" si="28"/>
        <v>0</v>
      </c>
      <c r="I1848" s="169"/>
      <c r="J1848" s="145"/>
    </row>
    <row r="1849" spans="1:10" ht="15" x14ac:dyDescent="0.25">
      <c r="A1849" s="190">
        <v>41694</v>
      </c>
      <c r="B1849" s="191">
        <v>293</v>
      </c>
      <c r="C1849" s="191" t="s">
        <v>1027</v>
      </c>
      <c r="D1849" s="165" t="s">
        <v>22</v>
      </c>
      <c r="E1849" s="192">
        <v>16224</v>
      </c>
      <c r="F1849" s="167">
        <v>41696</v>
      </c>
      <c r="G1849" s="168">
        <v>16224</v>
      </c>
      <c r="H1849" s="201">
        <f t="shared" si="28"/>
        <v>0</v>
      </c>
      <c r="I1849" s="169" t="s">
        <v>162</v>
      </c>
      <c r="J1849" s="145"/>
    </row>
    <row r="1850" spans="1:10" ht="15" x14ac:dyDescent="0.25">
      <c r="A1850" s="190">
        <v>41694</v>
      </c>
      <c r="B1850" s="191">
        <v>294</v>
      </c>
      <c r="C1850" s="191" t="s">
        <v>1027</v>
      </c>
      <c r="D1850" s="165" t="s">
        <v>250</v>
      </c>
      <c r="E1850" s="192">
        <v>2187</v>
      </c>
      <c r="F1850" s="167">
        <v>41696</v>
      </c>
      <c r="G1850" s="168">
        <v>2187</v>
      </c>
      <c r="H1850" s="201">
        <f t="shared" si="28"/>
        <v>0</v>
      </c>
      <c r="I1850" s="169" t="s">
        <v>162</v>
      </c>
      <c r="J1850" s="145"/>
    </row>
    <row r="1851" spans="1:10" ht="15" x14ac:dyDescent="0.25">
      <c r="A1851" s="190">
        <v>41694</v>
      </c>
      <c r="B1851" s="191">
        <v>295</v>
      </c>
      <c r="C1851" s="191" t="s">
        <v>1027</v>
      </c>
      <c r="D1851" s="165" t="s">
        <v>932</v>
      </c>
      <c r="E1851" s="192">
        <v>19305</v>
      </c>
      <c r="F1851" s="167">
        <v>41695</v>
      </c>
      <c r="G1851" s="168">
        <v>19305</v>
      </c>
      <c r="H1851" s="201">
        <f t="shared" si="28"/>
        <v>0</v>
      </c>
      <c r="I1851" s="169" t="s">
        <v>30</v>
      </c>
      <c r="J1851" s="145"/>
    </row>
    <row r="1852" spans="1:10" ht="15" x14ac:dyDescent="0.25">
      <c r="A1852" s="190">
        <v>41694</v>
      </c>
      <c r="B1852" s="191">
        <v>296</v>
      </c>
      <c r="C1852" s="191" t="s">
        <v>1027</v>
      </c>
      <c r="D1852" s="165" t="s">
        <v>14</v>
      </c>
      <c r="E1852" s="192">
        <v>4532</v>
      </c>
      <c r="F1852" s="167">
        <v>41695</v>
      </c>
      <c r="G1852" s="168">
        <v>4532</v>
      </c>
      <c r="H1852" s="201">
        <f t="shared" si="28"/>
        <v>0</v>
      </c>
      <c r="I1852" s="169" t="s">
        <v>65</v>
      </c>
      <c r="J1852" s="145"/>
    </row>
    <row r="1853" spans="1:10" ht="15" x14ac:dyDescent="0.25">
      <c r="A1853" s="190">
        <v>41694</v>
      </c>
      <c r="B1853" s="191">
        <v>297</v>
      </c>
      <c r="C1853" s="191" t="s">
        <v>1027</v>
      </c>
      <c r="D1853" s="165" t="s">
        <v>8</v>
      </c>
      <c r="E1853" s="192">
        <v>1134</v>
      </c>
      <c r="F1853" s="167">
        <v>41695</v>
      </c>
      <c r="G1853" s="168">
        <v>1134</v>
      </c>
      <c r="H1853" s="201">
        <f t="shared" si="28"/>
        <v>0</v>
      </c>
      <c r="I1853" s="169" t="s">
        <v>8</v>
      </c>
      <c r="J1853" s="145"/>
    </row>
    <row r="1854" spans="1:10" ht="15" x14ac:dyDescent="0.25">
      <c r="A1854" s="190">
        <v>41694</v>
      </c>
      <c r="B1854" s="191">
        <v>298</v>
      </c>
      <c r="C1854" s="191" t="s">
        <v>1027</v>
      </c>
      <c r="D1854" s="165" t="s">
        <v>1074</v>
      </c>
      <c r="E1854" s="192">
        <v>3643</v>
      </c>
      <c r="F1854" s="167">
        <v>41696</v>
      </c>
      <c r="G1854" s="168">
        <v>3643</v>
      </c>
      <c r="H1854" s="201">
        <f t="shared" si="28"/>
        <v>0</v>
      </c>
      <c r="I1854" s="169" t="s">
        <v>162</v>
      </c>
      <c r="J1854" s="145"/>
    </row>
    <row r="1855" spans="1:10" ht="15" x14ac:dyDescent="0.25">
      <c r="A1855" s="190">
        <v>41694</v>
      </c>
      <c r="B1855" s="191">
        <v>299</v>
      </c>
      <c r="C1855" s="191" t="s">
        <v>1027</v>
      </c>
      <c r="D1855" s="165" t="s">
        <v>63</v>
      </c>
      <c r="E1855" s="192">
        <v>2142</v>
      </c>
      <c r="F1855" s="167">
        <v>41695</v>
      </c>
      <c r="G1855" s="168">
        <v>2142</v>
      </c>
      <c r="H1855" s="201">
        <f t="shared" si="28"/>
        <v>0</v>
      </c>
      <c r="I1855" s="169" t="s">
        <v>21</v>
      </c>
      <c r="J1855" s="145"/>
    </row>
    <row r="1856" spans="1:10" ht="15" x14ac:dyDescent="0.25">
      <c r="A1856" s="190">
        <v>41695</v>
      </c>
      <c r="B1856" s="191">
        <v>300</v>
      </c>
      <c r="C1856" s="191" t="s">
        <v>1027</v>
      </c>
      <c r="D1856" s="165" t="s">
        <v>8</v>
      </c>
      <c r="E1856" s="192">
        <v>1070</v>
      </c>
      <c r="F1856" s="167">
        <v>41695</v>
      </c>
      <c r="G1856" s="168">
        <v>1070</v>
      </c>
      <c r="H1856" s="201">
        <f t="shared" si="28"/>
        <v>0</v>
      </c>
      <c r="I1856" s="169" t="s">
        <v>8</v>
      </c>
      <c r="J1856" s="145"/>
    </row>
    <row r="1857" spans="1:10" ht="15" x14ac:dyDescent="0.25">
      <c r="A1857" s="190">
        <v>41695</v>
      </c>
      <c r="B1857" s="191">
        <v>301</v>
      </c>
      <c r="C1857" s="191" t="s">
        <v>1027</v>
      </c>
      <c r="D1857" s="165" t="s">
        <v>23</v>
      </c>
      <c r="E1857" s="192">
        <v>1598</v>
      </c>
      <c r="F1857" s="167">
        <v>41695</v>
      </c>
      <c r="G1857" s="168">
        <v>1598</v>
      </c>
      <c r="H1857" s="201">
        <f t="shared" si="28"/>
        <v>0</v>
      </c>
      <c r="I1857" s="192"/>
      <c r="J1857" s="145"/>
    </row>
    <row r="1858" spans="1:10" ht="15" x14ac:dyDescent="0.25">
      <c r="A1858" s="190">
        <v>41695</v>
      </c>
      <c r="B1858" s="191">
        <v>302</v>
      </c>
      <c r="C1858" s="191" t="s">
        <v>1027</v>
      </c>
      <c r="D1858" s="165" t="s">
        <v>13</v>
      </c>
      <c r="E1858" s="192">
        <v>1870.5</v>
      </c>
      <c r="F1858" s="167">
        <v>41696</v>
      </c>
      <c r="G1858" s="168">
        <v>1870.5</v>
      </c>
      <c r="H1858" s="201">
        <f t="shared" si="28"/>
        <v>0</v>
      </c>
      <c r="I1858" s="169"/>
      <c r="J1858" s="145"/>
    </row>
    <row r="1859" spans="1:10" ht="15" x14ac:dyDescent="0.25">
      <c r="A1859" s="190">
        <v>41695</v>
      </c>
      <c r="B1859" s="191">
        <v>303</v>
      </c>
      <c r="C1859" s="191" t="s">
        <v>1027</v>
      </c>
      <c r="D1859" s="165" t="s">
        <v>260</v>
      </c>
      <c r="E1859" s="192">
        <v>920</v>
      </c>
      <c r="F1859" s="167">
        <v>41695</v>
      </c>
      <c r="G1859" s="168">
        <v>920</v>
      </c>
      <c r="H1859" s="201">
        <f t="shared" si="28"/>
        <v>0</v>
      </c>
      <c r="I1859" s="169" t="s">
        <v>65</v>
      </c>
      <c r="J1859" s="145"/>
    </row>
    <row r="1860" spans="1:10" ht="15" x14ac:dyDescent="0.25">
      <c r="A1860" s="190">
        <v>41695</v>
      </c>
      <c r="B1860" s="191">
        <v>304</v>
      </c>
      <c r="C1860" s="191" t="s">
        <v>1027</v>
      </c>
      <c r="D1860" s="165" t="s">
        <v>106</v>
      </c>
      <c r="E1860" s="192">
        <v>9879.5</v>
      </c>
      <c r="F1860" s="173">
        <v>41704</v>
      </c>
      <c r="G1860" s="174">
        <v>9879.5</v>
      </c>
      <c r="H1860" s="201">
        <f t="shared" si="28"/>
        <v>0</v>
      </c>
      <c r="I1860" s="169" t="s">
        <v>27</v>
      </c>
      <c r="J1860" s="145"/>
    </row>
    <row r="1861" spans="1:10" ht="15" x14ac:dyDescent="0.25">
      <c r="A1861" s="190">
        <v>41695</v>
      </c>
      <c r="B1861" s="191">
        <v>305</v>
      </c>
      <c r="C1861" s="191" t="s">
        <v>1027</v>
      </c>
      <c r="D1861" s="165" t="s">
        <v>106</v>
      </c>
      <c r="E1861" s="192">
        <v>165550</v>
      </c>
      <c r="F1861" s="173">
        <v>41706</v>
      </c>
      <c r="G1861" s="174">
        <v>165550</v>
      </c>
      <c r="H1861" s="201">
        <f t="shared" ref="H1861:H1924" si="29">E1861-G1861</f>
        <v>0</v>
      </c>
      <c r="I1861" s="169" t="s">
        <v>27</v>
      </c>
      <c r="J1861" s="145"/>
    </row>
    <row r="1862" spans="1:10" ht="15" x14ac:dyDescent="0.25">
      <c r="A1862" s="190">
        <v>41695</v>
      </c>
      <c r="B1862" s="191">
        <v>306</v>
      </c>
      <c r="C1862" s="191" t="s">
        <v>1027</v>
      </c>
      <c r="D1862" s="165" t="s">
        <v>62</v>
      </c>
      <c r="E1862" s="192">
        <v>6467</v>
      </c>
      <c r="F1862" s="167">
        <v>41695</v>
      </c>
      <c r="G1862" s="168">
        <v>6467</v>
      </c>
      <c r="H1862" s="201">
        <f t="shared" si="29"/>
        <v>0</v>
      </c>
      <c r="I1862" s="169"/>
      <c r="J1862" s="145"/>
    </row>
    <row r="1863" spans="1:10" ht="23.25" x14ac:dyDescent="0.25">
      <c r="A1863" s="190">
        <v>41695</v>
      </c>
      <c r="B1863" s="191">
        <v>307</v>
      </c>
      <c r="C1863" s="191" t="s">
        <v>1027</v>
      </c>
      <c r="D1863" s="165" t="s">
        <v>168</v>
      </c>
      <c r="E1863" s="221">
        <v>10720</v>
      </c>
      <c r="F1863" s="177" t="s">
        <v>1075</v>
      </c>
      <c r="G1863" s="168">
        <f>6400+3864+456</f>
        <v>10720</v>
      </c>
      <c r="H1863" s="201">
        <f t="shared" si="29"/>
        <v>0</v>
      </c>
      <c r="I1863" s="169" t="s">
        <v>12</v>
      </c>
      <c r="J1863" s="145"/>
    </row>
    <row r="1864" spans="1:10" ht="15" x14ac:dyDescent="0.25">
      <c r="A1864" s="190">
        <v>41695</v>
      </c>
      <c r="B1864" s="191">
        <v>308</v>
      </c>
      <c r="C1864" s="191" t="s">
        <v>1027</v>
      </c>
      <c r="D1864" s="165" t="s">
        <v>55</v>
      </c>
      <c r="E1864" s="192">
        <v>13605</v>
      </c>
      <c r="F1864" s="167">
        <v>41695</v>
      </c>
      <c r="G1864" s="168">
        <v>13605</v>
      </c>
      <c r="H1864" s="201">
        <f t="shared" si="29"/>
        <v>0</v>
      </c>
      <c r="I1864" s="169" t="s">
        <v>8</v>
      </c>
      <c r="J1864" s="145"/>
    </row>
    <row r="1865" spans="1:10" ht="15" x14ac:dyDescent="0.25">
      <c r="A1865" s="190">
        <v>41695</v>
      </c>
      <c r="B1865" s="191">
        <v>309</v>
      </c>
      <c r="C1865" s="191" t="s">
        <v>1027</v>
      </c>
      <c r="D1865" s="165" t="s">
        <v>106</v>
      </c>
      <c r="E1865" s="192">
        <v>171418</v>
      </c>
      <c r="F1865" s="173">
        <v>41706</v>
      </c>
      <c r="G1865" s="174">
        <v>171418</v>
      </c>
      <c r="H1865" s="201">
        <f t="shared" si="29"/>
        <v>0</v>
      </c>
      <c r="I1865" s="169" t="s">
        <v>27</v>
      </c>
      <c r="J1865" s="145"/>
    </row>
    <row r="1866" spans="1:10" ht="15" x14ac:dyDescent="0.25">
      <c r="A1866" s="190">
        <v>41695</v>
      </c>
      <c r="B1866" s="191">
        <v>310</v>
      </c>
      <c r="C1866" s="191" t="s">
        <v>1027</v>
      </c>
      <c r="D1866" s="165" t="s">
        <v>106</v>
      </c>
      <c r="E1866" s="192">
        <v>43673.5</v>
      </c>
      <c r="F1866" s="173">
        <v>41704</v>
      </c>
      <c r="G1866" s="174">
        <v>43673.5</v>
      </c>
      <c r="H1866" s="201">
        <f t="shared" si="29"/>
        <v>0</v>
      </c>
      <c r="I1866" s="169" t="s">
        <v>27</v>
      </c>
      <c r="J1866" s="145"/>
    </row>
    <row r="1867" spans="1:10" ht="51" customHeight="1" x14ac:dyDescent="0.25">
      <c r="A1867" s="190">
        <v>41695</v>
      </c>
      <c r="B1867" s="191">
        <v>311</v>
      </c>
      <c r="C1867" s="191" t="s">
        <v>1027</v>
      </c>
      <c r="D1867" s="165" t="s">
        <v>188</v>
      </c>
      <c r="E1867" s="192">
        <v>14020</v>
      </c>
      <c r="F1867" s="230" t="s">
        <v>1076</v>
      </c>
      <c r="G1867" s="174">
        <v>14020</v>
      </c>
      <c r="H1867" s="201">
        <f t="shared" si="29"/>
        <v>0</v>
      </c>
      <c r="I1867" s="169" t="s">
        <v>37</v>
      </c>
      <c r="J1867" s="145"/>
    </row>
    <row r="1868" spans="1:10" ht="15" x14ac:dyDescent="0.25">
      <c r="A1868" s="190">
        <v>41695</v>
      </c>
      <c r="B1868" s="191">
        <v>312</v>
      </c>
      <c r="C1868" s="191" t="s">
        <v>1027</v>
      </c>
      <c r="D1868" s="165" t="s">
        <v>130</v>
      </c>
      <c r="E1868" s="192">
        <v>6171</v>
      </c>
      <c r="F1868" s="167">
        <v>41697</v>
      </c>
      <c r="G1868" s="168">
        <v>6171</v>
      </c>
      <c r="H1868" s="201">
        <f t="shared" si="29"/>
        <v>0</v>
      </c>
      <c r="I1868" s="169" t="s">
        <v>37</v>
      </c>
      <c r="J1868" s="145"/>
    </row>
    <row r="1869" spans="1:10" ht="15" x14ac:dyDescent="0.25">
      <c r="A1869" s="190">
        <v>41695</v>
      </c>
      <c r="B1869" s="191">
        <v>313</v>
      </c>
      <c r="C1869" s="191" t="s">
        <v>1027</v>
      </c>
      <c r="D1869" s="165" t="s">
        <v>518</v>
      </c>
      <c r="E1869" s="192">
        <v>357</v>
      </c>
      <c r="F1869" s="167">
        <v>41695</v>
      </c>
      <c r="G1869" s="168">
        <v>357</v>
      </c>
      <c r="H1869" s="201">
        <f t="shared" si="29"/>
        <v>0</v>
      </c>
      <c r="I1869" s="169"/>
      <c r="J1869" s="145"/>
    </row>
    <row r="1870" spans="1:10" ht="15" x14ac:dyDescent="0.25">
      <c r="A1870" s="190">
        <v>41695</v>
      </c>
      <c r="B1870" s="191">
        <v>314</v>
      </c>
      <c r="C1870" s="191" t="s">
        <v>1027</v>
      </c>
      <c r="D1870" s="165" t="s">
        <v>123</v>
      </c>
      <c r="E1870" s="192">
        <v>3483</v>
      </c>
      <c r="F1870" s="167">
        <v>41695</v>
      </c>
      <c r="G1870" s="168">
        <v>3483</v>
      </c>
      <c r="H1870" s="201">
        <f t="shared" si="29"/>
        <v>0</v>
      </c>
      <c r="I1870" s="169" t="s">
        <v>8</v>
      </c>
      <c r="J1870" s="145"/>
    </row>
    <row r="1871" spans="1:10" ht="15" x14ac:dyDescent="0.25">
      <c r="A1871" s="190">
        <v>41695</v>
      </c>
      <c r="B1871" s="191">
        <v>315</v>
      </c>
      <c r="C1871" s="191" t="s">
        <v>1027</v>
      </c>
      <c r="D1871" s="165" t="s">
        <v>886</v>
      </c>
      <c r="E1871" s="192">
        <v>5699.5</v>
      </c>
      <c r="F1871" s="167">
        <v>41695</v>
      </c>
      <c r="G1871" s="168">
        <v>5699.5</v>
      </c>
      <c r="H1871" s="201">
        <f t="shared" si="29"/>
        <v>0</v>
      </c>
      <c r="I1871" s="169" t="s">
        <v>37</v>
      </c>
      <c r="J1871" s="145"/>
    </row>
    <row r="1872" spans="1:10" ht="15" x14ac:dyDescent="0.25">
      <c r="A1872" s="190">
        <v>41695</v>
      </c>
      <c r="B1872" s="191">
        <v>316</v>
      </c>
      <c r="C1872" s="191" t="s">
        <v>1027</v>
      </c>
      <c r="D1872" s="165" t="s">
        <v>57</v>
      </c>
      <c r="E1872" s="192">
        <v>800</v>
      </c>
      <c r="F1872" s="167">
        <v>41695</v>
      </c>
      <c r="G1872" s="168">
        <v>800</v>
      </c>
      <c r="H1872" s="201">
        <f t="shared" si="29"/>
        <v>0</v>
      </c>
      <c r="I1872" s="169" t="s">
        <v>12</v>
      </c>
      <c r="J1872" s="145"/>
    </row>
    <row r="1873" spans="1:10" ht="15" x14ac:dyDescent="0.25">
      <c r="A1873" s="190">
        <v>41695</v>
      </c>
      <c r="B1873" s="191">
        <v>317</v>
      </c>
      <c r="C1873" s="191" t="s">
        <v>1027</v>
      </c>
      <c r="D1873" s="165" t="s">
        <v>44</v>
      </c>
      <c r="E1873" s="192">
        <v>3040</v>
      </c>
      <c r="F1873" s="173">
        <v>41715</v>
      </c>
      <c r="G1873" s="174">
        <v>3040</v>
      </c>
      <c r="H1873" s="201">
        <f t="shared" si="29"/>
        <v>0</v>
      </c>
      <c r="I1873" s="169" t="s">
        <v>1077</v>
      </c>
      <c r="J1873" s="145"/>
    </row>
    <row r="1874" spans="1:10" x14ac:dyDescent="0.25">
      <c r="A1874" s="190">
        <v>41695</v>
      </c>
      <c r="B1874" s="191">
        <v>318</v>
      </c>
      <c r="C1874" s="191" t="s">
        <v>1027</v>
      </c>
      <c r="D1874" s="165" t="s">
        <v>734</v>
      </c>
      <c r="E1874" s="192">
        <v>8425.5</v>
      </c>
      <c r="F1874" s="173">
        <v>41710</v>
      </c>
      <c r="G1874" s="174">
        <v>8425.5</v>
      </c>
      <c r="H1874" s="201">
        <f t="shared" si="29"/>
        <v>0</v>
      </c>
      <c r="I1874" s="169"/>
    </row>
    <row r="1875" spans="1:10" x14ac:dyDescent="0.25">
      <c r="A1875" s="190">
        <v>41695</v>
      </c>
      <c r="B1875" s="191">
        <v>319</v>
      </c>
      <c r="C1875" s="191" t="s">
        <v>1027</v>
      </c>
      <c r="D1875" s="165" t="s">
        <v>42</v>
      </c>
      <c r="E1875" s="192">
        <v>1140</v>
      </c>
      <c r="F1875" s="173">
        <v>41715</v>
      </c>
      <c r="G1875" s="174">
        <v>1140</v>
      </c>
      <c r="H1875" s="201">
        <f t="shared" si="29"/>
        <v>0</v>
      </c>
      <c r="I1875" s="169" t="s">
        <v>12</v>
      </c>
    </row>
    <row r="1876" spans="1:10" x14ac:dyDescent="0.25">
      <c r="A1876" s="190">
        <v>41695</v>
      </c>
      <c r="B1876" s="191">
        <v>320</v>
      </c>
      <c r="C1876" s="191" t="s">
        <v>1027</v>
      </c>
      <c r="D1876" s="165" t="s">
        <v>348</v>
      </c>
      <c r="E1876" s="192">
        <v>760</v>
      </c>
      <c r="F1876" s="167">
        <v>41695</v>
      </c>
      <c r="G1876" s="168">
        <v>760</v>
      </c>
      <c r="H1876" s="201">
        <f t="shared" si="29"/>
        <v>0</v>
      </c>
      <c r="I1876" s="169" t="s">
        <v>12</v>
      </c>
    </row>
    <row r="1877" spans="1:10" x14ac:dyDescent="0.25">
      <c r="A1877" s="190">
        <v>41695</v>
      </c>
      <c r="B1877" s="191">
        <v>321</v>
      </c>
      <c r="C1877" s="191" t="s">
        <v>1027</v>
      </c>
      <c r="D1877" s="165" t="s">
        <v>29</v>
      </c>
      <c r="E1877" s="192">
        <v>6041.5</v>
      </c>
      <c r="F1877" s="167">
        <v>41695</v>
      </c>
      <c r="G1877" s="168">
        <v>6041.5</v>
      </c>
      <c r="H1877" s="201">
        <f t="shared" si="29"/>
        <v>0</v>
      </c>
      <c r="I1877" s="169" t="s">
        <v>12</v>
      </c>
    </row>
    <row r="1878" spans="1:10" x14ac:dyDescent="0.25">
      <c r="A1878" s="190">
        <v>41695</v>
      </c>
      <c r="B1878" s="191">
        <v>322</v>
      </c>
      <c r="C1878" s="191" t="s">
        <v>1027</v>
      </c>
      <c r="D1878" s="165" t="s">
        <v>351</v>
      </c>
      <c r="E1878" s="192">
        <v>2986</v>
      </c>
      <c r="F1878" s="167">
        <v>41695</v>
      </c>
      <c r="G1878" s="168">
        <v>2986</v>
      </c>
      <c r="H1878" s="201">
        <f t="shared" si="29"/>
        <v>0</v>
      </c>
      <c r="I1878" s="169" t="s">
        <v>12</v>
      </c>
    </row>
    <row r="1879" spans="1:10" x14ac:dyDescent="0.25">
      <c r="A1879" s="190">
        <v>41695</v>
      </c>
      <c r="B1879" s="191">
        <v>323</v>
      </c>
      <c r="C1879" s="191" t="s">
        <v>1027</v>
      </c>
      <c r="D1879" s="165" t="s">
        <v>124</v>
      </c>
      <c r="E1879" s="192">
        <v>7917</v>
      </c>
      <c r="F1879" s="167">
        <v>41695</v>
      </c>
      <c r="G1879" s="168">
        <v>7917</v>
      </c>
      <c r="H1879" s="201">
        <f t="shared" si="29"/>
        <v>0</v>
      </c>
      <c r="I1879" s="169" t="s">
        <v>12</v>
      </c>
    </row>
    <row r="1880" spans="1:10" x14ac:dyDescent="0.25">
      <c r="A1880" s="190">
        <v>41695</v>
      </c>
      <c r="B1880" s="191">
        <v>324</v>
      </c>
      <c r="C1880" s="191" t="s">
        <v>1027</v>
      </c>
      <c r="D1880" s="165" t="s">
        <v>338</v>
      </c>
      <c r="E1880" s="192">
        <v>600</v>
      </c>
      <c r="F1880" s="167">
        <v>41695</v>
      </c>
      <c r="G1880" s="168">
        <v>600</v>
      </c>
      <c r="H1880" s="201">
        <f t="shared" si="29"/>
        <v>0</v>
      </c>
      <c r="I1880" s="169" t="s">
        <v>12</v>
      </c>
    </row>
    <row r="1881" spans="1:10" x14ac:dyDescent="0.25">
      <c r="A1881" s="190">
        <v>41695</v>
      </c>
      <c r="B1881" s="191">
        <v>325</v>
      </c>
      <c r="C1881" s="191" t="s">
        <v>1027</v>
      </c>
      <c r="D1881" s="165" t="s">
        <v>1078</v>
      </c>
      <c r="E1881" s="192">
        <v>368</v>
      </c>
      <c r="F1881" s="167">
        <v>41695</v>
      </c>
      <c r="G1881" s="168">
        <v>368</v>
      </c>
      <c r="H1881" s="201">
        <f t="shared" si="29"/>
        <v>0</v>
      </c>
      <c r="I1881" s="169" t="s">
        <v>12</v>
      </c>
    </row>
    <row r="1882" spans="1:10" x14ac:dyDescent="0.25">
      <c r="A1882" s="190">
        <v>41695</v>
      </c>
      <c r="B1882" s="191">
        <v>326</v>
      </c>
      <c r="C1882" s="191" t="s">
        <v>1027</v>
      </c>
      <c r="D1882" s="165" t="s">
        <v>441</v>
      </c>
      <c r="E1882" s="192">
        <v>1245</v>
      </c>
      <c r="F1882" s="167">
        <v>41695</v>
      </c>
      <c r="G1882" s="168">
        <v>1245</v>
      </c>
      <c r="H1882" s="201">
        <f t="shared" si="29"/>
        <v>0</v>
      </c>
      <c r="I1882" s="169" t="s">
        <v>12</v>
      </c>
    </row>
    <row r="1883" spans="1:10" x14ac:dyDescent="0.25">
      <c r="A1883" s="190">
        <v>41695</v>
      </c>
      <c r="B1883" s="191">
        <v>327</v>
      </c>
      <c r="C1883" s="191" t="s">
        <v>1027</v>
      </c>
      <c r="D1883" s="165" t="s">
        <v>386</v>
      </c>
      <c r="E1883" s="192">
        <v>1437</v>
      </c>
      <c r="F1883" s="167">
        <v>41695</v>
      </c>
      <c r="G1883" s="168">
        <v>1437</v>
      </c>
      <c r="H1883" s="201">
        <f t="shared" si="29"/>
        <v>0</v>
      </c>
      <c r="I1883" s="169" t="s">
        <v>30</v>
      </c>
    </row>
    <row r="1884" spans="1:10" x14ac:dyDescent="0.25">
      <c r="A1884" s="190">
        <v>41695</v>
      </c>
      <c r="B1884" s="191">
        <v>328</v>
      </c>
      <c r="C1884" s="191" t="s">
        <v>1027</v>
      </c>
      <c r="D1884" s="165" t="s">
        <v>144</v>
      </c>
      <c r="E1884" s="192">
        <v>3413</v>
      </c>
      <c r="F1884" s="167">
        <v>41695</v>
      </c>
      <c r="G1884" s="168">
        <v>3413</v>
      </c>
      <c r="H1884" s="201">
        <f t="shared" si="29"/>
        <v>0</v>
      </c>
      <c r="I1884" s="169" t="s">
        <v>12</v>
      </c>
    </row>
    <row r="1885" spans="1:10" x14ac:dyDescent="0.25">
      <c r="A1885" s="190">
        <v>41695</v>
      </c>
      <c r="B1885" s="191">
        <v>329</v>
      </c>
      <c r="C1885" s="191" t="s">
        <v>1027</v>
      </c>
      <c r="D1885" s="165" t="s">
        <v>233</v>
      </c>
      <c r="E1885" s="192">
        <v>1969</v>
      </c>
      <c r="F1885" s="167">
        <v>41695</v>
      </c>
      <c r="G1885" s="168">
        <v>1969</v>
      </c>
      <c r="H1885" s="201">
        <f t="shared" si="29"/>
        <v>0</v>
      </c>
      <c r="I1885" s="169" t="s">
        <v>12</v>
      </c>
    </row>
    <row r="1886" spans="1:10" x14ac:dyDescent="0.25">
      <c r="A1886" s="190">
        <v>41695</v>
      </c>
      <c r="B1886" s="191">
        <v>330</v>
      </c>
      <c r="C1886" s="191" t="s">
        <v>1027</v>
      </c>
      <c r="D1886" s="165" t="s">
        <v>47</v>
      </c>
      <c r="E1886" s="192">
        <v>2261.5</v>
      </c>
      <c r="F1886" s="167">
        <v>41695</v>
      </c>
      <c r="G1886" s="168">
        <v>2261.5</v>
      </c>
      <c r="H1886" s="201">
        <f t="shared" si="29"/>
        <v>0</v>
      </c>
      <c r="I1886" s="169"/>
    </row>
    <row r="1887" spans="1:10" x14ac:dyDescent="0.25">
      <c r="A1887" s="190">
        <v>41695</v>
      </c>
      <c r="B1887" s="191">
        <v>331</v>
      </c>
      <c r="C1887" s="191" t="s">
        <v>1027</v>
      </c>
      <c r="D1887" s="165" t="s">
        <v>468</v>
      </c>
      <c r="E1887" s="192">
        <v>4540</v>
      </c>
      <c r="F1887" s="167">
        <v>41695</v>
      </c>
      <c r="G1887" s="168">
        <v>4540</v>
      </c>
      <c r="H1887" s="201">
        <f t="shared" si="29"/>
        <v>0</v>
      </c>
      <c r="I1887" s="169" t="s">
        <v>12</v>
      </c>
    </row>
    <row r="1888" spans="1:10" x14ac:dyDescent="0.25">
      <c r="A1888" s="190">
        <v>41695</v>
      </c>
      <c r="B1888" s="191">
        <v>332</v>
      </c>
      <c r="C1888" s="191" t="s">
        <v>1027</v>
      </c>
      <c r="D1888" s="165" t="s">
        <v>233</v>
      </c>
      <c r="E1888" s="192">
        <v>255.5</v>
      </c>
      <c r="F1888" s="167">
        <v>41695</v>
      </c>
      <c r="G1888" s="168">
        <v>255.5</v>
      </c>
      <c r="H1888" s="201">
        <f t="shared" si="29"/>
        <v>0</v>
      </c>
      <c r="I1888" s="169" t="s">
        <v>12</v>
      </c>
    </row>
    <row r="1889" spans="1:10" x14ac:dyDescent="0.25">
      <c r="A1889" s="190">
        <v>41695</v>
      </c>
      <c r="B1889" s="191">
        <v>333</v>
      </c>
      <c r="C1889" s="191" t="s">
        <v>1027</v>
      </c>
      <c r="D1889" s="171" t="s">
        <v>53</v>
      </c>
      <c r="E1889" s="224">
        <v>0</v>
      </c>
      <c r="F1889" s="169"/>
      <c r="G1889" s="168"/>
      <c r="H1889" s="201">
        <f t="shared" si="29"/>
        <v>0</v>
      </c>
      <c r="I1889" s="169" t="s">
        <v>324</v>
      </c>
    </row>
    <row r="1890" spans="1:10" x14ac:dyDescent="0.25">
      <c r="A1890" s="190">
        <v>41695</v>
      </c>
      <c r="B1890" s="191">
        <v>334</v>
      </c>
      <c r="C1890" s="191" t="s">
        <v>1027</v>
      </c>
      <c r="D1890" s="165" t="s">
        <v>235</v>
      </c>
      <c r="E1890" s="192">
        <v>2387</v>
      </c>
      <c r="F1890" s="173">
        <v>41702</v>
      </c>
      <c r="G1890" s="174">
        <v>2387</v>
      </c>
      <c r="H1890" s="201">
        <f t="shared" si="29"/>
        <v>0</v>
      </c>
      <c r="I1890" s="169" t="s">
        <v>12</v>
      </c>
    </row>
    <row r="1891" spans="1:10" x14ac:dyDescent="0.25">
      <c r="A1891" s="190">
        <v>41695</v>
      </c>
      <c r="B1891" s="191">
        <v>335</v>
      </c>
      <c r="C1891" s="191" t="s">
        <v>1027</v>
      </c>
      <c r="D1891" s="165" t="s">
        <v>43</v>
      </c>
      <c r="E1891" s="192">
        <v>760</v>
      </c>
      <c r="F1891" s="173">
        <v>41715</v>
      </c>
      <c r="G1891" s="174">
        <v>760</v>
      </c>
      <c r="H1891" s="201">
        <f t="shared" si="29"/>
        <v>0</v>
      </c>
      <c r="I1891" s="169" t="s">
        <v>12</v>
      </c>
    </row>
    <row r="1892" spans="1:10" x14ac:dyDescent="0.25">
      <c r="A1892" s="190">
        <v>41695</v>
      </c>
      <c r="B1892" s="191">
        <v>336</v>
      </c>
      <c r="C1892" s="191" t="s">
        <v>1027</v>
      </c>
      <c r="D1892" s="165" t="s">
        <v>32</v>
      </c>
      <c r="E1892" s="192">
        <v>8325</v>
      </c>
      <c r="F1892" s="167">
        <v>41695</v>
      </c>
      <c r="G1892" s="168">
        <v>8325</v>
      </c>
      <c r="H1892" s="201">
        <f t="shared" si="29"/>
        <v>0</v>
      </c>
      <c r="I1892" s="169" t="s">
        <v>12</v>
      </c>
    </row>
    <row r="1893" spans="1:10" x14ac:dyDescent="0.25">
      <c r="A1893" s="190">
        <v>41695</v>
      </c>
      <c r="B1893" s="191">
        <v>337</v>
      </c>
      <c r="C1893" s="191" t="s">
        <v>1027</v>
      </c>
      <c r="D1893" s="171" t="s">
        <v>53</v>
      </c>
      <c r="E1893" s="224">
        <v>0</v>
      </c>
      <c r="F1893" s="169"/>
      <c r="G1893" s="168"/>
      <c r="H1893" s="201">
        <f t="shared" si="29"/>
        <v>0</v>
      </c>
      <c r="I1893" s="169" t="s">
        <v>324</v>
      </c>
    </row>
    <row r="1894" spans="1:10" x14ac:dyDescent="0.25">
      <c r="A1894" s="190">
        <v>41695</v>
      </c>
      <c r="B1894" s="191">
        <v>338</v>
      </c>
      <c r="C1894" s="191" t="s">
        <v>1027</v>
      </c>
      <c r="D1894" s="165" t="s">
        <v>22</v>
      </c>
      <c r="E1894" s="192">
        <v>269</v>
      </c>
      <c r="F1894" s="167">
        <v>41695</v>
      </c>
      <c r="G1894" s="168">
        <v>269</v>
      </c>
      <c r="H1894" s="201">
        <f t="shared" si="29"/>
        <v>0</v>
      </c>
      <c r="I1894" s="169" t="s">
        <v>8</v>
      </c>
    </row>
    <row r="1895" spans="1:10" x14ac:dyDescent="0.25">
      <c r="A1895" s="190">
        <v>41695</v>
      </c>
      <c r="B1895" s="191">
        <v>339</v>
      </c>
      <c r="C1895" s="191" t="s">
        <v>1027</v>
      </c>
      <c r="D1895" s="165" t="s">
        <v>8</v>
      </c>
      <c r="E1895" s="192">
        <v>1163</v>
      </c>
      <c r="F1895" s="167">
        <v>41695</v>
      </c>
      <c r="G1895" s="168">
        <v>1163</v>
      </c>
      <c r="H1895" s="201">
        <f t="shared" si="29"/>
        <v>0</v>
      </c>
      <c r="I1895" s="169" t="s">
        <v>8</v>
      </c>
    </row>
    <row r="1896" spans="1:10" x14ac:dyDescent="0.25">
      <c r="A1896" s="190">
        <v>41695</v>
      </c>
      <c r="B1896" s="191">
        <v>340</v>
      </c>
      <c r="C1896" s="191" t="s">
        <v>1027</v>
      </c>
      <c r="D1896" s="165" t="s">
        <v>54</v>
      </c>
      <c r="E1896" s="192">
        <v>5972</v>
      </c>
      <c r="F1896" s="167">
        <v>41695</v>
      </c>
      <c r="G1896" s="168">
        <v>5972</v>
      </c>
      <c r="H1896" s="201">
        <f t="shared" si="29"/>
        <v>0</v>
      </c>
      <c r="I1896" s="169" t="s">
        <v>12</v>
      </c>
    </row>
    <row r="1897" spans="1:10" x14ac:dyDescent="0.25">
      <c r="A1897" s="190">
        <v>41695</v>
      </c>
      <c r="B1897" s="191">
        <v>341</v>
      </c>
      <c r="C1897" s="191" t="s">
        <v>1027</v>
      </c>
      <c r="D1897" s="165" t="s">
        <v>257</v>
      </c>
      <c r="E1897" s="192">
        <v>11867.66</v>
      </c>
      <c r="F1897" s="167">
        <v>41695</v>
      </c>
      <c r="G1897" s="168">
        <v>11867.66</v>
      </c>
      <c r="H1897" s="201">
        <f t="shared" si="29"/>
        <v>0</v>
      </c>
      <c r="I1897" s="169" t="s">
        <v>12</v>
      </c>
    </row>
    <row r="1898" spans="1:10" x14ac:dyDescent="0.25">
      <c r="A1898" s="190">
        <v>41695</v>
      </c>
      <c r="B1898" s="191">
        <v>342</v>
      </c>
      <c r="C1898" s="191" t="s">
        <v>1027</v>
      </c>
      <c r="D1898" s="165" t="s">
        <v>74</v>
      </c>
      <c r="E1898" s="192">
        <v>1426</v>
      </c>
      <c r="F1898" s="167">
        <v>41695</v>
      </c>
      <c r="G1898" s="168">
        <v>1426</v>
      </c>
      <c r="H1898" s="201">
        <f t="shared" si="29"/>
        <v>0</v>
      </c>
      <c r="I1898" s="169" t="s">
        <v>8</v>
      </c>
    </row>
    <row r="1899" spans="1:10" x14ac:dyDescent="0.25">
      <c r="A1899" s="190">
        <v>41695</v>
      </c>
      <c r="B1899" s="191">
        <v>343</v>
      </c>
      <c r="C1899" s="191" t="s">
        <v>1027</v>
      </c>
      <c r="D1899" s="171" t="s">
        <v>53</v>
      </c>
      <c r="E1899" s="224">
        <v>0</v>
      </c>
      <c r="F1899" s="169"/>
      <c r="G1899" s="168"/>
      <c r="H1899" s="201">
        <f t="shared" si="29"/>
        <v>0</v>
      </c>
      <c r="I1899" s="169" t="s">
        <v>513</v>
      </c>
    </row>
    <row r="1900" spans="1:10" x14ac:dyDescent="0.25">
      <c r="A1900" s="190">
        <v>41695</v>
      </c>
      <c r="B1900" s="191">
        <v>344</v>
      </c>
      <c r="C1900" s="191" t="s">
        <v>1027</v>
      </c>
      <c r="D1900" s="165" t="s">
        <v>16</v>
      </c>
      <c r="E1900" s="221">
        <v>53857.86</v>
      </c>
      <c r="F1900" s="176" t="s">
        <v>1079</v>
      </c>
      <c r="G1900" s="174">
        <v>53857.86</v>
      </c>
      <c r="H1900" s="201">
        <f t="shared" si="29"/>
        <v>0</v>
      </c>
      <c r="I1900" s="169" t="s">
        <v>30</v>
      </c>
      <c r="J1900" s="170" t="s">
        <v>1080</v>
      </c>
    </row>
    <row r="1901" spans="1:10" x14ac:dyDescent="0.25">
      <c r="A1901" s="190">
        <v>41695</v>
      </c>
      <c r="B1901" s="191">
        <v>345</v>
      </c>
      <c r="C1901" s="191" t="s">
        <v>1027</v>
      </c>
      <c r="D1901" s="165" t="s">
        <v>494</v>
      </c>
      <c r="E1901" s="192">
        <v>4741</v>
      </c>
      <c r="F1901" s="167">
        <v>41695</v>
      </c>
      <c r="G1901" s="168">
        <v>4741</v>
      </c>
      <c r="H1901" s="201">
        <f t="shared" si="29"/>
        <v>0</v>
      </c>
      <c r="I1901" s="169" t="s">
        <v>27</v>
      </c>
    </row>
    <row r="1902" spans="1:10" x14ac:dyDescent="0.25">
      <c r="A1902" s="190">
        <v>41695</v>
      </c>
      <c r="B1902" s="191">
        <v>346</v>
      </c>
      <c r="C1902" s="191" t="s">
        <v>1027</v>
      </c>
      <c r="D1902" s="165" t="s">
        <v>304</v>
      </c>
      <c r="E1902" s="192">
        <v>15600</v>
      </c>
      <c r="F1902" s="167">
        <v>41697</v>
      </c>
      <c r="G1902" s="168">
        <v>15600</v>
      </c>
      <c r="H1902" s="201">
        <f t="shared" si="29"/>
        <v>0</v>
      </c>
      <c r="I1902" s="169" t="s">
        <v>37</v>
      </c>
    </row>
    <row r="1903" spans="1:10" x14ac:dyDescent="0.25">
      <c r="A1903" s="190">
        <v>41695</v>
      </c>
      <c r="B1903" s="191">
        <v>347</v>
      </c>
      <c r="C1903" s="191" t="s">
        <v>1027</v>
      </c>
      <c r="D1903" s="165" t="s">
        <v>51</v>
      </c>
      <c r="E1903" s="192">
        <v>1967</v>
      </c>
      <c r="F1903" s="167">
        <v>41695</v>
      </c>
      <c r="G1903" s="168">
        <v>1967</v>
      </c>
      <c r="H1903" s="201">
        <f t="shared" si="29"/>
        <v>0</v>
      </c>
      <c r="I1903" s="169"/>
    </row>
    <row r="1904" spans="1:10" x14ac:dyDescent="0.25">
      <c r="A1904" s="190">
        <v>41695</v>
      </c>
      <c r="B1904" s="191">
        <v>348</v>
      </c>
      <c r="C1904" s="191" t="s">
        <v>1027</v>
      </c>
      <c r="D1904" s="165" t="s">
        <v>51</v>
      </c>
      <c r="E1904" s="192">
        <v>3315.5</v>
      </c>
      <c r="F1904" s="173">
        <v>41706</v>
      </c>
      <c r="G1904" s="174">
        <v>3315.5</v>
      </c>
      <c r="H1904" s="201">
        <f t="shared" si="29"/>
        <v>0</v>
      </c>
      <c r="I1904" s="169"/>
    </row>
    <row r="1905" spans="1:10" x14ac:dyDescent="0.25">
      <c r="A1905" s="190">
        <v>41695</v>
      </c>
      <c r="B1905" s="191">
        <v>349</v>
      </c>
      <c r="C1905" s="191" t="s">
        <v>1027</v>
      </c>
      <c r="D1905" s="165" t="s">
        <v>133</v>
      </c>
      <c r="E1905" s="192">
        <v>20727</v>
      </c>
      <c r="F1905" s="167">
        <v>41695</v>
      </c>
      <c r="G1905" s="168">
        <v>20727</v>
      </c>
      <c r="H1905" s="201">
        <f t="shared" si="29"/>
        <v>0</v>
      </c>
      <c r="I1905" s="169" t="s">
        <v>8</v>
      </c>
    </row>
    <row r="1906" spans="1:10" ht="15" x14ac:dyDescent="0.25">
      <c r="A1906" s="190">
        <v>41695</v>
      </c>
      <c r="B1906" s="191">
        <v>350</v>
      </c>
      <c r="C1906" s="191" t="s">
        <v>1027</v>
      </c>
      <c r="D1906" s="171" t="s">
        <v>53</v>
      </c>
      <c r="E1906" s="227">
        <v>0</v>
      </c>
      <c r="F1906" s="169"/>
      <c r="G1906" s="168">
        <v>0</v>
      </c>
      <c r="H1906" s="201">
        <f t="shared" si="29"/>
        <v>0</v>
      </c>
      <c r="I1906" s="169" t="s">
        <v>513</v>
      </c>
      <c r="J1906" s="145"/>
    </row>
    <row r="1907" spans="1:10" ht="15" x14ac:dyDescent="0.25">
      <c r="A1907" s="190">
        <v>41695</v>
      </c>
      <c r="B1907" s="191">
        <v>351</v>
      </c>
      <c r="C1907" s="191" t="s">
        <v>1027</v>
      </c>
      <c r="D1907" s="165" t="s">
        <v>89</v>
      </c>
      <c r="E1907" s="192">
        <v>3536</v>
      </c>
      <c r="F1907" s="173" t="s">
        <v>1081</v>
      </c>
      <c r="G1907" s="168">
        <v>3536</v>
      </c>
      <c r="H1907" s="201">
        <f t="shared" si="29"/>
        <v>0</v>
      </c>
      <c r="I1907" s="169" t="s">
        <v>37</v>
      </c>
      <c r="J1907" s="145"/>
    </row>
    <row r="1908" spans="1:10" ht="15" x14ac:dyDescent="0.25">
      <c r="A1908" s="190">
        <v>41695</v>
      </c>
      <c r="B1908" s="191">
        <v>352</v>
      </c>
      <c r="C1908" s="191" t="s">
        <v>1027</v>
      </c>
      <c r="D1908" s="165" t="s">
        <v>68</v>
      </c>
      <c r="E1908" s="192">
        <v>4968</v>
      </c>
      <c r="F1908" s="167">
        <v>41695</v>
      </c>
      <c r="G1908" s="168">
        <v>4968</v>
      </c>
      <c r="H1908" s="201">
        <f t="shared" si="29"/>
        <v>0</v>
      </c>
      <c r="I1908" s="169" t="s">
        <v>27</v>
      </c>
      <c r="J1908" s="145"/>
    </row>
    <row r="1909" spans="1:10" ht="15" x14ac:dyDescent="0.25">
      <c r="A1909" s="190">
        <v>41695</v>
      </c>
      <c r="B1909" s="191">
        <v>353</v>
      </c>
      <c r="C1909" s="191" t="s">
        <v>1027</v>
      </c>
      <c r="D1909" s="165" t="s">
        <v>70</v>
      </c>
      <c r="E1909" s="192">
        <v>4800</v>
      </c>
      <c r="F1909" s="167">
        <v>41695</v>
      </c>
      <c r="G1909" s="168">
        <v>4800</v>
      </c>
      <c r="H1909" s="201">
        <f t="shared" si="29"/>
        <v>0</v>
      </c>
      <c r="I1909" s="169" t="s">
        <v>8</v>
      </c>
      <c r="J1909" s="145"/>
    </row>
    <row r="1910" spans="1:10" ht="15" x14ac:dyDescent="0.25">
      <c r="A1910" s="190">
        <v>41695</v>
      </c>
      <c r="B1910" s="191">
        <v>354</v>
      </c>
      <c r="C1910" s="191" t="s">
        <v>1027</v>
      </c>
      <c r="D1910" s="165" t="s">
        <v>74</v>
      </c>
      <c r="E1910" s="192">
        <v>1558</v>
      </c>
      <c r="F1910" s="167">
        <v>41695</v>
      </c>
      <c r="G1910" s="168">
        <v>1558</v>
      </c>
      <c r="H1910" s="201">
        <f t="shared" si="29"/>
        <v>0</v>
      </c>
      <c r="I1910" s="169"/>
      <c r="J1910" s="145"/>
    </row>
    <row r="1911" spans="1:10" ht="15" x14ac:dyDescent="0.25">
      <c r="A1911" s="190">
        <v>41695</v>
      </c>
      <c r="B1911" s="191">
        <v>355</v>
      </c>
      <c r="C1911" s="191" t="s">
        <v>1027</v>
      </c>
      <c r="D1911" s="165" t="s">
        <v>245</v>
      </c>
      <c r="E1911" s="192">
        <v>16736.5</v>
      </c>
      <c r="F1911" s="167">
        <v>41696</v>
      </c>
      <c r="G1911" s="168">
        <v>16736.5</v>
      </c>
      <c r="H1911" s="201">
        <f t="shared" si="29"/>
        <v>0</v>
      </c>
      <c r="I1911" s="169" t="s">
        <v>30</v>
      </c>
      <c r="J1911" s="145"/>
    </row>
    <row r="1912" spans="1:10" ht="15" x14ac:dyDescent="0.25">
      <c r="A1912" s="190">
        <v>41695</v>
      </c>
      <c r="B1912" s="191">
        <v>356</v>
      </c>
      <c r="C1912" s="191" t="s">
        <v>1027</v>
      </c>
      <c r="D1912" s="165" t="s">
        <v>1082</v>
      </c>
      <c r="E1912" s="192">
        <v>17289</v>
      </c>
      <c r="F1912" s="167">
        <v>41696</v>
      </c>
      <c r="G1912" s="168">
        <v>17289</v>
      </c>
      <c r="H1912" s="201">
        <f t="shared" si="29"/>
        <v>0</v>
      </c>
      <c r="I1912" s="169" t="s">
        <v>30</v>
      </c>
      <c r="J1912" s="145"/>
    </row>
    <row r="1913" spans="1:10" ht="15" x14ac:dyDescent="0.25">
      <c r="A1913" s="190">
        <v>41695</v>
      </c>
      <c r="B1913" s="191">
        <v>357</v>
      </c>
      <c r="C1913" s="191" t="s">
        <v>1027</v>
      </c>
      <c r="D1913" s="165" t="s">
        <v>14</v>
      </c>
      <c r="E1913" s="192">
        <v>4664.5</v>
      </c>
      <c r="F1913" s="167">
        <v>41697</v>
      </c>
      <c r="G1913" s="168">
        <v>4664.5</v>
      </c>
      <c r="H1913" s="201">
        <f t="shared" si="29"/>
        <v>0</v>
      </c>
      <c r="I1913" s="169" t="s">
        <v>37</v>
      </c>
      <c r="J1913" s="145"/>
    </row>
    <row r="1914" spans="1:10" ht="15" x14ac:dyDescent="0.25">
      <c r="A1914" s="190">
        <v>41695</v>
      </c>
      <c r="B1914" s="191">
        <v>358</v>
      </c>
      <c r="C1914" s="191" t="s">
        <v>1027</v>
      </c>
      <c r="D1914" s="165" t="s">
        <v>152</v>
      </c>
      <c r="E1914" s="192">
        <v>6473.5</v>
      </c>
      <c r="F1914" s="167">
        <v>41695</v>
      </c>
      <c r="G1914" s="168">
        <v>6473.5</v>
      </c>
      <c r="H1914" s="201">
        <f t="shared" si="29"/>
        <v>0</v>
      </c>
      <c r="I1914" s="169"/>
      <c r="J1914" s="145"/>
    </row>
    <row r="1915" spans="1:10" ht="15" x14ac:dyDescent="0.25">
      <c r="A1915" s="190">
        <v>41695</v>
      </c>
      <c r="B1915" s="191">
        <v>359</v>
      </c>
      <c r="C1915" s="191" t="s">
        <v>1027</v>
      </c>
      <c r="D1915" s="165" t="s">
        <v>652</v>
      </c>
      <c r="E1915" s="192">
        <v>19616.5</v>
      </c>
      <c r="F1915" s="167">
        <v>41695</v>
      </c>
      <c r="G1915" s="168">
        <v>19616.5</v>
      </c>
      <c r="H1915" s="201">
        <f t="shared" si="29"/>
        <v>0</v>
      </c>
      <c r="I1915" s="169"/>
      <c r="J1915" s="145"/>
    </row>
    <row r="1916" spans="1:10" ht="15" x14ac:dyDescent="0.25">
      <c r="A1916" s="190">
        <v>41696</v>
      </c>
      <c r="B1916" s="191">
        <v>360</v>
      </c>
      <c r="C1916" s="191" t="s">
        <v>1027</v>
      </c>
      <c r="D1916" s="165" t="s">
        <v>147</v>
      </c>
      <c r="E1916" s="192">
        <v>2583</v>
      </c>
      <c r="F1916" s="167">
        <v>41697</v>
      </c>
      <c r="G1916" s="168">
        <v>2583</v>
      </c>
      <c r="H1916" s="201">
        <f t="shared" si="29"/>
        <v>0</v>
      </c>
      <c r="I1916" s="169"/>
      <c r="J1916" s="145"/>
    </row>
    <row r="1917" spans="1:10" ht="15" x14ac:dyDescent="0.25">
      <c r="A1917" s="190">
        <v>41696</v>
      </c>
      <c r="B1917" s="191">
        <v>361</v>
      </c>
      <c r="C1917" s="191" t="s">
        <v>1027</v>
      </c>
      <c r="D1917" s="165" t="s">
        <v>11</v>
      </c>
      <c r="E1917" s="192">
        <v>47983</v>
      </c>
      <c r="F1917" s="167">
        <v>41696</v>
      </c>
      <c r="G1917" s="168">
        <v>47983</v>
      </c>
      <c r="H1917" s="201">
        <f t="shared" si="29"/>
        <v>0</v>
      </c>
      <c r="I1917" s="192" t="s">
        <v>162</v>
      </c>
      <c r="J1917" s="145"/>
    </row>
    <row r="1918" spans="1:10" ht="15" x14ac:dyDescent="0.25">
      <c r="A1918" s="190">
        <v>41696</v>
      </c>
      <c r="B1918" s="191">
        <v>362</v>
      </c>
      <c r="C1918" s="191" t="s">
        <v>1027</v>
      </c>
      <c r="D1918" s="165" t="s">
        <v>163</v>
      </c>
      <c r="E1918" s="221">
        <v>3195</v>
      </c>
      <c r="F1918" s="215" t="s">
        <v>1083</v>
      </c>
      <c r="G1918" s="168">
        <f>2950+245</f>
        <v>3195</v>
      </c>
      <c r="H1918" s="201">
        <f t="shared" si="29"/>
        <v>0</v>
      </c>
      <c r="I1918" s="169"/>
      <c r="J1918" s="145"/>
    </row>
    <row r="1919" spans="1:10" ht="15" x14ac:dyDescent="0.25">
      <c r="A1919" s="190">
        <v>41696</v>
      </c>
      <c r="B1919" s="191">
        <v>363</v>
      </c>
      <c r="C1919" s="191" t="s">
        <v>1027</v>
      </c>
      <c r="D1919" s="165" t="s">
        <v>16</v>
      </c>
      <c r="E1919" s="192">
        <v>203305.41</v>
      </c>
      <c r="F1919" s="173">
        <v>41710</v>
      </c>
      <c r="G1919" s="174">
        <v>203305.41</v>
      </c>
      <c r="H1919" s="201">
        <f t="shared" si="29"/>
        <v>0</v>
      </c>
      <c r="I1919" s="169"/>
      <c r="J1919" s="145"/>
    </row>
    <row r="1920" spans="1:10" ht="15" x14ac:dyDescent="0.25">
      <c r="A1920" s="190">
        <v>41696</v>
      </c>
      <c r="B1920" s="191">
        <v>364</v>
      </c>
      <c r="C1920" s="191" t="s">
        <v>1027</v>
      </c>
      <c r="D1920" s="165" t="s">
        <v>16</v>
      </c>
      <c r="E1920" s="192">
        <v>3651</v>
      </c>
      <c r="F1920" s="173">
        <v>41710</v>
      </c>
      <c r="G1920" s="174">
        <v>3651</v>
      </c>
      <c r="H1920" s="201">
        <f t="shared" si="29"/>
        <v>0</v>
      </c>
      <c r="I1920" s="169"/>
      <c r="J1920" s="145"/>
    </row>
    <row r="1921" spans="1:10" ht="15" x14ac:dyDescent="0.25">
      <c r="A1921" s="190">
        <v>41696</v>
      </c>
      <c r="B1921" s="191">
        <v>365</v>
      </c>
      <c r="C1921" s="191" t="s">
        <v>1027</v>
      </c>
      <c r="D1921" s="165" t="s">
        <v>13</v>
      </c>
      <c r="E1921" s="192">
        <v>2456</v>
      </c>
      <c r="F1921" s="173">
        <v>41701</v>
      </c>
      <c r="G1921" s="174">
        <v>2456</v>
      </c>
      <c r="H1921" s="201">
        <f t="shared" si="29"/>
        <v>0</v>
      </c>
      <c r="I1921" s="169" t="s">
        <v>30</v>
      </c>
      <c r="J1921" s="145"/>
    </row>
    <row r="1922" spans="1:10" x14ac:dyDescent="0.25">
      <c r="A1922" s="190">
        <v>41696</v>
      </c>
      <c r="B1922" s="191">
        <v>366</v>
      </c>
      <c r="C1922" s="191" t="s">
        <v>1027</v>
      </c>
      <c r="D1922" s="165" t="s">
        <v>123</v>
      </c>
      <c r="E1922" s="192">
        <v>3708.5</v>
      </c>
      <c r="F1922" s="167">
        <v>41696</v>
      </c>
      <c r="G1922" s="168">
        <v>3708.5</v>
      </c>
      <c r="H1922" s="201">
        <f t="shared" si="29"/>
        <v>0</v>
      </c>
      <c r="I1922" s="169" t="s">
        <v>8</v>
      </c>
    </row>
    <row r="1923" spans="1:10" x14ac:dyDescent="0.25">
      <c r="A1923" s="190">
        <v>41696</v>
      </c>
      <c r="B1923" s="191">
        <v>367</v>
      </c>
      <c r="C1923" s="191" t="s">
        <v>1027</v>
      </c>
      <c r="D1923" s="165" t="s">
        <v>123</v>
      </c>
      <c r="E1923" s="192">
        <v>264</v>
      </c>
      <c r="F1923" s="234" t="s">
        <v>1084</v>
      </c>
      <c r="G1923" s="168">
        <v>264</v>
      </c>
      <c r="H1923" s="201">
        <f t="shared" si="29"/>
        <v>0</v>
      </c>
      <c r="I1923" s="169" t="s">
        <v>8</v>
      </c>
    </row>
    <row r="1924" spans="1:10" x14ac:dyDescent="0.25">
      <c r="A1924" s="190">
        <v>41696</v>
      </c>
      <c r="B1924" s="191">
        <v>368</v>
      </c>
      <c r="C1924" s="191" t="s">
        <v>1027</v>
      </c>
      <c r="D1924" s="165" t="s">
        <v>76</v>
      </c>
      <c r="E1924" s="192">
        <v>1728</v>
      </c>
      <c r="F1924" s="167">
        <v>41696</v>
      </c>
      <c r="G1924" s="168">
        <v>1728</v>
      </c>
      <c r="H1924" s="201">
        <f t="shared" si="29"/>
        <v>0</v>
      </c>
      <c r="I1924" s="169"/>
    </row>
    <row r="1925" spans="1:10" x14ac:dyDescent="0.25">
      <c r="A1925" s="190">
        <v>41696</v>
      </c>
      <c r="B1925" s="191">
        <v>369</v>
      </c>
      <c r="C1925" s="191" t="s">
        <v>1027</v>
      </c>
      <c r="D1925" s="165" t="s">
        <v>79</v>
      </c>
      <c r="E1925" s="221">
        <v>20203</v>
      </c>
      <c r="F1925" s="176" t="s">
        <v>1085</v>
      </c>
      <c r="G1925" s="168">
        <v>20203</v>
      </c>
      <c r="H1925" s="201">
        <f t="shared" ref="H1925:H1988" si="30">E1925-G1925</f>
        <v>0</v>
      </c>
      <c r="I1925" s="169" t="s">
        <v>21</v>
      </c>
      <c r="J1925" s="170" t="s">
        <v>1086</v>
      </c>
    </row>
    <row r="1926" spans="1:10" x14ac:dyDescent="0.25">
      <c r="A1926" s="190">
        <v>41696</v>
      </c>
      <c r="B1926" s="191">
        <v>370</v>
      </c>
      <c r="C1926" s="191" t="s">
        <v>1027</v>
      </c>
      <c r="D1926" s="165" t="s">
        <v>44</v>
      </c>
      <c r="E1926" s="192">
        <v>1900</v>
      </c>
      <c r="F1926" s="214">
        <v>41715</v>
      </c>
      <c r="G1926" s="174">
        <v>1900</v>
      </c>
      <c r="H1926" s="201">
        <f t="shared" si="30"/>
        <v>0</v>
      </c>
      <c r="I1926" s="169" t="s">
        <v>21</v>
      </c>
    </row>
    <row r="1927" spans="1:10" x14ac:dyDescent="0.25">
      <c r="A1927" s="190">
        <v>41696</v>
      </c>
      <c r="B1927" s="191">
        <v>371</v>
      </c>
      <c r="C1927" s="191" t="s">
        <v>1027</v>
      </c>
      <c r="D1927" s="165" t="s">
        <v>136</v>
      </c>
      <c r="E1927" s="192">
        <v>1000</v>
      </c>
      <c r="F1927" s="167">
        <v>41696</v>
      </c>
      <c r="G1927" s="168">
        <v>1000</v>
      </c>
      <c r="H1927" s="201">
        <f t="shared" si="30"/>
        <v>0</v>
      </c>
      <c r="I1927" s="169"/>
    </row>
    <row r="1928" spans="1:10" x14ac:dyDescent="0.25">
      <c r="A1928" s="190">
        <v>41696</v>
      </c>
      <c r="B1928" s="191">
        <v>372</v>
      </c>
      <c r="C1928" s="191" t="s">
        <v>1027</v>
      </c>
      <c r="D1928" s="165" t="s">
        <v>22</v>
      </c>
      <c r="E1928" s="192">
        <v>1519</v>
      </c>
      <c r="F1928" s="167">
        <v>41696</v>
      </c>
      <c r="G1928" s="168">
        <v>1519</v>
      </c>
      <c r="H1928" s="201">
        <f t="shared" si="30"/>
        <v>0</v>
      </c>
      <c r="I1928" s="169" t="s">
        <v>21</v>
      </c>
    </row>
    <row r="1929" spans="1:10" x14ac:dyDescent="0.25">
      <c r="A1929" s="190">
        <v>41696</v>
      </c>
      <c r="B1929" s="191">
        <v>373</v>
      </c>
      <c r="C1929" s="191" t="s">
        <v>1027</v>
      </c>
      <c r="D1929" s="165" t="s">
        <v>55</v>
      </c>
      <c r="E1929" s="192">
        <v>7646</v>
      </c>
      <c r="F1929" s="167">
        <v>41696</v>
      </c>
      <c r="G1929" s="168">
        <v>7646</v>
      </c>
      <c r="H1929" s="201">
        <f t="shared" si="30"/>
        <v>0</v>
      </c>
      <c r="I1929" s="169" t="s">
        <v>8</v>
      </c>
    </row>
    <row r="1930" spans="1:10" x14ac:dyDescent="0.25">
      <c r="A1930" s="190">
        <v>41696</v>
      </c>
      <c r="B1930" s="191">
        <v>374</v>
      </c>
      <c r="C1930" s="191" t="s">
        <v>1027</v>
      </c>
      <c r="D1930" s="165" t="s">
        <v>74</v>
      </c>
      <c r="E1930" s="192">
        <v>1311</v>
      </c>
      <c r="F1930" s="167">
        <v>41696</v>
      </c>
      <c r="G1930" s="168">
        <v>1311</v>
      </c>
      <c r="H1930" s="201">
        <f t="shared" si="30"/>
        <v>0</v>
      </c>
      <c r="I1930" s="169" t="s">
        <v>8</v>
      </c>
    </row>
    <row r="1931" spans="1:10" x14ac:dyDescent="0.25">
      <c r="A1931" s="190">
        <v>41696</v>
      </c>
      <c r="B1931" s="191">
        <v>375</v>
      </c>
      <c r="C1931" s="191" t="s">
        <v>1027</v>
      </c>
      <c r="D1931" s="165" t="s">
        <v>959</v>
      </c>
      <c r="E1931" s="192">
        <v>4348.5</v>
      </c>
      <c r="F1931" s="167">
        <v>41696</v>
      </c>
      <c r="G1931" s="168">
        <v>4348.5</v>
      </c>
      <c r="H1931" s="201">
        <f t="shared" si="30"/>
        <v>0</v>
      </c>
      <c r="I1931" s="169" t="s">
        <v>30</v>
      </c>
    </row>
    <row r="1932" spans="1:10" x14ac:dyDescent="0.25">
      <c r="A1932" s="190">
        <v>41696</v>
      </c>
      <c r="B1932" s="191">
        <v>376</v>
      </c>
      <c r="C1932" s="191" t="s">
        <v>1027</v>
      </c>
      <c r="D1932" s="165" t="s">
        <v>42</v>
      </c>
      <c r="E1932" s="192">
        <v>1140</v>
      </c>
      <c r="F1932" s="173">
        <v>41715</v>
      </c>
      <c r="G1932" s="174">
        <v>1140</v>
      </c>
      <c r="H1932" s="201">
        <f t="shared" si="30"/>
        <v>0</v>
      </c>
      <c r="I1932" s="169" t="s">
        <v>12</v>
      </c>
    </row>
    <row r="1933" spans="1:10" x14ac:dyDescent="0.25">
      <c r="A1933" s="190">
        <v>41696</v>
      </c>
      <c r="B1933" s="191">
        <v>377</v>
      </c>
      <c r="C1933" s="191" t="s">
        <v>1027</v>
      </c>
      <c r="D1933" s="165" t="s">
        <v>54</v>
      </c>
      <c r="E1933" s="192">
        <v>7028</v>
      </c>
      <c r="F1933" s="167">
        <v>41696</v>
      </c>
      <c r="G1933" s="168">
        <v>7028</v>
      </c>
      <c r="H1933" s="201">
        <f t="shared" si="30"/>
        <v>0</v>
      </c>
      <c r="I1933" s="169" t="s">
        <v>12</v>
      </c>
    </row>
    <row r="1934" spans="1:10" x14ac:dyDescent="0.25">
      <c r="A1934" s="190">
        <v>41696</v>
      </c>
      <c r="B1934" s="191">
        <v>378</v>
      </c>
      <c r="C1934" s="191" t="s">
        <v>1027</v>
      </c>
      <c r="D1934" s="165" t="s">
        <v>47</v>
      </c>
      <c r="E1934" s="192">
        <v>4453.5</v>
      </c>
      <c r="F1934" s="167">
        <v>41696</v>
      </c>
      <c r="G1934" s="168">
        <v>4453.5</v>
      </c>
      <c r="H1934" s="201">
        <f t="shared" si="30"/>
        <v>0</v>
      </c>
      <c r="I1934" s="169" t="s">
        <v>12</v>
      </c>
    </row>
    <row r="1935" spans="1:10" x14ac:dyDescent="0.25">
      <c r="A1935" s="190">
        <v>41696</v>
      </c>
      <c r="B1935" s="191">
        <v>379</v>
      </c>
      <c r="C1935" s="191" t="s">
        <v>1027</v>
      </c>
      <c r="D1935" s="165" t="s">
        <v>144</v>
      </c>
      <c r="E1935" s="192">
        <v>3616</v>
      </c>
      <c r="F1935" s="167">
        <v>41696</v>
      </c>
      <c r="G1935" s="168">
        <v>3616</v>
      </c>
      <c r="H1935" s="201">
        <f t="shared" si="30"/>
        <v>0</v>
      </c>
      <c r="I1935" s="169" t="s">
        <v>30</v>
      </c>
    </row>
    <row r="1936" spans="1:10" x14ac:dyDescent="0.25">
      <c r="A1936" s="190">
        <v>41696</v>
      </c>
      <c r="B1936" s="191">
        <v>380</v>
      </c>
      <c r="C1936" s="191" t="s">
        <v>1027</v>
      </c>
      <c r="D1936" s="165" t="s">
        <v>57</v>
      </c>
      <c r="E1936" s="192">
        <v>1000</v>
      </c>
      <c r="F1936" s="167">
        <v>41696</v>
      </c>
      <c r="G1936" s="168">
        <v>1000</v>
      </c>
      <c r="H1936" s="201">
        <f t="shared" si="30"/>
        <v>0</v>
      </c>
      <c r="I1936" s="169" t="s">
        <v>12</v>
      </c>
    </row>
    <row r="1937" spans="1:10" x14ac:dyDescent="0.25">
      <c r="A1937" s="190">
        <v>41696</v>
      </c>
      <c r="B1937" s="191">
        <v>381</v>
      </c>
      <c r="C1937" s="191" t="s">
        <v>1027</v>
      </c>
      <c r="D1937" s="165" t="s">
        <v>995</v>
      </c>
      <c r="E1937" s="192">
        <v>2002</v>
      </c>
      <c r="F1937" s="167">
        <v>41696</v>
      </c>
      <c r="G1937" s="168">
        <v>2002</v>
      </c>
      <c r="H1937" s="201">
        <f t="shared" si="30"/>
        <v>0</v>
      </c>
      <c r="I1937" s="169" t="s">
        <v>8</v>
      </c>
    </row>
    <row r="1938" spans="1:10" ht="15" x14ac:dyDescent="0.25">
      <c r="A1938" s="190">
        <v>41696</v>
      </c>
      <c r="B1938" s="191">
        <v>382</v>
      </c>
      <c r="C1938" s="191" t="s">
        <v>1027</v>
      </c>
      <c r="D1938" s="165" t="s">
        <v>1087</v>
      </c>
      <c r="E1938" s="192">
        <v>2279</v>
      </c>
      <c r="F1938" s="167">
        <v>41696</v>
      </c>
      <c r="G1938" s="168">
        <v>2279</v>
      </c>
      <c r="H1938" s="201">
        <f t="shared" si="30"/>
        <v>0</v>
      </c>
      <c r="I1938" s="169" t="s">
        <v>30</v>
      </c>
      <c r="J1938" s="145"/>
    </row>
    <row r="1939" spans="1:10" ht="15" x14ac:dyDescent="0.25">
      <c r="A1939" s="190">
        <v>41696</v>
      </c>
      <c r="B1939" s="191">
        <v>383</v>
      </c>
      <c r="C1939" s="191" t="s">
        <v>1027</v>
      </c>
      <c r="D1939" s="165" t="s">
        <v>1088</v>
      </c>
      <c r="E1939" s="192">
        <v>329</v>
      </c>
      <c r="F1939" s="167">
        <v>41696</v>
      </c>
      <c r="G1939" s="168">
        <v>329</v>
      </c>
      <c r="H1939" s="201">
        <f t="shared" si="30"/>
        <v>0</v>
      </c>
      <c r="I1939" s="169" t="s">
        <v>30</v>
      </c>
      <c r="J1939" s="145"/>
    </row>
    <row r="1940" spans="1:10" ht="15" x14ac:dyDescent="0.25">
      <c r="A1940" s="190">
        <v>41696</v>
      </c>
      <c r="B1940" s="191">
        <v>384</v>
      </c>
      <c r="C1940" s="191" t="s">
        <v>1027</v>
      </c>
      <c r="D1940" s="165" t="s">
        <v>62</v>
      </c>
      <c r="E1940" s="192">
        <v>21475</v>
      </c>
      <c r="F1940" s="167">
        <v>41696</v>
      </c>
      <c r="G1940" s="168">
        <v>21475</v>
      </c>
      <c r="H1940" s="201">
        <f t="shared" si="30"/>
        <v>0</v>
      </c>
      <c r="I1940" s="169" t="s">
        <v>8</v>
      </c>
      <c r="J1940" s="145"/>
    </row>
    <row r="1941" spans="1:10" ht="15" x14ac:dyDescent="0.25">
      <c r="A1941" s="190">
        <v>41696</v>
      </c>
      <c r="B1941" s="191">
        <v>385</v>
      </c>
      <c r="C1941" s="191" t="s">
        <v>1027</v>
      </c>
      <c r="D1941" s="165" t="s">
        <v>130</v>
      </c>
      <c r="E1941" s="192">
        <v>4171</v>
      </c>
      <c r="F1941" s="167">
        <v>41697</v>
      </c>
      <c r="G1941" s="168">
        <v>4171</v>
      </c>
      <c r="H1941" s="201">
        <f t="shared" si="30"/>
        <v>0</v>
      </c>
      <c r="I1941" s="169" t="s">
        <v>21</v>
      </c>
      <c r="J1941" s="145"/>
    </row>
    <row r="1942" spans="1:10" ht="15" x14ac:dyDescent="0.25">
      <c r="A1942" s="190">
        <v>41696</v>
      </c>
      <c r="B1942" s="191">
        <v>386</v>
      </c>
      <c r="C1942" s="191" t="s">
        <v>1027</v>
      </c>
      <c r="D1942" s="165" t="s">
        <v>48</v>
      </c>
      <c r="E1942" s="192">
        <v>777</v>
      </c>
      <c r="F1942" s="167">
        <v>41696</v>
      </c>
      <c r="G1942" s="168">
        <v>777</v>
      </c>
      <c r="H1942" s="201">
        <f t="shared" si="30"/>
        <v>0</v>
      </c>
      <c r="I1942" s="169" t="s">
        <v>21</v>
      </c>
      <c r="J1942" s="145"/>
    </row>
    <row r="1943" spans="1:10" ht="15" x14ac:dyDescent="0.25">
      <c r="A1943" s="190">
        <v>41696</v>
      </c>
      <c r="B1943" s="191">
        <v>387</v>
      </c>
      <c r="C1943" s="191" t="s">
        <v>1027</v>
      </c>
      <c r="D1943" s="165" t="s">
        <v>235</v>
      </c>
      <c r="E1943" s="192">
        <v>591</v>
      </c>
      <c r="F1943" s="167">
        <v>41696</v>
      </c>
      <c r="G1943" s="168">
        <v>591</v>
      </c>
      <c r="H1943" s="201">
        <f t="shared" si="30"/>
        <v>0</v>
      </c>
      <c r="I1943" s="169" t="s">
        <v>30</v>
      </c>
      <c r="J1943" s="145"/>
    </row>
    <row r="1944" spans="1:10" ht="15" x14ac:dyDescent="0.25">
      <c r="A1944" s="190">
        <v>41696</v>
      </c>
      <c r="B1944" s="191">
        <v>388</v>
      </c>
      <c r="C1944" s="191" t="s">
        <v>1027</v>
      </c>
      <c r="D1944" s="165" t="s">
        <v>304</v>
      </c>
      <c r="E1944" s="192">
        <v>12296</v>
      </c>
      <c r="F1944" s="167">
        <v>41696</v>
      </c>
      <c r="G1944" s="168">
        <v>12296</v>
      </c>
      <c r="H1944" s="201">
        <f t="shared" si="30"/>
        <v>0</v>
      </c>
      <c r="I1944" s="169" t="s">
        <v>30</v>
      </c>
      <c r="J1944" s="145"/>
    </row>
    <row r="1945" spans="1:10" ht="15" x14ac:dyDescent="0.25">
      <c r="A1945" s="190">
        <v>41696</v>
      </c>
      <c r="B1945" s="191">
        <v>389</v>
      </c>
      <c r="C1945" s="191" t="s">
        <v>1027</v>
      </c>
      <c r="D1945" s="165" t="s">
        <v>29</v>
      </c>
      <c r="E1945" s="192">
        <v>5040</v>
      </c>
      <c r="F1945" s="167">
        <v>41696</v>
      </c>
      <c r="G1945" s="168">
        <v>5040</v>
      </c>
      <c r="H1945" s="201">
        <f t="shared" si="30"/>
        <v>0</v>
      </c>
      <c r="I1945" s="169" t="s">
        <v>12</v>
      </c>
      <c r="J1945" s="145"/>
    </row>
    <row r="1946" spans="1:10" ht="15" x14ac:dyDescent="0.25">
      <c r="A1946" s="190">
        <v>41696</v>
      </c>
      <c r="B1946" s="191">
        <v>390</v>
      </c>
      <c r="C1946" s="191" t="s">
        <v>1027</v>
      </c>
      <c r="D1946" s="165" t="s">
        <v>490</v>
      </c>
      <c r="E1946" s="192">
        <v>1797</v>
      </c>
      <c r="F1946" s="167">
        <v>41696</v>
      </c>
      <c r="G1946" s="168">
        <v>1797</v>
      </c>
      <c r="H1946" s="201">
        <f t="shared" si="30"/>
        <v>0</v>
      </c>
      <c r="I1946" s="169" t="s">
        <v>12</v>
      </c>
      <c r="J1946" s="145"/>
    </row>
    <row r="1947" spans="1:10" ht="15" x14ac:dyDescent="0.25">
      <c r="A1947" s="190">
        <v>41696</v>
      </c>
      <c r="B1947" s="191">
        <v>391</v>
      </c>
      <c r="C1947" s="191" t="s">
        <v>1027</v>
      </c>
      <c r="D1947" s="165" t="s">
        <v>106</v>
      </c>
      <c r="E1947" s="192">
        <v>2058</v>
      </c>
      <c r="F1947" s="173">
        <v>41704</v>
      </c>
      <c r="G1947" s="174">
        <v>2058</v>
      </c>
      <c r="H1947" s="201">
        <f t="shared" si="30"/>
        <v>0</v>
      </c>
      <c r="I1947" s="169"/>
      <c r="J1947" s="145"/>
    </row>
    <row r="1948" spans="1:10" ht="15" x14ac:dyDescent="0.25">
      <c r="A1948" s="190">
        <v>41696</v>
      </c>
      <c r="B1948" s="191">
        <v>392</v>
      </c>
      <c r="C1948" s="191" t="s">
        <v>1027</v>
      </c>
      <c r="D1948" s="165" t="s">
        <v>761</v>
      </c>
      <c r="E1948" s="192">
        <v>2402.5</v>
      </c>
      <c r="F1948" s="167">
        <v>41696</v>
      </c>
      <c r="G1948" s="168">
        <v>2402.5</v>
      </c>
      <c r="H1948" s="201">
        <f t="shared" si="30"/>
        <v>0</v>
      </c>
      <c r="I1948" s="169" t="s">
        <v>12</v>
      </c>
      <c r="J1948" s="145"/>
    </row>
    <row r="1949" spans="1:10" ht="15" x14ac:dyDescent="0.25">
      <c r="A1949" s="190">
        <v>41696</v>
      </c>
      <c r="B1949" s="191">
        <v>393</v>
      </c>
      <c r="C1949" s="191" t="s">
        <v>1027</v>
      </c>
      <c r="D1949" s="165" t="s">
        <v>468</v>
      </c>
      <c r="E1949" s="192">
        <v>3330</v>
      </c>
      <c r="F1949" s="167">
        <v>41696</v>
      </c>
      <c r="G1949" s="168">
        <v>3330</v>
      </c>
      <c r="H1949" s="201">
        <f t="shared" si="30"/>
        <v>0</v>
      </c>
      <c r="I1949" s="169" t="s">
        <v>30</v>
      </c>
      <c r="J1949" s="145"/>
    </row>
    <row r="1950" spans="1:10" ht="15" x14ac:dyDescent="0.25">
      <c r="A1950" s="190">
        <v>41696</v>
      </c>
      <c r="B1950" s="191">
        <v>394</v>
      </c>
      <c r="C1950" s="191" t="s">
        <v>1027</v>
      </c>
      <c r="D1950" s="165" t="s">
        <v>35</v>
      </c>
      <c r="E1950" s="192">
        <v>1560</v>
      </c>
      <c r="F1950" s="167">
        <v>41696</v>
      </c>
      <c r="G1950" s="168">
        <v>1560</v>
      </c>
      <c r="H1950" s="201">
        <f t="shared" si="30"/>
        <v>0</v>
      </c>
      <c r="I1950" s="169" t="s">
        <v>12</v>
      </c>
      <c r="J1950" s="145"/>
    </row>
    <row r="1951" spans="1:10" ht="15" x14ac:dyDescent="0.25">
      <c r="A1951" s="190">
        <v>41696</v>
      </c>
      <c r="B1951" s="191">
        <v>395</v>
      </c>
      <c r="C1951" s="191" t="s">
        <v>1027</v>
      </c>
      <c r="D1951" s="165" t="s">
        <v>32</v>
      </c>
      <c r="E1951" s="192">
        <v>8154</v>
      </c>
      <c r="F1951" s="167">
        <v>41696</v>
      </c>
      <c r="G1951" s="168">
        <v>8154</v>
      </c>
      <c r="H1951" s="201">
        <f t="shared" si="30"/>
        <v>0</v>
      </c>
      <c r="I1951" s="169" t="s">
        <v>12</v>
      </c>
      <c r="J1951" s="145"/>
    </row>
    <row r="1952" spans="1:10" ht="15" x14ac:dyDescent="0.25">
      <c r="A1952" s="190">
        <v>41696</v>
      </c>
      <c r="B1952" s="191">
        <v>396</v>
      </c>
      <c r="C1952" s="191" t="s">
        <v>1027</v>
      </c>
      <c r="D1952" s="165" t="s">
        <v>1089</v>
      </c>
      <c r="E1952" s="192">
        <v>3612</v>
      </c>
      <c r="F1952" s="167">
        <v>41696</v>
      </c>
      <c r="G1952" s="168">
        <v>3612</v>
      </c>
      <c r="H1952" s="201">
        <f t="shared" si="30"/>
        <v>0</v>
      </c>
      <c r="I1952" s="169" t="s">
        <v>8</v>
      </c>
      <c r="J1952" s="145"/>
    </row>
    <row r="1953" spans="1:10" ht="15" x14ac:dyDescent="0.25">
      <c r="A1953" s="190">
        <v>41696</v>
      </c>
      <c r="B1953" s="191">
        <v>397</v>
      </c>
      <c r="C1953" s="191" t="s">
        <v>1027</v>
      </c>
      <c r="D1953" s="165" t="s">
        <v>351</v>
      </c>
      <c r="E1953" s="192">
        <v>2108.5</v>
      </c>
      <c r="F1953" s="167">
        <v>41696</v>
      </c>
      <c r="G1953" s="168">
        <v>2108.5</v>
      </c>
      <c r="H1953" s="201">
        <f t="shared" si="30"/>
        <v>0</v>
      </c>
      <c r="I1953" s="169" t="s">
        <v>30</v>
      </c>
      <c r="J1953" s="145"/>
    </row>
    <row r="1954" spans="1:10" x14ac:dyDescent="0.25">
      <c r="A1954" s="190">
        <v>41696</v>
      </c>
      <c r="B1954" s="191">
        <v>398</v>
      </c>
      <c r="C1954" s="191" t="s">
        <v>1027</v>
      </c>
      <c r="D1954" s="165" t="s">
        <v>99</v>
      </c>
      <c r="E1954" s="192">
        <v>489</v>
      </c>
      <c r="F1954" s="167">
        <v>41696</v>
      </c>
      <c r="G1954" s="168">
        <v>489</v>
      </c>
      <c r="H1954" s="201">
        <f t="shared" si="30"/>
        <v>0</v>
      </c>
      <c r="I1954" s="169" t="s">
        <v>30</v>
      </c>
    </row>
    <row r="1955" spans="1:10" x14ac:dyDescent="0.25">
      <c r="A1955" s="190">
        <v>41696</v>
      </c>
      <c r="B1955" s="191">
        <v>399</v>
      </c>
      <c r="C1955" s="191" t="s">
        <v>1027</v>
      </c>
      <c r="D1955" s="165" t="s">
        <v>8</v>
      </c>
      <c r="E1955" s="192">
        <v>458</v>
      </c>
      <c r="F1955" s="167">
        <v>41696</v>
      </c>
      <c r="G1955" s="168">
        <v>458</v>
      </c>
      <c r="H1955" s="201">
        <f t="shared" si="30"/>
        <v>0</v>
      </c>
      <c r="I1955" s="169" t="s">
        <v>8</v>
      </c>
    </row>
    <row r="1956" spans="1:10" x14ac:dyDescent="0.25">
      <c r="A1956" s="190">
        <v>41696</v>
      </c>
      <c r="B1956" s="191">
        <v>400</v>
      </c>
      <c r="C1956" s="191" t="s">
        <v>1027</v>
      </c>
      <c r="D1956" s="165" t="s">
        <v>12</v>
      </c>
      <c r="E1956" s="192">
        <v>314</v>
      </c>
      <c r="F1956" s="167">
        <v>41696</v>
      </c>
      <c r="G1956" s="168">
        <v>314</v>
      </c>
      <c r="H1956" s="201">
        <f t="shared" si="30"/>
        <v>0</v>
      </c>
      <c r="I1956" s="169"/>
    </row>
    <row r="1957" spans="1:10" x14ac:dyDescent="0.25">
      <c r="A1957" s="190">
        <v>41696</v>
      </c>
      <c r="B1957" s="191">
        <v>401</v>
      </c>
      <c r="C1957" s="191" t="s">
        <v>1027</v>
      </c>
      <c r="D1957" s="165" t="s">
        <v>60</v>
      </c>
      <c r="E1957" s="192">
        <v>5183</v>
      </c>
      <c r="F1957" s="194" t="s">
        <v>1090</v>
      </c>
      <c r="G1957" s="174">
        <v>5183</v>
      </c>
      <c r="H1957" s="201">
        <f t="shared" si="30"/>
        <v>0</v>
      </c>
      <c r="I1957" s="169" t="s">
        <v>8</v>
      </c>
    </row>
    <row r="1958" spans="1:10" x14ac:dyDescent="0.25">
      <c r="A1958" s="190">
        <v>41696</v>
      </c>
      <c r="B1958" s="191">
        <v>402</v>
      </c>
      <c r="C1958" s="191" t="s">
        <v>1027</v>
      </c>
      <c r="D1958" s="165" t="s">
        <v>168</v>
      </c>
      <c r="E1958" s="221">
        <v>8277</v>
      </c>
      <c r="F1958" s="215" t="s">
        <v>1091</v>
      </c>
      <c r="G1958" s="174">
        <v>8277</v>
      </c>
      <c r="H1958" s="201">
        <f t="shared" si="30"/>
        <v>0</v>
      </c>
      <c r="I1958" s="169" t="s">
        <v>162</v>
      </c>
    </row>
    <row r="1959" spans="1:10" x14ac:dyDescent="0.25">
      <c r="A1959" s="190">
        <v>41696</v>
      </c>
      <c r="B1959" s="191">
        <v>403</v>
      </c>
      <c r="C1959" s="191" t="s">
        <v>1027</v>
      </c>
      <c r="D1959" s="165" t="s">
        <v>734</v>
      </c>
      <c r="E1959" s="192">
        <v>2567.5</v>
      </c>
      <c r="F1959" s="173">
        <v>41710</v>
      </c>
      <c r="G1959" s="174">
        <v>2567.5</v>
      </c>
      <c r="H1959" s="201">
        <f t="shared" si="30"/>
        <v>0</v>
      </c>
      <c r="I1959" s="169" t="s">
        <v>8</v>
      </c>
    </row>
    <row r="1960" spans="1:10" x14ac:dyDescent="0.25">
      <c r="A1960" s="190">
        <v>41696</v>
      </c>
      <c r="B1960" s="191">
        <v>404</v>
      </c>
      <c r="C1960" s="191" t="s">
        <v>1027</v>
      </c>
      <c r="D1960" s="165" t="s">
        <v>260</v>
      </c>
      <c r="E1960" s="192">
        <v>1353.5</v>
      </c>
      <c r="F1960" s="167">
        <v>41696</v>
      </c>
      <c r="G1960" s="168">
        <v>1353.5</v>
      </c>
      <c r="H1960" s="201">
        <f t="shared" si="30"/>
        <v>0</v>
      </c>
      <c r="I1960" s="169" t="s">
        <v>65</v>
      </c>
      <c r="J1960" s="170" t="s">
        <v>1092</v>
      </c>
    </row>
    <row r="1961" spans="1:10" x14ac:dyDescent="0.25">
      <c r="A1961" s="190">
        <v>41696</v>
      </c>
      <c r="B1961" s="191">
        <v>405</v>
      </c>
      <c r="C1961" s="191" t="s">
        <v>1027</v>
      </c>
      <c r="D1961" s="165" t="s">
        <v>51</v>
      </c>
      <c r="E1961" s="192">
        <v>1160</v>
      </c>
      <c r="F1961" s="167">
        <v>41696</v>
      </c>
      <c r="G1961" s="168">
        <v>1160</v>
      </c>
      <c r="H1961" s="201">
        <f t="shared" si="30"/>
        <v>0</v>
      </c>
      <c r="I1961" s="169"/>
    </row>
    <row r="1962" spans="1:10" x14ac:dyDescent="0.25">
      <c r="A1962" s="190">
        <v>41696</v>
      </c>
      <c r="B1962" s="191">
        <v>406</v>
      </c>
      <c r="C1962" s="191" t="s">
        <v>1027</v>
      </c>
      <c r="D1962" s="165" t="s">
        <v>133</v>
      </c>
      <c r="E1962" s="192">
        <v>25108.5</v>
      </c>
      <c r="F1962" s="167">
        <v>41696</v>
      </c>
      <c r="G1962" s="168">
        <v>25108.5</v>
      </c>
      <c r="H1962" s="201">
        <f t="shared" si="30"/>
        <v>0</v>
      </c>
      <c r="I1962" s="169" t="s">
        <v>8</v>
      </c>
    </row>
    <row r="1963" spans="1:10" x14ac:dyDescent="0.25">
      <c r="A1963" s="190">
        <v>41696</v>
      </c>
      <c r="B1963" s="191">
        <v>407</v>
      </c>
      <c r="C1963" s="191" t="s">
        <v>1027</v>
      </c>
      <c r="D1963" s="165" t="s">
        <v>436</v>
      </c>
      <c r="E1963" s="192">
        <v>6925.5</v>
      </c>
      <c r="F1963" s="167">
        <v>41696</v>
      </c>
      <c r="G1963" s="168">
        <v>6925.5</v>
      </c>
      <c r="H1963" s="201">
        <f t="shared" si="30"/>
        <v>0</v>
      </c>
      <c r="I1963" s="169"/>
    </row>
    <row r="1964" spans="1:10" x14ac:dyDescent="0.25">
      <c r="A1964" s="190">
        <v>41696</v>
      </c>
      <c r="B1964" s="191">
        <v>408</v>
      </c>
      <c r="C1964" s="191" t="s">
        <v>1027</v>
      </c>
      <c r="D1964" s="165" t="s">
        <v>1093</v>
      </c>
      <c r="E1964" s="192">
        <v>1361</v>
      </c>
      <c r="F1964" s="167">
        <v>41696</v>
      </c>
      <c r="G1964" s="168">
        <v>1361</v>
      </c>
      <c r="H1964" s="201">
        <f t="shared" si="30"/>
        <v>0</v>
      </c>
      <c r="I1964" s="169"/>
    </row>
    <row r="1965" spans="1:10" x14ac:dyDescent="0.25">
      <c r="A1965" s="190">
        <v>41696</v>
      </c>
      <c r="B1965" s="191">
        <v>409</v>
      </c>
      <c r="C1965" s="191" t="s">
        <v>1027</v>
      </c>
      <c r="D1965" s="165" t="s">
        <v>318</v>
      </c>
      <c r="E1965" s="192">
        <v>4806</v>
      </c>
      <c r="F1965" s="167">
        <v>41696</v>
      </c>
      <c r="G1965" s="168">
        <v>4806</v>
      </c>
      <c r="H1965" s="201">
        <f t="shared" si="30"/>
        <v>0</v>
      </c>
      <c r="I1965" s="169"/>
    </row>
    <row r="1966" spans="1:10" x14ac:dyDescent="0.25">
      <c r="A1966" s="190">
        <v>41696</v>
      </c>
      <c r="B1966" s="191">
        <v>410</v>
      </c>
      <c r="C1966" s="191" t="s">
        <v>1027</v>
      </c>
      <c r="D1966" s="165" t="s">
        <v>85</v>
      </c>
      <c r="E1966" s="192">
        <v>27194</v>
      </c>
      <c r="F1966" s="167">
        <v>41697</v>
      </c>
      <c r="G1966" s="168">
        <v>27194</v>
      </c>
      <c r="H1966" s="201">
        <f t="shared" si="30"/>
        <v>0</v>
      </c>
      <c r="I1966" s="169" t="s">
        <v>27</v>
      </c>
    </row>
    <row r="1967" spans="1:10" x14ac:dyDescent="0.25">
      <c r="A1967" s="190">
        <v>41696</v>
      </c>
      <c r="B1967" s="191">
        <v>411</v>
      </c>
      <c r="C1967" s="191" t="s">
        <v>1027</v>
      </c>
      <c r="D1967" s="165" t="s">
        <v>180</v>
      </c>
      <c r="E1967" s="221">
        <v>24237.5</v>
      </c>
      <c r="F1967" s="175" t="s">
        <v>1094</v>
      </c>
      <c r="G1967" s="168">
        <f>21230+3007.5</f>
        <v>24237.5</v>
      </c>
      <c r="H1967" s="201">
        <f t="shared" si="30"/>
        <v>0</v>
      </c>
      <c r="I1967" s="169" t="s">
        <v>65</v>
      </c>
    </row>
    <row r="1968" spans="1:10" x14ac:dyDescent="0.25">
      <c r="A1968" s="190">
        <v>41696</v>
      </c>
      <c r="B1968" s="191">
        <v>412</v>
      </c>
      <c r="C1968" s="191" t="s">
        <v>1027</v>
      </c>
      <c r="D1968" s="165" t="s">
        <v>36</v>
      </c>
      <c r="E1968" s="192">
        <v>7252</v>
      </c>
      <c r="F1968" s="167">
        <v>41696</v>
      </c>
      <c r="G1968" s="168">
        <v>7252</v>
      </c>
      <c r="H1968" s="201">
        <f t="shared" si="30"/>
        <v>0</v>
      </c>
      <c r="I1968" s="169"/>
    </row>
    <row r="1969" spans="1:10" x14ac:dyDescent="0.25">
      <c r="A1969" s="190">
        <v>41696</v>
      </c>
      <c r="B1969" s="191">
        <v>413</v>
      </c>
      <c r="C1969" s="191" t="s">
        <v>1027</v>
      </c>
      <c r="D1969" s="165" t="s">
        <v>137</v>
      </c>
      <c r="E1969" s="192">
        <v>5437.5</v>
      </c>
      <c r="F1969" s="167">
        <v>41696</v>
      </c>
      <c r="G1969" s="168">
        <v>5437.5</v>
      </c>
      <c r="H1969" s="201">
        <f t="shared" si="30"/>
        <v>0</v>
      </c>
      <c r="I1969" s="169"/>
    </row>
    <row r="1970" spans="1:10" ht="15" x14ac:dyDescent="0.25">
      <c r="A1970" s="190">
        <v>41696</v>
      </c>
      <c r="B1970" s="191">
        <v>414</v>
      </c>
      <c r="C1970" s="191" t="s">
        <v>1027</v>
      </c>
      <c r="D1970" s="165" t="s">
        <v>91</v>
      </c>
      <c r="E1970" s="192">
        <v>17900</v>
      </c>
      <c r="F1970" s="167">
        <v>41698</v>
      </c>
      <c r="G1970" s="168">
        <v>17900</v>
      </c>
      <c r="H1970" s="201">
        <f t="shared" si="30"/>
        <v>0</v>
      </c>
      <c r="I1970" s="169" t="s">
        <v>27</v>
      </c>
      <c r="J1970" s="145"/>
    </row>
    <row r="1971" spans="1:10" ht="15" x14ac:dyDescent="0.25">
      <c r="A1971" s="190">
        <v>41696</v>
      </c>
      <c r="B1971" s="191">
        <v>415</v>
      </c>
      <c r="C1971" s="191" t="s">
        <v>1027</v>
      </c>
      <c r="D1971" s="165" t="s">
        <v>8</v>
      </c>
      <c r="E1971" s="192">
        <v>849</v>
      </c>
      <c r="F1971" s="167">
        <v>41696</v>
      </c>
      <c r="G1971" s="168">
        <v>849</v>
      </c>
      <c r="H1971" s="201">
        <f t="shared" si="30"/>
        <v>0</v>
      </c>
      <c r="I1971" s="169" t="s">
        <v>8</v>
      </c>
      <c r="J1971" s="145"/>
    </row>
    <row r="1972" spans="1:10" ht="15" x14ac:dyDescent="0.25">
      <c r="A1972" s="190">
        <v>41696</v>
      </c>
      <c r="B1972" s="191">
        <v>416</v>
      </c>
      <c r="C1972" s="191" t="s">
        <v>1027</v>
      </c>
      <c r="D1972" s="165" t="s">
        <v>136</v>
      </c>
      <c r="E1972" s="221">
        <v>6911</v>
      </c>
      <c r="F1972" s="175" t="s">
        <v>1095</v>
      </c>
      <c r="G1972" s="168">
        <f>6100+811</f>
        <v>6911</v>
      </c>
      <c r="H1972" s="201">
        <f t="shared" si="30"/>
        <v>0</v>
      </c>
      <c r="I1972" s="169" t="s">
        <v>27</v>
      </c>
      <c r="J1972" s="145"/>
    </row>
    <row r="1973" spans="1:10" ht="15" x14ac:dyDescent="0.25">
      <c r="A1973" s="190">
        <v>41696</v>
      </c>
      <c r="B1973" s="191">
        <v>417</v>
      </c>
      <c r="C1973" s="191" t="s">
        <v>1027</v>
      </c>
      <c r="D1973" s="165" t="s">
        <v>346</v>
      </c>
      <c r="E1973" s="192">
        <v>3421</v>
      </c>
      <c r="F1973" s="167">
        <v>41697</v>
      </c>
      <c r="G1973" s="168">
        <v>3421</v>
      </c>
      <c r="H1973" s="201">
        <f t="shared" si="30"/>
        <v>0</v>
      </c>
      <c r="I1973" s="169" t="s">
        <v>27</v>
      </c>
      <c r="J1973" s="145"/>
    </row>
    <row r="1974" spans="1:10" ht="15" x14ac:dyDescent="0.25">
      <c r="A1974" s="190">
        <v>41696</v>
      </c>
      <c r="B1974" s="191">
        <v>418</v>
      </c>
      <c r="C1974" s="191" t="s">
        <v>1027</v>
      </c>
      <c r="D1974" s="165" t="s">
        <v>545</v>
      </c>
      <c r="E1974" s="192">
        <v>3821.5</v>
      </c>
      <c r="F1974" s="167">
        <v>41697</v>
      </c>
      <c r="G1974" s="168">
        <v>3821.5</v>
      </c>
      <c r="H1974" s="201">
        <f t="shared" si="30"/>
        <v>0</v>
      </c>
      <c r="I1974" s="169" t="s">
        <v>27</v>
      </c>
      <c r="J1974" s="145"/>
    </row>
    <row r="1975" spans="1:10" ht="15" x14ac:dyDescent="0.25">
      <c r="A1975" s="190">
        <v>41696</v>
      </c>
      <c r="B1975" s="191">
        <v>419</v>
      </c>
      <c r="C1975" s="191" t="s">
        <v>1027</v>
      </c>
      <c r="D1975" s="165" t="s">
        <v>88</v>
      </c>
      <c r="E1975" s="192">
        <v>4162.5</v>
      </c>
      <c r="F1975" s="167">
        <v>41697</v>
      </c>
      <c r="G1975" s="168">
        <v>4162.5</v>
      </c>
      <c r="H1975" s="201">
        <f t="shared" si="30"/>
        <v>0</v>
      </c>
      <c r="I1975" s="169"/>
      <c r="J1975" s="145"/>
    </row>
    <row r="1976" spans="1:10" ht="15" x14ac:dyDescent="0.25">
      <c r="A1976" s="190">
        <v>41696</v>
      </c>
      <c r="B1976" s="191">
        <v>420</v>
      </c>
      <c r="C1976" s="191" t="s">
        <v>1027</v>
      </c>
      <c r="D1976" s="165" t="s">
        <v>149</v>
      </c>
      <c r="E1976" s="192">
        <v>13298</v>
      </c>
      <c r="F1976" s="167">
        <v>41697</v>
      </c>
      <c r="G1976" s="168">
        <v>13298</v>
      </c>
      <c r="H1976" s="201">
        <f t="shared" si="30"/>
        <v>0</v>
      </c>
      <c r="I1976" s="169" t="s">
        <v>27</v>
      </c>
      <c r="J1976" s="145"/>
    </row>
    <row r="1977" spans="1:10" ht="15" x14ac:dyDescent="0.25">
      <c r="A1977" s="190">
        <v>41696</v>
      </c>
      <c r="B1977" s="191">
        <v>421</v>
      </c>
      <c r="C1977" s="191" t="s">
        <v>1027</v>
      </c>
      <c r="D1977" s="165" t="s">
        <v>106</v>
      </c>
      <c r="E1977" s="192">
        <v>81233</v>
      </c>
      <c r="F1977" s="173">
        <v>41704</v>
      </c>
      <c r="G1977" s="174">
        <v>81233</v>
      </c>
      <c r="H1977" s="201">
        <f t="shared" si="30"/>
        <v>0</v>
      </c>
      <c r="I1977" s="169" t="s">
        <v>217</v>
      </c>
      <c r="J1977" s="145"/>
    </row>
    <row r="1978" spans="1:10" ht="15" x14ac:dyDescent="0.25">
      <c r="A1978" s="190">
        <v>41696</v>
      </c>
      <c r="B1978" s="191">
        <v>422</v>
      </c>
      <c r="C1978" s="191" t="s">
        <v>1027</v>
      </c>
      <c r="D1978" s="165" t="s">
        <v>1096</v>
      </c>
      <c r="E1978" s="192">
        <v>16891</v>
      </c>
      <c r="F1978" s="167">
        <v>41697</v>
      </c>
      <c r="G1978" s="168">
        <v>16891</v>
      </c>
      <c r="H1978" s="201">
        <f t="shared" si="30"/>
        <v>0</v>
      </c>
      <c r="I1978" s="169" t="s">
        <v>217</v>
      </c>
      <c r="J1978" s="145"/>
    </row>
    <row r="1979" spans="1:10" ht="15" x14ac:dyDescent="0.25">
      <c r="A1979" s="190">
        <v>41696</v>
      </c>
      <c r="B1979" s="191">
        <v>423</v>
      </c>
      <c r="C1979" s="191" t="s">
        <v>1027</v>
      </c>
      <c r="D1979" s="165" t="s">
        <v>434</v>
      </c>
      <c r="E1979" s="192">
        <v>2516</v>
      </c>
      <c r="F1979" s="167">
        <v>41696</v>
      </c>
      <c r="G1979" s="168">
        <v>2516</v>
      </c>
      <c r="H1979" s="201">
        <f t="shared" si="30"/>
        <v>0</v>
      </c>
      <c r="I1979" s="169" t="s">
        <v>8</v>
      </c>
      <c r="J1979" s="145"/>
    </row>
    <row r="1980" spans="1:10" ht="15" x14ac:dyDescent="0.25">
      <c r="A1980" s="190">
        <v>41696</v>
      </c>
      <c r="B1980" s="191">
        <v>424</v>
      </c>
      <c r="C1980" s="191" t="s">
        <v>1027</v>
      </c>
      <c r="D1980" s="165" t="s">
        <v>39</v>
      </c>
      <c r="E1980" s="192">
        <v>22128.720000000001</v>
      </c>
      <c r="F1980" s="173" t="s">
        <v>1097</v>
      </c>
      <c r="G1980" s="174">
        <v>22128.720000000001</v>
      </c>
      <c r="H1980" s="201">
        <f t="shared" si="30"/>
        <v>0</v>
      </c>
      <c r="I1980" s="169" t="s">
        <v>8</v>
      </c>
      <c r="J1980" s="145"/>
    </row>
    <row r="1981" spans="1:10" ht="15" x14ac:dyDescent="0.25">
      <c r="A1981" s="190">
        <v>41696</v>
      </c>
      <c r="B1981" s="191">
        <v>425</v>
      </c>
      <c r="C1981" s="191" t="s">
        <v>1027</v>
      </c>
      <c r="D1981" s="165" t="s">
        <v>245</v>
      </c>
      <c r="E1981" s="192">
        <v>20606.5</v>
      </c>
      <c r="F1981" s="167">
        <v>41697</v>
      </c>
      <c r="G1981" s="168">
        <v>20606.5</v>
      </c>
      <c r="H1981" s="201">
        <f t="shared" si="30"/>
        <v>0</v>
      </c>
      <c r="I1981" s="169" t="s">
        <v>27</v>
      </c>
      <c r="J1981" s="145"/>
    </row>
    <row r="1982" spans="1:10" ht="15" x14ac:dyDescent="0.25">
      <c r="A1982" s="190">
        <v>41696</v>
      </c>
      <c r="B1982" s="191">
        <v>426</v>
      </c>
      <c r="C1982" s="191" t="s">
        <v>1027</v>
      </c>
      <c r="D1982" s="165" t="s">
        <v>602</v>
      </c>
      <c r="E1982" s="192">
        <v>2671.2</v>
      </c>
      <c r="F1982" s="167">
        <v>41696</v>
      </c>
      <c r="G1982" s="168">
        <v>2671.2</v>
      </c>
      <c r="H1982" s="201">
        <f t="shared" si="30"/>
        <v>0</v>
      </c>
      <c r="I1982" s="169" t="s">
        <v>8</v>
      </c>
      <c r="J1982" s="145"/>
    </row>
    <row r="1983" spans="1:10" ht="15" x14ac:dyDescent="0.25">
      <c r="A1983" s="190">
        <v>41696</v>
      </c>
      <c r="B1983" s="191">
        <v>427</v>
      </c>
      <c r="C1983" s="191" t="s">
        <v>1027</v>
      </c>
      <c r="D1983" s="165" t="s">
        <v>14</v>
      </c>
      <c r="E1983" s="192">
        <v>6829</v>
      </c>
      <c r="F1983" s="167">
        <v>41697</v>
      </c>
      <c r="G1983" s="168">
        <v>6829</v>
      </c>
      <c r="H1983" s="201">
        <f t="shared" si="30"/>
        <v>0</v>
      </c>
      <c r="I1983" s="169" t="s">
        <v>12</v>
      </c>
      <c r="J1983" s="145"/>
    </row>
    <row r="1984" spans="1:10" ht="15" x14ac:dyDescent="0.25">
      <c r="A1984" s="190">
        <v>41697</v>
      </c>
      <c r="B1984" s="191">
        <v>428</v>
      </c>
      <c r="C1984" s="191" t="s">
        <v>1027</v>
      </c>
      <c r="D1984" s="165" t="s">
        <v>8</v>
      </c>
      <c r="E1984" s="192">
        <v>24</v>
      </c>
      <c r="F1984" s="167">
        <v>41697</v>
      </c>
      <c r="G1984" s="168">
        <v>24</v>
      </c>
      <c r="H1984" s="201">
        <f t="shared" si="30"/>
        <v>0</v>
      </c>
      <c r="I1984" s="169" t="s">
        <v>8</v>
      </c>
      <c r="J1984" s="145"/>
    </row>
    <row r="1985" spans="1:10" ht="15" x14ac:dyDescent="0.25">
      <c r="A1985" s="190">
        <v>41697</v>
      </c>
      <c r="B1985" s="191">
        <v>429</v>
      </c>
      <c r="C1985" s="191" t="s">
        <v>1027</v>
      </c>
      <c r="D1985" s="165" t="s">
        <v>70</v>
      </c>
      <c r="E1985" s="192">
        <v>4761</v>
      </c>
      <c r="F1985" s="167">
        <v>41697</v>
      </c>
      <c r="G1985" s="168">
        <v>4761</v>
      </c>
      <c r="H1985" s="201">
        <f t="shared" si="30"/>
        <v>0</v>
      </c>
      <c r="I1985" s="192"/>
      <c r="J1985" s="145"/>
    </row>
    <row r="1986" spans="1:10" ht="15" x14ac:dyDescent="0.25">
      <c r="A1986" s="190">
        <v>41697</v>
      </c>
      <c r="B1986" s="191">
        <v>430</v>
      </c>
      <c r="C1986" s="191" t="s">
        <v>1027</v>
      </c>
      <c r="D1986" s="165" t="s">
        <v>44</v>
      </c>
      <c r="E1986" s="192">
        <v>3040</v>
      </c>
      <c r="F1986" s="173">
        <v>41715</v>
      </c>
      <c r="G1986" s="174">
        <v>3040</v>
      </c>
      <c r="H1986" s="201">
        <f t="shared" si="30"/>
        <v>0</v>
      </c>
      <c r="I1986" s="169" t="s">
        <v>65</v>
      </c>
      <c r="J1986" s="145"/>
    </row>
    <row r="1987" spans="1:10" ht="15" x14ac:dyDescent="0.25">
      <c r="A1987" s="190">
        <v>41697</v>
      </c>
      <c r="B1987" s="191">
        <v>431</v>
      </c>
      <c r="C1987" s="191" t="s">
        <v>1027</v>
      </c>
      <c r="D1987" s="165" t="s">
        <v>42</v>
      </c>
      <c r="E1987" s="192">
        <v>1900</v>
      </c>
      <c r="F1987" s="173">
        <v>41715</v>
      </c>
      <c r="G1987" s="174">
        <v>1900</v>
      </c>
      <c r="H1987" s="201">
        <f t="shared" si="30"/>
        <v>0</v>
      </c>
      <c r="I1987" s="169" t="s">
        <v>12</v>
      </c>
      <c r="J1987" s="145"/>
    </row>
    <row r="1988" spans="1:10" ht="15" x14ac:dyDescent="0.25">
      <c r="A1988" s="190">
        <v>41697</v>
      </c>
      <c r="B1988" s="191">
        <v>432</v>
      </c>
      <c r="C1988" s="191" t="s">
        <v>1027</v>
      </c>
      <c r="D1988" s="165" t="s">
        <v>43</v>
      </c>
      <c r="E1988" s="192">
        <v>1140</v>
      </c>
      <c r="F1988" s="173">
        <v>41715</v>
      </c>
      <c r="G1988" s="174">
        <v>1140</v>
      </c>
      <c r="H1988" s="201">
        <f t="shared" si="30"/>
        <v>0</v>
      </c>
      <c r="I1988" s="169" t="s">
        <v>12</v>
      </c>
      <c r="J1988" s="145"/>
    </row>
    <row r="1989" spans="1:10" ht="15" x14ac:dyDescent="0.25">
      <c r="A1989" s="190">
        <v>41697</v>
      </c>
      <c r="B1989" s="191">
        <v>433</v>
      </c>
      <c r="C1989" s="191" t="s">
        <v>1027</v>
      </c>
      <c r="D1989" s="165" t="s">
        <v>260</v>
      </c>
      <c r="E1989" s="192">
        <v>1344</v>
      </c>
      <c r="F1989" s="167">
        <v>41697</v>
      </c>
      <c r="G1989" s="168">
        <v>1344</v>
      </c>
      <c r="H1989" s="201">
        <f t="shared" ref="H1989:H2052" si="31">E1989-G1989</f>
        <v>0</v>
      </c>
      <c r="I1989" s="169" t="s">
        <v>65</v>
      </c>
      <c r="J1989" s="145"/>
    </row>
    <row r="1990" spans="1:10" ht="15" x14ac:dyDescent="0.25">
      <c r="A1990" s="190">
        <v>41697</v>
      </c>
      <c r="B1990" s="191">
        <v>434</v>
      </c>
      <c r="C1990" s="191" t="s">
        <v>1027</v>
      </c>
      <c r="D1990" s="165" t="s">
        <v>8</v>
      </c>
      <c r="E1990" s="192">
        <v>1947</v>
      </c>
      <c r="F1990" s="167">
        <v>41697</v>
      </c>
      <c r="G1990" s="168">
        <v>1947</v>
      </c>
      <c r="H1990" s="201">
        <f t="shared" si="31"/>
        <v>0</v>
      </c>
      <c r="I1990" s="169" t="s">
        <v>8</v>
      </c>
      <c r="J1990" s="145"/>
    </row>
    <row r="1991" spans="1:10" ht="15" x14ac:dyDescent="0.25">
      <c r="A1991" s="190">
        <v>41697</v>
      </c>
      <c r="B1991" s="191">
        <v>435</v>
      </c>
      <c r="C1991" s="191" t="s">
        <v>1027</v>
      </c>
      <c r="D1991" s="165" t="s">
        <v>13</v>
      </c>
      <c r="E1991" s="192">
        <v>2264</v>
      </c>
      <c r="F1991" s="167">
        <v>41698</v>
      </c>
      <c r="G1991" s="168">
        <v>2264</v>
      </c>
      <c r="H1991" s="201">
        <f t="shared" si="31"/>
        <v>0</v>
      </c>
      <c r="I1991" s="169" t="s">
        <v>30</v>
      </c>
      <c r="J1991" s="145"/>
    </row>
    <row r="1992" spans="1:10" ht="15" x14ac:dyDescent="0.25">
      <c r="A1992" s="190">
        <v>41697</v>
      </c>
      <c r="B1992" s="191">
        <v>436</v>
      </c>
      <c r="C1992" s="191" t="s">
        <v>1027</v>
      </c>
      <c r="D1992" s="165" t="s">
        <v>111</v>
      </c>
      <c r="E1992" s="192">
        <v>20176</v>
      </c>
      <c r="F1992" s="173">
        <v>41708</v>
      </c>
      <c r="G1992" s="174">
        <v>20176</v>
      </c>
      <c r="H1992" s="201">
        <f t="shared" si="31"/>
        <v>0</v>
      </c>
      <c r="I1992" s="169" t="s">
        <v>30</v>
      </c>
      <c r="J1992" s="145"/>
    </row>
    <row r="1993" spans="1:10" ht="15" x14ac:dyDescent="0.25">
      <c r="A1993" s="190">
        <v>41697</v>
      </c>
      <c r="B1993" s="191">
        <v>437</v>
      </c>
      <c r="C1993" s="191" t="s">
        <v>1027</v>
      </c>
      <c r="D1993" s="165" t="s">
        <v>28</v>
      </c>
      <c r="E1993" s="192">
        <v>6163</v>
      </c>
      <c r="F1993" s="167">
        <v>41697</v>
      </c>
      <c r="G1993" s="168">
        <v>6163</v>
      </c>
      <c r="H1993" s="201">
        <f t="shared" si="31"/>
        <v>0</v>
      </c>
      <c r="I1993" s="169"/>
      <c r="J1993" s="145"/>
    </row>
    <row r="1994" spans="1:10" ht="15" x14ac:dyDescent="0.25">
      <c r="A1994" s="190">
        <v>41697</v>
      </c>
      <c r="B1994" s="191">
        <v>438</v>
      </c>
      <c r="C1994" s="191" t="s">
        <v>1027</v>
      </c>
      <c r="D1994" s="165" t="s">
        <v>502</v>
      </c>
      <c r="E1994" s="192">
        <v>1862.5</v>
      </c>
      <c r="F1994" s="167">
        <v>41697</v>
      </c>
      <c r="G1994" s="168">
        <v>1862.5</v>
      </c>
      <c r="H1994" s="201">
        <f t="shared" si="31"/>
        <v>0</v>
      </c>
      <c r="I1994" s="169"/>
      <c r="J1994" s="145"/>
    </row>
    <row r="1995" spans="1:10" ht="15" x14ac:dyDescent="0.25">
      <c r="A1995" s="190">
        <v>41697</v>
      </c>
      <c r="B1995" s="191">
        <v>439</v>
      </c>
      <c r="C1995" s="191" t="s">
        <v>1027</v>
      </c>
      <c r="D1995" s="165" t="s">
        <v>123</v>
      </c>
      <c r="E1995" s="192">
        <v>2652</v>
      </c>
      <c r="F1995" s="235" t="s">
        <v>1098</v>
      </c>
      <c r="G1995" s="168">
        <v>2652</v>
      </c>
      <c r="H1995" s="201">
        <f t="shared" si="31"/>
        <v>0</v>
      </c>
      <c r="I1995" s="169" t="s">
        <v>8</v>
      </c>
      <c r="J1995" s="145"/>
    </row>
    <row r="1996" spans="1:10" ht="15" x14ac:dyDescent="0.25">
      <c r="A1996" s="190">
        <v>41697</v>
      </c>
      <c r="B1996" s="191">
        <v>440</v>
      </c>
      <c r="C1996" s="191" t="s">
        <v>1027</v>
      </c>
      <c r="D1996" s="165" t="s">
        <v>116</v>
      </c>
      <c r="E1996" s="221">
        <v>4166</v>
      </c>
      <c r="F1996" s="210" t="s">
        <v>1099</v>
      </c>
      <c r="G1996" s="236">
        <f>4164+2</f>
        <v>4166</v>
      </c>
      <c r="H1996" s="201">
        <f t="shared" si="31"/>
        <v>0</v>
      </c>
      <c r="I1996" s="169"/>
      <c r="J1996" s="145"/>
    </row>
    <row r="1997" spans="1:10" ht="15" x14ac:dyDescent="0.25">
      <c r="A1997" s="190">
        <v>41697</v>
      </c>
      <c r="B1997" s="191">
        <v>441</v>
      </c>
      <c r="C1997" s="191" t="s">
        <v>1027</v>
      </c>
      <c r="D1997" s="165" t="s">
        <v>168</v>
      </c>
      <c r="E1997" s="221">
        <v>6702.5</v>
      </c>
      <c r="F1997" s="215" t="s">
        <v>1100</v>
      </c>
      <c r="G1997" s="174">
        <f>6000+702.5</f>
        <v>6702.5</v>
      </c>
      <c r="H1997" s="201">
        <f t="shared" si="31"/>
        <v>0</v>
      </c>
      <c r="I1997" s="169" t="s">
        <v>21</v>
      </c>
      <c r="J1997" s="145"/>
    </row>
    <row r="1998" spans="1:10" ht="15" x14ac:dyDescent="0.25">
      <c r="A1998" s="190">
        <v>41697</v>
      </c>
      <c r="B1998" s="191">
        <v>442</v>
      </c>
      <c r="C1998" s="191" t="s">
        <v>1027</v>
      </c>
      <c r="D1998" s="165" t="s">
        <v>36</v>
      </c>
      <c r="E1998" s="192">
        <v>25243</v>
      </c>
      <c r="F1998" s="173">
        <v>41699</v>
      </c>
      <c r="G1998" s="174">
        <v>25243</v>
      </c>
      <c r="H1998" s="201">
        <f t="shared" si="31"/>
        <v>0</v>
      </c>
      <c r="I1998" s="169" t="s">
        <v>65</v>
      </c>
      <c r="J1998" s="145"/>
    </row>
    <row r="1999" spans="1:10" ht="15" x14ac:dyDescent="0.25">
      <c r="A1999" s="190">
        <v>41697</v>
      </c>
      <c r="B1999" s="191">
        <v>443</v>
      </c>
      <c r="C1999" s="191" t="s">
        <v>1027</v>
      </c>
      <c r="D1999" s="165" t="s">
        <v>57</v>
      </c>
      <c r="E1999" s="192">
        <v>1000</v>
      </c>
      <c r="F1999" s="167">
        <v>41697</v>
      </c>
      <c r="G1999" s="168">
        <v>1000</v>
      </c>
      <c r="H1999" s="201">
        <f t="shared" si="31"/>
        <v>0</v>
      </c>
      <c r="I1999" s="169" t="s">
        <v>12</v>
      </c>
      <c r="J1999" s="145"/>
    </row>
    <row r="2000" spans="1:10" ht="15" x14ac:dyDescent="0.25">
      <c r="A2000" s="190">
        <v>41697</v>
      </c>
      <c r="B2000" s="191">
        <v>444</v>
      </c>
      <c r="C2000" s="191" t="s">
        <v>1027</v>
      </c>
      <c r="D2000" s="165" t="s">
        <v>287</v>
      </c>
      <c r="E2000" s="192">
        <v>27569.5</v>
      </c>
      <c r="F2000" s="167">
        <v>41697</v>
      </c>
      <c r="G2000" s="168">
        <v>27569.5</v>
      </c>
      <c r="H2000" s="201">
        <f t="shared" si="31"/>
        <v>0</v>
      </c>
      <c r="I2000" s="169" t="s">
        <v>12</v>
      </c>
      <c r="J2000" s="145"/>
    </row>
    <row r="2001" spans="1:10" ht="15" x14ac:dyDescent="0.25">
      <c r="A2001" s="190">
        <v>41697</v>
      </c>
      <c r="B2001" s="191">
        <v>445</v>
      </c>
      <c r="C2001" s="191" t="s">
        <v>1027</v>
      </c>
      <c r="D2001" s="165" t="s">
        <v>67</v>
      </c>
      <c r="E2001" s="192">
        <v>3459</v>
      </c>
      <c r="F2001" s="167">
        <v>41698</v>
      </c>
      <c r="G2001" s="168">
        <v>3459</v>
      </c>
      <c r="H2001" s="201">
        <f t="shared" si="31"/>
        <v>0</v>
      </c>
      <c r="I2001" s="169" t="s">
        <v>65</v>
      </c>
      <c r="J2001" s="145"/>
    </row>
    <row r="2002" spans="1:10" ht="15" x14ac:dyDescent="0.25">
      <c r="A2002" s="190">
        <v>41697</v>
      </c>
      <c r="B2002" s="191">
        <v>446</v>
      </c>
      <c r="C2002" s="191" t="s">
        <v>1027</v>
      </c>
      <c r="D2002" s="165" t="s">
        <v>287</v>
      </c>
      <c r="E2002" s="192">
        <v>3480</v>
      </c>
      <c r="F2002" s="167">
        <v>41697</v>
      </c>
      <c r="G2002" s="168">
        <v>3480</v>
      </c>
      <c r="H2002" s="201">
        <f t="shared" si="31"/>
        <v>0</v>
      </c>
      <c r="I2002" s="169" t="s">
        <v>12</v>
      </c>
      <c r="J2002" s="145"/>
    </row>
    <row r="2003" spans="1:10" ht="15" x14ac:dyDescent="0.25">
      <c r="A2003" s="190">
        <v>41697</v>
      </c>
      <c r="B2003" s="191">
        <v>447</v>
      </c>
      <c r="C2003" s="191" t="s">
        <v>1027</v>
      </c>
      <c r="D2003" s="165" t="s">
        <v>115</v>
      </c>
      <c r="E2003" s="192">
        <v>602</v>
      </c>
      <c r="F2003" s="167">
        <v>41697</v>
      </c>
      <c r="G2003" s="168">
        <v>602</v>
      </c>
      <c r="H2003" s="201">
        <f t="shared" si="31"/>
        <v>0</v>
      </c>
      <c r="I2003" s="169"/>
      <c r="J2003" s="145"/>
    </row>
    <row r="2004" spans="1:10" ht="15" x14ac:dyDescent="0.25">
      <c r="A2004" s="190">
        <v>41697</v>
      </c>
      <c r="B2004" s="191">
        <v>448</v>
      </c>
      <c r="C2004" s="191" t="s">
        <v>1027</v>
      </c>
      <c r="D2004" s="165" t="s">
        <v>704</v>
      </c>
      <c r="E2004" s="192">
        <v>1175.5</v>
      </c>
      <c r="F2004" s="167">
        <v>41697</v>
      </c>
      <c r="G2004" s="168">
        <v>1175.5</v>
      </c>
      <c r="H2004" s="201">
        <f t="shared" si="31"/>
        <v>0</v>
      </c>
      <c r="I2004" s="169" t="s">
        <v>65</v>
      </c>
      <c r="J2004" s="145"/>
    </row>
    <row r="2005" spans="1:10" ht="15" x14ac:dyDescent="0.25">
      <c r="A2005" s="190">
        <v>41697</v>
      </c>
      <c r="B2005" s="191">
        <v>449</v>
      </c>
      <c r="C2005" s="191" t="s">
        <v>1027</v>
      </c>
      <c r="D2005" s="165" t="s">
        <v>1046</v>
      </c>
      <c r="E2005" s="192">
        <v>1134.5</v>
      </c>
      <c r="F2005" s="167">
        <v>41697</v>
      </c>
      <c r="G2005" s="168">
        <v>1134.5</v>
      </c>
      <c r="H2005" s="201">
        <f t="shared" si="31"/>
        <v>0</v>
      </c>
      <c r="I2005" s="169" t="s">
        <v>65</v>
      </c>
      <c r="J2005" s="145"/>
    </row>
    <row r="2006" spans="1:10" ht="15" x14ac:dyDescent="0.25">
      <c r="A2006" s="190">
        <v>41697</v>
      </c>
      <c r="B2006" s="191">
        <v>450</v>
      </c>
      <c r="C2006" s="191" t="s">
        <v>1027</v>
      </c>
      <c r="D2006" s="165" t="s">
        <v>1101</v>
      </c>
      <c r="E2006" s="192">
        <v>1261.5</v>
      </c>
      <c r="F2006" s="167">
        <v>41697</v>
      </c>
      <c r="G2006" s="168">
        <v>1261.5</v>
      </c>
      <c r="H2006" s="201">
        <f t="shared" si="31"/>
        <v>0</v>
      </c>
      <c r="I2006" s="169" t="s">
        <v>65</v>
      </c>
      <c r="J2006" s="145"/>
    </row>
    <row r="2007" spans="1:10" ht="15" x14ac:dyDescent="0.25">
      <c r="A2007" s="190">
        <v>41697</v>
      </c>
      <c r="B2007" s="191">
        <v>451</v>
      </c>
      <c r="C2007" s="191" t="s">
        <v>1027</v>
      </c>
      <c r="D2007" s="165" t="s">
        <v>373</v>
      </c>
      <c r="E2007" s="192">
        <v>1091</v>
      </c>
      <c r="F2007" s="167">
        <v>41697</v>
      </c>
      <c r="G2007" s="168">
        <v>1091</v>
      </c>
      <c r="H2007" s="201">
        <f t="shared" si="31"/>
        <v>0</v>
      </c>
      <c r="I2007" s="169" t="s">
        <v>12</v>
      </c>
      <c r="J2007" s="145"/>
    </row>
    <row r="2008" spans="1:10" ht="15" x14ac:dyDescent="0.25">
      <c r="A2008" s="190">
        <v>41697</v>
      </c>
      <c r="B2008" s="191">
        <v>452</v>
      </c>
      <c r="C2008" s="191" t="s">
        <v>1027</v>
      </c>
      <c r="D2008" s="165" t="s">
        <v>55</v>
      </c>
      <c r="E2008" s="192">
        <v>6717</v>
      </c>
      <c r="F2008" s="167">
        <v>41697</v>
      </c>
      <c r="G2008" s="168">
        <v>6717</v>
      </c>
      <c r="H2008" s="201">
        <f t="shared" si="31"/>
        <v>0</v>
      </c>
      <c r="I2008" s="169" t="s">
        <v>8</v>
      </c>
      <c r="J2008" s="145"/>
    </row>
    <row r="2009" spans="1:10" ht="15" x14ac:dyDescent="0.25">
      <c r="A2009" s="190">
        <v>41697</v>
      </c>
      <c r="B2009" s="191">
        <v>453</v>
      </c>
      <c r="C2009" s="191" t="s">
        <v>1027</v>
      </c>
      <c r="D2009" s="165" t="s">
        <v>29</v>
      </c>
      <c r="E2009" s="192">
        <v>9082</v>
      </c>
      <c r="F2009" s="167">
        <v>41697</v>
      </c>
      <c r="G2009" s="168">
        <v>9082</v>
      </c>
      <c r="H2009" s="201">
        <f t="shared" si="31"/>
        <v>0</v>
      </c>
      <c r="I2009" s="169" t="s">
        <v>12</v>
      </c>
      <c r="J2009" s="145"/>
    </row>
    <row r="2010" spans="1:10" ht="15" x14ac:dyDescent="0.25">
      <c r="A2010" s="190">
        <v>41697</v>
      </c>
      <c r="B2010" s="191">
        <v>454</v>
      </c>
      <c r="C2010" s="191" t="s">
        <v>1027</v>
      </c>
      <c r="D2010" s="165" t="s">
        <v>1082</v>
      </c>
      <c r="E2010" s="192">
        <v>22468.5</v>
      </c>
      <c r="F2010" s="167">
        <v>41697</v>
      </c>
      <c r="G2010" s="168">
        <v>22468.5</v>
      </c>
      <c r="H2010" s="201">
        <f t="shared" si="31"/>
        <v>0</v>
      </c>
      <c r="I2010" s="169" t="s">
        <v>37</v>
      </c>
      <c r="J2010" s="145"/>
    </row>
    <row r="2011" spans="1:10" ht="15" x14ac:dyDescent="0.25">
      <c r="A2011" s="190">
        <v>41697</v>
      </c>
      <c r="B2011" s="191">
        <v>455</v>
      </c>
      <c r="C2011" s="191" t="s">
        <v>1027</v>
      </c>
      <c r="D2011" s="165" t="s">
        <v>47</v>
      </c>
      <c r="E2011" s="192">
        <v>3251</v>
      </c>
      <c r="F2011" s="167">
        <v>41697</v>
      </c>
      <c r="G2011" s="168">
        <v>3251</v>
      </c>
      <c r="H2011" s="201">
        <f t="shared" si="31"/>
        <v>0</v>
      </c>
      <c r="I2011" s="169" t="s">
        <v>12</v>
      </c>
      <c r="J2011" s="145"/>
    </row>
    <row r="2012" spans="1:10" ht="15" x14ac:dyDescent="0.25">
      <c r="A2012" s="190">
        <v>41697</v>
      </c>
      <c r="B2012" s="191">
        <v>456</v>
      </c>
      <c r="C2012" s="191" t="s">
        <v>1027</v>
      </c>
      <c r="D2012" s="165" t="s">
        <v>516</v>
      </c>
      <c r="E2012" s="192">
        <v>661</v>
      </c>
      <c r="F2012" s="167">
        <v>41697</v>
      </c>
      <c r="G2012" s="168">
        <v>661</v>
      </c>
      <c r="H2012" s="201">
        <f t="shared" si="31"/>
        <v>0</v>
      </c>
      <c r="I2012" s="169" t="s">
        <v>12</v>
      </c>
      <c r="J2012" s="145"/>
    </row>
    <row r="2013" spans="1:10" ht="15" x14ac:dyDescent="0.25">
      <c r="A2013" s="190">
        <v>41697</v>
      </c>
      <c r="B2013" s="191">
        <v>457</v>
      </c>
      <c r="C2013" s="191" t="s">
        <v>1027</v>
      </c>
      <c r="D2013" s="165" t="s">
        <v>761</v>
      </c>
      <c r="E2013" s="192">
        <v>2205</v>
      </c>
      <c r="F2013" s="167">
        <v>41697</v>
      </c>
      <c r="G2013" s="168">
        <v>2205</v>
      </c>
      <c r="H2013" s="201">
        <f t="shared" si="31"/>
        <v>0</v>
      </c>
      <c r="I2013" s="169" t="s">
        <v>12</v>
      </c>
      <c r="J2013" s="145"/>
    </row>
    <row r="2014" spans="1:10" ht="15" x14ac:dyDescent="0.25">
      <c r="A2014" s="190">
        <v>41697</v>
      </c>
      <c r="B2014" s="191">
        <v>458</v>
      </c>
      <c r="C2014" s="191" t="s">
        <v>1027</v>
      </c>
      <c r="D2014" s="165" t="s">
        <v>373</v>
      </c>
      <c r="E2014" s="192">
        <v>871</v>
      </c>
      <c r="F2014" s="167">
        <v>41697</v>
      </c>
      <c r="G2014" s="168">
        <v>871</v>
      </c>
      <c r="H2014" s="201">
        <f t="shared" si="31"/>
        <v>0</v>
      </c>
      <c r="I2014" s="169" t="s">
        <v>12</v>
      </c>
      <c r="J2014" s="145"/>
    </row>
    <row r="2015" spans="1:10" ht="15" x14ac:dyDescent="0.25">
      <c r="A2015" s="190">
        <v>41697</v>
      </c>
      <c r="B2015" s="191">
        <v>459</v>
      </c>
      <c r="C2015" s="191" t="s">
        <v>1027</v>
      </c>
      <c r="D2015" s="165" t="s">
        <v>32</v>
      </c>
      <c r="E2015" s="192">
        <v>4734</v>
      </c>
      <c r="F2015" s="167">
        <v>41697</v>
      </c>
      <c r="G2015" s="168">
        <v>4734</v>
      </c>
      <c r="H2015" s="201">
        <f t="shared" si="31"/>
        <v>0</v>
      </c>
      <c r="I2015" s="169" t="s">
        <v>12</v>
      </c>
      <c r="J2015" s="145"/>
    </row>
    <row r="2016" spans="1:10" ht="15" x14ac:dyDescent="0.25">
      <c r="A2016" s="190">
        <v>41697</v>
      </c>
      <c r="B2016" s="191">
        <v>460</v>
      </c>
      <c r="C2016" s="191" t="s">
        <v>1027</v>
      </c>
      <c r="D2016" s="165" t="s">
        <v>338</v>
      </c>
      <c r="E2016" s="192">
        <v>511</v>
      </c>
      <c r="F2016" s="167">
        <v>41697</v>
      </c>
      <c r="G2016" s="168">
        <v>511</v>
      </c>
      <c r="H2016" s="201">
        <f t="shared" si="31"/>
        <v>0</v>
      </c>
      <c r="I2016" s="169" t="s">
        <v>12</v>
      </c>
      <c r="J2016" s="145"/>
    </row>
    <row r="2017" spans="1:10" ht="15" x14ac:dyDescent="0.25">
      <c r="A2017" s="190">
        <v>41697</v>
      </c>
      <c r="B2017" s="191">
        <v>461</v>
      </c>
      <c r="C2017" s="191" t="s">
        <v>1027</v>
      </c>
      <c r="D2017" s="165" t="s">
        <v>1102</v>
      </c>
      <c r="E2017" s="192">
        <v>2619</v>
      </c>
      <c r="F2017" s="167">
        <v>41697</v>
      </c>
      <c r="G2017" s="168">
        <v>2619</v>
      </c>
      <c r="H2017" s="201">
        <f t="shared" si="31"/>
        <v>0</v>
      </c>
      <c r="I2017" s="169" t="s">
        <v>12</v>
      </c>
      <c r="J2017" s="145"/>
    </row>
    <row r="2018" spans="1:10" x14ac:dyDescent="0.25">
      <c r="A2018" s="190">
        <v>41697</v>
      </c>
      <c r="B2018" s="191">
        <v>462</v>
      </c>
      <c r="C2018" s="191" t="s">
        <v>1027</v>
      </c>
      <c r="D2018" s="165" t="s">
        <v>62</v>
      </c>
      <c r="E2018" s="192">
        <v>22519</v>
      </c>
      <c r="F2018" s="167">
        <v>41698</v>
      </c>
      <c r="G2018" s="168">
        <v>22519</v>
      </c>
      <c r="H2018" s="201">
        <f t="shared" si="31"/>
        <v>0</v>
      </c>
      <c r="I2018" s="169" t="s">
        <v>217</v>
      </c>
    </row>
    <row r="2019" spans="1:10" x14ac:dyDescent="0.25">
      <c r="A2019" s="190">
        <v>41697</v>
      </c>
      <c r="B2019" s="191">
        <v>463</v>
      </c>
      <c r="C2019" s="191" t="s">
        <v>1027</v>
      </c>
      <c r="D2019" s="165" t="s">
        <v>886</v>
      </c>
      <c r="E2019" s="192">
        <v>4147.2</v>
      </c>
      <c r="F2019" s="167">
        <v>41697</v>
      </c>
      <c r="G2019" s="168">
        <v>4147.2</v>
      </c>
      <c r="H2019" s="201">
        <f t="shared" si="31"/>
        <v>0</v>
      </c>
      <c r="I2019" s="169" t="s">
        <v>21</v>
      </c>
    </row>
    <row r="2020" spans="1:10" x14ac:dyDescent="0.25">
      <c r="A2020" s="190">
        <v>41697</v>
      </c>
      <c r="B2020" s="191">
        <v>464</v>
      </c>
      <c r="C2020" s="191" t="s">
        <v>1027</v>
      </c>
      <c r="D2020" s="165" t="s">
        <v>650</v>
      </c>
      <c r="E2020" s="192">
        <v>2783</v>
      </c>
      <c r="F2020" s="167">
        <v>41697</v>
      </c>
      <c r="G2020" s="168">
        <v>2783</v>
      </c>
      <c r="H2020" s="201">
        <f t="shared" si="31"/>
        <v>0</v>
      </c>
      <c r="I2020" s="169"/>
    </row>
    <row r="2021" spans="1:10" x14ac:dyDescent="0.25">
      <c r="A2021" s="190">
        <v>41697</v>
      </c>
      <c r="B2021" s="191">
        <v>465</v>
      </c>
      <c r="C2021" s="191" t="s">
        <v>1027</v>
      </c>
      <c r="D2021" s="165" t="s">
        <v>98</v>
      </c>
      <c r="E2021" s="192">
        <v>11848</v>
      </c>
      <c r="F2021" s="167">
        <v>41697</v>
      </c>
      <c r="G2021" s="168">
        <v>11848</v>
      </c>
      <c r="H2021" s="201">
        <f t="shared" si="31"/>
        <v>0</v>
      </c>
      <c r="I2021" s="169" t="s">
        <v>217</v>
      </c>
    </row>
    <row r="2022" spans="1:10" x14ac:dyDescent="0.25">
      <c r="A2022" s="190">
        <v>41697</v>
      </c>
      <c r="B2022" s="191">
        <v>466</v>
      </c>
      <c r="C2022" s="191" t="s">
        <v>1027</v>
      </c>
      <c r="D2022" s="165" t="s">
        <v>144</v>
      </c>
      <c r="E2022" s="192">
        <v>4680</v>
      </c>
      <c r="F2022" s="167">
        <v>41697</v>
      </c>
      <c r="G2022" s="168">
        <v>4680</v>
      </c>
      <c r="H2022" s="201">
        <f t="shared" si="31"/>
        <v>0</v>
      </c>
      <c r="I2022" s="169" t="s">
        <v>45</v>
      </c>
    </row>
    <row r="2023" spans="1:10" x14ac:dyDescent="0.25">
      <c r="A2023" s="190">
        <v>41697</v>
      </c>
      <c r="B2023" s="191">
        <v>467</v>
      </c>
      <c r="C2023" s="191" t="s">
        <v>1027</v>
      </c>
      <c r="D2023" s="165" t="s">
        <v>68</v>
      </c>
      <c r="E2023" s="192">
        <v>3512</v>
      </c>
      <c r="F2023" s="167">
        <v>41697</v>
      </c>
      <c r="G2023" s="168">
        <v>3512</v>
      </c>
      <c r="H2023" s="201">
        <f t="shared" si="31"/>
        <v>0</v>
      </c>
      <c r="I2023" s="169" t="s">
        <v>217</v>
      </c>
    </row>
    <row r="2024" spans="1:10" x14ac:dyDescent="0.25">
      <c r="A2024" s="190">
        <v>41697</v>
      </c>
      <c r="B2024" s="191">
        <v>468</v>
      </c>
      <c r="C2024" s="191" t="s">
        <v>1027</v>
      </c>
      <c r="D2024" s="165" t="s">
        <v>134</v>
      </c>
      <c r="E2024" s="192">
        <v>6639.12</v>
      </c>
      <c r="F2024" s="167">
        <v>41697</v>
      </c>
      <c r="G2024" s="168">
        <v>6639.12</v>
      </c>
      <c r="H2024" s="201">
        <f t="shared" si="31"/>
        <v>0</v>
      </c>
      <c r="I2024" s="169" t="s">
        <v>217</v>
      </c>
    </row>
    <row r="2025" spans="1:10" x14ac:dyDescent="0.25">
      <c r="A2025" s="190">
        <v>41697</v>
      </c>
      <c r="B2025" s="191">
        <v>469</v>
      </c>
      <c r="C2025" s="191" t="s">
        <v>1027</v>
      </c>
      <c r="D2025" s="165" t="s">
        <v>1103</v>
      </c>
      <c r="E2025" s="221">
        <v>7316</v>
      </c>
      <c r="F2025" s="184" t="s">
        <v>1104</v>
      </c>
      <c r="G2025" s="168">
        <v>7316</v>
      </c>
      <c r="H2025" s="201">
        <f t="shared" si="31"/>
        <v>0</v>
      </c>
      <c r="I2025" s="169" t="s">
        <v>217</v>
      </c>
      <c r="J2025" s="170" t="s">
        <v>1105</v>
      </c>
    </row>
    <row r="2026" spans="1:10" x14ac:dyDescent="0.25">
      <c r="A2026" s="190">
        <v>41697</v>
      </c>
      <c r="B2026" s="191">
        <v>470</v>
      </c>
      <c r="C2026" s="191" t="s">
        <v>1027</v>
      </c>
      <c r="D2026" s="165" t="s">
        <v>11</v>
      </c>
      <c r="E2026" s="192">
        <v>100574</v>
      </c>
      <c r="F2026" s="173">
        <v>41725</v>
      </c>
      <c r="G2026" s="174">
        <v>100574</v>
      </c>
      <c r="H2026" s="201">
        <f t="shared" si="31"/>
        <v>0</v>
      </c>
      <c r="I2026" s="169" t="s">
        <v>27</v>
      </c>
    </row>
    <row r="2027" spans="1:10" x14ac:dyDescent="0.25">
      <c r="A2027" s="190">
        <v>41697</v>
      </c>
      <c r="B2027" s="191">
        <v>471</v>
      </c>
      <c r="C2027" s="191" t="s">
        <v>1027</v>
      </c>
      <c r="D2027" s="165" t="s">
        <v>110</v>
      </c>
      <c r="E2027" s="192">
        <v>37146.519999999997</v>
      </c>
      <c r="F2027" s="173">
        <v>41710</v>
      </c>
      <c r="G2027" s="174">
        <v>37146.519999999997</v>
      </c>
      <c r="H2027" s="201">
        <f t="shared" si="31"/>
        <v>0</v>
      </c>
      <c r="I2027" s="169" t="s">
        <v>21</v>
      </c>
    </row>
    <row r="2028" spans="1:10" ht="45.75" x14ac:dyDescent="0.25">
      <c r="A2028" s="190">
        <v>41697</v>
      </c>
      <c r="B2028" s="191">
        <v>472</v>
      </c>
      <c r="C2028" s="191" t="s">
        <v>1027</v>
      </c>
      <c r="D2028" s="165" t="s">
        <v>307</v>
      </c>
      <c r="E2028" s="192">
        <v>9236.5</v>
      </c>
      <c r="F2028" s="230" t="s">
        <v>1106</v>
      </c>
      <c r="G2028" s="174">
        <v>9236.5</v>
      </c>
      <c r="H2028" s="201">
        <f t="shared" si="31"/>
        <v>0</v>
      </c>
      <c r="I2028" s="169" t="s">
        <v>45</v>
      </c>
    </row>
    <row r="2029" spans="1:10" x14ac:dyDescent="0.25">
      <c r="A2029" s="190">
        <v>41697</v>
      </c>
      <c r="B2029" s="191">
        <v>473</v>
      </c>
      <c r="C2029" s="191" t="s">
        <v>1027</v>
      </c>
      <c r="D2029" s="165" t="s">
        <v>8</v>
      </c>
      <c r="E2029" s="192">
        <v>662.5</v>
      </c>
      <c r="F2029" s="167">
        <v>41697</v>
      </c>
      <c r="G2029" s="168">
        <v>662.5</v>
      </c>
      <c r="H2029" s="201">
        <f t="shared" si="31"/>
        <v>0</v>
      </c>
      <c r="I2029" s="169" t="s">
        <v>8</v>
      </c>
    </row>
    <row r="2030" spans="1:10" x14ac:dyDescent="0.25">
      <c r="A2030" s="190">
        <v>41697</v>
      </c>
      <c r="B2030" s="191">
        <v>474</v>
      </c>
      <c r="C2030" s="191" t="s">
        <v>1027</v>
      </c>
      <c r="D2030" s="165" t="s">
        <v>8</v>
      </c>
      <c r="E2030" s="192">
        <v>1325</v>
      </c>
      <c r="F2030" s="167">
        <v>41697</v>
      </c>
      <c r="G2030" s="168">
        <v>1325</v>
      </c>
      <c r="H2030" s="201">
        <f t="shared" si="31"/>
        <v>0</v>
      </c>
      <c r="I2030" s="169" t="s">
        <v>8</v>
      </c>
    </row>
    <row r="2031" spans="1:10" x14ac:dyDescent="0.25">
      <c r="A2031" s="190">
        <v>41697</v>
      </c>
      <c r="B2031" s="191">
        <v>475</v>
      </c>
      <c r="C2031" s="191" t="s">
        <v>1027</v>
      </c>
      <c r="D2031" s="165" t="s">
        <v>8</v>
      </c>
      <c r="E2031" s="192">
        <v>4333</v>
      </c>
      <c r="F2031" s="167">
        <v>41697</v>
      </c>
      <c r="G2031" s="168">
        <v>4333</v>
      </c>
      <c r="H2031" s="201">
        <f t="shared" si="31"/>
        <v>0</v>
      </c>
      <c r="I2031" s="169" t="s">
        <v>8</v>
      </c>
    </row>
    <row r="2032" spans="1:10" x14ac:dyDescent="0.25">
      <c r="A2032" s="190">
        <v>41697</v>
      </c>
      <c r="B2032" s="191">
        <v>476</v>
      </c>
      <c r="C2032" s="191" t="s">
        <v>1027</v>
      </c>
      <c r="D2032" s="165" t="s">
        <v>509</v>
      </c>
      <c r="E2032" s="192">
        <v>27478.2</v>
      </c>
      <c r="F2032" s="167">
        <v>41697</v>
      </c>
      <c r="G2032" s="168">
        <v>27478.2</v>
      </c>
      <c r="H2032" s="201">
        <f t="shared" si="31"/>
        <v>0</v>
      </c>
      <c r="I2032" s="169" t="s">
        <v>8</v>
      </c>
    </row>
    <row r="2033" spans="1:10" x14ac:dyDescent="0.25">
      <c r="A2033" s="190">
        <v>41697</v>
      </c>
      <c r="B2033" s="191">
        <v>477</v>
      </c>
      <c r="C2033" s="191" t="s">
        <v>1027</v>
      </c>
      <c r="D2033" s="165" t="s">
        <v>772</v>
      </c>
      <c r="E2033" s="192">
        <v>420</v>
      </c>
      <c r="F2033" s="167">
        <v>41697</v>
      </c>
      <c r="G2033" s="168">
        <v>420</v>
      </c>
      <c r="H2033" s="201">
        <f t="shared" si="31"/>
        <v>0</v>
      </c>
      <c r="I2033" s="169"/>
    </row>
    <row r="2034" spans="1:10" ht="15" x14ac:dyDescent="0.25">
      <c r="A2034" s="190">
        <v>41697</v>
      </c>
      <c r="B2034" s="191">
        <v>478</v>
      </c>
      <c r="C2034" s="191" t="s">
        <v>1027</v>
      </c>
      <c r="D2034" s="165" t="s">
        <v>8</v>
      </c>
      <c r="E2034" s="192">
        <v>306</v>
      </c>
      <c r="F2034" s="167">
        <v>41697</v>
      </c>
      <c r="G2034" s="168">
        <v>306</v>
      </c>
      <c r="H2034" s="201">
        <f t="shared" si="31"/>
        <v>0</v>
      </c>
      <c r="I2034" s="169" t="s">
        <v>8</v>
      </c>
      <c r="J2034" s="145"/>
    </row>
    <row r="2035" spans="1:10" ht="15" x14ac:dyDescent="0.25">
      <c r="A2035" s="190">
        <v>41697</v>
      </c>
      <c r="B2035" s="191">
        <v>479</v>
      </c>
      <c r="C2035" s="191" t="s">
        <v>1027</v>
      </c>
      <c r="D2035" s="165" t="s">
        <v>843</v>
      </c>
      <c r="E2035" s="192">
        <v>5218.5</v>
      </c>
      <c r="F2035" s="167">
        <v>41697</v>
      </c>
      <c r="G2035" s="168">
        <v>5218.5</v>
      </c>
      <c r="H2035" s="201">
        <f t="shared" si="31"/>
        <v>0</v>
      </c>
      <c r="I2035" s="169"/>
      <c r="J2035" s="145"/>
    </row>
    <row r="2036" spans="1:10" ht="15" x14ac:dyDescent="0.25">
      <c r="A2036" s="190">
        <v>41697</v>
      </c>
      <c r="B2036" s="191">
        <v>480</v>
      </c>
      <c r="C2036" s="191" t="s">
        <v>1027</v>
      </c>
      <c r="D2036" s="165" t="s">
        <v>843</v>
      </c>
      <c r="E2036" s="192">
        <v>1219</v>
      </c>
      <c r="F2036" s="167">
        <v>41697</v>
      </c>
      <c r="G2036" s="168">
        <v>1219</v>
      </c>
      <c r="H2036" s="201">
        <f t="shared" si="31"/>
        <v>0</v>
      </c>
      <c r="I2036" s="169"/>
      <c r="J2036" s="145"/>
    </row>
    <row r="2037" spans="1:10" ht="15" x14ac:dyDescent="0.25">
      <c r="A2037" s="190">
        <v>41697</v>
      </c>
      <c r="B2037" s="191">
        <v>481</v>
      </c>
      <c r="C2037" s="191" t="s">
        <v>1027</v>
      </c>
      <c r="D2037" s="165" t="s">
        <v>105</v>
      </c>
      <c r="E2037" s="192">
        <v>16</v>
      </c>
      <c r="F2037" s="173">
        <v>41704</v>
      </c>
      <c r="G2037" s="174">
        <v>16</v>
      </c>
      <c r="H2037" s="201">
        <f t="shared" si="31"/>
        <v>0</v>
      </c>
      <c r="I2037" s="169"/>
      <c r="J2037" s="145"/>
    </row>
    <row r="2038" spans="1:10" ht="15" x14ac:dyDescent="0.25">
      <c r="A2038" s="190">
        <v>41697</v>
      </c>
      <c r="B2038" s="191">
        <v>482</v>
      </c>
      <c r="C2038" s="191" t="s">
        <v>1027</v>
      </c>
      <c r="D2038" s="165" t="s">
        <v>8</v>
      </c>
      <c r="E2038" s="192">
        <v>1055</v>
      </c>
      <c r="F2038" s="167">
        <v>41697</v>
      </c>
      <c r="G2038" s="168">
        <v>1055</v>
      </c>
      <c r="H2038" s="201">
        <f t="shared" si="31"/>
        <v>0</v>
      </c>
      <c r="I2038" s="169" t="s">
        <v>8</v>
      </c>
      <c r="J2038" s="145"/>
    </row>
    <row r="2039" spans="1:10" ht="15" x14ac:dyDescent="0.25">
      <c r="A2039" s="190">
        <v>41697</v>
      </c>
      <c r="B2039" s="191">
        <v>483</v>
      </c>
      <c r="C2039" s="191" t="s">
        <v>1027</v>
      </c>
      <c r="D2039" s="165" t="s">
        <v>691</v>
      </c>
      <c r="E2039" s="192">
        <v>13473</v>
      </c>
      <c r="F2039" s="167">
        <v>41697</v>
      </c>
      <c r="G2039" s="168">
        <v>13473</v>
      </c>
      <c r="H2039" s="201">
        <f t="shared" si="31"/>
        <v>0</v>
      </c>
      <c r="I2039" s="169" t="s">
        <v>30</v>
      </c>
      <c r="J2039" s="145"/>
    </row>
    <row r="2040" spans="1:10" ht="15" x14ac:dyDescent="0.25">
      <c r="A2040" s="190">
        <v>41697</v>
      </c>
      <c r="B2040" s="191">
        <v>484</v>
      </c>
      <c r="C2040" s="191" t="s">
        <v>1027</v>
      </c>
      <c r="D2040" s="165" t="s">
        <v>193</v>
      </c>
      <c r="E2040" s="192">
        <v>3187</v>
      </c>
      <c r="F2040" s="167">
        <v>41697</v>
      </c>
      <c r="G2040" s="168">
        <v>3187</v>
      </c>
      <c r="H2040" s="201">
        <f t="shared" si="31"/>
        <v>0</v>
      </c>
      <c r="I2040" s="169" t="s">
        <v>30</v>
      </c>
      <c r="J2040" s="145"/>
    </row>
    <row r="2041" spans="1:10" ht="15" x14ac:dyDescent="0.25">
      <c r="A2041" s="190">
        <v>41697</v>
      </c>
      <c r="B2041" s="191">
        <v>485</v>
      </c>
      <c r="C2041" s="191" t="s">
        <v>1027</v>
      </c>
      <c r="D2041" s="165" t="s">
        <v>367</v>
      </c>
      <c r="E2041" s="192">
        <v>2004</v>
      </c>
      <c r="F2041" s="167">
        <v>41697</v>
      </c>
      <c r="G2041" s="168">
        <v>2004</v>
      </c>
      <c r="H2041" s="201">
        <f t="shared" si="31"/>
        <v>0</v>
      </c>
      <c r="I2041" s="169"/>
      <c r="J2041" s="145"/>
    </row>
    <row r="2042" spans="1:10" ht="15" x14ac:dyDescent="0.25">
      <c r="A2042" s="190">
        <v>41697</v>
      </c>
      <c r="B2042" s="191">
        <v>486</v>
      </c>
      <c r="C2042" s="191" t="s">
        <v>1027</v>
      </c>
      <c r="D2042" s="165" t="s">
        <v>1107</v>
      </c>
      <c r="E2042" s="192">
        <v>1861.2</v>
      </c>
      <c r="F2042" s="167">
        <v>41697</v>
      </c>
      <c r="G2042" s="168">
        <v>1861.2</v>
      </c>
      <c r="H2042" s="201">
        <f t="shared" si="31"/>
        <v>0</v>
      </c>
      <c r="I2042" s="169" t="s">
        <v>30</v>
      </c>
      <c r="J2042" s="145"/>
    </row>
    <row r="2043" spans="1:10" ht="15" x14ac:dyDescent="0.25">
      <c r="A2043" s="190">
        <v>41697</v>
      </c>
      <c r="B2043" s="191">
        <v>487</v>
      </c>
      <c r="C2043" s="191" t="s">
        <v>1027</v>
      </c>
      <c r="D2043" s="165" t="s">
        <v>367</v>
      </c>
      <c r="E2043" s="221">
        <v>3080</v>
      </c>
      <c r="F2043" s="215" t="s">
        <v>1108</v>
      </c>
      <c r="G2043" s="174">
        <f>700+2380</f>
        <v>3080</v>
      </c>
      <c r="H2043" s="201">
        <f t="shared" si="31"/>
        <v>0</v>
      </c>
      <c r="I2043" s="169"/>
      <c r="J2043" s="145"/>
    </row>
    <row r="2044" spans="1:10" ht="15" x14ac:dyDescent="0.25">
      <c r="A2044" s="190">
        <v>41697</v>
      </c>
      <c r="B2044" s="191">
        <v>488</v>
      </c>
      <c r="C2044" s="191" t="s">
        <v>1027</v>
      </c>
      <c r="D2044" s="165" t="s">
        <v>312</v>
      </c>
      <c r="E2044" s="192">
        <v>6652.5</v>
      </c>
      <c r="F2044" s="167">
        <v>41698</v>
      </c>
      <c r="G2044" s="168">
        <v>6652.5</v>
      </c>
      <c r="H2044" s="201">
        <f t="shared" si="31"/>
        <v>0</v>
      </c>
      <c r="I2044" s="169"/>
      <c r="J2044" s="145"/>
    </row>
    <row r="2045" spans="1:10" ht="15" x14ac:dyDescent="0.25">
      <c r="A2045" s="190">
        <v>41697</v>
      </c>
      <c r="B2045" s="191">
        <v>489</v>
      </c>
      <c r="C2045" s="191" t="s">
        <v>1027</v>
      </c>
      <c r="D2045" s="165" t="s">
        <v>235</v>
      </c>
      <c r="E2045" s="221">
        <v>3366</v>
      </c>
      <c r="F2045" s="215" t="s">
        <v>1109</v>
      </c>
      <c r="G2045" s="174">
        <f>1500+1866</f>
        <v>3366</v>
      </c>
      <c r="H2045" s="201">
        <f t="shared" si="31"/>
        <v>0</v>
      </c>
      <c r="I2045" s="169" t="s">
        <v>30</v>
      </c>
      <c r="J2045" s="145"/>
    </row>
    <row r="2046" spans="1:10" ht="15" x14ac:dyDescent="0.25">
      <c r="A2046" s="190">
        <v>41697</v>
      </c>
      <c r="B2046" s="191">
        <v>490</v>
      </c>
      <c r="C2046" s="191" t="s">
        <v>1027</v>
      </c>
      <c r="D2046" s="165" t="s">
        <v>78</v>
      </c>
      <c r="E2046" s="192">
        <v>2246.5</v>
      </c>
      <c r="F2046" s="167">
        <v>41697</v>
      </c>
      <c r="G2046" s="168">
        <v>2246.5</v>
      </c>
      <c r="H2046" s="201">
        <f t="shared" si="31"/>
        <v>0</v>
      </c>
      <c r="I2046" s="169" t="s">
        <v>30</v>
      </c>
      <c r="J2046" s="145"/>
    </row>
    <row r="2047" spans="1:10" ht="15" x14ac:dyDescent="0.25">
      <c r="A2047" s="190">
        <v>41697</v>
      </c>
      <c r="B2047" s="191">
        <v>491</v>
      </c>
      <c r="C2047" s="191" t="s">
        <v>1027</v>
      </c>
      <c r="D2047" s="165" t="s">
        <v>80</v>
      </c>
      <c r="E2047" s="192">
        <v>1447.2</v>
      </c>
      <c r="F2047" s="167">
        <v>41697</v>
      </c>
      <c r="G2047" s="168">
        <v>1447.2</v>
      </c>
      <c r="H2047" s="201">
        <f t="shared" si="31"/>
        <v>0</v>
      </c>
      <c r="I2047" s="169" t="s">
        <v>30</v>
      </c>
      <c r="J2047" s="145"/>
    </row>
    <row r="2048" spans="1:10" ht="15" x14ac:dyDescent="0.25">
      <c r="A2048" s="190">
        <v>41697</v>
      </c>
      <c r="B2048" s="191">
        <v>492</v>
      </c>
      <c r="C2048" s="191" t="s">
        <v>1027</v>
      </c>
      <c r="D2048" s="165" t="s">
        <v>468</v>
      </c>
      <c r="E2048" s="192">
        <v>4600</v>
      </c>
      <c r="F2048" s="167">
        <v>41697</v>
      </c>
      <c r="G2048" s="168">
        <v>4600</v>
      </c>
      <c r="H2048" s="201">
        <f t="shared" si="31"/>
        <v>0</v>
      </c>
      <c r="I2048" s="169" t="s">
        <v>30</v>
      </c>
      <c r="J2048" s="145"/>
    </row>
    <row r="2049" spans="1:10" ht="15" x14ac:dyDescent="0.25">
      <c r="A2049" s="190">
        <v>41697</v>
      </c>
      <c r="B2049" s="191">
        <v>493</v>
      </c>
      <c r="C2049" s="191" t="s">
        <v>1027</v>
      </c>
      <c r="D2049" s="165" t="s">
        <v>160</v>
      </c>
      <c r="E2049" s="192">
        <v>93209.5</v>
      </c>
      <c r="F2049" s="194" t="s">
        <v>1110</v>
      </c>
      <c r="G2049" s="174">
        <v>93209.5</v>
      </c>
      <c r="H2049" s="201">
        <f t="shared" si="31"/>
        <v>0</v>
      </c>
      <c r="I2049" s="169" t="s">
        <v>162</v>
      </c>
      <c r="J2049" s="145"/>
    </row>
    <row r="2050" spans="1:10" ht="15" x14ac:dyDescent="0.25">
      <c r="A2050" s="190">
        <v>41697</v>
      </c>
      <c r="B2050" s="191">
        <v>494</v>
      </c>
      <c r="C2050" s="191" t="s">
        <v>1027</v>
      </c>
      <c r="D2050" s="165" t="s">
        <v>269</v>
      </c>
      <c r="E2050" s="192">
        <v>4523.2</v>
      </c>
      <c r="F2050" s="167">
        <v>41697</v>
      </c>
      <c r="G2050" s="168">
        <v>4523.2</v>
      </c>
      <c r="H2050" s="201">
        <f t="shared" si="31"/>
        <v>0</v>
      </c>
      <c r="I2050" s="169"/>
      <c r="J2050" s="145"/>
    </row>
    <row r="2051" spans="1:10" ht="15" x14ac:dyDescent="0.25">
      <c r="A2051" s="190">
        <v>41697</v>
      </c>
      <c r="B2051" s="191">
        <v>495</v>
      </c>
      <c r="C2051" s="191" t="s">
        <v>1027</v>
      </c>
      <c r="D2051" s="165" t="s">
        <v>8</v>
      </c>
      <c r="E2051" s="192">
        <v>1615.5</v>
      </c>
      <c r="F2051" s="167">
        <v>41697</v>
      </c>
      <c r="G2051" s="168">
        <v>1615.5</v>
      </c>
      <c r="H2051" s="201">
        <f t="shared" si="31"/>
        <v>0</v>
      </c>
      <c r="I2051" s="169" t="s">
        <v>8</v>
      </c>
      <c r="J2051" s="145"/>
    </row>
    <row r="2052" spans="1:10" ht="15" x14ac:dyDescent="0.25">
      <c r="A2052" s="190">
        <v>41697</v>
      </c>
      <c r="B2052" s="191">
        <v>496</v>
      </c>
      <c r="C2052" s="191" t="s">
        <v>1027</v>
      </c>
      <c r="D2052" s="165" t="s">
        <v>147</v>
      </c>
      <c r="E2052" s="192">
        <v>7060</v>
      </c>
      <c r="F2052" s="167">
        <v>41697</v>
      </c>
      <c r="G2052" s="168">
        <v>7060</v>
      </c>
      <c r="H2052" s="201">
        <f t="shared" si="31"/>
        <v>0</v>
      </c>
      <c r="I2052" s="169"/>
      <c r="J2052" s="145"/>
    </row>
    <row r="2053" spans="1:10" ht="15" x14ac:dyDescent="0.25">
      <c r="A2053" s="190">
        <v>41697</v>
      </c>
      <c r="B2053" s="191">
        <v>497</v>
      </c>
      <c r="C2053" s="191" t="s">
        <v>1027</v>
      </c>
      <c r="D2053" s="165" t="s">
        <v>152</v>
      </c>
      <c r="E2053" s="192">
        <v>6807</v>
      </c>
      <c r="F2053" s="167">
        <v>41697</v>
      </c>
      <c r="G2053" s="168">
        <v>6807</v>
      </c>
      <c r="H2053" s="201">
        <f t="shared" ref="H2053:H2116" si="32">E2053-G2053</f>
        <v>0</v>
      </c>
      <c r="I2053" s="169"/>
      <c r="J2053" s="145"/>
    </row>
    <row r="2054" spans="1:10" ht="15" x14ac:dyDescent="0.25">
      <c r="A2054" s="190">
        <v>41697</v>
      </c>
      <c r="B2054" s="191">
        <v>498</v>
      </c>
      <c r="C2054" s="191" t="s">
        <v>1027</v>
      </c>
      <c r="D2054" s="165" t="s">
        <v>8</v>
      </c>
      <c r="E2054" s="192">
        <v>972</v>
      </c>
      <c r="F2054" s="167">
        <v>41697</v>
      </c>
      <c r="G2054" s="168">
        <v>972</v>
      </c>
      <c r="H2054" s="201">
        <f t="shared" si="32"/>
        <v>0</v>
      </c>
      <c r="I2054" s="169" t="s">
        <v>8</v>
      </c>
      <c r="J2054" s="145"/>
    </row>
    <row r="2055" spans="1:10" ht="15" x14ac:dyDescent="0.25">
      <c r="A2055" s="190">
        <v>41698</v>
      </c>
      <c r="B2055" s="191">
        <v>499</v>
      </c>
      <c r="C2055" s="191" t="s">
        <v>1027</v>
      </c>
      <c r="D2055" s="165" t="s">
        <v>160</v>
      </c>
      <c r="E2055" s="192">
        <v>6561.5</v>
      </c>
      <c r="F2055" s="194" t="s">
        <v>1111</v>
      </c>
      <c r="G2055" s="174">
        <v>6561.5</v>
      </c>
      <c r="H2055" s="201">
        <f t="shared" si="32"/>
        <v>0</v>
      </c>
      <c r="I2055" s="169" t="s">
        <v>162</v>
      </c>
      <c r="J2055" s="145"/>
    </row>
    <row r="2056" spans="1:10" ht="15" x14ac:dyDescent="0.25">
      <c r="A2056" s="190">
        <v>41698</v>
      </c>
      <c r="B2056" s="191">
        <v>500</v>
      </c>
      <c r="C2056" s="191" t="s">
        <v>1027</v>
      </c>
      <c r="D2056" s="165" t="s">
        <v>361</v>
      </c>
      <c r="E2056" s="192">
        <v>1672</v>
      </c>
      <c r="F2056" s="173">
        <v>41701</v>
      </c>
      <c r="G2056" s="174">
        <v>1672</v>
      </c>
      <c r="H2056" s="201">
        <f t="shared" si="32"/>
        <v>0</v>
      </c>
      <c r="I2056" s="192" t="s">
        <v>162</v>
      </c>
      <c r="J2056" s="145"/>
    </row>
    <row r="2057" spans="1:10" ht="15" x14ac:dyDescent="0.25">
      <c r="A2057" s="190">
        <v>41698</v>
      </c>
      <c r="B2057" s="191">
        <v>501</v>
      </c>
      <c r="C2057" s="191" t="s">
        <v>1027</v>
      </c>
      <c r="D2057" s="165" t="s">
        <v>1112</v>
      </c>
      <c r="E2057" s="192">
        <v>8742</v>
      </c>
      <c r="F2057" s="173">
        <v>41701</v>
      </c>
      <c r="G2057" s="174">
        <v>8742</v>
      </c>
      <c r="H2057" s="201">
        <f t="shared" si="32"/>
        <v>0</v>
      </c>
      <c r="I2057" s="169" t="s">
        <v>162</v>
      </c>
      <c r="J2057" s="145"/>
    </row>
    <row r="2058" spans="1:10" ht="15" x14ac:dyDescent="0.25">
      <c r="A2058" s="190">
        <v>41698</v>
      </c>
      <c r="B2058" s="191">
        <v>502</v>
      </c>
      <c r="C2058" s="191" t="s">
        <v>1027</v>
      </c>
      <c r="D2058" s="165" t="s">
        <v>358</v>
      </c>
      <c r="E2058" s="192">
        <v>17133</v>
      </c>
      <c r="F2058" s="173">
        <v>41703</v>
      </c>
      <c r="G2058" s="174">
        <v>17133</v>
      </c>
      <c r="H2058" s="201">
        <f t="shared" si="32"/>
        <v>0</v>
      </c>
      <c r="I2058" s="169" t="s">
        <v>162</v>
      </c>
      <c r="J2058" s="145"/>
    </row>
    <row r="2059" spans="1:10" ht="15" x14ac:dyDescent="0.25">
      <c r="A2059" s="190">
        <v>41698</v>
      </c>
      <c r="B2059" s="191">
        <v>503</v>
      </c>
      <c r="C2059" s="191" t="s">
        <v>1027</v>
      </c>
      <c r="D2059" s="165" t="s">
        <v>272</v>
      </c>
      <c r="E2059" s="192">
        <v>12207.5</v>
      </c>
      <c r="F2059" s="194" t="s">
        <v>1113</v>
      </c>
      <c r="G2059" s="174">
        <v>12207.5</v>
      </c>
      <c r="H2059" s="201">
        <f t="shared" si="32"/>
        <v>0</v>
      </c>
      <c r="I2059" s="169" t="s">
        <v>162</v>
      </c>
      <c r="J2059" s="145"/>
    </row>
    <row r="2060" spans="1:10" ht="15" x14ac:dyDescent="0.25">
      <c r="A2060" s="190">
        <v>41698</v>
      </c>
      <c r="B2060" s="191">
        <v>504</v>
      </c>
      <c r="C2060" s="191" t="s">
        <v>1027</v>
      </c>
      <c r="D2060" s="165" t="s">
        <v>163</v>
      </c>
      <c r="E2060" s="192">
        <v>4230</v>
      </c>
      <c r="F2060" s="173">
        <v>41701</v>
      </c>
      <c r="G2060" s="174">
        <v>4230</v>
      </c>
      <c r="H2060" s="201">
        <f t="shared" si="32"/>
        <v>0</v>
      </c>
      <c r="I2060" s="169" t="s">
        <v>162</v>
      </c>
      <c r="J2060" s="145"/>
    </row>
    <row r="2061" spans="1:10" ht="15" x14ac:dyDescent="0.25">
      <c r="A2061" s="190">
        <v>41698</v>
      </c>
      <c r="B2061" s="191">
        <v>505</v>
      </c>
      <c r="C2061" s="191" t="s">
        <v>1027</v>
      </c>
      <c r="D2061" s="165" t="s">
        <v>22</v>
      </c>
      <c r="E2061" s="192">
        <v>20726</v>
      </c>
      <c r="F2061" s="173">
        <v>41701</v>
      </c>
      <c r="G2061" s="174">
        <v>20726</v>
      </c>
      <c r="H2061" s="201">
        <f t="shared" si="32"/>
        <v>0</v>
      </c>
      <c r="I2061" s="169" t="s">
        <v>162</v>
      </c>
      <c r="J2061" s="145"/>
    </row>
    <row r="2062" spans="1:10" ht="15" x14ac:dyDescent="0.25">
      <c r="A2062" s="190">
        <v>41698</v>
      </c>
      <c r="B2062" s="191">
        <v>506</v>
      </c>
      <c r="C2062" s="191" t="s">
        <v>1027</v>
      </c>
      <c r="D2062" s="165" t="s">
        <v>175</v>
      </c>
      <c r="E2062" s="192">
        <v>12061.2</v>
      </c>
      <c r="F2062" s="194" t="s">
        <v>1114</v>
      </c>
      <c r="G2062" s="174">
        <v>12061</v>
      </c>
      <c r="H2062" s="201">
        <f t="shared" si="32"/>
        <v>0.2000000000007276</v>
      </c>
      <c r="I2062" s="169" t="s">
        <v>162</v>
      </c>
      <c r="J2062" s="145"/>
    </row>
    <row r="2063" spans="1:10" ht="15" x14ac:dyDescent="0.25">
      <c r="A2063" s="190">
        <v>41698</v>
      </c>
      <c r="B2063" s="191">
        <v>507</v>
      </c>
      <c r="C2063" s="191" t="s">
        <v>1027</v>
      </c>
      <c r="D2063" s="165" t="s">
        <v>168</v>
      </c>
      <c r="E2063" s="192">
        <v>12421</v>
      </c>
      <c r="F2063" s="173">
        <v>41701</v>
      </c>
      <c r="G2063" s="174">
        <v>12421</v>
      </c>
      <c r="H2063" s="201">
        <f t="shared" si="32"/>
        <v>0</v>
      </c>
      <c r="I2063" s="169" t="s">
        <v>162</v>
      </c>
      <c r="J2063" s="145"/>
    </row>
    <row r="2064" spans="1:10" ht="15" x14ac:dyDescent="0.25">
      <c r="A2064" s="190">
        <v>41698</v>
      </c>
      <c r="B2064" s="191">
        <v>508</v>
      </c>
      <c r="C2064" s="191" t="s">
        <v>1027</v>
      </c>
      <c r="D2064" s="165" t="s">
        <v>14</v>
      </c>
      <c r="E2064" s="192">
        <v>6764.5</v>
      </c>
      <c r="F2064" s="167">
        <v>41698</v>
      </c>
      <c r="G2064" s="168">
        <v>6764.5</v>
      </c>
      <c r="H2064" s="201">
        <f t="shared" si="32"/>
        <v>0</v>
      </c>
      <c r="I2064" s="169" t="s">
        <v>21</v>
      </c>
      <c r="J2064" s="145"/>
    </row>
    <row r="2065" spans="1:10" ht="15" x14ac:dyDescent="0.25">
      <c r="A2065" s="190">
        <v>41698</v>
      </c>
      <c r="B2065" s="191">
        <v>509</v>
      </c>
      <c r="C2065" s="191" t="s">
        <v>1027</v>
      </c>
      <c r="D2065" s="165" t="s">
        <v>63</v>
      </c>
      <c r="E2065" s="192">
        <v>2007.6</v>
      </c>
      <c r="F2065" s="167">
        <v>41698</v>
      </c>
      <c r="G2065" s="168">
        <v>2007.6</v>
      </c>
      <c r="H2065" s="201">
        <f t="shared" si="32"/>
        <v>0</v>
      </c>
      <c r="I2065" s="169" t="s">
        <v>21</v>
      </c>
      <c r="J2065" s="145"/>
    </row>
    <row r="2066" spans="1:10" x14ac:dyDescent="0.25">
      <c r="A2066" s="190">
        <v>41698</v>
      </c>
      <c r="B2066" s="191">
        <v>510</v>
      </c>
      <c r="C2066" s="191" t="s">
        <v>1027</v>
      </c>
      <c r="D2066" s="165" t="s">
        <v>89</v>
      </c>
      <c r="E2066" s="192">
        <v>48053.599999999999</v>
      </c>
      <c r="F2066" s="173" t="s">
        <v>1115</v>
      </c>
      <c r="G2066" s="168">
        <v>48053.599999999999</v>
      </c>
      <c r="H2066" s="201">
        <f t="shared" si="32"/>
        <v>0</v>
      </c>
      <c r="I2066" s="169" t="s">
        <v>27</v>
      </c>
      <c r="J2066" s="170" t="s">
        <v>1116</v>
      </c>
    </row>
    <row r="2067" spans="1:10" x14ac:dyDescent="0.25">
      <c r="A2067" s="190">
        <v>41698</v>
      </c>
      <c r="B2067" s="191">
        <v>511</v>
      </c>
      <c r="C2067" s="191" t="s">
        <v>1027</v>
      </c>
      <c r="D2067" s="165" t="s">
        <v>18</v>
      </c>
      <c r="E2067" s="192">
        <v>791.5</v>
      </c>
      <c r="F2067" s="167">
        <v>41698</v>
      </c>
      <c r="G2067" s="168">
        <v>791.5</v>
      </c>
      <c r="H2067" s="201">
        <f t="shared" si="32"/>
        <v>0</v>
      </c>
      <c r="I2067" s="169"/>
    </row>
    <row r="2068" spans="1:10" x14ac:dyDescent="0.25">
      <c r="A2068" s="190">
        <v>41698</v>
      </c>
      <c r="B2068" s="191">
        <v>512</v>
      </c>
      <c r="C2068" s="191" t="s">
        <v>1027</v>
      </c>
      <c r="D2068" s="165" t="s">
        <v>169</v>
      </c>
      <c r="E2068" s="192">
        <v>26337</v>
      </c>
      <c r="F2068" s="173">
        <v>41701</v>
      </c>
      <c r="G2068" s="174">
        <v>26337</v>
      </c>
      <c r="H2068" s="201">
        <f t="shared" si="32"/>
        <v>0</v>
      </c>
      <c r="I2068" s="169" t="s">
        <v>162</v>
      </c>
    </row>
    <row r="2069" spans="1:10" x14ac:dyDescent="0.25">
      <c r="A2069" s="190">
        <v>41698</v>
      </c>
      <c r="B2069" s="191">
        <v>513</v>
      </c>
      <c r="C2069" s="191" t="s">
        <v>1027</v>
      </c>
      <c r="D2069" s="165" t="s">
        <v>189</v>
      </c>
      <c r="E2069" s="192">
        <v>3428.5</v>
      </c>
      <c r="F2069" s="167">
        <v>41698</v>
      </c>
      <c r="G2069" s="168">
        <v>3428.5</v>
      </c>
      <c r="H2069" s="201">
        <f t="shared" si="32"/>
        <v>0</v>
      </c>
      <c r="I2069" s="169" t="s">
        <v>45</v>
      </c>
    </row>
    <row r="2070" spans="1:10" x14ac:dyDescent="0.25">
      <c r="A2070" s="190">
        <v>41698</v>
      </c>
      <c r="B2070" s="191">
        <v>514</v>
      </c>
      <c r="C2070" s="191" t="s">
        <v>1027</v>
      </c>
      <c r="D2070" s="165" t="s">
        <v>484</v>
      </c>
      <c r="E2070" s="192">
        <v>936</v>
      </c>
      <c r="F2070" s="167">
        <v>41698</v>
      </c>
      <c r="G2070" s="168">
        <v>936</v>
      </c>
      <c r="H2070" s="201">
        <f t="shared" si="32"/>
        <v>0</v>
      </c>
      <c r="I2070" s="169"/>
    </row>
    <row r="2071" spans="1:10" x14ac:dyDescent="0.25">
      <c r="A2071" s="190">
        <v>41698</v>
      </c>
      <c r="B2071" s="191">
        <v>515</v>
      </c>
      <c r="C2071" s="191" t="s">
        <v>1027</v>
      </c>
      <c r="D2071" s="165" t="s">
        <v>106</v>
      </c>
      <c r="E2071" s="192">
        <v>13470</v>
      </c>
      <c r="F2071" s="173">
        <v>41704</v>
      </c>
      <c r="G2071" s="174">
        <v>13470</v>
      </c>
      <c r="H2071" s="201">
        <f t="shared" si="32"/>
        <v>0</v>
      </c>
      <c r="I2071" s="169" t="s">
        <v>37</v>
      </c>
    </row>
    <row r="2072" spans="1:10" x14ac:dyDescent="0.25">
      <c r="A2072" s="190">
        <v>41698</v>
      </c>
      <c r="B2072" s="191">
        <v>516</v>
      </c>
      <c r="C2072" s="191" t="s">
        <v>1027</v>
      </c>
      <c r="D2072" s="165" t="s">
        <v>70</v>
      </c>
      <c r="E2072" s="221">
        <v>14089</v>
      </c>
      <c r="F2072" s="214">
        <v>41710</v>
      </c>
      <c r="G2072" s="174">
        <v>14089</v>
      </c>
      <c r="H2072" s="237">
        <f t="shared" si="32"/>
        <v>0</v>
      </c>
      <c r="I2072" s="169"/>
      <c r="J2072" s="170" t="s">
        <v>264</v>
      </c>
    </row>
    <row r="2073" spans="1:10" x14ac:dyDescent="0.25">
      <c r="A2073" s="190">
        <v>41698</v>
      </c>
      <c r="B2073" s="191">
        <v>517</v>
      </c>
      <c r="C2073" s="191" t="s">
        <v>1027</v>
      </c>
      <c r="D2073" s="165" t="s">
        <v>149</v>
      </c>
      <c r="E2073" s="192">
        <v>15614</v>
      </c>
      <c r="F2073" s="167">
        <v>41698</v>
      </c>
      <c r="G2073" s="168">
        <v>15614</v>
      </c>
      <c r="H2073" s="201">
        <f t="shared" si="32"/>
        <v>0</v>
      </c>
      <c r="I2073" s="169"/>
    </row>
    <row r="2074" spans="1:10" x14ac:dyDescent="0.25">
      <c r="A2074" s="190">
        <v>41698</v>
      </c>
      <c r="B2074" s="191">
        <v>518</v>
      </c>
      <c r="C2074" s="191" t="s">
        <v>1027</v>
      </c>
      <c r="D2074" s="165" t="s">
        <v>28</v>
      </c>
      <c r="E2074" s="192">
        <v>4453</v>
      </c>
      <c r="F2074" s="167">
        <v>41698</v>
      </c>
      <c r="G2074" s="168">
        <v>4453</v>
      </c>
      <c r="H2074" s="201">
        <f t="shared" si="32"/>
        <v>0</v>
      </c>
      <c r="I2074" s="169"/>
    </row>
    <row r="2075" spans="1:10" x14ac:dyDescent="0.25">
      <c r="A2075" s="190">
        <v>41698</v>
      </c>
      <c r="B2075" s="191">
        <v>519</v>
      </c>
      <c r="C2075" s="191" t="s">
        <v>1027</v>
      </c>
      <c r="D2075" s="165" t="s">
        <v>1117</v>
      </c>
      <c r="E2075" s="192">
        <v>2454</v>
      </c>
      <c r="F2075" s="167">
        <v>41698</v>
      </c>
      <c r="G2075" s="168">
        <v>2454</v>
      </c>
      <c r="H2075" s="201">
        <f t="shared" si="32"/>
        <v>0</v>
      </c>
      <c r="I2075" s="169"/>
    </row>
    <row r="2076" spans="1:10" x14ac:dyDescent="0.25">
      <c r="A2076" s="190">
        <v>41698</v>
      </c>
      <c r="B2076" s="191">
        <v>520</v>
      </c>
      <c r="C2076" s="191" t="s">
        <v>1027</v>
      </c>
      <c r="D2076" s="171" t="s">
        <v>53</v>
      </c>
      <c r="E2076" s="224">
        <v>0</v>
      </c>
      <c r="F2076" s="169"/>
      <c r="G2076" s="168"/>
      <c r="H2076" s="201">
        <f t="shared" si="32"/>
        <v>0</v>
      </c>
      <c r="I2076" s="169" t="s">
        <v>324</v>
      </c>
      <c r="J2076" s="170" t="s">
        <v>1118</v>
      </c>
    </row>
    <row r="2077" spans="1:10" x14ac:dyDescent="0.25">
      <c r="A2077" s="190">
        <v>41698</v>
      </c>
      <c r="B2077" s="191">
        <v>521</v>
      </c>
      <c r="C2077" s="191" t="s">
        <v>1027</v>
      </c>
      <c r="D2077" s="165" t="s">
        <v>8</v>
      </c>
      <c r="E2077" s="192">
        <v>2422.5</v>
      </c>
      <c r="F2077" s="167">
        <v>41698</v>
      </c>
      <c r="G2077" s="168">
        <v>2422.5</v>
      </c>
      <c r="H2077" s="201">
        <f t="shared" si="32"/>
        <v>0</v>
      </c>
      <c r="I2077" s="169" t="s">
        <v>8</v>
      </c>
    </row>
    <row r="2078" spans="1:10" x14ac:dyDescent="0.25">
      <c r="A2078" s="190">
        <v>41698</v>
      </c>
      <c r="B2078" s="191">
        <v>522</v>
      </c>
      <c r="C2078" s="191" t="s">
        <v>1027</v>
      </c>
      <c r="D2078" s="165" t="s">
        <v>115</v>
      </c>
      <c r="E2078" s="192">
        <v>1055</v>
      </c>
      <c r="F2078" s="167">
        <v>41698</v>
      </c>
      <c r="G2078" s="168">
        <v>1055</v>
      </c>
      <c r="H2078" s="201">
        <f t="shared" si="32"/>
        <v>0</v>
      </c>
      <c r="I2078" s="169"/>
    </row>
    <row r="2079" spans="1:10" x14ac:dyDescent="0.25">
      <c r="A2079" s="190">
        <v>41698</v>
      </c>
      <c r="B2079" s="191">
        <v>523</v>
      </c>
      <c r="C2079" s="191" t="s">
        <v>1027</v>
      </c>
      <c r="D2079" s="165" t="s">
        <v>8</v>
      </c>
      <c r="E2079" s="192">
        <v>901.5</v>
      </c>
      <c r="F2079" s="167">
        <v>41698</v>
      </c>
      <c r="G2079" s="168">
        <v>901.5</v>
      </c>
      <c r="H2079" s="201">
        <f t="shared" si="32"/>
        <v>0</v>
      </c>
      <c r="I2079" s="169" t="s">
        <v>8</v>
      </c>
    </row>
    <row r="2080" spans="1:10" x14ac:dyDescent="0.25">
      <c r="A2080" s="190">
        <v>41698</v>
      </c>
      <c r="B2080" s="191">
        <v>524</v>
      </c>
      <c r="C2080" s="191" t="s">
        <v>1027</v>
      </c>
      <c r="D2080" s="165" t="s">
        <v>28</v>
      </c>
      <c r="E2080" s="192">
        <v>7366</v>
      </c>
      <c r="F2080" s="167">
        <v>41698</v>
      </c>
      <c r="G2080" s="168">
        <v>7366</v>
      </c>
      <c r="H2080" s="201">
        <f t="shared" si="32"/>
        <v>0</v>
      </c>
      <c r="I2080" s="169"/>
    </row>
    <row r="2081" spans="1:10" x14ac:dyDescent="0.25">
      <c r="A2081" s="190">
        <v>41698</v>
      </c>
      <c r="B2081" s="191">
        <v>525</v>
      </c>
      <c r="C2081" s="191" t="s">
        <v>1027</v>
      </c>
      <c r="D2081" s="165" t="s">
        <v>116</v>
      </c>
      <c r="E2081" s="192">
        <v>5366.5</v>
      </c>
      <c r="F2081" s="167">
        <v>41698</v>
      </c>
      <c r="G2081" s="168">
        <v>5366.5</v>
      </c>
      <c r="H2081" s="201">
        <f t="shared" si="32"/>
        <v>0</v>
      </c>
      <c r="I2081" s="169"/>
    </row>
    <row r="2082" spans="1:10" x14ac:dyDescent="0.25">
      <c r="A2082" s="188">
        <v>41698</v>
      </c>
      <c r="B2082" s="189">
        <v>526</v>
      </c>
      <c r="C2082" s="189" t="s">
        <v>1027</v>
      </c>
      <c r="D2082" s="165" t="s">
        <v>36</v>
      </c>
      <c r="E2082" s="221">
        <v>28182</v>
      </c>
      <c r="F2082" s="176" t="s">
        <v>1119</v>
      </c>
      <c r="G2082" s="168">
        <v>28182</v>
      </c>
      <c r="H2082" s="201">
        <f t="shared" si="32"/>
        <v>0</v>
      </c>
      <c r="I2082" s="169" t="s">
        <v>65</v>
      </c>
      <c r="J2082" s="170" t="s">
        <v>1120</v>
      </c>
    </row>
    <row r="2083" spans="1:10" x14ac:dyDescent="0.25">
      <c r="A2083" s="190">
        <v>41698</v>
      </c>
      <c r="B2083" s="191">
        <v>527</v>
      </c>
      <c r="C2083" s="191" t="s">
        <v>1027</v>
      </c>
      <c r="D2083" s="165" t="s">
        <v>32</v>
      </c>
      <c r="E2083" s="192">
        <v>8725.5</v>
      </c>
      <c r="F2083" s="167">
        <v>41698</v>
      </c>
      <c r="G2083" s="168">
        <v>8725.5</v>
      </c>
      <c r="H2083" s="201">
        <f t="shared" si="32"/>
        <v>0</v>
      </c>
      <c r="I2083" s="169" t="s">
        <v>12</v>
      </c>
    </row>
    <row r="2084" spans="1:10" x14ac:dyDescent="0.25">
      <c r="A2084" s="190">
        <v>41698</v>
      </c>
      <c r="B2084" s="191">
        <v>528</v>
      </c>
      <c r="C2084" s="191" t="s">
        <v>1027</v>
      </c>
      <c r="D2084" s="165" t="s">
        <v>55</v>
      </c>
      <c r="E2084" s="192">
        <v>13449.42</v>
      </c>
      <c r="F2084" s="167">
        <v>41698</v>
      </c>
      <c r="G2084" s="168">
        <v>13449.42</v>
      </c>
      <c r="H2084" s="201">
        <f t="shared" si="32"/>
        <v>0</v>
      </c>
      <c r="I2084" s="169" t="s">
        <v>8</v>
      </c>
    </row>
    <row r="2085" spans="1:10" x14ac:dyDescent="0.25">
      <c r="A2085" s="190">
        <v>41698</v>
      </c>
      <c r="B2085" s="191">
        <v>529</v>
      </c>
      <c r="C2085" s="191" t="s">
        <v>1027</v>
      </c>
      <c r="D2085" s="165" t="s">
        <v>13</v>
      </c>
      <c r="E2085" s="192">
        <v>3546.4</v>
      </c>
      <c r="F2085" s="173">
        <v>41701</v>
      </c>
      <c r="G2085" s="174">
        <v>3546.5</v>
      </c>
      <c r="H2085" s="201">
        <f t="shared" si="32"/>
        <v>-9.9999999999909051E-2</v>
      </c>
      <c r="I2085" s="169" t="s">
        <v>30</v>
      </c>
    </row>
    <row r="2086" spans="1:10" x14ac:dyDescent="0.25">
      <c r="A2086" s="188">
        <v>41698</v>
      </c>
      <c r="B2086" s="189">
        <v>530</v>
      </c>
      <c r="C2086" s="189" t="s">
        <v>1027</v>
      </c>
      <c r="D2086" s="165" t="s">
        <v>51</v>
      </c>
      <c r="E2086" s="192">
        <v>1936</v>
      </c>
      <c r="F2086" s="173">
        <v>41702</v>
      </c>
      <c r="G2086" s="174">
        <v>1936</v>
      </c>
      <c r="H2086" s="201">
        <f t="shared" si="32"/>
        <v>0</v>
      </c>
      <c r="I2086" s="169" t="s">
        <v>65</v>
      </c>
    </row>
    <row r="2087" spans="1:10" x14ac:dyDescent="0.25">
      <c r="A2087" s="190">
        <v>41698</v>
      </c>
      <c r="B2087" s="191">
        <v>531</v>
      </c>
      <c r="C2087" s="191" t="s">
        <v>1027</v>
      </c>
      <c r="D2087" s="165" t="s">
        <v>44</v>
      </c>
      <c r="E2087" s="192">
        <v>5700</v>
      </c>
      <c r="F2087" s="214">
        <v>41715</v>
      </c>
      <c r="G2087" s="174">
        <v>5700</v>
      </c>
      <c r="H2087" s="201">
        <f t="shared" si="32"/>
        <v>0</v>
      </c>
      <c r="I2087" s="169" t="s">
        <v>65</v>
      </c>
    </row>
    <row r="2088" spans="1:10" x14ac:dyDescent="0.25">
      <c r="A2088" s="190">
        <v>41698</v>
      </c>
      <c r="B2088" s="191">
        <v>532</v>
      </c>
      <c r="C2088" s="191" t="s">
        <v>1027</v>
      </c>
      <c r="D2088" s="165" t="s">
        <v>48</v>
      </c>
      <c r="E2088" s="192">
        <v>752</v>
      </c>
      <c r="F2088" s="167">
        <v>41698</v>
      </c>
      <c r="G2088" s="168">
        <v>752</v>
      </c>
      <c r="H2088" s="201">
        <f t="shared" si="32"/>
        <v>0</v>
      </c>
      <c r="I2088" s="169" t="s">
        <v>65</v>
      </c>
    </row>
    <row r="2089" spans="1:10" x14ac:dyDescent="0.25">
      <c r="A2089" s="190">
        <v>41698</v>
      </c>
      <c r="B2089" s="191">
        <v>533</v>
      </c>
      <c r="C2089" s="191" t="s">
        <v>1027</v>
      </c>
      <c r="D2089" s="165" t="s">
        <v>78</v>
      </c>
      <c r="E2089" s="192">
        <v>3296</v>
      </c>
      <c r="F2089" s="167">
        <v>41698</v>
      </c>
      <c r="G2089" s="168">
        <v>3296</v>
      </c>
      <c r="H2089" s="201">
        <f t="shared" si="32"/>
        <v>0</v>
      </c>
      <c r="I2089" s="169" t="s">
        <v>12</v>
      </c>
    </row>
    <row r="2090" spans="1:10" x14ac:dyDescent="0.25">
      <c r="A2090" s="190">
        <v>41698</v>
      </c>
      <c r="B2090" s="191">
        <v>534</v>
      </c>
      <c r="C2090" s="191" t="s">
        <v>1027</v>
      </c>
      <c r="D2090" s="165" t="s">
        <v>80</v>
      </c>
      <c r="E2090" s="192">
        <v>2480</v>
      </c>
      <c r="F2090" s="167">
        <v>41698</v>
      </c>
      <c r="G2090" s="168">
        <v>2480</v>
      </c>
      <c r="H2090" s="201">
        <f t="shared" si="32"/>
        <v>0</v>
      </c>
      <c r="I2090" s="169" t="s">
        <v>12</v>
      </c>
    </row>
    <row r="2091" spans="1:10" x14ac:dyDescent="0.25">
      <c r="A2091" s="190">
        <v>41698</v>
      </c>
      <c r="B2091" s="191">
        <v>535</v>
      </c>
      <c r="C2091" s="191" t="s">
        <v>1027</v>
      </c>
      <c r="D2091" s="165" t="s">
        <v>57</v>
      </c>
      <c r="E2091" s="192">
        <v>1200</v>
      </c>
      <c r="F2091" s="167">
        <v>41698</v>
      </c>
      <c r="G2091" s="168">
        <v>1200</v>
      </c>
      <c r="H2091" s="201">
        <f t="shared" si="32"/>
        <v>0</v>
      </c>
      <c r="I2091" s="169" t="s">
        <v>12</v>
      </c>
    </row>
    <row r="2092" spans="1:10" x14ac:dyDescent="0.25">
      <c r="A2092" s="190">
        <v>41698</v>
      </c>
      <c r="B2092" s="191">
        <v>536</v>
      </c>
      <c r="C2092" s="191" t="s">
        <v>1027</v>
      </c>
      <c r="D2092" s="165" t="s">
        <v>43</v>
      </c>
      <c r="E2092" s="192">
        <v>3800</v>
      </c>
      <c r="F2092" s="173">
        <v>41715</v>
      </c>
      <c r="G2092" s="174">
        <v>3800</v>
      </c>
      <c r="H2092" s="201">
        <f t="shared" si="32"/>
        <v>0</v>
      </c>
      <c r="I2092" s="169" t="s">
        <v>12</v>
      </c>
    </row>
    <row r="2093" spans="1:10" x14ac:dyDescent="0.25">
      <c r="A2093" s="190">
        <v>41698</v>
      </c>
      <c r="B2093" s="191">
        <v>537</v>
      </c>
      <c r="C2093" s="191" t="s">
        <v>1027</v>
      </c>
      <c r="D2093" s="165" t="s">
        <v>42</v>
      </c>
      <c r="E2093" s="192">
        <v>1900</v>
      </c>
      <c r="F2093" s="173">
        <v>41715</v>
      </c>
      <c r="G2093" s="174">
        <v>1900</v>
      </c>
      <c r="H2093" s="201">
        <f t="shared" si="32"/>
        <v>0</v>
      </c>
      <c r="I2093" s="169" t="s">
        <v>12</v>
      </c>
    </row>
    <row r="2094" spans="1:10" x14ac:dyDescent="0.25">
      <c r="A2094" s="190">
        <v>41698</v>
      </c>
      <c r="B2094" s="191">
        <v>538</v>
      </c>
      <c r="C2094" s="191" t="s">
        <v>1027</v>
      </c>
      <c r="D2094" s="165" t="s">
        <v>348</v>
      </c>
      <c r="E2094" s="192">
        <v>1133.5</v>
      </c>
      <c r="F2094" s="167">
        <v>41698</v>
      </c>
      <c r="G2094" s="168">
        <v>1133.5</v>
      </c>
      <c r="H2094" s="201">
        <f t="shared" si="32"/>
        <v>0</v>
      </c>
      <c r="I2094" s="169"/>
    </row>
    <row r="2095" spans="1:10" x14ac:dyDescent="0.25">
      <c r="A2095" s="190">
        <v>41698</v>
      </c>
      <c r="B2095" s="191">
        <v>539</v>
      </c>
      <c r="C2095" s="191" t="s">
        <v>1027</v>
      </c>
      <c r="D2095" s="165" t="s">
        <v>704</v>
      </c>
      <c r="E2095" s="192">
        <v>1186</v>
      </c>
      <c r="F2095" s="167">
        <v>41698</v>
      </c>
      <c r="G2095" s="168">
        <v>1186</v>
      </c>
      <c r="H2095" s="201">
        <f t="shared" si="32"/>
        <v>0</v>
      </c>
      <c r="I2095" s="169"/>
    </row>
    <row r="2096" spans="1:10" x14ac:dyDescent="0.25">
      <c r="A2096" s="190">
        <v>41698</v>
      </c>
      <c r="B2096" s="191">
        <v>540</v>
      </c>
      <c r="C2096" s="191" t="s">
        <v>1027</v>
      </c>
      <c r="D2096" s="165" t="s">
        <v>8</v>
      </c>
      <c r="E2096" s="192">
        <v>459</v>
      </c>
      <c r="F2096" s="167">
        <v>41698</v>
      </c>
      <c r="G2096" s="168">
        <v>459</v>
      </c>
      <c r="H2096" s="201">
        <f t="shared" si="32"/>
        <v>0</v>
      </c>
      <c r="I2096" s="169" t="s">
        <v>8</v>
      </c>
    </row>
    <row r="2097" spans="1:10" ht="26.25" x14ac:dyDescent="0.25">
      <c r="A2097" s="190">
        <v>41698</v>
      </c>
      <c r="B2097" s="191">
        <v>541</v>
      </c>
      <c r="C2097" s="191" t="s">
        <v>1027</v>
      </c>
      <c r="D2097" s="165" t="s">
        <v>11</v>
      </c>
      <c r="E2097" s="192">
        <v>50100.5</v>
      </c>
      <c r="F2097" s="238" t="s">
        <v>1121</v>
      </c>
      <c r="G2097" s="174">
        <v>50100.5</v>
      </c>
      <c r="H2097" s="201">
        <f t="shared" si="32"/>
        <v>0</v>
      </c>
      <c r="I2097" s="169" t="s">
        <v>37</v>
      </c>
    </row>
    <row r="2098" spans="1:10" x14ac:dyDescent="0.25">
      <c r="A2098" s="190">
        <v>41698</v>
      </c>
      <c r="B2098" s="191">
        <v>542</v>
      </c>
      <c r="C2098" s="191" t="s">
        <v>1027</v>
      </c>
      <c r="D2098" s="165" t="s">
        <v>180</v>
      </c>
      <c r="E2098" s="221">
        <v>29356.5</v>
      </c>
      <c r="F2098" s="215" t="s">
        <v>1122</v>
      </c>
      <c r="G2098" s="174">
        <f>9205+20151.5</f>
        <v>29356.5</v>
      </c>
      <c r="H2098" s="201">
        <f t="shared" si="32"/>
        <v>0</v>
      </c>
      <c r="I2098" s="169" t="s">
        <v>37</v>
      </c>
    </row>
    <row r="2099" spans="1:10" x14ac:dyDescent="0.25">
      <c r="A2099" s="190">
        <v>41698</v>
      </c>
      <c r="B2099" s="191">
        <v>543</v>
      </c>
      <c r="C2099" s="191" t="s">
        <v>1027</v>
      </c>
      <c r="D2099" s="165" t="s">
        <v>29</v>
      </c>
      <c r="E2099" s="192">
        <v>6350.5</v>
      </c>
      <c r="F2099" s="167">
        <v>41698</v>
      </c>
      <c r="G2099" s="168">
        <v>6350.5</v>
      </c>
      <c r="H2099" s="201">
        <f t="shared" si="32"/>
        <v>0</v>
      </c>
      <c r="I2099" s="169" t="s">
        <v>12</v>
      </c>
    </row>
    <row r="2100" spans="1:10" x14ac:dyDescent="0.25">
      <c r="A2100" s="190">
        <v>41698</v>
      </c>
      <c r="B2100" s="191">
        <v>544</v>
      </c>
      <c r="C2100" s="191" t="s">
        <v>1027</v>
      </c>
      <c r="D2100" s="165" t="s">
        <v>761</v>
      </c>
      <c r="E2100" s="192">
        <v>2460</v>
      </c>
      <c r="F2100" s="167">
        <v>41698</v>
      </c>
      <c r="G2100" s="168">
        <v>2460</v>
      </c>
      <c r="H2100" s="201">
        <f t="shared" si="32"/>
        <v>0</v>
      </c>
      <c r="I2100" s="169" t="s">
        <v>12</v>
      </c>
    </row>
    <row r="2101" spans="1:10" x14ac:dyDescent="0.25">
      <c r="A2101" s="190">
        <v>41698</v>
      </c>
      <c r="B2101" s="191">
        <v>545</v>
      </c>
      <c r="C2101" s="191" t="s">
        <v>1027</v>
      </c>
      <c r="D2101" s="165" t="s">
        <v>8</v>
      </c>
      <c r="E2101" s="192">
        <v>2516</v>
      </c>
      <c r="F2101" s="167">
        <v>41698</v>
      </c>
      <c r="G2101" s="168">
        <v>2516</v>
      </c>
      <c r="H2101" s="201">
        <f t="shared" si="32"/>
        <v>0</v>
      </c>
      <c r="I2101" s="169" t="s">
        <v>8</v>
      </c>
    </row>
    <row r="2102" spans="1:10" x14ac:dyDescent="0.25">
      <c r="A2102" s="190">
        <v>41698</v>
      </c>
      <c r="B2102" s="191">
        <v>546</v>
      </c>
      <c r="C2102" s="191" t="s">
        <v>1027</v>
      </c>
      <c r="D2102" s="165" t="s">
        <v>25</v>
      </c>
      <c r="E2102" s="221">
        <v>35610</v>
      </c>
      <c r="F2102" s="175" t="s">
        <v>1123</v>
      </c>
      <c r="G2102" s="174">
        <f>11500+3000+7000+7000+7110</f>
        <v>35610</v>
      </c>
      <c r="H2102" s="201">
        <f t="shared" si="32"/>
        <v>0</v>
      </c>
      <c r="I2102" s="169" t="s">
        <v>37</v>
      </c>
    </row>
    <row r="2103" spans="1:10" x14ac:dyDescent="0.25">
      <c r="A2103" s="190">
        <v>41698</v>
      </c>
      <c r="B2103" s="191">
        <v>547</v>
      </c>
      <c r="C2103" s="191" t="s">
        <v>1027</v>
      </c>
      <c r="D2103" s="165" t="s">
        <v>518</v>
      </c>
      <c r="E2103" s="192">
        <v>844</v>
      </c>
      <c r="F2103" s="167">
        <v>41698</v>
      </c>
      <c r="G2103" s="168">
        <v>844</v>
      </c>
      <c r="H2103" s="201">
        <f t="shared" si="32"/>
        <v>0</v>
      </c>
      <c r="I2103" s="169"/>
    </row>
    <row r="2104" spans="1:10" x14ac:dyDescent="0.25">
      <c r="A2104" s="190">
        <v>41698</v>
      </c>
      <c r="B2104" s="191">
        <v>548</v>
      </c>
      <c r="C2104" s="191" t="s">
        <v>1027</v>
      </c>
      <c r="D2104" s="165" t="s">
        <v>8</v>
      </c>
      <c r="E2104" s="192">
        <v>2409.5</v>
      </c>
      <c r="F2104" s="167">
        <v>41698</v>
      </c>
      <c r="G2104" s="168">
        <v>2409.5</v>
      </c>
      <c r="H2104" s="201">
        <f t="shared" si="32"/>
        <v>0</v>
      </c>
      <c r="I2104" s="169" t="s">
        <v>8</v>
      </c>
    </row>
    <row r="2105" spans="1:10" x14ac:dyDescent="0.25">
      <c r="A2105" s="190">
        <v>41698</v>
      </c>
      <c r="B2105" s="191">
        <v>549</v>
      </c>
      <c r="C2105" s="191" t="s">
        <v>1027</v>
      </c>
      <c r="D2105" s="165" t="s">
        <v>1124</v>
      </c>
      <c r="E2105" s="192">
        <v>1636.4</v>
      </c>
      <c r="F2105" s="167">
        <v>41698</v>
      </c>
      <c r="G2105" s="168">
        <v>1636.4</v>
      </c>
      <c r="H2105" s="201">
        <f t="shared" si="32"/>
        <v>0</v>
      </c>
      <c r="I2105" s="169" t="s">
        <v>12</v>
      </c>
    </row>
    <row r="2106" spans="1:10" x14ac:dyDescent="0.25">
      <c r="A2106" s="190">
        <v>41698</v>
      </c>
      <c r="B2106" s="191">
        <v>550</v>
      </c>
      <c r="C2106" s="191" t="s">
        <v>1027</v>
      </c>
      <c r="D2106" s="165" t="s">
        <v>1125</v>
      </c>
      <c r="E2106" s="192">
        <v>3764.2</v>
      </c>
      <c r="F2106" s="167">
        <v>41698</v>
      </c>
      <c r="G2106" s="168">
        <v>3764.2</v>
      </c>
      <c r="H2106" s="201">
        <f t="shared" si="32"/>
        <v>0</v>
      </c>
      <c r="I2106" s="169" t="s">
        <v>37</v>
      </c>
    </row>
    <row r="2107" spans="1:10" x14ac:dyDescent="0.25">
      <c r="A2107" s="190">
        <v>41698</v>
      </c>
      <c r="B2107" s="191">
        <v>551</v>
      </c>
      <c r="C2107" s="191" t="s">
        <v>1027</v>
      </c>
      <c r="D2107" s="165" t="s">
        <v>12</v>
      </c>
      <c r="E2107" s="192">
        <v>35503</v>
      </c>
      <c r="F2107" s="167">
        <v>41698</v>
      </c>
      <c r="G2107" s="168">
        <v>35503</v>
      </c>
      <c r="H2107" s="201">
        <f t="shared" si="32"/>
        <v>0</v>
      </c>
      <c r="I2107" s="169"/>
    </row>
    <row r="2108" spans="1:10" x14ac:dyDescent="0.25">
      <c r="A2108" s="190">
        <v>41698</v>
      </c>
      <c r="B2108" s="191">
        <v>552</v>
      </c>
      <c r="C2108" s="191" t="s">
        <v>1027</v>
      </c>
      <c r="D2108" s="165" t="s">
        <v>260</v>
      </c>
      <c r="E2108" s="192">
        <v>3136</v>
      </c>
      <c r="F2108" s="167">
        <v>41698</v>
      </c>
      <c r="G2108" s="168">
        <v>3136</v>
      </c>
      <c r="H2108" s="201">
        <f t="shared" si="32"/>
        <v>0</v>
      </c>
      <c r="I2108" s="169" t="s">
        <v>217</v>
      </c>
    </row>
    <row r="2109" spans="1:10" x14ac:dyDescent="0.25">
      <c r="A2109" s="190">
        <v>41698</v>
      </c>
      <c r="B2109" s="191">
        <v>553</v>
      </c>
      <c r="C2109" s="191" t="s">
        <v>1027</v>
      </c>
      <c r="D2109" s="165" t="s">
        <v>316</v>
      </c>
      <c r="E2109" s="192">
        <v>603</v>
      </c>
      <c r="F2109" s="167">
        <v>41698</v>
      </c>
      <c r="G2109" s="168">
        <v>603</v>
      </c>
      <c r="H2109" s="201">
        <f t="shared" si="32"/>
        <v>0</v>
      </c>
      <c r="I2109" s="169" t="s">
        <v>12</v>
      </c>
    </row>
    <row r="2110" spans="1:10" x14ac:dyDescent="0.25">
      <c r="A2110" s="190">
        <v>41698</v>
      </c>
      <c r="B2110" s="191">
        <v>554</v>
      </c>
      <c r="C2110" s="191" t="s">
        <v>1027</v>
      </c>
      <c r="D2110" s="165" t="s">
        <v>68</v>
      </c>
      <c r="E2110" s="192">
        <v>3080</v>
      </c>
      <c r="F2110" s="167">
        <v>41698</v>
      </c>
      <c r="G2110" s="168">
        <v>3080</v>
      </c>
      <c r="H2110" s="201">
        <f t="shared" si="32"/>
        <v>0</v>
      </c>
      <c r="I2110" s="169" t="s">
        <v>37</v>
      </c>
      <c r="J2110" s="170" t="s">
        <v>1126</v>
      </c>
    </row>
    <row r="2111" spans="1:10" x14ac:dyDescent="0.25">
      <c r="A2111" s="190">
        <v>41698</v>
      </c>
      <c r="B2111" s="191">
        <v>555</v>
      </c>
      <c r="C2111" s="191" t="s">
        <v>1027</v>
      </c>
      <c r="D2111" s="165" t="s">
        <v>8</v>
      </c>
      <c r="E2111" s="192">
        <v>897.6</v>
      </c>
      <c r="F2111" s="167">
        <v>41698</v>
      </c>
      <c r="G2111" s="168">
        <v>897.6</v>
      </c>
      <c r="H2111" s="201">
        <f t="shared" si="32"/>
        <v>0</v>
      </c>
      <c r="I2111" s="169" t="s">
        <v>8</v>
      </c>
    </row>
    <row r="2112" spans="1:10" x14ac:dyDescent="0.25">
      <c r="A2112" s="190">
        <v>41698</v>
      </c>
      <c r="B2112" s="191">
        <v>556</v>
      </c>
      <c r="C2112" s="191" t="s">
        <v>1027</v>
      </c>
      <c r="D2112" s="165" t="s">
        <v>62</v>
      </c>
      <c r="E2112" s="192">
        <v>20725.2</v>
      </c>
      <c r="F2112" s="167">
        <v>41698</v>
      </c>
      <c r="G2112" s="168">
        <v>20725.2</v>
      </c>
      <c r="H2112" s="201">
        <f t="shared" si="32"/>
        <v>0</v>
      </c>
      <c r="I2112" s="169" t="s">
        <v>37</v>
      </c>
    </row>
    <row r="2113" spans="1:10" x14ac:dyDescent="0.25">
      <c r="A2113" s="190">
        <v>41698</v>
      </c>
      <c r="B2113" s="191">
        <v>557</v>
      </c>
      <c r="C2113" s="191" t="s">
        <v>1027</v>
      </c>
      <c r="D2113" s="165" t="s">
        <v>124</v>
      </c>
      <c r="E2113" s="192">
        <v>9734.4</v>
      </c>
      <c r="F2113" s="167">
        <v>41698</v>
      </c>
      <c r="G2113" s="168">
        <v>9734.4</v>
      </c>
      <c r="H2113" s="201">
        <f t="shared" si="32"/>
        <v>0</v>
      </c>
      <c r="I2113" s="169" t="s">
        <v>12</v>
      </c>
    </row>
    <row r="2114" spans="1:10" ht="15" x14ac:dyDescent="0.25">
      <c r="A2114" s="190">
        <v>41698</v>
      </c>
      <c r="B2114" s="191">
        <v>558</v>
      </c>
      <c r="C2114" s="191" t="s">
        <v>1027</v>
      </c>
      <c r="D2114" s="165" t="s">
        <v>47</v>
      </c>
      <c r="E2114" s="192">
        <v>3202.5</v>
      </c>
      <c r="F2114" s="167">
        <v>41698</v>
      </c>
      <c r="G2114" s="168">
        <v>3202.5</v>
      </c>
      <c r="H2114" s="201">
        <f t="shared" si="32"/>
        <v>0</v>
      </c>
      <c r="I2114" s="169" t="s">
        <v>12</v>
      </c>
      <c r="J2114" s="145"/>
    </row>
    <row r="2115" spans="1:10" ht="15" x14ac:dyDescent="0.25">
      <c r="A2115" s="190">
        <v>41698</v>
      </c>
      <c r="B2115" s="191">
        <v>559</v>
      </c>
      <c r="C2115" s="191" t="s">
        <v>1027</v>
      </c>
      <c r="D2115" s="165" t="s">
        <v>35</v>
      </c>
      <c r="E2115" s="192">
        <v>2033</v>
      </c>
      <c r="F2115" s="167">
        <v>41698</v>
      </c>
      <c r="G2115" s="168">
        <v>2033</v>
      </c>
      <c r="H2115" s="201">
        <f t="shared" si="32"/>
        <v>0</v>
      </c>
      <c r="I2115" s="169" t="s">
        <v>12</v>
      </c>
      <c r="J2115" s="145"/>
    </row>
    <row r="2116" spans="1:10" ht="15" x14ac:dyDescent="0.25">
      <c r="A2116" s="190">
        <v>41698</v>
      </c>
      <c r="B2116" s="191">
        <v>560</v>
      </c>
      <c r="C2116" s="191" t="s">
        <v>1027</v>
      </c>
      <c r="D2116" s="165" t="s">
        <v>70</v>
      </c>
      <c r="E2116" s="192">
        <v>4645.2</v>
      </c>
      <c r="F2116" s="173">
        <v>41701</v>
      </c>
      <c r="G2116" s="174">
        <v>4645.2</v>
      </c>
      <c r="H2116" s="201">
        <f t="shared" si="32"/>
        <v>0</v>
      </c>
      <c r="I2116" s="169"/>
      <c r="J2116" s="145"/>
    </row>
    <row r="2117" spans="1:10" ht="15" x14ac:dyDescent="0.25">
      <c r="A2117" s="190">
        <v>41698</v>
      </c>
      <c r="B2117" s="191">
        <v>561</v>
      </c>
      <c r="C2117" s="191" t="s">
        <v>1027</v>
      </c>
      <c r="D2117" s="165" t="s">
        <v>349</v>
      </c>
      <c r="E2117" s="192">
        <v>5318.5</v>
      </c>
      <c r="F2117" s="167">
        <v>41698</v>
      </c>
      <c r="G2117" s="168">
        <v>5318.5</v>
      </c>
      <c r="H2117" s="201">
        <f t="shared" ref="H2117:H2152" si="33">E2117-G2117</f>
        <v>0</v>
      </c>
      <c r="I2117" s="169" t="s">
        <v>12</v>
      </c>
      <c r="J2117" s="145"/>
    </row>
    <row r="2118" spans="1:10" ht="15" x14ac:dyDescent="0.25">
      <c r="A2118" s="190">
        <v>41698</v>
      </c>
      <c r="B2118" s="191">
        <v>562</v>
      </c>
      <c r="C2118" s="191" t="s">
        <v>1027</v>
      </c>
      <c r="D2118" s="165" t="s">
        <v>300</v>
      </c>
      <c r="E2118" s="192">
        <v>3766</v>
      </c>
      <c r="F2118" s="167">
        <v>41698</v>
      </c>
      <c r="G2118" s="168">
        <v>3766</v>
      </c>
      <c r="H2118" s="201">
        <f t="shared" si="33"/>
        <v>0</v>
      </c>
      <c r="I2118" s="169" t="s">
        <v>12</v>
      </c>
      <c r="J2118" s="145"/>
    </row>
    <row r="2119" spans="1:10" ht="15" x14ac:dyDescent="0.25">
      <c r="A2119" s="190">
        <v>41698</v>
      </c>
      <c r="B2119" s="191">
        <v>563</v>
      </c>
      <c r="C2119" s="191" t="s">
        <v>1027</v>
      </c>
      <c r="D2119" s="165" t="s">
        <v>22</v>
      </c>
      <c r="E2119" s="192">
        <v>1661</v>
      </c>
      <c r="F2119" s="167">
        <v>41698</v>
      </c>
      <c r="G2119" s="168">
        <v>1661</v>
      </c>
      <c r="H2119" s="201">
        <f t="shared" si="33"/>
        <v>0</v>
      </c>
      <c r="I2119" s="169" t="s">
        <v>8</v>
      </c>
      <c r="J2119" s="145"/>
    </row>
    <row r="2120" spans="1:10" ht="15" x14ac:dyDescent="0.25">
      <c r="A2120" s="190">
        <v>41698</v>
      </c>
      <c r="B2120" s="191">
        <v>564</v>
      </c>
      <c r="C2120" s="191" t="s">
        <v>1027</v>
      </c>
      <c r="D2120" s="165" t="s">
        <v>99</v>
      </c>
      <c r="E2120" s="192">
        <v>1508.5</v>
      </c>
      <c r="F2120" s="167">
        <v>41698</v>
      </c>
      <c r="G2120" s="168">
        <v>1508.5</v>
      </c>
      <c r="H2120" s="201">
        <f t="shared" si="33"/>
        <v>0</v>
      </c>
      <c r="I2120" s="169" t="s">
        <v>12</v>
      </c>
      <c r="J2120" s="145"/>
    </row>
    <row r="2121" spans="1:10" ht="15" x14ac:dyDescent="0.25">
      <c r="A2121" s="190">
        <v>41698</v>
      </c>
      <c r="B2121" s="191">
        <v>565</v>
      </c>
      <c r="C2121" s="191" t="s">
        <v>1027</v>
      </c>
      <c r="D2121" s="165" t="s">
        <v>914</v>
      </c>
      <c r="E2121" s="192">
        <v>9068</v>
      </c>
      <c r="F2121" s="167">
        <v>41698</v>
      </c>
      <c r="G2121" s="168">
        <v>9068</v>
      </c>
      <c r="H2121" s="201">
        <f t="shared" si="33"/>
        <v>0</v>
      </c>
      <c r="I2121" s="169"/>
      <c r="J2121" s="145"/>
    </row>
    <row r="2122" spans="1:10" ht="15" x14ac:dyDescent="0.25">
      <c r="A2122" s="190">
        <v>41698</v>
      </c>
      <c r="B2122" s="191">
        <v>566</v>
      </c>
      <c r="C2122" s="191" t="s">
        <v>1027</v>
      </c>
      <c r="D2122" s="165" t="s">
        <v>494</v>
      </c>
      <c r="E2122" s="192">
        <v>2957</v>
      </c>
      <c r="F2122" s="167">
        <v>41698</v>
      </c>
      <c r="G2122" s="168">
        <v>2957</v>
      </c>
      <c r="H2122" s="201">
        <f t="shared" si="33"/>
        <v>0</v>
      </c>
      <c r="I2122" s="169" t="s">
        <v>27</v>
      </c>
      <c r="J2122" s="145"/>
    </row>
    <row r="2123" spans="1:10" ht="15" x14ac:dyDescent="0.25">
      <c r="A2123" s="190">
        <v>41698</v>
      </c>
      <c r="B2123" s="191">
        <v>567</v>
      </c>
      <c r="C2123" s="191" t="s">
        <v>1027</v>
      </c>
      <c r="D2123" s="165" t="s">
        <v>59</v>
      </c>
      <c r="E2123" s="192">
        <v>15687.84</v>
      </c>
      <c r="F2123" s="173" t="s">
        <v>1127</v>
      </c>
      <c r="G2123" s="168">
        <v>15687.84</v>
      </c>
      <c r="H2123" s="201">
        <f t="shared" si="33"/>
        <v>0</v>
      </c>
      <c r="I2123" s="169" t="s">
        <v>21</v>
      </c>
      <c r="J2123" s="145"/>
    </row>
    <row r="2124" spans="1:10" ht="15" x14ac:dyDescent="0.25">
      <c r="A2124" s="190">
        <v>41698</v>
      </c>
      <c r="B2124" s="191">
        <v>568</v>
      </c>
      <c r="C2124" s="191" t="s">
        <v>1027</v>
      </c>
      <c r="D2124" s="165" t="s">
        <v>494</v>
      </c>
      <c r="E2124" s="192">
        <v>4320</v>
      </c>
      <c r="F2124" s="167">
        <v>41698</v>
      </c>
      <c r="G2124" s="168">
        <v>4320</v>
      </c>
      <c r="H2124" s="201">
        <f t="shared" si="33"/>
        <v>0</v>
      </c>
      <c r="I2124" s="169" t="s">
        <v>21</v>
      </c>
      <c r="J2124" s="145"/>
    </row>
    <row r="2125" spans="1:10" ht="15" x14ac:dyDescent="0.25">
      <c r="A2125" s="190">
        <v>41698</v>
      </c>
      <c r="B2125" s="191">
        <v>569</v>
      </c>
      <c r="C2125" s="191" t="s">
        <v>1027</v>
      </c>
      <c r="D2125" s="165" t="s">
        <v>16</v>
      </c>
      <c r="E2125" s="192">
        <v>54969</v>
      </c>
      <c r="F2125" s="173">
        <v>41710</v>
      </c>
      <c r="G2125" s="174">
        <v>54969</v>
      </c>
      <c r="H2125" s="201">
        <f t="shared" si="33"/>
        <v>0</v>
      </c>
      <c r="I2125" s="169" t="s">
        <v>30</v>
      </c>
      <c r="J2125" s="145"/>
    </row>
    <row r="2126" spans="1:10" ht="15" x14ac:dyDescent="0.25">
      <c r="A2126" s="190">
        <v>41698</v>
      </c>
      <c r="B2126" s="191">
        <v>570</v>
      </c>
      <c r="C2126" s="191" t="s">
        <v>1027</v>
      </c>
      <c r="D2126" s="165" t="s">
        <v>509</v>
      </c>
      <c r="E2126" s="221">
        <v>30840.5</v>
      </c>
      <c r="F2126" s="215" t="s">
        <v>1128</v>
      </c>
      <c r="G2126" s="168">
        <f>30040+800.5</f>
        <v>30840.5</v>
      </c>
      <c r="H2126" s="201">
        <f t="shared" si="33"/>
        <v>0</v>
      </c>
      <c r="I2126" s="169" t="s">
        <v>8</v>
      </c>
      <c r="J2126" s="145"/>
    </row>
    <row r="2127" spans="1:10" ht="15" x14ac:dyDescent="0.25">
      <c r="A2127" s="190">
        <v>41698</v>
      </c>
      <c r="B2127" s="191">
        <v>571</v>
      </c>
      <c r="C2127" s="191" t="s">
        <v>1027</v>
      </c>
      <c r="D2127" s="165" t="s">
        <v>176</v>
      </c>
      <c r="E2127" s="192">
        <v>2580.5</v>
      </c>
      <c r="F2127" s="167">
        <v>41698</v>
      </c>
      <c r="G2127" s="168">
        <v>2580.5</v>
      </c>
      <c r="H2127" s="201">
        <f t="shared" si="33"/>
        <v>0</v>
      </c>
      <c r="I2127" s="169"/>
      <c r="J2127" s="145"/>
    </row>
    <row r="2128" spans="1:10" ht="15" x14ac:dyDescent="0.25">
      <c r="A2128" s="190">
        <v>41698</v>
      </c>
      <c r="B2128" s="191">
        <v>572</v>
      </c>
      <c r="C2128" s="191" t="s">
        <v>1027</v>
      </c>
      <c r="D2128" s="165" t="s">
        <v>51</v>
      </c>
      <c r="E2128" s="192">
        <v>774.5</v>
      </c>
      <c r="F2128" s="167">
        <v>41698</v>
      </c>
      <c r="G2128" s="168">
        <v>774.5</v>
      </c>
      <c r="H2128" s="201">
        <f t="shared" si="33"/>
        <v>0</v>
      </c>
      <c r="I2128" s="169"/>
      <c r="J2128" s="145"/>
    </row>
    <row r="2129" spans="1:10" ht="15" x14ac:dyDescent="0.25">
      <c r="A2129" s="190">
        <v>41698</v>
      </c>
      <c r="B2129" s="191">
        <v>573</v>
      </c>
      <c r="C2129" s="191" t="s">
        <v>1027</v>
      </c>
      <c r="D2129" s="165" t="s">
        <v>54</v>
      </c>
      <c r="E2129" s="192">
        <v>58220</v>
      </c>
      <c r="F2129" s="167">
        <v>41698</v>
      </c>
      <c r="G2129" s="168">
        <v>58220</v>
      </c>
      <c r="H2129" s="201">
        <f t="shared" si="33"/>
        <v>0</v>
      </c>
      <c r="I2129" s="169" t="s">
        <v>217</v>
      </c>
      <c r="J2129" s="145"/>
    </row>
    <row r="2130" spans="1:10" ht="15" x14ac:dyDescent="0.25">
      <c r="A2130" s="190">
        <v>41698</v>
      </c>
      <c r="B2130" s="191">
        <v>574</v>
      </c>
      <c r="C2130" s="191" t="s">
        <v>1027</v>
      </c>
      <c r="D2130" s="165" t="s">
        <v>74</v>
      </c>
      <c r="E2130" s="192">
        <v>335</v>
      </c>
      <c r="F2130" s="167">
        <v>41698</v>
      </c>
      <c r="G2130" s="168">
        <v>335</v>
      </c>
      <c r="H2130" s="201">
        <f t="shared" si="33"/>
        <v>0</v>
      </c>
      <c r="I2130" s="169"/>
      <c r="J2130" s="145"/>
    </row>
    <row r="2131" spans="1:10" ht="15" x14ac:dyDescent="0.25">
      <c r="A2131" s="190">
        <v>41698</v>
      </c>
      <c r="B2131" s="191">
        <v>575</v>
      </c>
      <c r="C2131" s="191" t="s">
        <v>1027</v>
      </c>
      <c r="D2131" s="165" t="s">
        <v>87</v>
      </c>
      <c r="E2131" s="192">
        <v>3588</v>
      </c>
      <c r="F2131" s="167">
        <v>41698</v>
      </c>
      <c r="G2131" s="168">
        <v>3588</v>
      </c>
      <c r="H2131" s="201">
        <f t="shared" si="33"/>
        <v>0</v>
      </c>
      <c r="I2131" s="169" t="s">
        <v>8</v>
      </c>
      <c r="J2131" s="145"/>
    </row>
    <row r="2132" spans="1:10" ht="15" x14ac:dyDescent="0.25">
      <c r="A2132" s="190">
        <v>41698</v>
      </c>
      <c r="B2132" s="191">
        <v>576</v>
      </c>
      <c r="C2132" s="191" t="s">
        <v>1027</v>
      </c>
      <c r="D2132" s="165" t="s">
        <v>23</v>
      </c>
      <c r="E2132" s="192">
        <v>1728</v>
      </c>
      <c r="F2132" s="167">
        <v>41698</v>
      </c>
      <c r="G2132" s="168">
        <v>1728</v>
      </c>
      <c r="H2132" s="201">
        <f t="shared" si="33"/>
        <v>0</v>
      </c>
      <c r="I2132" s="169"/>
      <c r="J2132" s="145"/>
    </row>
    <row r="2133" spans="1:10" ht="15" x14ac:dyDescent="0.25">
      <c r="A2133" s="190">
        <v>41698</v>
      </c>
      <c r="B2133" s="191">
        <v>577</v>
      </c>
      <c r="C2133" s="191" t="s">
        <v>1027</v>
      </c>
      <c r="D2133" s="165" t="s">
        <v>136</v>
      </c>
      <c r="E2133" s="192">
        <v>3854</v>
      </c>
      <c r="F2133" s="173">
        <v>41708</v>
      </c>
      <c r="G2133" s="174">
        <v>3854</v>
      </c>
      <c r="H2133" s="201">
        <f t="shared" si="33"/>
        <v>0</v>
      </c>
      <c r="I2133" s="169"/>
      <c r="J2133" s="145"/>
    </row>
    <row r="2134" spans="1:10" ht="15" x14ac:dyDescent="0.25">
      <c r="A2134" s="190">
        <v>41698</v>
      </c>
      <c r="B2134" s="191">
        <v>578</v>
      </c>
      <c r="C2134" s="191" t="s">
        <v>1027</v>
      </c>
      <c r="D2134" s="165" t="s">
        <v>62</v>
      </c>
      <c r="E2134" s="192">
        <v>6450</v>
      </c>
      <c r="F2134" s="167">
        <v>41698</v>
      </c>
      <c r="G2134" s="168">
        <v>6450</v>
      </c>
      <c r="H2134" s="201">
        <f t="shared" si="33"/>
        <v>0</v>
      </c>
      <c r="I2134" s="169"/>
      <c r="J2134" s="145"/>
    </row>
    <row r="2135" spans="1:10" ht="15" x14ac:dyDescent="0.25">
      <c r="A2135" s="190">
        <v>41698</v>
      </c>
      <c r="B2135" s="191">
        <v>579</v>
      </c>
      <c r="C2135" s="191" t="s">
        <v>1027</v>
      </c>
      <c r="D2135" s="165" t="s">
        <v>27</v>
      </c>
      <c r="E2135" s="192">
        <v>24772.2</v>
      </c>
      <c r="F2135" s="167">
        <v>41698</v>
      </c>
      <c r="G2135" s="168">
        <v>24772.2</v>
      </c>
      <c r="H2135" s="201">
        <f t="shared" si="33"/>
        <v>0</v>
      </c>
      <c r="I2135" s="169" t="s">
        <v>27</v>
      </c>
      <c r="J2135" s="145"/>
    </row>
    <row r="2136" spans="1:10" ht="15" x14ac:dyDescent="0.25">
      <c r="A2136" s="190">
        <v>41698</v>
      </c>
      <c r="B2136" s="191">
        <v>580</v>
      </c>
      <c r="C2136" s="191" t="s">
        <v>1027</v>
      </c>
      <c r="D2136" s="165" t="s">
        <v>92</v>
      </c>
      <c r="E2136" s="192">
        <v>11049</v>
      </c>
      <c r="F2136" s="167">
        <v>41698</v>
      </c>
      <c r="G2136" s="168">
        <v>11049</v>
      </c>
      <c r="H2136" s="201">
        <f t="shared" si="33"/>
        <v>0</v>
      </c>
      <c r="I2136" s="169" t="s">
        <v>27</v>
      </c>
      <c r="J2136" s="145"/>
    </row>
    <row r="2137" spans="1:10" ht="15" x14ac:dyDescent="0.25">
      <c r="A2137" s="190">
        <v>41698</v>
      </c>
      <c r="B2137" s="191">
        <v>581</v>
      </c>
      <c r="C2137" s="191" t="s">
        <v>1027</v>
      </c>
      <c r="D2137" s="165" t="s">
        <v>147</v>
      </c>
      <c r="E2137" s="192">
        <v>26736.5</v>
      </c>
      <c r="F2137" s="173">
        <v>41701</v>
      </c>
      <c r="G2137" s="174">
        <v>26736.5</v>
      </c>
      <c r="H2137" s="201">
        <f t="shared" si="33"/>
        <v>0</v>
      </c>
      <c r="I2137" s="169"/>
      <c r="J2137" s="145"/>
    </row>
    <row r="2138" spans="1:10" ht="15" x14ac:dyDescent="0.25">
      <c r="A2138" s="190">
        <v>41698</v>
      </c>
      <c r="B2138" s="191">
        <v>582</v>
      </c>
      <c r="C2138" s="191" t="s">
        <v>1027</v>
      </c>
      <c r="D2138" s="165" t="s">
        <v>240</v>
      </c>
      <c r="E2138" s="192">
        <v>53499</v>
      </c>
      <c r="F2138" s="239" t="s">
        <v>1129</v>
      </c>
      <c r="G2138" s="174">
        <v>53499</v>
      </c>
      <c r="H2138" s="201">
        <f t="shared" si="33"/>
        <v>0</v>
      </c>
      <c r="I2138" s="169" t="s">
        <v>27</v>
      </c>
      <c r="J2138" s="145"/>
    </row>
    <row r="2139" spans="1:10" ht="15" x14ac:dyDescent="0.25">
      <c r="A2139" s="190">
        <v>41698</v>
      </c>
      <c r="B2139" s="191">
        <v>583</v>
      </c>
      <c r="C2139" s="191" t="s">
        <v>1027</v>
      </c>
      <c r="D2139" s="165" t="s">
        <v>545</v>
      </c>
      <c r="E2139" s="192">
        <v>7316.2</v>
      </c>
      <c r="F2139" s="167">
        <v>41698</v>
      </c>
      <c r="G2139" s="168">
        <v>7316.2</v>
      </c>
      <c r="H2139" s="201">
        <f t="shared" si="33"/>
        <v>0</v>
      </c>
      <c r="I2139" s="169" t="s">
        <v>27</v>
      </c>
      <c r="J2139" s="145"/>
    </row>
    <row r="2140" spans="1:10" ht="15" x14ac:dyDescent="0.25">
      <c r="A2140" s="190">
        <v>41698</v>
      </c>
      <c r="B2140" s="191">
        <v>584</v>
      </c>
      <c r="C2140" s="191" t="s">
        <v>1027</v>
      </c>
      <c r="D2140" s="165" t="s">
        <v>373</v>
      </c>
      <c r="E2140" s="192">
        <v>28581.5</v>
      </c>
      <c r="F2140" s="167">
        <v>41698</v>
      </c>
      <c r="G2140" s="168">
        <v>28581.5</v>
      </c>
      <c r="H2140" s="201">
        <f t="shared" si="33"/>
        <v>0</v>
      </c>
      <c r="I2140" s="169" t="s">
        <v>30</v>
      </c>
      <c r="J2140" s="145"/>
    </row>
    <row r="2141" spans="1:10" ht="15" x14ac:dyDescent="0.25">
      <c r="A2141" s="190">
        <v>41698</v>
      </c>
      <c r="B2141" s="191">
        <v>585</v>
      </c>
      <c r="C2141" s="191" t="s">
        <v>1027</v>
      </c>
      <c r="D2141" s="165" t="s">
        <v>244</v>
      </c>
      <c r="E2141" s="192">
        <v>19189.5</v>
      </c>
      <c r="F2141" s="239" t="s">
        <v>1130</v>
      </c>
      <c r="G2141" s="174">
        <v>19189.5</v>
      </c>
      <c r="H2141" s="201">
        <f t="shared" si="33"/>
        <v>0</v>
      </c>
      <c r="I2141" s="169" t="s">
        <v>27</v>
      </c>
      <c r="J2141" s="145"/>
    </row>
    <row r="2142" spans="1:10" ht="15" x14ac:dyDescent="0.25">
      <c r="A2142" s="190">
        <v>41698</v>
      </c>
      <c r="B2142" s="191">
        <v>586</v>
      </c>
      <c r="C2142" s="191" t="s">
        <v>1027</v>
      </c>
      <c r="D2142" s="165" t="s">
        <v>149</v>
      </c>
      <c r="E2142" s="192">
        <v>10229</v>
      </c>
      <c r="F2142" s="167">
        <v>41698</v>
      </c>
      <c r="G2142" s="168">
        <v>10229</v>
      </c>
      <c r="H2142" s="201">
        <f t="shared" si="33"/>
        <v>0</v>
      </c>
      <c r="I2142" s="169" t="s">
        <v>27</v>
      </c>
      <c r="J2142" s="145"/>
    </row>
    <row r="2143" spans="1:10" ht="15" x14ac:dyDescent="0.25">
      <c r="A2143" s="190">
        <v>41698</v>
      </c>
      <c r="B2143" s="191">
        <v>587</v>
      </c>
      <c r="C2143" s="191" t="s">
        <v>1027</v>
      </c>
      <c r="D2143" s="165" t="s">
        <v>16</v>
      </c>
      <c r="E2143" s="192">
        <v>6819.5</v>
      </c>
      <c r="F2143" s="173">
        <v>41710</v>
      </c>
      <c r="G2143" s="174">
        <v>6819.5</v>
      </c>
      <c r="H2143" s="201">
        <f t="shared" si="33"/>
        <v>0</v>
      </c>
      <c r="I2143" s="169" t="s">
        <v>30</v>
      </c>
      <c r="J2143" s="145"/>
    </row>
    <row r="2144" spans="1:10" ht="15" x14ac:dyDescent="0.25">
      <c r="A2144" s="190">
        <v>41698</v>
      </c>
      <c r="B2144" s="191">
        <v>588</v>
      </c>
      <c r="C2144" s="191" t="s">
        <v>1027</v>
      </c>
      <c r="D2144" s="165" t="s">
        <v>163</v>
      </c>
      <c r="E2144" s="192">
        <v>7330.5</v>
      </c>
      <c r="F2144" s="167">
        <v>41698</v>
      </c>
      <c r="G2144" s="168">
        <v>7330.5</v>
      </c>
      <c r="H2144" s="201">
        <f t="shared" si="33"/>
        <v>0</v>
      </c>
      <c r="I2144" s="169" t="s">
        <v>27</v>
      </c>
      <c r="J2144" s="145"/>
    </row>
    <row r="2145" spans="1:10" ht="15" x14ac:dyDescent="0.25">
      <c r="A2145" s="190">
        <v>41698</v>
      </c>
      <c r="B2145" s="191">
        <v>589</v>
      </c>
      <c r="C2145" s="191" t="s">
        <v>1027</v>
      </c>
      <c r="D2145" s="165" t="s">
        <v>28</v>
      </c>
      <c r="E2145" s="221">
        <v>6745</v>
      </c>
      <c r="F2145" s="215" t="s">
        <v>1131</v>
      </c>
      <c r="G2145" s="168">
        <f>6100+645</f>
        <v>6745</v>
      </c>
      <c r="H2145" s="201">
        <f t="shared" si="33"/>
        <v>0</v>
      </c>
      <c r="I2145" s="169"/>
      <c r="J2145" s="145"/>
    </row>
    <row r="2146" spans="1:10" x14ac:dyDescent="0.25">
      <c r="A2146" s="190">
        <v>41698</v>
      </c>
      <c r="B2146" s="191">
        <v>590</v>
      </c>
      <c r="C2146" s="191" t="s">
        <v>1027</v>
      </c>
      <c r="D2146" s="165" t="s">
        <v>147</v>
      </c>
      <c r="E2146" s="221">
        <v>3194</v>
      </c>
      <c r="F2146" s="215" t="s">
        <v>1132</v>
      </c>
      <c r="G2146" s="174">
        <v>3194</v>
      </c>
      <c r="H2146" s="201">
        <f t="shared" si="33"/>
        <v>0</v>
      </c>
      <c r="I2146" s="169"/>
    </row>
    <row r="2147" spans="1:10" x14ac:dyDescent="0.25">
      <c r="A2147" s="190">
        <v>41698</v>
      </c>
      <c r="B2147" s="191">
        <v>591</v>
      </c>
      <c r="C2147" s="191" t="s">
        <v>1027</v>
      </c>
      <c r="D2147" s="165" t="s">
        <v>28</v>
      </c>
      <c r="E2147" s="192">
        <v>10694.5</v>
      </c>
      <c r="F2147" s="167">
        <v>41698</v>
      </c>
      <c r="G2147" s="168">
        <v>10694.5</v>
      </c>
      <c r="H2147" s="201">
        <f t="shared" si="33"/>
        <v>0</v>
      </c>
      <c r="I2147" s="169"/>
    </row>
    <row r="2148" spans="1:10" x14ac:dyDescent="0.25">
      <c r="A2148" s="190">
        <v>41698</v>
      </c>
      <c r="B2148" s="191">
        <v>592</v>
      </c>
      <c r="C2148" s="191" t="s">
        <v>1027</v>
      </c>
      <c r="D2148" s="165" t="s">
        <v>36</v>
      </c>
      <c r="E2148" s="221">
        <v>8733.5</v>
      </c>
      <c r="F2148" s="215" t="s">
        <v>1133</v>
      </c>
      <c r="G2148" s="174">
        <v>8733.5</v>
      </c>
      <c r="H2148" s="201">
        <f t="shared" si="33"/>
        <v>0</v>
      </c>
      <c r="I2148" s="169" t="s">
        <v>21</v>
      </c>
      <c r="J2148" s="170" t="s">
        <v>1052</v>
      </c>
    </row>
    <row r="2149" spans="1:10" x14ac:dyDescent="0.25">
      <c r="A2149" s="190">
        <v>41698</v>
      </c>
      <c r="B2149" s="191">
        <v>593</v>
      </c>
      <c r="C2149" s="191" t="s">
        <v>1027</v>
      </c>
      <c r="D2149" s="165" t="s">
        <v>269</v>
      </c>
      <c r="E2149" s="192">
        <v>2697</v>
      </c>
      <c r="F2149" s="167">
        <v>41698</v>
      </c>
      <c r="G2149" s="168">
        <v>2697</v>
      </c>
      <c r="H2149" s="201">
        <f t="shared" si="33"/>
        <v>0</v>
      </c>
      <c r="I2149" s="169"/>
    </row>
    <row r="2150" spans="1:10" x14ac:dyDescent="0.25">
      <c r="A2150" s="190">
        <v>41698</v>
      </c>
      <c r="B2150" s="191">
        <v>594</v>
      </c>
      <c r="C2150" s="191" t="s">
        <v>1027</v>
      </c>
      <c r="D2150" s="165" t="s">
        <v>152</v>
      </c>
      <c r="E2150" s="192">
        <v>6851</v>
      </c>
      <c r="F2150" s="167">
        <v>41698</v>
      </c>
      <c r="G2150" s="168">
        <v>6851</v>
      </c>
      <c r="H2150" s="201">
        <f t="shared" si="33"/>
        <v>0</v>
      </c>
      <c r="I2150" s="169"/>
    </row>
    <row r="2151" spans="1:10" x14ac:dyDescent="0.25">
      <c r="A2151" s="190">
        <v>41698</v>
      </c>
      <c r="B2151" s="191">
        <v>595</v>
      </c>
      <c r="C2151" s="191" t="s">
        <v>1027</v>
      </c>
      <c r="D2151" s="165" t="s">
        <v>14</v>
      </c>
      <c r="E2151" s="192">
        <v>8996</v>
      </c>
      <c r="F2151" s="173">
        <v>41699</v>
      </c>
      <c r="G2151" s="174">
        <v>8996</v>
      </c>
      <c r="H2151" s="201">
        <f t="shared" si="33"/>
        <v>0</v>
      </c>
      <c r="I2151" s="169" t="s">
        <v>217</v>
      </c>
    </row>
    <row r="2152" spans="1:10" x14ac:dyDescent="0.25">
      <c r="A2152" s="190">
        <v>41698</v>
      </c>
      <c r="B2152" s="191">
        <v>596</v>
      </c>
      <c r="C2152" s="191" t="s">
        <v>1027</v>
      </c>
      <c r="D2152" s="165" t="s">
        <v>8</v>
      </c>
      <c r="E2152" s="192">
        <v>2277</v>
      </c>
      <c r="F2152" s="167">
        <v>41698</v>
      </c>
      <c r="G2152" s="168">
        <v>2277</v>
      </c>
      <c r="H2152" s="240">
        <f t="shared" si="33"/>
        <v>0</v>
      </c>
      <c r="I2152" s="169" t="s">
        <v>8</v>
      </c>
    </row>
    <row r="2153" spans="1:10" ht="16.5" thickBot="1" x14ac:dyDescent="0.3">
      <c r="A2153" s="241"/>
      <c r="B2153" s="242"/>
      <c r="C2153" s="242"/>
      <c r="D2153" s="243"/>
      <c r="E2153" s="244"/>
      <c r="F2153" s="245"/>
      <c r="G2153" s="246"/>
      <c r="H2153" s="247"/>
      <c r="I2153" s="169"/>
    </row>
    <row r="2154" spans="1:10" ht="17.25" thickTop="1" thickBot="1" x14ac:dyDescent="0.3">
      <c r="A2154" s="204"/>
      <c r="B2154" s="198"/>
      <c r="C2154" s="198"/>
      <c r="D2154" s="165"/>
      <c r="E2154" s="192"/>
      <c r="F2154" s="167"/>
      <c r="G2154" s="168"/>
      <c r="H2154" s="199"/>
      <c r="I2154" s="169"/>
    </row>
    <row r="2155" spans="1:10" x14ac:dyDescent="0.25">
      <c r="A2155" s="248"/>
      <c r="B2155" s="248"/>
      <c r="C2155" s="248"/>
      <c r="D2155" s="582"/>
      <c r="E2155" s="583">
        <f>SUM(E3:E2152)</f>
        <v>24470251.700000007</v>
      </c>
      <c r="F2155" s="249"/>
      <c r="G2155" s="585">
        <f>SUM(G3:G2152)</f>
        <v>22601158.979999997</v>
      </c>
      <c r="H2155" s="587">
        <f>SUM(H3:H2152)</f>
        <v>1869092.7199999997</v>
      </c>
    </row>
    <row r="2156" spans="1:10" ht="16.5" thickBot="1" x14ac:dyDescent="0.3">
      <c r="D2156" s="582"/>
      <c r="E2156" s="584"/>
      <c r="F2156" s="250"/>
      <c r="G2156" s="586"/>
      <c r="H2156" s="588"/>
      <c r="I2156" s="251"/>
    </row>
    <row r="2158" spans="1:10" x14ac:dyDescent="0.25">
      <c r="E2158" s="141"/>
      <c r="F2158" s="142"/>
      <c r="G2158" s="141"/>
    </row>
    <row r="2159" spans="1:10" x14ac:dyDescent="0.25">
      <c r="E2159" s="141"/>
      <c r="F2159" s="142"/>
      <c r="G2159" s="141"/>
    </row>
    <row r="2160" spans="1:10" x14ac:dyDescent="0.25">
      <c r="E2160" s="141"/>
      <c r="F2160" s="142"/>
      <c r="G2160" s="141"/>
    </row>
    <row r="2161" spans="1:10" ht="30" x14ac:dyDescent="0.25">
      <c r="E2161" s="143" t="s">
        <v>749</v>
      </c>
      <c r="F2161" s="142"/>
      <c r="G2161" s="144" t="s">
        <v>750</v>
      </c>
    </row>
    <row r="2162" spans="1:10" x14ac:dyDescent="0.25">
      <c r="E2162" s="143"/>
      <c r="F2162" s="142"/>
      <c r="G2162" s="144"/>
    </row>
    <row r="2163" spans="1:10" x14ac:dyDescent="0.25">
      <c r="E2163" s="143"/>
      <c r="F2163" s="142"/>
      <c r="G2163" s="144"/>
    </row>
    <row r="2164" spans="1:10" ht="15" x14ac:dyDescent="0.25">
      <c r="A2164" s="145"/>
      <c r="B2164" s="145"/>
      <c r="C2164" s="145"/>
      <c r="D2164" s="229"/>
      <c r="E2164" s="143"/>
      <c r="F2164" s="142"/>
      <c r="G2164" s="144"/>
      <c r="H2164" s="145"/>
      <c r="I2164" s="145"/>
      <c r="J2164" s="145"/>
    </row>
    <row r="2165" spans="1:10" ht="15" x14ac:dyDescent="0.25">
      <c r="A2165" s="145"/>
      <c r="B2165" s="145"/>
      <c r="C2165" s="145"/>
      <c r="D2165" s="229"/>
      <c r="E2165" s="141"/>
      <c r="F2165" s="142"/>
      <c r="G2165" s="141"/>
      <c r="H2165" s="145"/>
      <c r="I2165" s="145"/>
      <c r="J2165" s="145"/>
    </row>
    <row r="2166" spans="1:10" ht="15" x14ac:dyDescent="0.25">
      <c r="A2166" s="145"/>
      <c r="B2166" s="145"/>
      <c r="C2166" s="145"/>
      <c r="D2166" s="229"/>
      <c r="E2166" s="141"/>
      <c r="F2166" s="142"/>
      <c r="G2166" s="141"/>
      <c r="H2166" s="145"/>
      <c r="I2166" s="145"/>
      <c r="J2166" s="145"/>
    </row>
    <row r="2167" spans="1:10" ht="15" x14ac:dyDescent="0.25">
      <c r="A2167" s="145"/>
      <c r="B2167" s="145"/>
      <c r="C2167" s="145"/>
      <c r="D2167" s="229"/>
      <c r="E2167" s="141"/>
      <c r="F2167" s="142"/>
      <c r="G2167" s="141"/>
      <c r="H2167" s="145"/>
      <c r="I2167" s="145"/>
      <c r="J2167" s="145"/>
    </row>
    <row r="2168" spans="1:10" ht="21" x14ac:dyDescent="0.35">
      <c r="A2168" s="145"/>
      <c r="B2168" s="145"/>
      <c r="C2168" s="145"/>
      <c r="D2168" s="229"/>
      <c r="E2168" s="577">
        <f>E2155-G2155</f>
        <v>1869092.72000001</v>
      </c>
      <c r="F2168" s="578"/>
      <c r="G2168" s="579"/>
      <c r="H2168" s="145"/>
      <c r="I2168" s="145"/>
      <c r="J2168" s="145"/>
    </row>
    <row r="2169" spans="1:10" ht="15" x14ac:dyDescent="0.25">
      <c r="A2169" s="145"/>
      <c r="B2169" s="145"/>
      <c r="C2169" s="145"/>
      <c r="D2169" s="229"/>
      <c r="E2169" s="141"/>
      <c r="F2169" s="142"/>
      <c r="G2169" s="141"/>
      <c r="H2169" s="145"/>
      <c r="I2169" s="145"/>
      <c r="J2169" s="145"/>
    </row>
    <row r="2170" spans="1:10" ht="15" x14ac:dyDescent="0.25">
      <c r="A2170" s="145"/>
      <c r="B2170" s="145"/>
      <c r="C2170" s="145"/>
      <c r="D2170" s="229"/>
      <c r="E2170" s="145"/>
      <c r="F2170" s="145"/>
      <c r="G2170" s="145"/>
      <c r="H2170" s="145"/>
      <c r="I2170" s="145"/>
      <c r="J2170" s="145"/>
    </row>
    <row r="2171" spans="1:10" ht="15" x14ac:dyDescent="0.25">
      <c r="A2171" s="145"/>
      <c r="B2171" s="145"/>
      <c r="C2171" s="145"/>
      <c r="D2171" s="229"/>
      <c r="E2171" s="145"/>
      <c r="F2171" s="145"/>
      <c r="G2171" s="145"/>
      <c r="H2171" s="145"/>
      <c r="I2171" s="145"/>
      <c r="J2171" s="145"/>
    </row>
    <row r="2172" spans="1:10" ht="15" x14ac:dyDescent="0.25">
      <c r="A2172" s="145"/>
      <c r="B2172" s="145"/>
      <c r="C2172" s="145"/>
      <c r="D2172" s="229"/>
      <c r="E2172" s="145"/>
      <c r="F2172" s="145"/>
      <c r="G2172" s="145"/>
      <c r="H2172" s="145"/>
      <c r="I2172" s="145"/>
      <c r="J2172" s="145"/>
    </row>
    <row r="2173" spans="1:10" ht="15" x14ac:dyDescent="0.25">
      <c r="A2173" s="145"/>
      <c r="B2173" s="145"/>
      <c r="C2173" s="145"/>
      <c r="D2173" s="229"/>
      <c r="E2173" s="145"/>
      <c r="F2173" s="145"/>
      <c r="G2173" s="145"/>
      <c r="H2173" s="145"/>
      <c r="I2173" s="145"/>
      <c r="J2173" s="145"/>
    </row>
    <row r="2174" spans="1:10" ht="15" x14ac:dyDescent="0.25">
      <c r="A2174" s="145"/>
      <c r="B2174" s="145"/>
      <c r="C2174" s="145"/>
      <c r="D2174" s="229"/>
      <c r="E2174" s="145"/>
      <c r="F2174" s="145"/>
      <c r="G2174" s="145"/>
      <c r="H2174" s="145"/>
      <c r="I2174" s="145"/>
      <c r="J2174" s="145"/>
    </row>
    <row r="2175" spans="1:10" ht="15" x14ac:dyDescent="0.25">
      <c r="A2175" s="145"/>
      <c r="B2175" s="145"/>
      <c r="C2175" s="145"/>
      <c r="D2175" s="229"/>
      <c r="E2175" s="145"/>
      <c r="F2175" s="145"/>
      <c r="G2175" s="145"/>
      <c r="H2175" s="145"/>
      <c r="I2175" s="145"/>
      <c r="J2175" s="145"/>
    </row>
    <row r="2176" spans="1:10" ht="15" x14ac:dyDescent="0.25">
      <c r="A2176" s="145"/>
      <c r="B2176" s="145"/>
      <c r="C2176" s="145"/>
      <c r="D2176" s="229"/>
      <c r="E2176" s="145"/>
      <c r="F2176" s="145"/>
      <c r="G2176" s="145"/>
      <c r="H2176" s="145"/>
      <c r="I2176" s="145"/>
      <c r="J2176" s="145"/>
    </row>
    <row r="2177" spans="1:10" ht="15" x14ac:dyDescent="0.25">
      <c r="A2177" s="145"/>
      <c r="B2177" s="145"/>
      <c r="C2177" s="145"/>
      <c r="D2177" s="229"/>
      <c r="E2177" s="145"/>
      <c r="F2177" s="145"/>
      <c r="G2177" s="145"/>
      <c r="H2177" s="145"/>
      <c r="I2177" s="145"/>
      <c r="J2177" s="145"/>
    </row>
    <row r="2178" spans="1:10" ht="15" x14ac:dyDescent="0.25">
      <c r="A2178" s="145"/>
      <c r="B2178" s="145"/>
      <c r="C2178" s="145"/>
      <c r="D2178" s="229"/>
      <c r="E2178" s="145"/>
      <c r="F2178" s="145"/>
      <c r="G2178" s="145"/>
      <c r="H2178" s="145"/>
      <c r="I2178" s="145"/>
      <c r="J2178" s="145"/>
    </row>
    <row r="2179" spans="1:10" ht="15" x14ac:dyDescent="0.25">
      <c r="A2179" s="145"/>
      <c r="B2179" s="145"/>
      <c r="C2179" s="145"/>
      <c r="D2179" s="229"/>
      <c r="E2179" s="145"/>
      <c r="F2179" s="145"/>
      <c r="G2179" s="145"/>
      <c r="H2179" s="145"/>
      <c r="I2179" s="145"/>
      <c r="J2179" s="145"/>
    </row>
    <row r="2180" spans="1:10" ht="15" x14ac:dyDescent="0.25">
      <c r="A2180" s="145"/>
      <c r="B2180" s="145"/>
      <c r="C2180" s="145"/>
      <c r="D2180" s="229"/>
      <c r="E2180" s="145"/>
      <c r="F2180" s="145"/>
      <c r="G2180" s="145"/>
      <c r="H2180" s="145"/>
      <c r="I2180" s="145"/>
      <c r="J2180" s="145"/>
    </row>
    <row r="2181" spans="1:10" ht="15" x14ac:dyDescent="0.25">
      <c r="A2181" s="145"/>
      <c r="B2181" s="145"/>
      <c r="C2181" s="145"/>
      <c r="D2181" s="229"/>
      <c r="E2181" s="145"/>
      <c r="F2181" s="145"/>
      <c r="G2181" s="145"/>
      <c r="H2181" s="145"/>
      <c r="I2181" s="145"/>
      <c r="J2181" s="145"/>
    </row>
    <row r="2182" spans="1:10" ht="15" x14ac:dyDescent="0.25">
      <c r="A2182" s="145"/>
      <c r="B2182" s="145"/>
      <c r="C2182" s="145"/>
      <c r="D2182" s="229"/>
      <c r="E2182" s="145"/>
      <c r="F2182" s="145"/>
      <c r="G2182" s="145"/>
      <c r="H2182" s="145"/>
      <c r="I2182" s="145"/>
      <c r="J2182" s="145"/>
    </row>
    <row r="2183" spans="1:10" ht="15" x14ac:dyDescent="0.25">
      <c r="A2183" s="145"/>
      <c r="B2183" s="145"/>
      <c r="C2183" s="145"/>
      <c r="D2183" s="229"/>
      <c r="E2183" s="145"/>
      <c r="F2183" s="145"/>
      <c r="G2183" s="145"/>
      <c r="H2183" s="145"/>
      <c r="I2183" s="145"/>
      <c r="J2183" s="145"/>
    </row>
    <row r="2184" spans="1:10" ht="15" x14ac:dyDescent="0.25">
      <c r="A2184" s="145"/>
      <c r="B2184" s="145"/>
      <c r="C2184" s="145"/>
      <c r="D2184" s="229"/>
      <c r="E2184" s="145"/>
      <c r="F2184" s="145"/>
      <c r="G2184" s="145"/>
      <c r="H2184" s="145"/>
      <c r="I2184" s="145"/>
      <c r="J2184" s="145"/>
    </row>
    <row r="2185" spans="1:10" ht="15" x14ac:dyDescent="0.25">
      <c r="A2185" s="145"/>
      <c r="B2185" s="145"/>
      <c r="C2185" s="145"/>
      <c r="D2185" s="229"/>
      <c r="E2185" s="145"/>
      <c r="F2185" s="145"/>
      <c r="G2185" s="145"/>
      <c r="H2185" s="145"/>
      <c r="I2185" s="145"/>
      <c r="J2185" s="145"/>
    </row>
    <row r="2186" spans="1:10" ht="15" x14ac:dyDescent="0.25">
      <c r="A2186" s="145"/>
      <c r="B2186" s="145"/>
      <c r="C2186" s="145"/>
      <c r="D2186" s="229"/>
      <c r="E2186" s="145"/>
      <c r="F2186" s="145"/>
      <c r="G2186" s="145"/>
      <c r="H2186" s="145"/>
      <c r="I2186" s="145"/>
      <c r="J2186" s="145"/>
    </row>
    <row r="2187" spans="1:10" ht="15" x14ac:dyDescent="0.25">
      <c r="A2187" s="145"/>
      <c r="B2187" s="145"/>
      <c r="C2187" s="145"/>
      <c r="D2187" s="229"/>
      <c r="E2187" s="145"/>
      <c r="F2187" s="145"/>
      <c r="G2187" s="145"/>
      <c r="H2187" s="145"/>
      <c r="I2187" s="145"/>
      <c r="J2187" s="145"/>
    </row>
    <row r="2188" spans="1:10" ht="15" x14ac:dyDescent="0.25">
      <c r="A2188" s="145"/>
      <c r="B2188" s="145"/>
      <c r="C2188" s="145"/>
      <c r="D2188" s="229"/>
      <c r="E2188" s="145"/>
      <c r="F2188" s="145"/>
      <c r="G2188" s="145"/>
      <c r="H2188" s="145"/>
      <c r="I2188" s="145"/>
      <c r="J2188" s="145"/>
    </row>
    <row r="2189" spans="1:10" ht="15" x14ac:dyDescent="0.25">
      <c r="A2189" s="145"/>
      <c r="B2189" s="145"/>
      <c r="C2189" s="145"/>
      <c r="D2189" s="229"/>
      <c r="E2189" s="145"/>
      <c r="F2189" s="145"/>
      <c r="G2189" s="145"/>
      <c r="H2189" s="145"/>
      <c r="I2189" s="145"/>
      <c r="J2189" s="145"/>
    </row>
    <row r="2190" spans="1:10" ht="15" x14ac:dyDescent="0.25">
      <c r="A2190" s="145"/>
      <c r="B2190" s="145"/>
      <c r="C2190" s="145"/>
      <c r="D2190" s="229"/>
      <c r="E2190" s="145"/>
      <c r="F2190" s="145"/>
      <c r="G2190" s="145"/>
      <c r="H2190" s="145"/>
      <c r="I2190" s="145"/>
      <c r="J2190" s="145"/>
    </row>
    <row r="2191" spans="1:10" ht="15" x14ac:dyDescent="0.25">
      <c r="A2191" s="145"/>
      <c r="B2191" s="145"/>
      <c r="C2191" s="145"/>
      <c r="D2191" s="229"/>
      <c r="E2191" s="145"/>
      <c r="F2191" s="145"/>
      <c r="G2191" s="145"/>
      <c r="H2191" s="145"/>
      <c r="I2191" s="145"/>
      <c r="J2191" s="145"/>
    </row>
    <row r="2192" spans="1:10" ht="15" x14ac:dyDescent="0.25">
      <c r="A2192" s="145"/>
      <c r="B2192" s="145"/>
      <c r="C2192" s="145"/>
      <c r="D2192" s="229"/>
      <c r="E2192" s="145"/>
      <c r="F2192" s="145"/>
      <c r="G2192" s="145"/>
      <c r="H2192" s="145"/>
      <c r="I2192" s="145"/>
      <c r="J2192" s="145"/>
    </row>
    <row r="2193" spans="1:10" ht="15" x14ac:dyDescent="0.25">
      <c r="A2193" s="145"/>
      <c r="B2193" s="145"/>
      <c r="C2193" s="145"/>
      <c r="D2193" s="229"/>
      <c r="E2193" s="145"/>
      <c r="F2193" s="145"/>
      <c r="G2193" s="145"/>
      <c r="H2193" s="145"/>
      <c r="I2193" s="145"/>
      <c r="J2193" s="145"/>
    </row>
    <row r="2194" spans="1:10" ht="15" x14ac:dyDescent="0.25">
      <c r="A2194" s="145"/>
      <c r="B2194" s="145"/>
      <c r="C2194" s="145"/>
      <c r="D2194" s="229"/>
      <c r="E2194" s="145"/>
      <c r="F2194" s="145"/>
      <c r="G2194" s="145"/>
      <c r="H2194" s="145"/>
      <c r="I2194" s="145"/>
      <c r="J2194" s="145"/>
    </row>
    <row r="2195" spans="1:10" ht="15" x14ac:dyDescent="0.25">
      <c r="A2195" s="145"/>
      <c r="B2195" s="145"/>
      <c r="C2195" s="145"/>
      <c r="D2195" s="229"/>
      <c r="E2195" s="145"/>
      <c r="F2195" s="145"/>
      <c r="G2195" s="145"/>
      <c r="H2195" s="145"/>
      <c r="I2195" s="145"/>
      <c r="J2195" s="145"/>
    </row>
    <row r="2196" spans="1:10" ht="15" x14ac:dyDescent="0.25">
      <c r="A2196" s="145"/>
      <c r="B2196" s="145"/>
      <c r="C2196" s="145"/>
      <c r="D2196" s="229"/>
      <c r="E2196" s="145"/>
      <c r="F2196" s="145"/>
      <c r="G2196" s="145"/>
      <c r="H2196" s="145"/>
      <c r="I2196" s="145"/>
      <c r="J2196" s="145"/>
    </row>
    <row r="2197" spans="1:10" ht="15" x14ac:dyDescent="0.25">
      <c r="A2197" s="145"/>
      <c r="B2197" s="145"/>
      <c r="C2197" s="145"/>
      <c r="D2197" s="229"/>
      <c r="E2197" s="145"/>
      <c r="F2197" s="145"/>
      <c r="G2197" s="145"/>
      <c r="H2197" s="145"/>
      <c r="I2197" s="145"/>
      <c r="J2197" s="145"/>
    </row>
    <row r="2198" spans="1:10" ht="15" x14ac:dyDescent="0.25">
      <c r="A2198" s="145"/>
      <c r="B2198" s="145"/>
      <c r="C2198" s="145"/>
      <c r="D2198" s="229"/>
      <c r="E2198" s="145"/>
      <c r="F2198" s="145"/>
      <c r="G2198" s="145"/>
      <c r="H2198" s="145"/>
      <c r="I2198" s="145"/>
      <c r="J2198" s="145"/>
    </row>
    <row r="2199" spans="1:10" ht="15" x14ac:dyDescent="0.25">
      <c r="A2199" s="145"/>
      <c r="B2199" s="145"/>
      <c r="C2199" s="145"/>
      <c r="D2199" s="229"/>
      <c r="E2199" s="145"/>
      <c r="F2199" s="145"/>
      <c r="G2199" s="145"/>
      <c r="H2199" s="145"/>
      <c r="I2199" s="145"/>
      <c r="J2199" s="145"/>
    </row>
    <row r="2200" spans="1:10" ht="15" x14ac:dyDescent="0.25">
      <c r="A2200" s="145"/>
      <c r="B2200" s="145"/>
      <c r="C2200" s="145"/>
      <c r="D2200" s="229"/>
      <c r="E2200" s="145"/>
      <c r="F2200" s="145"/>
      <c r="G2200" s="145"/>
      <c r="H2200" s="145"/>
      <c r="I2200" s="145"/>
      <c r="J2200" s="145"/>
    </row>
    <row r="2201" spans="1:10" ht="15" x14ac:dyDescent="0.25">
      <c r="A2201" s="145"/>
      <c r="B2201" s="145"/>
      <c r="C2201" s="145"/>
      <c r="D2201" s="229"/>
      <c r="E2201" s="145"/>
      <c r="F2201" s="145"/>
      <c r="G2201" s="145"/>
      <c r="H2201" s="145"/>
      <c r="I2201" s="145"/>
      <c r="J2201" s="145"/>
    </row>
    <row r="2202" spans="1:10" ht="15" x14ac:dyDescent="0.25">
      <c r="A2202" s="145"/>
      <c r="B2202" s="145"/>
      <c r="C2202" s="145"/>
      <c r="D2202" s="229"/>
      <c r="E2202" s="145"/>
      <c r="F2202" s="145"/>
      <c r="G2202" s="145"/>
      <c r="H2202" s="145"/>
      <c r="I2202" s="145"/>
      <c r="J2202" s="145"/>
    </row>
    <row r="2203" spans="1:10" ht="15" x14ac:dyDescent="0.25">
      <c r="A2203" s="145"/>
      <c r="B2203" s="145"/>
      <c r="C2203" s="145"/>
      <c r="D2203" s="229"/>
      <c r="E2203" s="145"/>
      <c r="F2203" s="145"/>
      <c r="G2203" s="145"/>
      <c r="H2203" s="145"/>
      <c r="I2203" s="145"/>
      <c r="J2203" s="145"/>
    </row>
    <row r="2204" spans="1:10" ht="15" x14ac:dyDescent="0.25">
      <c r="A2204" s="145"/>
      <c r="B2204" s="145"/>
      <c r="C2204" s="145"/>
      <c r="D2204" s="229"/>
      <c r="E2204" s="145"/>
      <c r="F2204" s="145"/>
      <c r="G2204" s="145"/>
      <c r="H2204" s="145"/>
      <c r="I2204" s="145"/>
      <c r="J2204" s="145"/>
    </row>
    <row r="2205" spans="1:10" ht="15" x14ac:dyDescent="0.25">
      <c r="A2205" s="145"/>
      <c r="B2205" s="145"/>
      <c r="C2205" s="145"/>
      <c r="D2205" s="229"/>
      <c r="E2205" s="145"/>
      <c r="F2205" s="145"/>
      <c r="G2205" s="145"/>
      <c r="H2205" s="145"/>
      <c r="I2205" s="145"/>
      <c r="J2205" s="145"/>
    </row>
    <row r="2206" spans="1:10" ht="15" x14ac:dyDescent="0.25">
      <c r="A2206" s="145"/>
      <c r="B2206" s="145"/>
      <c r="C2206" s="145"/>
      <c r="D2206" s="229"/>
      <c r="E2206" s="145"/>
      <c r="F2206" s="145"/>
      <c r="G2206" s="145"/>
      <c r="H2206" s="145"/>
      <c r="I2206" s="145"/>
      <c r="J2206" s="145"/>
    </row>
    <row r="2207" spans="1:10" ht="15" x14ac:dyDescent="0.25">
      <c r="A2207" s="145"/>
      <c r="B2207" s="145"/>
      <c r="C2207" s="145"/>
      <c r="D2207" s="229"/>
      <c r="E2207" s="145"/>
      <c r="F2207" s="145"/>
      <c r="G2207" s="145"/>
      <c r="H2207" s="145"/>
      <c r="I2207" s="145"/>
      <c r="J2207" s="145"/>
    </row>
    <row r="2208" spans="1:10" ht="15" x14ac:dyDescent="0.25">
      <c r="A2208" s="145"/>
      <c r="B2208" s="145"/>
      <c r="C2208" s="145"/>
      <c r="D2208" s="229"/>
      <c r="E2208" s="145"/>
      <c r="F2208" s="145"/>
      <c r="G2208" s="145"/>
      <c r="H2208" s="145"/>
      <c r="I2208" s="145"/>
      <c r="J2208" s="145"/>
    </row>
    <row r="2209" spans="1:10" ht="15" x14ac:dyDescent="0.25">
      <c r="A2209" s="145"/>
      <c r="B2209" s="145"/>
      <c r="C2209" s="145"/>
      <c r="D2209" s="229"/>
      <c r="E2209" s="145"/>
      <c r="F2209" s="145"/>
      <c r="G2209" s="145"/>
      <c r="H2209" s="145"/>
      <c r="I2209" s="145"/>
      <c r="J2209" s="145"/>
    </row>
    <row r="2210" spans="1:10" ht="15" x14ac:dyDescent="0.25">
      <c r="A2210" s="145"/>
      <c r="B2210" s="145"/>
      <c r="C2210" s="145"/>
      <c r="D2210" s="229"/>
      <c r="E2210" s="145"/>
      <c r="F2210" s="145"/>
      <c r="G2210" s="145"/>
      <c r="H2210" s="145"/>
      <c r="I2210" s="145"/>
      <c r="J2210" s="145"/>
    </row>
    <row r="2211" spans="1:10" ht="15" x14ac:dyDescent="0.25">
      <c r="A2211" s="145"/>
      <c r="B2211" s="145"/>
      <c r="C2211" s="145"/>
      <c r="D2211" s="229"/>
      <c r="E2211" s="145"/>
      <c r="F2211" s="145"/>
      <c r="G2211" s="145"/>
      <c r="H2211" s="145"/>
      <c r="I2211" s="145"/>
      <c r="J2211" s="145"/>
    </row>
    <row r="2212" spans="1:10" ht="15" x14ac:dyDescent="0.25">
      <c r="A2212" s="145"/>
      <c r="B2212" s="145"/>
      <c r="C2212" s="145"/>
      <c r="D2212" s="229"/>
      <c r="E2212" s="145"/>
      <c r="F2212" s="145"/>
      <c r="G2212" s="145"/>
      <c r="H2212" s="145"/>
      <c r="I2212" s="145"/>
      <c r="J2212" s="145"/>
    </row>
    <row r="2213" spans="1:10" ht="15" x14ac:dyDescent="0.25">
      <c r="A2213" s="145"/>
      <c r="B2213" s="145"/>
      <c r="C2213" s="145"/>
      <c r="D2213" s="229"/>
      <c r="E2213" s="145"/>
      <c r="F2213" s="145"/>
      <c r="G2213" s="145"/>
      <c r="H2213" s="145"/>
      <c r="I2213" s="145"/>
      <c r="J2213" s="145"/>
    </row>
    <row r="2214" spans="1:10" ht="15" x14ac:dyDescent="0.25">
      <c r="A2214" s="145"/>
      <c r="B2214" s="145"/>
      <c r="C2214" s="145"/>
      <c r="D2214" s="229"/>
      <c r="E2214" s="145"/>
      <c r="F2214" s="145"/>
      <c r="G2214" s="145"/>
      <c r="H2214" s="145"/>
      <c r="I2214" s="145"/>
      <c r="J2214" s="145"/>
    </row>
    <row r="2215" spans="1:10" ht="15" x14ac:dyDescent="0.25">
      <c r="A2215" s="145"/>
      <c r="B2215" s="145"/>
      <c r="C2215" s="145"/>
      <c r="D2215" s="229"/>
      <c r="E2215" s="145"/>
      <c r="F2215" s="145"/>
      <c r="G2215" s="145"/>
      <c r="H2215" s="145"/>
      <c r="I2215" s="145"/>
      <c r="J2215" s="145"/>
    </row>
    <row r="2216" spans="1:10" ht="15" x14ac:dyDescent="0.25">
      <c r="A2216" s="145"/>
      <c r="B2216" s="145"/>
      <c r="C2216" s="145"/>
      <c r="D2216" s="229"/>
      <c r="E2216" s="145"/>
      <c r="F2216" s="145"/>
      <c r="G2216" s="145"/>
      <c r="H2216" s="145"/>
      <c r="I2216" s="145"/>
      <c r="J2216" s="145"/>
    </row>
    <row r="2217" spans="1:10" ht="15" x14ac:dyDescent="0.25">
      <c r="A2217" s="145"/>
      <c r="B2217" s="145"/>
      <c r="C2217" s="145"/>
      <c r="D2217" s="229"/>
      <c r="E2217" s="145"/>
      <c r="F2217" s="145"/>
      <c r="G2217" s="145"/>
      <c r="H2217" s="145"/>
      <c r="I2217" s="145"/>
      <c r="J2217" s="145"/>
    </row>
    <row r="2218" spans="1:10" ht="15" x14ac:dyDescent="0.25">
      <c r="A2218" s="145"/>
      <c r="B2218" s="145"/>
      <c r="C2218" s="145"/>
      <c r="D2218" s="229"/>
      <c r="E2218" s="145"/>
      <c r="F2218" s="145"/>
      <c r="G2218" s="145"/>
      <c r="H2218" s="145"/>
      <c r="I2218" s="145"/>
      <c r="J2218" s="145"/>
    </row>
    <row r="2219" spans="1:10" ht="15" x14ac:dyDescent="0.25">
      <c r="A2219" s="145"/>
      <c r="B2219" s="145"/>
      <c r="C2219" s="145"/>
      <c r="D2219" s="229"/>
      <c r="E2219" s="145"/>
      <c r="F2219" s="145"/>
      <c r="G2219" s="145"/>
      <c r="H2219" s="145"/>
      <c r="I2219" s="145"/>
      <c r="J2219" s="145"/>
    </row>
    <row r="2220" spans="1:10" ht="15" x14ac:dyDescent="0.25">
      <c r="A2220" s="145"/>
      <c r="B2220" s="145"/>
      <c r="C2220" s="145"/>
      <c r="D2220" s="229"/>
      <c r="E2220" s="145"/>
      <c r="F2220" s="145"/>
      <c r="G2220" s="145"/>
      <c r="H2220" s="145"/>
      <c r="I2220" s="145"/>
      <c r="J2220" s="145"/>
    </row>
    <row r="2221" spans="1:10" ht="15" x14ac:dyDescent="0.25">
      <c r="A2221" s="145"/>
      <c r="B2221" s="145"/>
      <c r="C2221" s="145"/>
      <c r="D2221" s="229"/>
      <c r="E2221" s="145"/>
      <c r="F2221" s="145"/>
      <c r="G2221" s="145"/>
      <c r="H2221" s="145"/>
      <c r="I2221" s="145"/>
      <c r="J2221" s="145"/>
    </row>
    <row r="2222" spans="1:10" ht="15" x14ac:dyDescent="0.25">
      <c r="A2222" s="145"/>
      <c r="B2222" s="145"/>
      <c r="C2222" s="145"/>
      <c r="D2222" s="229"/>
      <c r="E2222" s="145"/>
      <c r="F2222" s="145"/>
      <c r="G2222" s="145"/>
      <c r="H2222" s="145"/>
      <c r="I2222" s="145"/>
      <c r="J2222" s="145"/>
    </row>
    <row r="2223" spans="1:10" ht="15" x14ac:dyDescent="0.25">
      <c r="A2223" s="145"/>
      <c r="B2223" s="145"/>
      <c r="C2223" s="145"/>
      <c r="D2223" s="229"/>
      <c r="E2223" s="145"/>
      <c r="F2223" s="145"/>
      <c r="G2223" s="145"/>
      <c r="H2223" s="145"/>
      <c r="I2223" s="145"/>
      <c r="J2223" s="145"/>
    </row>
    <row r="2224" spans="1:10" ht="15" x14ac:dyDescent="0.25">
      <c r="A2224" s="145"/>
      <c r="B2224" s="145"/>
      <c r="C2224" s="145"/>
      <c r="D2224" s="229"/>
      <c r="E2224" s="145"/>
      <c r="F2224" s="145"/>
      <c r="G2224" s="145"/>
      <c r="H2224" s="145"/>
      <c r="I2224" s="145"/>
      <c r="J2224" s="145"/>
    </row>
    <row r="2225" spans="1:10" ht="15" x14ac:dyDescent="0.25">
      <c r="A2225" s="145"/>
      <c r="B2225" s="145"/>
      <c r="C2225" s="145"/>
      <c r="D2225" s="229"/>
      <c r="E2225" s="145"/>
      <c r="F2225" s="145"/>
      <c r="G2225" s="145"/>
      <c r="H2225" s="145"/>
      <c r="I2225" s="145"/>
      <c r="J2225" s="145"/>
    </row>
    <row r="2226" spans="1:10" ht="15" x14ac:dyDescent="0.25">
      <c r="A2226" s="145"/>
      <c r="B2226" s="145"/>
      <c r="C2226" s="145"/>
      <c r="D2226" s="229"/>
      <c r="E2226" s="145"/>
      <c r="F2226" s="145"/>
      <c r="G2226" s="145"/>
      <c r="H2226" s="145"/>
      <c r="I2226" s="145"/>
      <c r="J2226" s="145"/>
    </row>
    <row r="2227" spans="1:10" ht="15" x14ac:dyDescent="0.25">
      <c r="A2227" s="145"/>
      <c r="B2227" s="145"/>
      <c r="C2227" s="145"/>
      <c r="D2227" s="229"/>
      <c r="E2227" s="145"/>
      <c r="F2227" s="145"/>
      <c r="G2227" s="145"/>
      <c r="H2227" s="145"/>
      <c r="I2227" s="145"/>
      <c r="J2227" s="145"/>
    </row>
    <row r="2228" spans="1:10" ht="15" x14ac:dyDescent="0.25">
      <c r="A2228" s="145"/>
      <c r="B2228" s="145"/>
      <c r="C2228" s="145"/>
      <c r="D2228" s="229"/>
      <c r="E2228" s="145"/>
      <c r="F2228" s="145"/>
      <c r="G2228" s="145"/>
      <c r="H2228" s="145"/>
      <c r="I2228" s="145"/>
      <c r="J2228" s="145"/>
    </row>
    <row r="2229" spans="1:10" ht="15" x14ac:dyDescent="0.25">
      <c r="A2229" s="145"/>
      <c r="B2229" s="145"/>
      <c r="C2229" s="145"/>
      <c r="D2229" s="229"/>
      <c r="E2229" s="145"/>
      <c r="F2229" s="145"/>
      <c r="G2229" s="145"/>
      <c r="H2229" s="145"/>
      <c r="I2229" s="145"/>
      <c r="J2229" s="145"/>
    </row>
    <row r="2230" spans="1:10" ht="15" x14ac:dyDescent="0.25">
      <c r="A2230" s="145"/>
      <c r="B2230" s="145"/>
      <c r="C2230" s="145"/>
      <c r="D2230" s="229"/>
      <c r="E2230" s="145"/>
      <c r="F2230" s="145"/>
      <c r="G2230" s="145"/>
      <c r="H2230" s="145"/>
      <c r="I2230" s="145"/>
      <c r="J2230" s="145"/>
    </row>
    <row r="2231" spans="1:10" ht="15" x14ac:dyDescent="0.25">
      <c r="A2231" s="145"/>
      <c r="B2231" s="145"/>
      <c r="C2231" s="145"/>
      <c r="D2231" s="229"/>
      <c r="E2231" s="145"/>
      <c r="F2231" s="145"/>
      <c r="G2231" s="145"/>
      <c r="H2231" s="145"/>
      <c r="I2231" s="145"/>
      <c r="J2231" s="145"/>
    </row>
    <row r="2232" spans="1:10" ht="15" x14ac:dyDescent="0.25">
      <c r="A2232" s="145"/>
      <c r="B2232" s="145"/>
      <c r="C2232" s="145"/>
      <c r="D2232" s="229"/>
      <c r="E2232" s="145"/>
      <c r="F2232" s="145"/>
      <c r="G2232" s="145"/>
      <c r="H2232" s="145"/>
      <c r="I2232" s="145"/>
      <c r="J2232" s="145"/>
    </row>
    <row r="2233" spans="1:10" ht="15" x14ac:dyDescent="0.25">
      <c r="A2233" s="145"/>
      <c r="B2233" s="145"/>
      <c r="C2233" s="145"/>
      <c r="D2233" s="229"/>
      <c r="E2233" s="145"/>
      <c r="F2233" s="145"/>
      <c r="G2233" s="145"/>
      <c r="H2233" s="145"/>
      <c r="I2233" s="145"/>
      <c r="J2233" s="145"/>
    </row>
    <row r="2234" spans="1:10" ht="15" x14ac:dyDescent="0.25">
      <c r="A2234" s="145"/>
      <c r="B2234" s="145"/>
      <c r="C2234" s="145"/>
      <c r="D2234" s="229"/>
      <c r="E2234" s="145"/>
      <c r="F2234" s="145"/>
      <c r="G2234" s="145"/>
      <c r="H2234" s="145"/>
      <c r="I2234" s="145"/>
      <c r="J2234" s="145"/>
    </row>
    <row r="2235" spans="1:10" ht="15" x14ac:dyDescent="0.25">
      <c r="A2235" s="145"/>
      <c r="B2235" s="145"/>
      <c r="C2235" s="145"/>
      <c r="D2235" s="229"/>
      <c r="E2235" s="145"/>
      <c r="F2235" s="145"/>
      <c r="G2235" s="145"/>
      <c r="H2235" s="145"/>
      <c r="I2235" s="145"/>
      <c r="J2235" s="145"/>
    </row>
    <row r="2236" spans="1:10" ht="15" x14ac:dyDescent="0.25">
      <c r="A2236" s="145"/>
      <c r="B2236" s="145"/>
      <c r="C2236" s="145"/>
      <c r="D2236" s="229"/>
      <c r="E2236" s="145"/>
      <c r="F2236" s="145"/>
      <c r="G2236" s="145"/>
      <c r="H2236" s="145"/>
      <c r="I2236" s="145"/>
      <c r="J2236" s="145"/>
    </row>
    <row r="2237" spans="1:10" ht="15" x14ac:dyDescent="0.25">
      <c r="A2237" s="145"/>
      <c r="B2237" s="145"/>
      <c r="C2237" s="145"/>
      <c r="D2237" s="229"/>
      <c r="E2237" s="145"/>
      <c r="F2237" s="145"/>
      <c r="G2237" s="145"/>
      <c r="H2237" s="145"/>
      <c r="I2237" s="145"/>
      <c r="J2237" s="145"/>
    </row>
    <row r="2238" spans="1:10" ht="15" x14ac:dyDescent="0.25">
      <c r="A2238" s="145"/>
      <c r="B2238" s="145"/>
      <c r="C2238" s="145"/>
      <c r="D2238" s="229"/>
      <c r="E2238" s="145"/>
      <c r="F2238" s="145"/>
      <c r="G2238" s="145"/>
      <c r="H2238" s="145"/>
      <c r="I2238" s="145"/>
      <c r="J2238" s="145"/>
    </row>
    <row r="2239" spans="1:10" ht="15" x14ac:dyDescent="0.25">
      <c r="A2239" s="145"/>
      <c r="B2239" s="145"/>
      <c r="C2239" s="145"/>
      <c r="D2239" s="229"/>
      <c r="E2239" s="145"/>
      <c r="F2239" s="145"/>
      <c r="G2239" s="145"/>
      <c r="H2239" s="145"/>
      <c r="I2239" s="145"/>
      <c r="J2239" s="145"/>
    </row>
    <row r="2240" spans="1:10" ht="15" x14ac:dyDescent="0.25">
      <c r="A2240" s="145"/>
      <c r="B2240" s="145"/>
      <c r="C2240" s="145"/>
      <c r="D2240" s="229"/>
      <c r="E2240" s="145"/>
      <c r="F2240" s="145"/>
      <c r="G2240" s="145"/>
      <c r="H2240" s="145"/>
      <c r="I2240" s="145"/>
      <c r="J2240" s="145"/>
    </row>
    <row r="2241" spans="1:10" ht="15" x14ac:dyDescent="0.25">
      <c r="A2241" s="145"/>
      <c r="B2241" s="145"/>
      <c r="C2241" s="145"/>
      <c r="D2241" s="229"/>
      <c r="E2241" s="145"/>
      <c r="F2241" s="145"/>
      <c r="G2241" s="145"/>
      <c r="H2241" s="145"/>
      <c r="I2241" s="145"/>
      <c r="J2241" s="145"/>
    </row>
    <row r="2242" spans="1:10" ht="15" x14ac:dyDescent="0.25">
      <c r="A2242" s="145"/>
      <c r="B2242" s="145"/>
      <c r="C2242" s="145"/>
      <c r="D2242" s="229"/>
      <c r="E2242" s="145"/>
      <c r="F2242" s="145"/>
      <c r="G2242" s="145"/>
      <c r="H2242" s="145"/>
      <c r="I2242" s="145"/>
      <c r="J2242" s="145"/>
    </row>
    <row r="2243" spans="1:10" ht="15" x14ac:dyDescent="0.25">
      <c r="A2243" s="145"/>
      <c r="B2243" s="145"/>
      <c r="C2243" s="145"/>
      <c r="D2243" s="229"/>
      <c r="E2243" s="145"/>
      <c r="F2243" s="145"/>
      <c r="G2243" s="145"/>
      <c r="H2243" s="145"/>
      <c r="I2243" s="145"/>
      <c r="J2243" s="145"/>
    </row>
    <row r="2244" spans="1:10" ht="15" x14ac:dyDescent="0.25">
      <c r="A2244" s="145"/>
      <c r="B2244" s="145"/>
      <c r="C2244" s="145"/>
      <c r="D2244" s="229"/>
      <c r="E2244" s="145"/>
      <c r="F2244" s="145"/>
      <c r="G2244" s="145"/>
      <c r="H2244" s="145"/>
      <c r="I2244" s="145"/>
      <c r="J2244" s="145"/>
    </row>
    <row r="2245" spans="1:10" ht="15" x14ac:dyDescent="0.25">
      <c r="A2245" s="145"/>
      <c r="B2245" s="145"/>
      <c r="C2245" s="145"/>
      <c r="D2245" s="229"/>
      <c r="E2245" s="145"/>
      <c r="F2245" s="145"/>
      <c r="G2245" s="145"/>
      <c r="H2245" s="145"/>
      <c r="I2245" s="145"/>
      <c r="J2245" s="145"/>
    </row>
    <row r="2246" spans="1:10" ht="15" x14ac:dyDescent="0.25">
      <c r="A2246" s="145"/>
      <c r="B2246" s="145"/>
      <c r="C2246" s="145"/>
      <c r="D2246" s="229"/>
      <c r="E2246" s="145"/>
      <c r="F2246" s="145"/>
      <c r="G2246" s="145"/>
      <c r="H2246" s="145"/>
      <c r="I2246" s="145"/>
      <c r="J2246" s="145"/>
    </row>
    <row r="2247" spans="1:10" ht="15" x14ac:dyDescent="0.25">
      <c r="A2247" s="145"/>
      <c r="B2247" s="145"/>
      <c r="C2247" s="145"/>
      <c r="D2247" s="229"/>
      <c r="E2247" s="145"/>
      <c r="F2247" s="145"/>
      <c r="G2247" s="145"/>
      <c r="H2247" s="145"/>
      <c r="I2247" s="145"/>
      <c r="J2247" s="145"/>
    </row>
    <row r="2248" spans="1:10" ht="15" x14ac:dyDescent="0.25">
      <c r="A2248" s="145"/>
      <c r="B2248" s="145"/>
      <c r="C2248" s="145"/>
      <c r="D2248" s="229"/>
      <c r="E2248" s="145"/>
      <c r="F2248" s="145"/>
      <c r="G2248" s="145"/>
      <c r="H2248" s="145"/>
      <c r="I2248" s="145"/>
      <c r="J2248" s="145"/>
    </row>
    <row r="2249" spans="1:10" ht="15" x14ac:dyDescent="0.25">
      <c r="A2249" s="145"/>
      <c r="B2249" s="145"/>
      <c r="C2249" s="145"/>
      <c r="D2249" s="229"/>
      <c r="E2249" s="145"/>
      <c r="F2249" s="145"/>
      <c r="G2249" s="145"/>
      <c r="H2249" s="145"/>
      <c r="I2249" s="145"/>
      <c r="J2249" s="145"/>
    </row>
    <row r="2250" spans="1:10" ht="15" x14ac:dyDescent="0.25">
      <c r="A2250" s="145"/>
      <c r="B2250" s="145"/>
      <c r="C2250" s="145"/>
      <c r="D2250" s="229"/>
      <c r="E2250" s="145"/>
      <c r="F2250" s="145"/>
      <c r="G2250" s="145"/>
      <c r="H2250" s="145"/>
      <c r="I2250" s="145"/>
      <c r="J2250" s="145"/>
    </row>
    <row r="2251" spans="1:10" ht="15" x14ac:dyDescent="0.25">
      <c r="A2251" s="145"/>
      <c r="B2251" s="145"/>
      <c r="C2251" s="145"/>
      <c r="D2251" s="229"/>
      <c r="E2251" s="145"/>
      <c r="F2251" s="145"/>
      <c r="G2251" s="145"/>
      <c r="H2251" s="145"/>
      <c r="I2251" s="145"/>
      <c r="J2251" s="145"/>
    </row>
    <row r="2252" spans="1:10" ht="15" x14ac:dyDescent="0.25">
      <c r="A2252" s="145"/>
      <c r="B2252" s="145"/>
      <c r="C2252" s="145"/>
      <c r="D2252" s="229"/>
      <c r="E2252" s="145"/>
      <c r="F2252" s="145"/>
      <c r="G2252" s="145"/>
      <c r="H2252" s="145"/>
      <c r="I2252" s="145"/>
      <c r="J2252" s="145"/>
    </row>
    <row r="2253" spans="1:10" ht="15" x14ac:dyDescent="0.25">
      <c r="A2253" s="145"/>
      <c r="B2253" s="145"/>
      <c r="C2253" s="145"/>
      <c r="D2253" s="229"/>
      <c r="E2253" s="145"/>
      <c r="F2253" s="145"/>
      <c r="G2253" s="145"/>
      <c r="H2253" s="145"/>
      <c r="I2253" s="145"/>
      <c r="J2253" s="145"/>
    </row>
    <row r="2254" spans="1:10" ht="15" x14ac:dyDescent="0.25">
      <c r="A2254" s="145"/>
      <c r="B2254" s="145"/>
      <c r="C2254" s="145"/>
      <c r="D2254" s="229"/>
      <c r="E2254" s="145"/>
      <c r="F2254" s="145"/>
      <c r="G2254" s="145"/>
      <c r="H2254" s="145"/>
      <c r="I2254" s="145"/>
      <c r="J2254" s="145"/>
    </row>
    <row r="2255" spans="1:10" ht="15" x14ac:dyDescent="0.25">
      <c r="A2255" s="145"/>
      <c r="B2255" s="145"/>
      <c r="C2255" s="145"/>
      <c r="D2255" s="229"/>
      <c r="E2255" s="145"/>
      <c r="F2255" s="145"/>
      <c r="G2255" s="145"/>
      <c r="H2255" s="145"/>
      <c r="I2255" s="145"/>
      <c r="J2255" s="145"/>
    </row>
    <row r="2256" spans="1:10" ht="15" x14ac:dyDescent="0.25">
      <c r="A2256" s="145"/>
      <c r="B2256" s="145"/>
      <c r="C2256" s="145"/>
      <c r="D2256" s="229"/>
      <c r="E2256" s="145"/>
      <c r="F2256" s="145"/>
      <c r="G2256" s="145"/>
      <c r="H2256" s="145"/>
      <c r="I2256" s="145"/>
      <c r="J2256" s="145"/>
    </row>
    <row r="2257" spans="1:10" ht="15" x14ac:dyDescent="0.25">
      <c r="A2257" s="145"/>
      <c r="B2257" s="145"/>
      <c r="C2257" s="145"/>
      <c r="D2257" s="229"/>
      <c r="E2257" s="145"/>
      <c r="F2257" s="145"/>
      <c r="G2257" s="145"/>
      <c r="H2257" s="145"/>
      <c r="I2257" s="145"/>
      <c r="J2257" s="145"/>
    </row>
    <row r="2258" spans="1:10" ht="15" x14ac:dyDescent="0.25">
      <c r="A2258" s="145"/>
      <c r="B2258" s="145"/>
      <c r="C2258" s="145"/>
      <c r="D2258" s="229"/>
      <c r="E2258" s="145"/>
      <c r="F2258" s="145"/>
      <c r="G2258" s="145"/>
      <c r="H2258" s="145"/>
      <c r="I2258" s="145"/>
      <c r="J2258" s="145"/>
    </row>
    <row r="2259" spans="1:10" ht="15" x14ac:dyDescent="0.25">
      <c r="A2259" s="145"/>
      <c r="B2259" s="145"/>
      <c r="C2259" s="145"/>
      <c r="D2259" s="229"/>
      <c r="E2259" s="145"/>
      <c r="F2259" s="145"/>
      <c r="G2259" s="145"/>
      <c r="H2259" s="145"/>
      <c r="I2259" s="145"/>
      <c r="J2259" s="145"/>
    </row>
    <row r="2260" spans="1:10" ht="15" x14ac:dyDescent="0.25">
      <c r="A2260" s="145"/>
      <c r="B2260" s="145"/>
      <c r="C2260" s="145"/>
      <c r="D2260" s="229"/>
      <c r="E2260" s="145"/>
      <c r="F2260" s="145"/>
      <c r="G2260" s="145"/>
      <c r="H2260" s="145"/>
      <c r="I2260" s="145"/>
      <c r="J2260" s="145"/>
    </row>
    <row r="2261" spans="1:10" ht="15" x14ac:dyDescent="0.25">
      <c r="A2261" s="145"/>
      <c r="B2261" s="145"/>
      <c r="C2261" s="145"/>
      <c r="D2261" s="229"/>
      <c r="E2261" s="145"/>
      <c r="F2261" s="145"/>
      <c r="G2261" s="145"/>
      <c r="H2261" s="145"/>
      <c r="I2261" s="145"/>
      <c r="J2261" s="145"/>
    </row>
    <row r="2262" spans="1:10" ht="15" x14ac:dyDescent="0.25">
      <c r="A2262" s="145"/>
      <c r="B2262" s="145"/>
      <c r="C2262" s="145"/>
      <c r="D2262" s="229"/>
      <c r="E2262" s="145"/>
      <c r="F2262" s="145"/>
      <c r="G2262" s="145"/>
      <c r="H2262" s="145"/>
      <c r="I2262" s="145"/>
      <c r="J2262" s="145"/>
    </row>
    <row r="2263" spans="1:10" ht="15" x14ac:dyDescent="0.25">
      <c r="A2263" s="145"/>
      <c r="B2263" s="145"/>
      <c r="C2263" s="145"/>
      <c r="D2263" s="229"/>
      <c r="E2263" s="145"/>
      <c r="F2263" s="145"/>
      <c r="G2263" s="145"/>
      <c r="H2263" s="145"/>
      <c r="I2263" s="145"/>
      <c r="J2263" s="145"/>
    </row>
    <row r="2264" spans="1:10" ht="15" x14ac:dyDescent="0.25">
      <c r="A2264" s="145"/>
      <c r="B2264" s="145"/>
      <c r="C2264" s="145"/>
      <c r="D2264" s="229"/>
      <c r="E2264" s="145"/>
      <c r="F2264" s="145"/>
      <c r="G2264" s="145"/>
      <c r="H2264" s="145"/>
      <c r="I2264" s="145"/>
      <c r="J2264" s="145"/>
    </row>
    <row r="2265" spans="1:10" ht="15" x14ac:dyDescent="0.25">
      <c r="A2265" s="145"/>
      <c r="B2265" s="145"/>
      <c r="C2265" s="145"/>
      <c r="D2265" s="229"/>
      <c r="E2265" s="145"/>
      <c r="F2265" s="145"/>
      <c r="G2265" s="145"/>
      <c r="H2265" s="145"/>
      <c r="I2265" s="145"/>
      <c r="J2265" s="145"/>
    </row>
    <row r="2266" spans="1:10" ht="15" x14ac:dyDescent="0.25">
      <c r="A2266" s="145"/>
      <c r="B2266" s="145"/>
      <c r="C2266" s="145"/>
      <c r="D2266" s="229"/>
      <c r="E2266" s="145"/>
      <c r="F2266" s="145"/>
      <c r="G2266" s="145"/>
      <c r="H2266" s="145"/>
      <c r="I2266" s="145"/>
      <c r="J2266" s="145"/>
    </row>
    <row r="2267" spans="1:10" ht="15" x14ac:dyDescent="0.25">
      <c r="A2267" s="145"/>
      <c r="B2267" s="145"/>
      <c r="C2267" s="145"/>
      <c r="D2267" s="229"/>
      <c r="E2267" s="145"/>
      <c r="F2267" s="145"/>
      <c r="G2267" s="145"/>
      <c r="H2267" s="145"/>
      <c r="I2267" s="145"/>
      <c r="J2267" s="145"/>
    </row>
    <row r="2268" spans="1:10" ht="15" x14ac:dyDescent="0.25">
      <c r="A2268" s="145"/>
      <c r="B2268" s="145"/>
      <c r="C2268" s="145"/>
      <c r="D2268" s="229"/>
      <c r="E2268" s="145"/>
      <c r="F2268" s="145"/>
      <c r="G2268" s="145"/>
      <c r="H2268" s="145"/>
      <c r="I2268" s="145"/>
      <c r="J2268" s="145"/>
    </row>
    <row r="2269" spans="1:10" ht="15" x14ac:dyDescent="0.25">
      <c r="A2269" s="145"/>
      <c r="B2269" s="145"/>
      <c r="C2269" s="145"/>
      <c r="D2269" s="229"/>
      <c r="E2269" s="145"/>
      <c r="F2269" s="145"/>
      <c r="G2269" s="145"/>
      <c r="H2269" s="145"/>
      <c r="I2269" s="145"/>
      <c r="J2269" s="145"/>
    </row>
    <row r="2270" spans="1:10" ht="15" x14ac:dyDescent="0.25">
      <c r="A2270" s="145"/>
      <c r="B2270" s="145"/>
      <c r="C2270" s="145"/>
      <c r="D2270" s="229"/>
      <c r="E2270" s="145"/>
      <c r="F2270" s="145"/>
      <c r="G2270" s="145"/>
      <c r="H2270" s="145"/>
      <c r="I2270" s="145"/>
      <c r="J2270" s="145"/>
    </row>
    <row r="2271" spans="1:10" ht="15" x14ac:dyDescent="0.25">
      <c r="A2271" s="145"/>
      <c r="B2271" s="145"/>
      <c r="C2271" s="145"/>
      <c r="D2271" s="229"/>
      <c r="E2271" s="145"/>
      <c r="F2271" s="145"/>
      <c r="G2271" s="145"/>
      <c r="H2271" s="145"/>
      <c r="I2271" s="145"/>
      <c r="J2271" s="145"/>
    </row>
    <row r="2272" spans="1:10" ht="15" x14ac:dyDescent="0.25">
      <c r="A2272" s="145"/>
      <c r="B2272" s="145"/>
      <c r="C2272" s="145"/>
      <c r="D2272" s="229"/>
      <c r="E2272" s="145"/>
      <c r="F2272" s="145"/>
      <c r="G2272" s="145"/>
      <c r="H2272" s="145"/>
      <c r="I2272" s="145"/>
      <c r="J2272" s="145"/>
    </row>
    <row r="2273" spans="1:10" ht="15" x14ac:dyDescent="0.25">
      <c r="A2273" s="145"/>
      <c r="B2273" s="145"/>
      <c r="C2273" s="145"/>
      <c r="D2273" s="229"/>
      <c r="E2273" s="145"/>
      <c r="F2273" s="145"/>
      <c r="G2273" s="145"/>
      <c r="H2273" s="145"/>
      <c r="I2273" s="145"/>
      <c r="J2273" s="145"/>
    </row>
    <row r="2274" spans="1:10" ht="15" x14ac:dyDescent="0.25">
      <c r="A2274" s="145"/>
      <c r="B2274" s="145"/>
      <c r="C2274" s="145"/>
      <c r="D2274" s="229"/>
      <c r="E2274" s="145"/>
      <c r="F2274" s="145"/>
      <c r="G2274" s="145"/>
      <c r="H2274" s="145"/>
      <c r="I2274" s="145"/>
      <c r="J2274" s="145"/>
    </row>
    <row r="2275" spans="1:10" ht="15" x14ac:dyDescent="0.25">
      <c r="A2275" s="145"/>
      <c r="B2275" s="145"/>
      <c r="C2275" s="145"/>
      <c r="D2275" s="229"/>
      <c r="E2275" s="145"/>
      <c r="F2275" s="145"/>
      <c r="G2275" s="145"/>
      <c r="H2275" s="145"/>
      <c r="I2275" s="145"/>
      <c r="J2275" s="145"/>
    </row>
    <row r="2276" spans="1:10" ht="15" x14ac:dyDescent="0.25">
      <c r="A2276" s="145"/>
      <c r="B2276" s="145"/>
      <c r="C2276" s="145"/>
      <c r="D2276" s="229"/>
      <c r="E2276" s="145"/>
      <c r="F2276" s="145"/>
      <c r="G2276" s="145"/>
      <c r="H2276" s="145"/>
      <c r="I2276" s="145"/>
      <c r="J2276" s="145"/>
    </row>
    <row r="2277" spans="1:10" ht="15" x14ac:dyDescent="0.25">
      <c r="A2277" s="145"/>
      <c r="B2277" s="145"/>
      <c r="C2277" s="145"/>
      <c r="D2277" s="229"/>
      <c r="E2277" s="145"/>
      <c r="F2277" s="145"/>
      <c r="G2277" s="145"/>
      <c r="H2277" s="145"/>
      <c r="I2277" s="145"/>
      <c r="J2277" s="145"/>
    </row>
    <row r="2278" spans="1:10" ht="15" x14ac:dyDescent="0.25">
      <c r="A2278" s="145"/>
      <c r="B2278" s="145"/>
      <c r="C2278" s="145"/>
      <c r="D2278" s="229"/>
      <c r="E2278" s="145"/>
      <c r="F2278" s="145"/>
      <c r="G2278" s="145"/>
      <c r="H2278" s="145"/>
      <c r="I2278" s="145"/>
      <c r="J2278" s="145"/>
    </row>
    <row r="2279" spans="1:10" ht="15" x14ac:dyDescent="0.25">
      <c r="A2279" s="145"/>
      <c r="B2279" s="145"/>
      <c r="C2279" s="145"/>
      <c r="D2279" s="229"/>
      <c r="E2279" s="145"/>
      <c r="F2279" s="145"/>
      <c r="G2279" s="145"/>
      <c r="H2279" s="145"/>
      <c r="I2279" s="145"/>
      <c r="J2279" s="145"/>
    </row>
    <row r="2280" spans="1:10" ht="15" x14ac:dyDescent="0.25">
      <c r="A2280" s="145"/>
      <c r="B2280" s="145"/>
      <c r="C2280" s="145"/>
      <c r="D2280" s="229"/>
      <c r="E2280" s="145"/>
      <c r="F2280" s="145"/>
      <c r="G2280" s="145"/>
      <c r="H2280" s="145"/>
      <c r="I2280" s="145"/>
      <c r="J2280" s="145"/>
    </row>
    <row r="2281" spans="1:10" ht="15" x14ac:dyDescent="0.25">
      <c r="A2281" s="145"/>
      <c r="B2281" s="145"/>
      <c r="C2281" s="145"/>
      <c r="D2281" s="229"/>
      <c r="E2281" s="145"/>
      <c r="F2281" s="145"/>
      <c r="G2281" s="145"/>
      <c r="H2281" s="145"/>
      <c r="I2281" s="145"/>
      <c r="J2281" s="145"/>
    </row>
    <row r="2282" spans="1:10" ht="15" x14ac:dyDescent="0.25">
      <c r="A2282" s="145"/>
      <c r="B2282" s="145"/>
      <c r="C2282" s="145"/>
      <c r="D2282" s="229"/>
      <c r="E2282" s="145"/>
      <c r="F2282" s="145"/>
      <c r="G2282" s="145"/>
      <c r="H2282" s="145"/>
      <c r="I2282" s="145"/>
      <c r="J2282" s="145"/>
    </row>
    <row r="2283" spans="1:10" ht="15" x14ac:dyDescent="0.25">
      <c r="A2283" s="145"/>
      <c r="B2283" s="145"/>
      <c r="C2283" s="145"/>
      <c r="D2283" s="229"/>
      <c r="E2283" s="145"/>
      <c r="F2283" s="145"/>
      <c r="G2283" s="145"/>
      <c r="H2283" s="145"/>
      <c r="I2283" s="145"/>
      <c r="J2283" s="145"/>
    </row>
    <row r="2284" spans="1:10" ht="15" x14ac:dyDescent="0.25">
      <c r="A2284" s="145"/>
      <c r="B2284" s="145"/>
      <c r="C2284" s="145"/>
      <c r="D2284" s="229"/>
      <c r="E2284" s="145"/>
      <c r="F2284" s="145"/>
      <c r="G2284" s="145"/>
      <c r="H2284" s="145"/>
      <c r="I2284" s="145"/>
      <c r="J2284" s="145"/>
    </row>
    <row r="2285" spans="1:10" ht="15" x14ac:dyDescent="0.25">
      <c r="A2285" s="145"/>
      <c r="B2285" s="145"/>
      <c r="C2285" s="145"/>
      <c r="D2285" s="229"/>
      <c r="E2285" s="145"/>
      <c r="F2285" s="145"/>
      <c r="G2285" s="145"/>
      <c r="H2285" s="145"/>
      <c r="I2285" s="145"/>
      <c r="J2285" s="145"/>
    </row>
    <row r="2286" spans="1:10" ht="15" x14ac:dyDescent="0.25">
      <c r="A2286" s="145"/>
      <c r="B2286" s="145"/>
      <c r="C2286" s="145"/>
      <c r="D2286" s="229"/>
      <c r="E2286" s="145"/>
      <c r="F2286" s="145"/>
      <c r="G2286" s="145"/>
      <c r="H2286" s="145"/>
      <c r="I2286" s="145"/>
      <c r="J2286" s="145"/>
    </row>
    <row r="2287" spans="1:10" ht="15" x14ac:dyDescent="0.25">
      <c r="A2287" s="145"/>
      <c r="B2287" s="145"/>
      <c r="C2287" s="145"/>
      <c r="D2287" s="229"/>
      <c r="E2287" s="145"/>
      <c r="F2287" s="145"/>
      <c r="G2287" s="145"/>
      <c r="H2287" s="145"/>
      <c r="I2287" s="145"/>
      <c r="J2287" s="145"/>
    </row>
    <row r="2288" spans="1:10" ht="15" x14ac:dyDescent="0.25">
      <c r="A2288" s="145"/>
      <c r="B2288" s="145"/>
      <c r="C2288" s="145"/>
      <c r="D2288" s="229"/>
      <c r="E2288" s="145"/>
      <c r="F2288" s="145"/>
      <c r="G2288" s="145"/>
      <c r="H2288" s="145"/>
      <c r="I2288" s="145"/>
      <c r="J2288" s="145"/>
    </row>
    <row r="2289" spans="1:10" ht="15" x14ac:dyDescent="0.25">
      <c r="A2289" s="145"/>
      <c r="B2289" s="145"/>
      <c r="C2289" s="145"/>
      <c r="D2289" s="229"/>
      <c r="E2289" s="145"/>
      <c r="F2289" s="145"/>
      <c r="G2289" s="145"/>
      <c r="H2289" s="145"/>
      <c r="I2289" s="145"/>
      <c r="J2289" s="145"/>
    </row>
    <row r="2290" spans="1:10" ht="15" x14ac:dyDescent="0.25">
      <c r="A2290" s="145"/>
      <c r="B2290" s="145"/>
      <c r="C2290" s="145"/>
      <c r="D2290" s="229"/>
      <c r="E2290" s="145"/>
      <c r="F2290" s="145"/>
      <c r="G2290" s="145"/>
      <c r="H2290" s="145"/>
      <c r="I2290" s="145"/>
      <c r="J2290" s="145"/>
    </row>
    <row r="2291" spans="1:10" ht="15" x14ac:dyDescent="0.25">
      <c r="A2291" s="145"/>
      <c r="B2291" s="145"/>
      <c r="C2291" s="145"/>
      <c r="D2291" s="229"/>
      <c r="E2291" s="145"/>
      <c r="F2291" s="145"/>
      <c r="G2291" s="145"/>
      <c r="H2291" s="145"/>
      <c r="I2291" s="145"/>
      <c r="J2291" s="145"/>
    </row>
    <row r="2292" spans="1:10" ht="15" x14ac:dyDescent="0.25">
      <c r="A2292" s="145"/>
      <c r="B2292" s="145"/>
      <c r="C2292" s="145"/>
      <c r="D2292" s="229"/>
      <c r="E2292" s="145"/>
      <c r="F2292" s="145"/>
      <c r="G2292" s="145"/>
      <c r="H2292" s="145"/>
      <c r="I2292" s="145"/>
      <c r="J2292" s="145"/>
    </row>
    <row r="2293" spans="1:10" ht="15" x14ac:dyDescent="0.25">
      <c r="A2293" s="145"/>
      <c r="B2293" s="145"/>
      <c r="C2293" s="145"/>
      <c r="D2293" s="229"/>
      <c r="E2293" s="145"/>
      <c r="F2293" s="145"/>
      <c r="G2293" s="145"/>
      <c r="H2293" s="145"/>
      <c r="I2293" s="145"/>
      <c r="J2293" s="145"/>
    </row>
    <row r="2294" spans="1:10" ht="15" x14ac:dyDescent="0.25">
      <c r="A2294" s="145"/>
      <c r="B2294" s="145"/>
      <c r="C2294" s="145"/>
      <c r="D2294" s="229"/>
      <c r="E2294" s="145"/>
      <c r="F2294" s="145"/>
      <c r="G2294" s="145"/>
      <c r="H2294" s="145"/>
      <c r="I2294" s="145"/>
      <c r="J2294" s="145"/>
    </row>
    <row r="2295" spans="1:10" ht="15" x14ac:dyDescent="0.25">
      <c r="A2295" s="145"/>
      <c r="B2295" s="145"/>
      <c r="C2295" s="145"/>
      <c r="D2295" s="229"/>
      <c r="E2295" s="145"/>
      <c r="F2295" s="145"/>
      <c r="G2295" s="145"/>
      <c r="H2295" s="145"/>
      <c r="I2295" s="145"/>
      <c r="J2295" s="145"/>
    </row>
    <row r="2296" spans="1:10" ht="15" x14ac:dyDescent="0.25">
      <c r="A2296" s="145"/>
      <c r="B2296" s="145"/>
      <c r="C2296" s="145"/>
      <c r="D2296" s="229"/>
      <c r="E2296" s="145"/>
      <c r="F2296" s="145"/>
      <c r="G2296" s="145"/>
      <c r="H2296" s="145"/>
      <c r="I2296" s="145"/>
      <c r="J2296" s="145"/>
    </row>
    <row r="2297" spans="1:10" ht="15" x14ac:dyDescent="0.25">
      <c r="A2297" s="145"/>
      <c r="B2297" s="145"/>
      <c r="C2297" s="145"/>
      <c r="D2297" s="229"/>
      <c r="E2297" s="145"/>
      <c r="F2297" s="145"/>
      <c r="G2297" s="145"/>
      <c r="H2297" s="145"/>
      <c r="I2297" s="145"/>
      <c r="J2297" s="145"/>
    </row>
    <row r="2298" spans="1:10" ht="15" x14ac:dyDescent="0.25">
      <c r="A2298" s="145"/>
      <c r="B2298" s="145"/>
      <c r="C2298" s="145"/>
      <c r="D2298" s="229"/>
      <c r="E2298" s="145"/>
      <c r="F2298" s="145"/>
      <c r="G2298" s="145"/>
      <c r="H2298" s="145"/>
      <c r="I2298" s="145"/>
      <c r="J2298" s="145"/>
    </row>
    <row r="2299" spans="1:10" ht="15" x14ac:dyDescent="0.25">
      <c r="A2299" s="145"/>
      <c r="B2299" s="145"/>
      <c r="C2299" s="145"/>
      <c r="D2299" s="229"/>
      <c r="E2299" s="145"/>
      <c r="F2299" s="145"/>
      <c r="G2299" s="145"/>
      <c r="H2299" s="145"/>
      <c r="I2299" s="145"/>
      <c r="J2299" s="145"/>
    </row>
    <row r="2300" spans="1:10" ht="15" x14ac:dyDescent="0.25">
      <c r="A2300" s="145"/>
      <c r="B2300" s="145"/>
      <c r="C2300" s="145"/>
      <c r="D2300" s="229"/>
      <c r="E2300" s="145"/>
      <c r="F2300" s="145"/>
      <c r="G2300" s="145"/>
      <c r="H2300" s="145"/>
      <c r="I2300" s="145"/>
      <c r="J2300" s="145"/>
    </row>
    <row r="2301" spans="1:10" ht="15" x14ac:dyDescent="0.25">
      <c r="A2301" s="145"/>
      <c r="B2301" s="145"/>
      <c r="C2301" s="145"/>
      <c r="D2301" s="229"/>
      <c r="E2301" s="145"/>
      <c r="F2301" s="145"/>
      <c r="G2301" s="145"/>
      <c r="H2301" s="145"/>
      <c r="I2301" s="145"/>
      <c r="J2301" s="145"/>
    </row>
    <row r="2302" spans="1:10" ht="15" x14ac:dyDescent="0.25">
      <c r="A2302" s="145"/>
      <c r="B2302" s="145"/>
      <c r="C2302" s="145"/>
      <c r="D2302" s="229"/>
      <c r="E2302" s="145"/>
      <c r="F2302" s="145"/>
      <c r="G2302" s="145"/>
      <c r="H2302" s="145"/>
      <c r="I2302" s="145"/>
      <c r="J2302" s="145"/>
    </row>
    <row r="2303" spans="1:10" ht="15" x14ac:dyDescent="0.25">
      <c r="A2303" s="145"/>
      <c r="B2303" s="145"/>
      <c r="C2303" s="145"/>
      <c r="D2303" s="229"/>
      <c r="E2303" s="145"/>
      <c r="F2303" s="145"/>
      <c r="G2303" s="145"/>
      <c r="H2303" s="145"/>
      <c r="I2303" s="145"/>
      <c r="J2303" s="145"/>
    </row>
    <row r="2304" spans="1:10" ht="15" x14ac:dyDescent="0.25">
      <c r="A2304" s="145"/>
      <c r="B2304" s="145"/>
      <c r="C2304" s="145"/>
      <c r="D2304" s="229"/>
      <c r="E2304" s="145"/>
      <c r="F2304" s="145"/>
      <c r="G2304" s="145"/>
      <c r="H2304" s="145"/>
      <c r="I2304" s="145"/>
      <c r="J2304" s="145"/>
    </row>
    <row r="2305" spans="1:10" ht="15" x14ac:dyDescent="0.25">
      <c r="A2305" s="145"/>
      <c r="B2305" s="145"/>
      <c r="C2305" s="145"/>
      <c r="D2305" s="229"/>
      <c r="E2305" s="145"/>
      <c r="F2305" s="145"/>
      <c r="G2305" s="145"/>
      <c r="H2305" s="145"/>
      <c r="I2305" s="145"/>
      <c r="J2305" s="145"/>
    </row>
    <row r="2306" spans="1:10" ht="15" x14ac:dyDescent="0.25">
      <c r="A2306" s="145"/>
      <c r="B2306" s="145"/>
      <c r="C2306" s="145"/>
      <c r="D2306" s="229"/>
      <c r="E2306" s="145"/>
      <c r="F2306" s="145"/>
      <c r="G2306" s="145"/>
      <c r="H2306" s="145"/>
      <c r="I2306" s="145"/>
      <c r="J2306" s="145"/>
    </row>
    <row r="2307" spans="1:10" ht="15" x14ac:dyDescent="0.25">
      <c r="A2307" s="145"/>
      <c r="B2307" s="145"/>
      <c r="C2307" s="145"/>
      <c r="D2307" s="229"/>
      <c r="E2307" s="145"/>
      <c r="F2307" s="145"/>
      <c r="G2307" s="145"/>
      <c r="H2307" s="145"/>
      <c r="I2307" s="145"/>
      <c r="J2307" s="145"/>
    </row>
    <row r="2308" spans="1:10" ht="15" x14ac:dyDescent="0.25">
      <c r="A2308" s="145"/>
      <c r="B2308" s="145"/>
      <c r="C2308" s="145"/>
      <c r="D2308" s="229"/>
      <c r="E2308" s="145"/>
      <c r="F2308" s="145"/>
      <c r="G2308" s="145"/>
      <c r="H2308" s="145"/>
      <c r="I2308" s="145"/>
      <c r="J2308" s="145"/>
    </row>
    <row r="2309" spans="1:10" ht="15" x14ac:dyDescent="0.25">
      <c r="A2309" s="145"/>
      <c r="B2309" s="145"/>
      <c r="C2309" s="145"/>
      <c r="D2309" s="229"/>
      <c r="E2309" s="145"/>
      <c r="F2309" s="145"/>
      <c r="G2309" s="145"/>
      <c r="H2309" s="145"/>
      <c r="I2309" s="145"/>
      <c r="J2309" s="145"/>
    </row>
    <row r="2310" spans="1:10" ht="15" x14ac:dyDescent="0.25">
      <c r="A2310" s="145"/>
      <c r="B2310" s="145"/>
      <c r="C2310" s="145"/>
      <c r="D2310" s="229"/>
      <c r="E2310" s="145"/>
      <c r="F2310" s="145"/>
      <c r="G2310" s="145"/>
      <c r="H2310" s="145"/>
      <c r="I2310" s="145"/>
      <c r="J2310" s="145"/>
    </row>
    <row r="2311" spans="1:10" ht="15" x14ac:dyDescent="0.25">
      <c r="A2311" s="145"/>
      <c r="B2311" s="145"/>
      <c r="C2311" s="145"/>
      <c r="D2311" s="229"/>
      <c r="E2311" s="145"/>
      <c r="F2311" s="145"/>
      <c r="G2311" s="145"/>
      <c r="H2311" s="145"/>
      <c r="I2311" s="145"/>
      <c r="J2311" s="145"/>
    </row>
    <row r="2312" spans="1:10" ht="15" x14ac:dyDescent="0.25">
      <c r="A2312" s="145"/>
      <c r="B2312" s="145"/>
      <c r="C2312" s="145"/>
      <c r="D2312" s="229"/>
      <c r="E2312" s="145"/>
      <c r="F2312" s="145"/>
      <c r="G2312" s="145"/>
      <c r="H2312" s="145"/>
      <c r="I2312" s="145"/>
      <c r="J2312" s="145"/>
    </row>
    <row r="2313" spans="1:10" ht="15" x14ac:dyDescent="0.25">
      <c r="A2313" s="145"/>
      <c r="B2313" s="145"/>
      <c r="C2313" s="145"/>
      <c r="D2313" s="229"/>
      <c r="E2313" s="145"/>
      <c r="F2313" s="145"/>
      <c r="G2313" s="145"/>
      <c r="H2313" s="145"/>
      <c r="I2313" s="145"/>
      <c r="J2313" s="145"/>
    </row>
    <row r="2314" spans="1:10" ht="15" x14ac:dyDescent="0.25">
      <c r="A2314" s="145"/>
      <c r="B2314" s="145"/>
      <c r="C2314" s="145"/>
      <c r="D2314" s="229"/>
      <c r="E2314" s="145"/>
      <c r="F2314" s="145"/>
      <c r="G2314" s="145"/>
      <c r="H2314" s="145"/>
      <c r="I2314" s="145"/>
      <c r="J2314" s="145"/>
    </row>
    <row r="2315" spans="1:10" ht="15" x14ac:dyDescent="0.25">
      <c r="A2315" s="145"/>
      <c r="B2315" s="145"/>
      <c r="C2315" s="145"/>
      <c r="D2315" s="229"/>
      <c r="E2315" s="145"/>
      <c r="F2315" s="145"/>
      <c r="G2315" s="145"/>
      <c r="H2315" s="145"/>
      <c r="I2315" s="145"/>
      <c r="J2315" s="145"/>
    </row>
    <row r="2316" spans="1:10" ht="15" x14ac:dyDescent="0.25">
      <c r="A2316" s="145"/>
      <c r="B2316" s="145"/>
      <c r="C2316" s="145"/>
      <c r="D2316" s="229"/>
      <c r="E2316" s="145"/>
      <c r="F2316" s="145"/>
      <c r="G2316" s="145"/>
      <c r="H2316" s="145"/>
      <c r="I2316" s="145"/>
      <c r="J2316" s="145"/>
    </row>
    <row r="2317" spans="1:10" ht="15" x14ac:dyDescent="0.25">
      <c r="A2317" s="145"/>
      <c r="B2317" s="145"/>
      <c r="C2317" s="145"/>
      <c r="D2317" s="229"/>
      <c r="E2317" s="145"/>
      <c r="F2317" s="145"/>
      <c r="G2317" s="145"/>
      <c r="H2317" s="145"/>
      <c r="I2317" s="145"/>
      <c r="J2317" s="145"/>
    </row>
    <row r="2318" spans="1:10" ht="15" x14ac:dyDescent="0.25">
      <c r="A2318" s="145"/>
      <c r="B2318" s="145"/>
      <c r="C2318" s="145"/>
      <c r="D2318" s="229"/>
      <c r="E2318" s="145"/>
      <c r="F2318" s="145"/>
      <c r="G2318" s="145"/>
      <c r="H2318" s="145"/>
      <c r="I2318" s="145"/>
      <c r="J2318" s="145"/>
    </row>
    <row r="2319" spans="1:10" ht="15" x14ac:dyDescent="0.25">
      <c r="A2319" s="145"/>
      <c r="B2319" s="145"/>
      <c r="C2319" s="145"/>
      <c r="D2319" s="229"/>
      <c r="E2319" s="145"/>
      <c r="F2319" s="145"/>
      <c r="G2319" s="145"/>
      <c r="H2319" s="145"/>
      <c r="I2319" s="145"/>
      <c r="J2319" s="145"/>
    </row>
    <row r="2320" spans="1:10" ht="15" x14ac:dyDescent="0.25">
      <c r="A2320" s="145"/>
      <c r="B2320" s="145"/>
      <c r="C2320" s="145"/>
      <c r="D2320" s="229"/>
      <c r="E2320" s="145"/>
      <c r="F2320" s="145"/>
      <c r="G2320" s="145"/>
      <c r="H2320" s="145"/>
      <c r="I2320" s="145"/>
      <c r="J2320" s="145"/>
    </row>
    <row r="2321" spans="1:10" ht="15" x14ac:dyDescent="0.25">
      <c r="A2321" s="145"/>
      <c r="B2321" s="145"/>
      <c r="C2321" s="145"/>
      <c r="D2321" s="229"/>
      <c r="E2321" s="145"/>
      <c r="F2321" s="145"/>
      <c r="G2321" s="145"/>
      <c r="H2321" s="145"/>
      <c r="I2321" s="145"/>
      <c r="J2321" s="145"/>
    </row>
    <row r="2322" spans="1:10" ht="15" x14ac:dyDescent="0.25">
      <c r="A2322" s="145"/>
      <c r="B2322" s="145"/>
      <c r="C2322" s="145"/>
      <c r="D2322" s="229"/>
      <c r="E2322" s="145"/>
      <c r="F2322" s="145"/>
      <c r="G2322" s="145"/>
      <c r="H2322" s="145"/>
      <c r="I2322" s="145"/>
      <c r="J2322" s="145"/>
    </row>
    <row r="2323" spans="1:10" ht="15" x14ac:dyDescent="0.25">
      <c r="A2323" s="145"/>
      <c r="B2323" s="145"/>
      <c r="C2323" s="145"/>
      <c r="D2323" s="229"/>
      <c r="E2323" s="145"/>
      <c r="F2323" s="145"/>
      <c r="G2323" s="145"/>
      <c r="H2323" s="145"/>
      <c r="I2323" s="145"/>
      <c r="J2323" s="145"/>
    </row>
    <row r="2324" spans="1:10" ht="15" x14ac:dyDescent="0.25">
      <c r="A2324" s="145"/>
      <c r="B2324" s="145"/>
      <c r="C2324" s="145"/>
      <c r="D2324" s="229"/>
      <c r="E2324" s="145"/>
      <c r="F2324" s="145"/>
      <c r="G2324" s="145"/>
      <c r="H2324" s="145"/>
      <c r="I2324" s="145"/>
      <c r="J2324" s="145"/>
    </row>
    <row r="2325" spans="1:10" ht="15" x14ac:dyDescent="0.25">
      <c r="A2325" s="145"/>
      <c r="B2325" s="145"/>
      <c r="C2325" s="145"/>
      <c r="D2325" s="229"/>
      <c r="E2325" s="145"/>
      <c r="F2325" s="145"/>
      <c r="G2325" s="145"/>
      <c r="H2325" s="145"/>
      <c r="I2325" s="145"/>
      <c r="J2325" s="145"/>
    </row>
    <row r="2326" spans="1:10" ht="15" x14ac:dyDescent="0.25">
      <c r="A2326" s="145"/>
      <c r="B2326" s="145"/>
      <c r="C2326" s="145"/>
      <c r="D2326" s="229"/>
      <c r="E2326" s="145"/>
      <c r="F2326" s="145"/>
      <c r="G2326" s="145"/>
      <c r="H2326" s="145"/>
      <c r="I2326" s="145"/>
      <c r="J2326" s="145"/>
    </row>
    <row r="2327" spans="1:10" ht="15" x14ac:dyDescent="0.25">
      <c r="A2327" s="145"/>
      <c r="B2327" s="145"/>
      <c r="C2327" s="145"/>
      <c r="D2327" s="229"/>
      <c r="E2327" s="145"/>
      <c r="F2327" s="145"/>
      <c r="G2327" s="145"/>
      <c r="H2327" s="145"/>
      <c r="I2327" s="145"/>
      <c r="J2327" s="145"/>
    </row>
    <row r="2328" spans="1:10" ht="15" x14ac:dyDescent="0.25">
      <c r="A2328" s="145"/>
      <c r="B2328" s="145"/>
      <c r="C2328" s="145"/>
      <c r="D2328" s="229"/>
      <c r="E2328" s="145"/>
      <c r="F2328" s="145"/>
      <c r="G2328" s="145"/>
      <c r="H2328" s="145"/>
      <c r="I2328" s="145"/>
      <c r="J2328" s="145"/>
    </row>
    <row r="2329" spans="1:10" ht="15" x14ac:dyDescent="0.25">
      <c r="A2329" s="145"/>
      <c r="B2329" s="145"/>
      <c r="C2329" s="145"/>
      <c r="D2329" s="229"/>
      <c r="E2329" s="145"/>
      <c r="F2329" s="145"/>
      <c r="G2329" s="145"/>
      <c r="H2329" s="145"/>
      <c r="I2329" s="145"/>
      <c r="J2329" s="145"/>
    </row>
    <row r="2330" spans="1:10" ht="15" x14ac:dyDescent="0.25">
      <c r="A2330" s="145"/>
      <c r="B2330" s="145"/>
      <c r="C2330" s="145"/>
      <c r="D2330" s="229"/>
      <c r="E2330" s="145"/>
      <c r="F2330" s="145"/>
      <c r="G2330" s="145"/>
      <c r="H2330" s="145"/>
      <c r="I2330" s="145"/>
      <c r="J2330" s="145"/>
    </row>
    <row r="2331" spans="1:10" ht="15" x14ac:dyDescent="0.25">
      <c r="A2331" s="145"/>
      <c r="B2331" s="145"/>
      <c r="C2331" s="145"/>
      <c r="D2331" s="229"/>
      <c r="E2331" s="145"/>
      <c r="F2331" s="145"/>
      <c r="G2331" s="145"/>
      <c r="H2331" s="145"/>
      <c r="I2331" s="145"/>
      <c r="J2331" s="145"/>
    </row>
    <row r="2332" spans="1:10" ht="15" x14ac:dyDescent="0.25">
      <c r="A2332" s="145"/>
      <c r="B2332" s="145"/>
      <c r="C2332" s="145"/>
      <c r="D2332" s="229"/>
      <c r="E2332" s="145"/>
      <c r="F2332" s="145"/>
      <c r="G2332" s="145"/>
      <c r="H2332" s="145"/>
      <c r="I2332" s="145"/>
      <c r="J2332" s="145"/>
    </row>
    <row r="2333" spans="1:10" ht="15" x14ac:dyDescent="0.25">
      <c r="A2333" s="145"/>
      <c r="B2333" s="145"/>
      <c r="C2333" s="145"/>
      <c r="D2333" s="229"/>
      <c r="E2333" s="145"/>
      <c r="F2333" s="145"/>
      <c r="G2333" s="145"/>
      <c r="H2333" s="145"/>
      <c r="I2333" s="145"/>
      <c r="J2333" s="145"/>
    </row>
    <row r="2334" spans="1:10" ht="15" x14ac:dyDescent="0.25">
      <c r="A2334" s="145"/>
      <c r="B2334" s="145"/>
      <c r="C2334" s="145"/>
      <c r="D2334" s="229"/>
      <c r="E2334" s="145"/>
      <c r="F2334" s="145"/>
      <c r="G2334" s="145"/>
      <c r="H2334" s="145"/>
      <c r="I2334" s="145"/>
      <c r="J2334" s="145"/>
    </row>
    <row r="2335" spans="1:10" ht="15" x14ac:dyDescent="0.25">
      <c r="A2335" s="145"/>
      <c r="B2335" s="145"/>
      <c r="C2335" s="145"/>
      <c r="D2335" s="229"/>
      <c r="E2335" s="145"/>
      <c r="F2335" s="145"/>
      <c r="G2335" s="145"/>
      <c r="H2335" s="145"/>
      <c r="I2335" s="145"/>
      <c r="J2335" s="145"/>
    </row>
    <row r="2336" spans="1:10" ht="15" x14ac:dyDescent="0.25">
      <c r="A2336" s="145"/>
      <c r="B2336" s="145"/>
      <c r="C2336" s="145"/>
      <c r="D2336" s="229"/>
      <c r="E2336" s="145"/>
      <c r="F2336" s="145"/>
      <c r="G2336" s="145"/>
      <c r="H2336" s="145"/>
      <c r="I2336" s="145"/>
      <c r="J2336" s="145"/>
    </row>
    <row r="2337" spans="1:10" ht="15" x14ac:dyDescent="0.25">
      <c r="A2337" s="145"/>
      <c r="B2337" s="145"/>
      <c r="C2337" s="145"/>
      <c r="D2337" s="229"/>
      <c r="E2337" s="145"/>
      <c r="F2337" s="145"/>
      <c r="G2337" s="145"/>
      <c r="H2337" s="145"/>
      <c r="I2337" s="145"/>
      <c r="J2337" s="145"/>
    </row>
    <row r="2338" spans="1:10" ht="15" x14ac:dyDescent="0.25">
      <c r="A2338" s="145"/>
      <c r="B2338" s="145"/>
      <c r="C2338" s="145"/>
      <c r="D2338" s="229"/>
      <c r="E2338" s="145"/>
      <c r="F2338" s="145"/>
      <c r="G2338" s="145"/>
      <c r="H2338" s="145"/>
      <c r="I2338" s="145"/>
      <c r="J2338" s="145"/>
    </row>
    <row r="2339" spans="1:10" ht="15" x14ac:dyDescent="0.25">
      <c r="A2339" s="145"/>
      <c r="B2339" s="145"/>
      <c r="C2339" s="145"/>
      <c r="D2339" s="229"/>
      <c r="E2339" s="145"/>
      <c r="F2339" s="145"/>
      <c r="G2339" s="145"/>
      <c r="H2339" s="145"/>
      <c r="I2339" s="145"/>
      <c r="J2339" s="145"/>
    </row>
    <row r="2340" spans="1:10" ht="15" x14ac:dyDescent="0.25">
      <c r="A2340" s="145"/>
      <c r="B2340" s="145"/>
      <c r="C2340" s="145"/>
      <c r="D2340" s="229"/>
      <c r="E2340" s="145"/>
      <c r="F2340" s="145"/>
      <c r="G2340" s="145"/>
      <c r="H2340" s="145"/>
      <c r="I2340" s="145"/>
      <c r="J2340" s="145"/>
    </row>
    <row r="2341" spans="1:10" ht="15" x14ac:dyDescent="0.25">
      <c r="A2341" s="145"/>
      <c r="B2341" s="145"/>
      <c r="C2341" s="145"/>
      <c r="D2341" s="229"/>
      <c r="E2341" s="145"/>
      <c r="F2341" s="145"/>
      <c r="G2341" s="145"/>
      <c r="H2341" s="145"/>
      <c r="I2341" s="145"/>
      <c r="J2341" s="145"/>
    </row>
    <row r="2342" spans="1:10" ht="15" x14ac:dyDescent="0.25">
      <c r="A2342" s="145"/>
      <c r="B2342" s="145"/>
      <c r="C2342" s="145"/>
      <c r="D2342" s="229"/>
      <c r="E2342" s="145"/>
      <c r="F2342" s="145"/>
      <c r="G2342" s="145"/>
      <c r="H2342" s="145"/>
      <c r="I2342" s="145"/>
      <c r="J2342" s="145"/>
    </row>
    <row r="2343" spans="1:10" ht="15" x14ac:dyDescent="0.25">
      <c r="A2343" s="145"/>
      <c r="B2343" s="145"/>
      <c r="C2343" s="145"/>
      <c r="D2343" s="229"/>
      <c r="E2343" s="145"/>
      <c r="F2343" s="145"/>
      <c r="G2343" s="145"/>
      <c r="H2343" s="145"/>
      <c r="I2343" s="145"/>
      <c r="J2343" s="145"/>
    </row>
    <row r="2344" spans="1:10" ht="15" x14ac:dyDescent="0.25">
      <c r="A2344" s="145"/>
      <c r="B2344" s="145"/>
      <c r="C2344" s="145"/>
      <c r="D2344" s="229"/>
      <c r="E2344" s="145"/>
      <c r="F2344" s="145"/>
      <c r="G2344" s="145"/>
      <c r="H2344" s="145"/>
      <c r="I2344" s="145"/>
      <c r="J2344" s="145"/>
    </row>
    <row r="2345" spans="1:10" ht="15" x14ac:dyDescent="0.25">
      <c r="A2345" s="145"/>
      <c r="B2345" s="145"/>
      <c r="C2345" s="145"/>
      <c r="D2345" s="229"/>
      <c r="E2345" s="145"/>
      <c r="F2345" s="145"/>
      <c r="G2345" s="145"/>
      <c r="H2345" s="145"/>
      <c r="I2345" s="145"/>
      <c r="J2345" s="145"/>
    </row>
    <row r="2346" spans="1:10" ht="15" x14ac:dyDescent="0.25">
      <c r="A2346" s="145"/>
      <c r="B2346" s="145"/>
      <c r="C2346" s="145"/>
      <c r="D2346" s="229"/>
      <c r="E2346" s="145"/>
      <c r="F2346" s="145"/>
      <c r="G2346" s="145"/>
      <c r="H2346" s="145"/>
      <c r="I2346" s="145"/>
      <c r="J2346" s="145"/>
    </row>
    <row r="2347" spans="1:10" ht="15" x14ac:dyDescent="0.25">
      <c r="A2347" s="145"/>
      <c r="B2347" s="145"/>
      <c r="C2347" s="145"/>
      <c r="D2347" s="229"/>
      <c r="E2347" s="145"/>
      <c r="F2347" s="145"/>
      <c r="G2347" s="145"/>
      <c r="H2347" s="145"/>
      <c r="I2347" s="145"/>
      <c r="J2347" s="145"/>
    </row>
    <row r="2348" spans="1:10" ht="15" x14ac:dyDescent="0.25">
      <c r="A2348" s="145"/>
      <c r="B2348" s="145"/>
      <c r="C2348" s="145"/>
      <c r="D2348" s="229"/>
      <c r="E2348" s="145"/>
      <c r="F2348" s="145"/>
      <c r="G2348" s="145"/>
      <c r="H2348" s="145"/>
      <c r="I2348" s="145"/>
      <c r="J2348" s="145"/>
    </row>
    <row r="2349" spans="1:10" ht="15" x14ac:dyDescent="0.25">
      <c r="A2349" s="145"/>
      <c r="B2349" s="145"/>
      <c r="C2349" s="145"/>
      <c r="D2349" s="229"/>
      <c r="E2349" s="145"/>
      <c r="F2349" s="145"/>
      <c r="G2349" s="145"/>
      <c r="H2349" s="145"/>
      <c r="I2349" s="145"/>
      <c r="J2349" s="145"/>
    </row>
    <row r="2350" spans="1:10" ht="15" x14ac:dyDescent="0.25">
      <c r="A2350" s="145"/>
      <c r="B2350" s="145"/>
      <c r="C2350" s="145"/>
      <c r="D2350" s="229"/>
      <c r="E2350" s="145"/>
      <c r="F2350" s="145"/>
      <c r="G2350" s="145"/>
      <c r="H2350" s="145"/>
      <c r="I2350" s="145"/>
      <c r="J2350" s="145"/>
    </row>
    <row r="2351" spans="1:10" ht="15" x14ac:dyDescent="0.25">
      <c r="A2351" s="145"/>
      <c r="B2351" s="145"/>
      <c r="C2351" s="145"/>
      <c r="D2351" s="229"/>
      <c r="E2351" s="145"/>
      <c r="F2351" s="145"/>
      <c r="G2351" s="145"/>
      <c r="H2351" s="145"/>
      <c r="I2351" s="145"/>
      <c r="J2351" s="145"/>
    </row>
    <row r="2352" spans="1:10" ht="15" x14ac:dyDescent="0.25">
      <c r="A2352" s="145"/>
      <c r="B2352" s="145"/>
      <c r="C2352" s="145"/>
      <c r="D2352" s="229"/>
      <c r="E2352" s="145"/>
      <c r="F2352" s="145"/>
      <c r="G2352" s="145"/>
      <c r="H2352" s="145"/>
      <c r="I2352" s="145"/>
      <c r="J2352" s="145"/>
    </row>
    <row r="2353" spans="1:10" ht="15" x14ac:dyDescent="0.25">
      <c r="A2353" s="145"/>
      <c r="B2353" s="145"/>
      <c r="C2353" s="145"/>
      <c r="D2353" s="229"/>
      <c r="E2353" s="145"/>
      <c r="F2353" s="145"/>
      <c r="G2353" s="145"/>
      <c r="H2353" s="145"/>
      <c r="I2353" s="145"/>
      <c r="J2353" s="145"/>
    </row>
    <row r="2354" spans="1:10" ht="15" x14ac:dyDescent="0.25">
      <c r="A2354" s="145"/>
      <c r="B2354" s="145"/>
      <c r="C2354" s="145"/>
      <c r="D2354" s="229"/>
      <c r="E2354" s="145"/>
      <c r="F2354" s="145"/>
      <c r="G2354" s="145"/>
      <c r="H2354" s="145"/>
      <c r="I2354" s="145"/>
      <c r="J2354" s="145"/>
    </row>
    <row r="2355" spans="1:10" ht="15" x14ac:dyDescent="0.25">
      <c r="A2355" s="145"/>
      <c r="B2355" s="145"/>
      <c r="C2355" s="145"/>
      <c r="D2355" s="229"/>
      <c r="E2355" s="145"/>
      <c r="F2355" s="145"/>
      <c r="G2355" s="145"/>
      <c r="H2355" s="145"/>
      <c r="I2355" s="145"/>
      <c r="J2355" s="145"/>
    </row>
    <row r="2356" spans="1:10" ht="15" x14ac:dyDescent="0.25">
      <c r="A2356" s="145"/>
      <c r="B2356" s="145"/>
      <c r="C2356" s="145"/>
      <c r="D2356" s="229"/>
      <c r="E2356" s="145"/>
      <c r="F2356" s="145"/>
      <c r="G2356" s="145"/>
      <c r="H2356" s="145"/>
      <c r="I2356" s="145"/>
      <c r="J2356" s="145"/>
    </row>
    <row r="2357" spans="1:10" ht="15" x14ac:dyDescent="0.25">
      <c r="A2357" s="145"/>
      <c r="B2357" s="145"/>
      <c r="C2357" s="145"/>
      <c r="D2357" s="229"/>
      <c r="E2357" s="145"/>
      <c r="F2357" s="145"/>
      <c r="G2357" s="145"/>
      <c r="H2357" s="145"/>
      <c r="I2357" s="145"/>
      <c r="J2357" s="145"/>
    </row>
    <row r="2358" spans="1:10" ht="15" x14ac:dyDescent="0.25">
      <c r="A2358" s="145"/>
      <c r="B2358" s="145"/>
      <c r="C2358" s="145"/>
      <c r="D2358" s="229"/>
      <c r="E2358" s="145"/>
      <c r="F2358" s="145"/>
      <c r="G2358" s="145"/>
      <c r="H2358" s="145"/>
      <c r="I2358" s="145"/>
      <c r="J2358" s="145"/>
    </row>
    <row r="2359" spans="1:10" ht="15" x14ac:dyDescent="0.25">
      <c r="A2359" s="145"/>
      <c r="B2359" s="145"/>
      <c r="C2359" s="145"/>
      <c r="D2359" s="229"/>
      <c r="E2359" s="145"/>
      <c r="F2359" s="145"/>
      <c r="G2359" s="145"/>
      <c r="H2359" s="145"/>
      <c r="I2359" s="145"/>
      <c r="J2359" s="145"/>
    </row>
    <row r="2360" spans="1:10" ht="15" x14ac:dyDescent="0.25">
      <c r="A2360" s="145"/>
      <c r="B2360" s="145"/>
      <c r="C2360" s="145"/>
      <c r="D2360" s="229"/>
      <c r="E2360" s="145"/>
      <c r="F2360" s="145"/>
      <c r="G2360" s="145"/>
      <c r="H2360" s="145"/>
      <c r="I2360" s="145"/>
      <c r="J2360" s="145"/>
    </row>
    <row r="2361" spans="1:10" ht="15" x14ac:dyDescent="0.25">
      <c r="A2361" s="145"/>
      <c r="B2361" s="145"/>
      <c r="C2361" s="145"/>
      <c r="D2361" s="229"/>
      <c r="E2361" s="145"/>
      <c r="F2361" s="145"/>
      <c r="G2361" s="145"/>
      <c r="H2361" s="145"/>
      <c r="I2361" s="145"/>
      <c r="J2361" s="145"/>
    </row>
    <row r="2362" spans="1:10" ht="15" x14ac:dyDescent="0.25">
      <c r="A2362" s="145"/>
      <c r="B2362" s="145"/>
      <c r="C2362" s="145"/>
      <c r="D2362" s="229"/>
      <c r="E2362" s="145"/>
      <c r="F2362" s="145"/>
      <c r="G2362" s="145"/>
      <c r="H2362" s="145"/>
      <c r="I2362" s="145"/>
      <c r="J2362" s="145"/>
    </row>
    <row r="2363" spans="1:10" ht="15" x14ac:dyDescent="0.25">
      <c r="A2363" s="145"/>
      <c r="B2363" s="145"/>
      <c r="C2363" s="145"/>
      <c r="D2363" s="229"/>
      <c r="E2363" s="145"/>
      <c r="F2363" s="145"/>
      <c r="G2363" s="145"/>
      <c r="H2363" s="145"/>
      <c r="I2363" s="145"/>
      <c r="J2363" s="145"/>
    </row>
    <row r="2364" spans="1:10" ht="15" x14ac:dyDescent="0.25">
      <c r="A2364" s="145"/>
      <c r="B2364" s="145"/>
      <c r="C2364" s="145"/>
      <c r="D2364" s="229"/>
      <c r="E2364" s="145"/>
      <c r="F2364" s="145"/>
      <c r="G2364" s="145"/>
      <c r="H2364" s="145"/>
      <c r="I2364" s="145"/>
      <c r="J2364" s="145"/>
    </row>
    <row r="2365" spans="1:10" ht="15" x14ac:dyDescent="0.25">
      <c r="A2365" s="145"/>
      <c r="B2365" s="145"/>
      <c r="C2365" s="145"/>
      <c r="D2365" s="229"/>
      <c r="E2365" s="145"/>
      <c r="F2365" s="145"/>
      <c r="G2365" s="145"/>
      <c r="H2365" s="145"/>
      <c r="I2365" s="145"/>
      <c r="J2365" s="145"/>
    </row>
    <row r="2366" spans="1:10" ht="15" x14ac:dyDescent="0.25">
      <c r="A2366" s="145"/>
      <c r="B2366" s="145"/>
      <c r="C2366" s="145"/>
      <c r="D2366" s="229"/>
      <c r="E2366" s="145"/>
      <c r="F2366" s="145"/>
      <c r="G2366" s="145"/>
      <c r="H2366" s="145"/>
      <c r="I2366" s="145"/>
      <c r="J2366" s="145"/>
    </row>
    <row r="2367" spans="1:10" ht="15" x14ac:dyDescent="0.25">
      <c r="A2367" s="145"/>
      <c r="B2367" s="145"/>
      <c r="C2367" s="145"/>
      <c r="D2367" s="229"/>
      <c r="E2367" s="145"/>
      <c r="F2367" s="145"/>
      <c r="G2367" s="145"/>
      <c r="H2367" s="145"/>
      <c r="I2367" s="145"/>
      <c r="J2367" s="145"/>
    </row>
    <row r="2368" spans="1:10" ht="15" x14ac:dyDescent="0.25">
      <c r="A2368" s="145"/>
      <c r="B2368" s="145"/>
      <c r="C2368" s="145"/>
      <c r="D2368" s="229"/>
      <c r="E2368" s="145"/>
      <c r="F2368" s="145"/>
      <c r="G2368" s="145"/>
      <c r="H2368" s="145"/>
      <c r="I2368" s="145"/>
      <c r="J2368" s="145"/>
    </row>
    <row r="2369" spans="1:10" ht="15" x14ac:dyDescent="0.25">
      <c r="A2369" s="145"/>
      <c r="B2369" s="145"/>
      <c r="C2369" s="145"/>
      <c r="D2369" s="229"/>
      <c r="E2369" s="145"/>
      <c r="F2369" s="145"/>
      <c r="G2369" s="145"/>
      <c r="H2369" s="145"/>
      <c r="I2369" s="145"/>
      <c r="J2369" s="145"/>
    </row>
    <row r="2370" spans="1:10" ht="15" x14ac:dyDescent="0.25">
      <c r="A2370" s="145"/>
      <c r="B2370" s="145"/>
      <c r="C2370" s="145"/>
      <c r="D2370" s="229"/>
      <c r="E2370" s="145"/>
      <c r="F2370" s="145"/>
      <c r="G2370" s="145"/>
      <c r="H2370" s="145"/>
      <c r="I2370" s="145"/>
      <c r="J2370" s="145"/>
    </row>
    <row r="2371" spans="1:10" ht="15" x14ac:dyDescent="0.25">
      <c r="A2371" s="145"/>
      <c r="B2371" s="145"/>
      <c r="C2371" s="145"/>
      <c r="D2371" s="229"/>
      <c r="E2371" s="145"/>
      <c r="F2371" s="145"/>
      <c r="G2371" s="145"/>
      <c r="H2371" s="145"/>
      <c r="I2371" s="145"/>
      <c r="J2371" s="145"/>
    </row>
    <row r="2372" spans="1:10" ht="15" x14ac:dyDescent="0.25">
      <c r="A2372" s="145"/>
      <c r="B2372" s="145"/>
      <c r="C2372" s="145"/>
      <c r="D2372" s="229"/>
      <c r="E2372" s="145"/>
      <c r="F2372" s="145"/>
      <c r="G2372" s="145"/>
      <c r="H2372" s="145"/>
      <c r="I2372" s="145"/>
      <c r="J2372" s="145"/>
    </row>
    <row r="2373" spans="1:10" ht="15" x14ac:dyDescent="0.25">
      <c r="A2373" s="145"/>
      <c r="B2373" s="145"/>
      <c r="C2373" s="145"/>
      <c r="D2373" s="229"/>
      <c r="E2373" s="145"/>
      <c r="F2373" s="145"/>
      <c r="G2373" s="145"/>
      <c r="H2373" s="145"/>
      <c r="I2373" s="145"/>
      <c r="J2373" s="145"/>
    </row>
    <row r="2374" spans="1:10" ht="15" x14ac:dyDescent="0.25">
      <c r="A2374" s="145"/>
      <c r="B2374" s="145"/>
      <c r="C2374" s="145"/>
      <c r="D2374" s="229"/>
      <c r="E2374" s="145"/>
      <c r="F2374" s="145"/>
      <c r="G2374" s="145"/>
      <c r="H2374" s="145"/>
      <c r="I2374" s="145"/>
      <c r="J2374" s="145"/>
    </row>
    <row r="2375" spans="1:10" ht="15" x14ac:dyDescent="0.25">
      <c r="A2375" s="145"/>
      <c r="B2375" s="145"/>
      <c r="C2375" s="145"/>
      <c r="D2375" s="229"/>
      <c r="E2375" s="145"/>
      <c r="F2375" s="145"/>
      <c r="G2375" s="145"/>
      <c r="H2375" s="145"/>
      <c r="I2375" s="145"/>
      <c r="J2375" s="145"/>
    </row>
    <row r="2376" spans="1:10" ht="15" x14ac:dyDescent="0.25">
      <c r="A2376" s="145"/>
      <c r="B2376" s="145"/>
      <c r="C2376" s="145"/>
      <c r="D2376" s="229"/>
      <c r="E2376" s="145"/>
      <c r="F2376" s="145"/>
      <c r="G2376" s="145"/>
      <c r="H2376" s="145"/>
      <c r="I2376" s="145"/>
      <c r="J2376" s="145"/>
    </row>
    <row r="2377" spans="1:10" ht="15" x14ac:dyDescent="0.25">
      <c r="A2377" s="145"/>
      <c r="B2377" s="145"/>
      <c r="C2377" s="145"/>
      <c r="D2377" s="229"/>
      <c r="E2377" s="145"/>
      <c r="F2377" s="145"/>
      <c r="G2377" s="145"/>
      <c r="H2377" s="145"/>
      <c r="I2377" s="145"/>
      <c r="J2377" s="145"/>
    </row>
    <row r="2378" spans="1:10" ht="15" x14ac:dyDescent="0.25">
      <c r="A2378" s="145"/>
      <c r="B2378" s="145"/>
      <c r="C2378" s="145"/>
      <c r="D2378" s="229"/>
      <c r="E2378" s="145"/>
      <c r="F2378" s="145"/>
      <c r="G2378" s="145"/>
      <c r="H2378" s="145"/>
      <c r="I2378" s="145"/>
      <c r="J2378" s="145"/>
    </row>
    <row r="2379" spans="1:10" ht="15" x14ac:dyDescent="0.25">
      <c r="A2379" s="145"/>
      <c r="B2379" s="145"/>
      <c r="C2379" s="145"/>
      <c r="D2379" s="229"/>
      <c r="E2379" s="145"/>
      <c r="F2379" s="145"/>
      <c r="G2379" s="145"/>
      <c r="H2379" s="145"/>
      <c r="I2379" s="145"/>
      <c r="J2379" s="145"/>
    </row>
    <row r="2380" spans="1:10" ht="15" x14ac:dyDescent="0.25">
      <c r="A2380" s="145"/>
      <c r="B2380" s="145"/>
      <c r="C2380" s="145"/>
      <c r="D2380" s="229"/>
      <c r="E2380" s="145"/>
      <c r="F2380" s="145"/>
      <c r="G2380" s="145"/>
      <c r="H2380" s="145"/>
      <c r="I2380" s="145"/>
      <c r="J2380" s="145"/>
    </row>
    <row r="2381" spans="1:10" ht="15" x14ac:dyDescent="0.25">
      <c r="A2381" s="145"/>
      <c r="B2381" s="145"/>
      <c r="C2381" s="145"/>
      <c r="D2381" s="229"/>
      <c r="E2381" s="145"/>
      <c r="F2381" s="145"/>
      <c r="G2381" s="145"/>
      <c r="H2381" s="145"/>
      <c r="I2381" s="145"/>
      <c r="J2381" s="145"/>
    </row>
    <row r="2382" spans="1:10" ht="15" x14ac:dyDescent="0.25">
      <c r="A2382" s="145"/>
      <c r="B2382" s="145"/>
      <c r="C2382" s="145"/>
      <c r="D2382" s="229"/>
      <c r="E2382" s="145"/>
      <c r="F2382" s="145"/>
      <c r="G2382" s="145"/>
      <c r="H2382" s="145"/>
      <c r="I2382" s="145"/>
      <c r="J2382" s="145"/>
    </row>
    <row r="2383" spans="1:10" ht="15" x14ac:dyDescent="0.25">
      <c r="A2383" s="145"/>
      <c r="B2383" s="145"/>
      <c r="C2383" s="145"/>
      <c r="D2383" s="229"/>
      <c r="E2383" s="145"/>
      <c r="F2383" s="145"/>
      <c r="G2383" s="145"/>
      <c r="H2383" s="145"/>
      <c r="I2383" s="145"/>
      <c r="J2383" s="145"/>
    </row>
    <row r="2384" spans="1:10" ht="15" x14ac:dyDescent="0.25">
      <c r="A2384" s="145"/>
      <c r="B2384" s="145"/>
      <c r="C2384" s="145"/>
      <c r="D2384" s="229"/>
      <c r="E2384" s="145"/>
      <c r="F2384" s="145"/>
      <c r="G2384" s="145"/>
      <c r="H2384" s="145"/>
      <c r="I2384" s="145"/>
      <c r="J2384" s="145"/>
    </row>
    <row r="2385" spans="1:10" ht="15" x14ac:dyDescent="0.25">
      <c r="A2385" s="145"/>
      <c r="B2385" s="145"/>
      <c r="C2385" s="145"/>
      <c r="D2385" s="229"/>
      <c r="E2385" s="145"/>
      <c r="F2385" s="145"/>
      <c r="G2385" s="145"/>
      <c r="H2385" s="145"/>
      <c r="I2385" s="145"/>
      <c r="J2385" s="145"/>
    </row>
    <row r="2386" spans="1:10" ht="15" x14ac:dyDescent="0.25">
      <c r="A2386" s="145"/>
      <c r="B2386" s="145"/>
      <c r="C2386" s="145"/>
      <c r="D2386" s="229"/>
      <c r="E2386" s="145"/>
      <c r="F2386" s="145"/>
      <c r="G2386" s="145"/>
      <c r="H2386" s="145"/>
      <c r="I2386" s="145"/>
      <c r="J2386" s="145"/>
    </row>
    <row r="2387" spans="1:10" ht="15" x14ac:dyDescent="0.25">
      <c r="A2387" s="145"/>
      <c r="B2387" s="145"/>
      <c r="C2387" s="145"/>
      <c r="D2387" s="229"/>
      <c r="E2387" s="145"/>
      <c r="F2387" s="145"/>
      <c r="G2387" s="145"/>
      <c r="H2387" s="145"/>
      <c r="I2387" s="145"/>
      <c r="J2387" s="145"/>
    </row>
    <row r="2388" spans="1:10" ht="15" x14ac:dyDescent="0.25">
      <c r="A2388" s="145"/>
      <c r="B2388" s="145"/>
      <c r="C2388" s="145"/>
      <c r="D2388" s="229"/>
      <c r="E2388" s="145"/>
      <c r="F2388" s="145"/>
      <c r="G2388" s="145"/>
      <c r="H2388" s="145"/>
      <c r="I2388" s="145"/>
      <c r="J2388" s="145"/>
    </row>
    <row r="2389" spans="1:10" ht="15" x14ac:dyDescent="0.25">
      <c r="A2389" s="145"/>
      <c r="B2389" s="145"/>
      <c r="C2389" s="145"/>
      <c r="D2389" s="229"/>
      <c r="E2389" s="145"/>
      <c r="F2389" s="145"/>
      <c r="G2389" s="145"/>
      <c r="H2389" s="145"/>
      <c r="I2389" s="145"/>
      <c r="J2389" s="145"/>
    </row>
    <row r="2390" spans="1:10" ht="15" x14ac:dyDescent="0.25">
      <c r="A2390" s="145"/>
      <c r="B2390" s="145"/>
      <c r="C2390" s="145"/>
      <c r="D2390" s="229"/>
      <c r="E2390" s="145"/>
      <c r="F2390" s="145"/>
      <c r="G2390" s="145"/>
      <c r="H2390" s="145"/>
      <c r="I2390" s="145"/>
      <c r="J2390" s="145"/>
    </row>
    <row r="2391" spans="1:10" ht="15" x14ac:dyDescent="0.25">
      <c r="A2391" s="145"/>
      <c r="B2391" s="145"/>
      <c r="C2391" s="145"/>
      <c r="D2391" s="229"/>
      <c r="E2391" s="145"/>
      <c r="F2391" s="145"/>
      <c r="G2391" s="145"/>
      <c r="H2391" s="145"/>
      <c r="I2391" s="145"/>
      <c r="J2391" s="145"/>
    </row>
    <row r="2392" spans="1:10" ht="15" x14ac:dyDescent="0.25">
      <c r="A2392" s="145"/>
      <c r="B2392" s="145"/>
      <c r="C2392" s="145"/>
      <c r="D2392" s="229"/>
      <c r="E2392" s="145"/>
      <c r="F2392" s="145"/>
      <c r="G2392" s="145"/>
      <c r="H2392" s="145"/>
      <c r="I2392" s="145"/>
      <c r="J2392" s="145"/>
    </row>
    <row r="2393" spans="1:10" ht="15" x14ac:dyDescent="0.25">
      <c r="A2393" s="145"/>
      <c r="B2393" s="145"/>
      <c r="C2393" s="145"/>
      <c r="D2393" s="229"/>
      <c r="E2393" s="145"/>
      <c r="F2393" s="145"/>
      <c r="G2393" s="145"/>
      <c r="H2393" s="145"/>
      <c r="I2393" s="145"/>
      <c r="J2393" s="145"/>
    </row>
    <row r="2394" spans="1:10" ht="15" x14ac:dyDescent="0.25">
      <c r="A2394" s="145"/>
      <c r="B2394" s="145"/>
      <c r="C2394" s="145"/>
      <c r="D2394" s="229"/>
      <c r="E2394" s="145"/>
      <c r="F2394" s="145"/>
      <c r="G2394" s="145"/>
      <c r="H2394" s="145"/>
      <c r="I2394" s="145"/>
      <c r="J2394" s="145"/>
    </row>
    <row r="2395" spans="1:10" ht="15" x14ac:dyDescent="0.25">
      <c r="A2395" s="145"/>
      <c r="B2395" s="145"/>
      <c r="C2395" s="145"/>
      <c r="D2395" s="229"/>
      <c r="E2395" s="145"/>
      <c r="F2395" s="145"/>
      <c r="G2395" s="145"/>
      <c r="H2395" s="145"/>
      <c r="I2395" s="145"/>
      <c r="J2395" s="145"/>
    </row>
    <row r="2396" spans="1:10" ht="15" x14ac:dyDescent="0.25">
      <c r="A2396" s="145"/>
      <c r="B2396" s="145"/>
      <c r="C2396" s="145"/>
      <c r="D2396" s="229"/>
      <c r="E2396" s="145"/>
      <c r="F2396" s="145"/>
      <c r="G2396" s="145"/>
      <c r="H2396" s="145"/>
      <c r="I2396" s="145"/>
      <c r="J2396" s="145"/>
    </row>
    <row r="2397" spans="1:10" ht="15" x14ac:dyDescent="0.25">
      <c r="A2397" s="145"/>
      <c r="B2397" s="145"/>
      <c r="C2397" s="145"/>
      <c r="D2397" s="229"/>
      <c r="E2397" s="145"/>
      <c r="F2397" s="145"/>
      <c r="G2397" s="145"/>
      <c r="H2397" s="145"/>
      <c r="I2397" s="145"/>
      <c r="J2397" s="145"/>
    </row>
    <row r="2398" spans="1:10" ht="15" x14ac:dyDescent="0.25">
      <c r="A2398" s="145"/>
      <c r="B2398" s="145"/>
      <c r="C2398" s="145"/>
      <c r="D2398" s="229"/>
      <c r="E2398" s="145"/>
      <c r="F2398" s="145"/>
      <c r="G2398" s="145"/>
      <c r="H2398" s="145"/>
      <c r="I2398" s="145"/>
      <c r="J2398" s="145"/>
    </row>
    <row r="2399" spans="1:10" ht="15" x14ac:dyDescent="0.25">
      <c r="A2399" s="145"/>
      <c r="B2399" s="145"/>
      <c r="C2399" s="145"/>
      <c r="D2399" s="229"/>
      <c r="E2399" s="145"/>
      <c r="F2399" s="145"/>
      <c r="G2399" s="145"/>
      <c r="H2399" s="145"/>
      <c r="I2399" s="145"/>
      <c r="J2399" s="145"/>
    </row>
    <row r="2400" spans="1:10" ht="15" x14ac:dyDescent="0.25">
      <c r="A2400" s="145"/>
      <c r="B2400" s="145"/>
      <c r="C2400" s="145"/>
      <c r="D2400" s="229"/>
      <c r="E2400" s="145"/>
      <c r="F2400" s="145"/>
      <c r="G2400" s="145"/>
      <c r="H2400" s="145"/>
      <c r="I2400" s="145"/>
      <c r="J2400" s="145"/>
    </row>
    <row r="2401" spans="1:10" ht="15" x14ac:dyDescent="0.25">
      <c r="A2401" s="145"/>
      <c r="B2401" s="145"/>
      <c r="C2401" s="145"/>
      <c r="D2401" s="229"/>
      <c r="E2401" s="145"/>
      <c r="F2401" s="145"/>
      <c r="G2401" s="145"/>
      <c r="H2401" s="145"/>
      <c r="I2401" s="145"/>
      <c r="J2401" s="145"/>
    </row>
    <row r="2402" spans="1:10" ht="15" x14ac:dyDescent="0.25">
      <c r="A2402" s="145"/>
      <c r="B2402" s="145"/>
      <c r="C2402" s="145"/>
      <c r="D2402" s="229"/>
      <c r="E2402" s="145"/>
      <c r="F2402" s="145"/>
      <c r="G2402" s="145"/>
      <c r="H2402" s="145"/>
      <c r="I2402" s="145"/>
      <c r="J2402" s="145"/>
    </row>
    <row r="2403" spans="1:10" ht="15" x14ac:dyDescent="0.25">
      <c r="A2403" s="145"/>
      <c r="B2403" s="145"/>
      <c r="C2403" s="145"/>
      <c r="D2403" s="229"/>
      <c r="E2403" s="145"/>
      <c r="F2403" s="145"/>
      <c r="G2403" s="145"/>
      <c r="H2403" s="145"/>
      <c r="I2403" s="145"/>
      <c r="J2403" s="145"/>
    </row>
    <row r="2404" spans="1:10" ht="15" x14ac:dyDescent="0.25">
      <c r="A2404" s="145"/>
      <c r="B2404" s="145"/>
      <c r="C2404" s="145"/>
      <c r="D2404" s="229"/>
      <c r="E2404" s="145"/>
      <c r="F2404" s="145"/>
      <c r="G2404" s="145"/>
      <c r="H2404" s="145"/>
      <c r="I2404" s="145"/>
      <c r="J2404" s="145"/>
    </row>
    <row r="2405" spans="1:10" ht="15" x14ac:dyDescent="0.25">
      <c r="A2405" s="145"/>
      <c r="B2405" s="145"/>
      <c r="C2405" s="145"/>
      <c r="D2405" s="229"/>
      <c r="E2405" s="145"/>
      <c r="F2405" s="145"/>
      <c r="G2405" s="145"/>
      <c r="H2405" s="145"/>
      <c r="I2405" s="145"/>
      <c r="J2405" s="145"/>
    </row>
    <row r="2406" spans="1:10" ht="15" x14ac:dyDescent="0.25">
      <c r="A2406" s="145"/>
      <c r="B2406" s="145"/>
      <c r="C2406" s="145"/>
      <c r="D2406" s="229"/>
      <c r="E2406" s="145"/>
      <c r="F2406" s="145"/>
      <c r="G2406" s="145"/>
      <c r="H2406" s="145"/>
      <c r="I2406" s="145"/>
      <c r="J2406" s="145"/>
    </row>
    <row r="2407" spans="1:10" ht="15" x14ac:dyDescent="0.25">
      <c r="A2407" s="145"/>
      <c r="B2407" s="145"/>
      <c r="C2407" s="145"/>
      <c r="D2407" s="229"/>
      <c r="E2407" s="145"/>
      <c r="F2407" s="145"/>
      <c r="G2407" s="145"/>
      <c r="H2407" s="145"/>
      <c r="I2407" s="145"/>
      <c r="J2407" s="145"/>
    </row>
    <row r="2408" spans="1:10" ht="15" x14ac:dyDescent="0.25">
      <c r="A2408" s="145"/>
      <c r="B2408" s="145"/>
      <c r="C2408" s="145"/>
      <c r="D2408" s="229"/>
      <c r="E2408" s="145"/>
      <c r="F2408" s="145"/>
      <c r="G2408" s="145"/>
      <c r="H2408" s="145"/>
      <c r="I2408" s="145"/>
      <c r="J2408" s="145"/>
    </row>
    <row r="2409" spans="1:10" ht="15" x14ac:dyDescent="0.25">
      <c r="A2409" s="145"/>
      <c r="B2409" s="145"/>
      <c r="C2409" s="145"/>
      <c r="D2409" s="229"/>
      <c r="E2409" s="145"/>
      <c r="F2409" s="145"/>
      <c r="G2409" s="145"/>
      <c r="H2409" s="145"/>
      <c r="I2409" s="145"/>
      <c r="J2409" s="145"/>
    </row>
    <row r="2410" spans="1:10" ht="15" x14ac:dyDescent="0.25">
      <c r="A2410" s="145"/>
      <c r="B2410" s="145"/>
      <c r="C2410" s="145"/>
      <c r="D2410" s="229"/>
      <c r="E2410" s="145"/>
      <c r="F2410" s="145"/>
      <c r="G2410" s="145"/>
      <c r="H2410" s="145"/>
      <c r="I2410" s="145"/>
      <c r="J2410" s="145"/>
    </row>
    <row r="2411" spans="1:10" ht="15" x14ac:dyDescent="0.25">
      <c r="A2411" s="145"/>
      <c r="B2411" s="145"/>
      <c r="C2411" s="145"/>
      <c r="D2411" s="229"/>
      <c r="E2411" s="145"/>
      <c r="F2411" s="145"/>
      <c r="G2411" s="145"/>
      <c r="H2411" s="145"/>
      <c r="I2411" s="145"/>
      <c r="J2411" s="145"/>
    </row>
    <row r="2412" spans="1:10" ht="15" x14ac:dyDescent="0.25">
      <c r="A2412" s="145"/>
      <c r="B2412" s="145"/>
      <c r="C2412" s="145"/>
      <c r="D2412" s="229"/>
      <c r="E2412" s="145"/>
      <c r="F2412" s="145"/>
      <c r="G2412" s="145"/>
      <c r="H2412" s="145"/>
      <c r="I2412" s="145"/>
      <c r="J2412" s="145"/>
    </row>
    <row r="2413" spans="1:10" ht="15" x14ac:dyDescent="0.25">
      <c r="A2413" s="145"/>
      <c r="B2413" s="145"/>
      <c r="C2413" s="145"/>
      <c r="D2413" s="229"/>
      <c r="E2413" s="145"/>
      <c r="F2413" s="145"/>
      <c r="G2413" s="145"/>
      <c r="H2413" s="145"/>
      <c r="I2413" s="145"/>
      <c r="J2413" s="145"/>
    </row>
    <row r="2414" spans="1:10" ht="15" x14ac:dyDescent="0.25">
      <c r="A2414" s="145"/>
      <c r="B2414" s="145"/>
      <c r="C2414" s="145"/>
      <c r="D2414" s="229"/>
      <c r="E2414" s="145"/>
      <c r="F2414" s="145"/>
      <c r="G2414" s="145"/>
      <c r="H2414" s="145"/>
      <c r="I2414" s="145"/>
      <c r="J2414" s="145"/>
    </row>
    <row r="2415" spans="1:10" ht="15" x14ac:dyDescent="0.25">
      <c r="A2415" s="145"/>
      <c r="B2415" s="145"/>
      <c r="C2415" s="145"/>
      <c r="D2415" s="229"/>
      <c r="E2415" s="145"/>
      <c r="F2415" s="145"/>
      <c r="G2415" s="145"/>
      <c r="H2415" s="145"/>
      <c r="I2415" s="145"/>
      <c r="J2415" s="145"/>
    </row>
    <row r="2416" spans="1:10" ht="15" x14ac:dyDescent="0.25">
      <c r="A2416" s="145"/>
      <c r="B2416" s="145"/>
      <c r="C2416" s="145"/>
      <c r="D2416" s="229"/>
      <c r="E2416" s="145"/>
      <c r="F2416" s="145"/>
      <c r="G2416" s="145"/>
      <c r="H2416" s="145"/>
      <c r="I2416" s="145"/>
      <c r="J2416" s="145"/>
    </row>
    <row r="2417" spans="1:10" ht="15" x14ac:dyDescent="0.25">
      <c r="A2417" s="145"/>
      <c r="B2417" s="145"/>
      <c r="C2417" s="145"/>
      <c r="D2417" s="229"/>
      <c r="E2417" s="145"/>
      <c r="F2417" s="145"/>
      <c r="G2417" s="145"/>
      <c r="H2417" s="145"/>
      <c r="I2417" s="145"/>
      <c r="J2417" s="145"/>
    </row>
    <row r="2418" spans="1:10" ht="15" x14ac:dyDescent="0.25">
      <c r="A2418" s="145"/>
      <c r="B2418" s="145"/>
      <c r="C2418" s="145"/>
      <c r="D2418" s="229"/>
      <c r="E2418" s="145"/>
      <c r="F2418" s="145"/>
      <c r="G2418" s="145"/>
      <c r="H2418" s="145"/>
      <c r="I2418" s="145"/>
      <c r="J2418" s="145"/>
    </row>
    <row r="2419" spans="1:10" ht="15" x14ac:dyDescent="0.25">
      <c r="A2419" s="145"/>
      <c r="B2419" s="145"/>
      <c r="C2419" s="145"/>
      <c r="D2419" s="229"/>
      <c r="E2419" s="145"/>
      <c r="F2419" s="145"/>
      <c r="G2419" s="145"/>
      <c r="H2419" s="145"/>
      <c r="I2419" s="145"/>
      <c r="J2419" s="145"/>
    </row>
    <row r="2420" spans="1:10" ht="15" x14ac:dyDescent="0.25">
      <c r="A2420" s="145"/>
      <c r="B2420" s="145"/>
      <c r="C2420" s="145"/>
      <c r="D2420" s="229"/>
      <c r="E2420" s="145"/>
      <c r="F2420" s="145"/>
      <c r="G2420" s="145"/>
      <c r="H2420" s="145"/>
      <c r="I2420" s="145"/>
      <c r="J2420" s="145"/>
    </row>
    <row r="2421" spans="1:10" ht="15" x14ac:dyDescent="0.25">
      <c r="A2421" s="145"/>
      <c r="B2421" s="145"/>
      <c r="C2421" s="145"/>
      <c r="D2421" s="229"/>
      <c r="E2421" s="145"/>
      <c r="F2421" s="145"/>
      <c r="G2421" s="145"/>
      <c r="H2421" s="145"/>
      <c r="I2421" s="145"/>
      <c r="J2421" s="145"/>
    </row>
    <row r="2422" spans="1:10" ht="15" x14ac:dyDescent="0.25">
      <c r="A2422" s="145"/>
      <c r="B2422" s="145"/>
      <c r="C2422" s="145"/>
      <c r="D2422" s="229"/>
      <c r="E2422" s="145"/>
      <c r="F2422" s="145"/>
      <c r="G2422" s="145"/>
      <c r="H2422" s="145"/>
      <c r="I2422" s="145"/>
      <c r="J2422" s="145"/>
    </row>
    <row r="2423" spans="1:10" ht="15" x14ac:dyDescent="0.25">
      <c r="A2423" s="145"/>
      <c r="B2423" s="145"/>
      <c r="C2423" s="145"/>
      <c r="D2423" s="229"/>
      <c r="E2423" s="145"/>
      <c r="F2423" s="145"/>
      <c r="G2423" s="145"/>
      <c r="H2423" s="145"/>
      <c r="I2423" s="145"/>
      <c r="J2423" s="145"/>
    </row>
    <row r="2424" spans="1:10" ht="15" x14ac:dyDescent="0.25">
      <c r="A2424" s="145"/>
      <c r="B2424" s="145"/>
      <c r="C2424" s="145"/>
      <c r="D2424" s="229"/>
      <c r="E2424" s="145"/>
      <c r="F2424" s="145"/>
      <c r="G2424" s="145"/>
      <c r="H2424" s="145"/>
      <c r="I2424" s="145"/>
      <c r="J2424" s="145"/>
    </row>
    <row r="2425" spans="1:10" ht="15" x14ac:dyDescent="0.25">
      <c r="A2425" s="145"/>
      <c r="B2425" s="145"/>
      <c r="C2425" s="145"/>
      <c r="D2425" s="229"/>
      <c r="E2425" s="145"/>
      <c r="F2425" s="145"/>
      <c r="G2425" s="145"/>
      <c r="H2425" s="145"/>
      <c r="I2425" s="145"/>
      <c r="J2425" s="145"/>
    </row>
    <row r="2426" spans="1:10" ht="15" x14ac:dyDescent="0.25">
      <c r="A2426" s="145"/>
      <c r="B2426" s="145"/>
      <c r="C2426" s="145"/>
      <c r="D2426" s="229"/>
      <c r="E2426" s="145"/>
      <c r="F2426" s="145"/>
      <c r="G2426" s="145"/>
      <c r="H2426" s="145"/>
      <c r="I2426" s="145"/>
      <c r="J2426" s="145"/>
    </row>
    <row r="2427" spans="1:10" ht="15" x14ac:dyDescent="0.25">
      <c r="A2427" s="145"/>
      <c r="B2427" s="145"/>
      <c r="C2427" s="145"/>
      <c r="D2427" s="229"/>
      <c r="E2427" s="145"/>
      <c r="F2427" s="145"/>
      <c r="G2427" s="145"/>
      <c r="H2427" s="145"/>
      <c r="I2427" s="145"/>
      <c r="J2427" s="145"/>
    </row>
    <row r="2428" spans="1:10" ht="15" x14ac:dyDescent="0.25">
      <c r="A2428" s="145"/>
      <c r="B2428" s="145"/>
      <c r="C2428" s="145"/>
      <c r="D2428" s="229"/>
      <c r="E2428" s="145"/>
      <c r="F2428" s="145"/>
      <c r="G2428" s="145"/>
      <c r="H2428" s="145"/>
      <c r="I2428" s="145"/>
      <c r="J2428" s="145"/>
    </row>
    <row r="2429" spans="1:10" ht="15" x14ac:dyDescent="0.25">
      <c r="A2429" s="145"/>
      <c r="B2429" s="145"/>
      <c r="C2429" s="145"/>
      <c r="D2429" s="229"/>
      <c r="E2429" s="145"/>
      <c r="F2429" s="145"/>
      <c r="G2429" s="145"/>
      <c r="H2429" s="145"/>
      <c r="I2429" s="145"/>
      <c r="J2429" s="145"/>
    </row>
    <row r="2430" spans="1:10" ht="15" x14ac:dyDescent="0.25">
      <c r="A2430" s="145"/>
      <c r="B2430" s="145"/>
      <c r="C2430" s="145"/>
      <c r="D2430" s="229"/>
      <c r="E2430" s="145"/>
      <c r="F2430" s="145"/>
      <c r="G2430" s="145"/>
      <c r="H2430" s="145"/>
      <c r="I2430" s="145"/>
      <c r="J2430" s="145"/>
    </row>
    <row r="2431" spans="1:10" ht="15" x14ac:dyDescent="0.25">
      <c r="A2431" s="145"/>
      <c r="B2431" s="145"/>
      <c r="C2431" s="145"/>
      <c r="D2431" s="229"/>
      <c r="E2431" s="145"/>
      <c r="F2431" s="145"/>
      <c r="G2431" s="145"/>
      <c r="H2431" s="145"/>
      <c r="I2431" s="145"/>
      <c r="J2431" s="145"/>
    </row>
    <row r="2432" spans="1:10" ht="15" x14ac:dyDescent="0.25">
      <c r="A2432" s="145"/>
      <c r="B2432" s="145"/>
      <c r="C2432" s="145"/>
      <c r="D2432" s="229"/>
      <c r="E2432" s="145"/>
      <c r="F2432" s="145"/>
      <c r="G2432" s="145"/>
      <c r="H2432" s="145"/>
      <c r="I2432" s="145"/>
      <c r="J2432" s="145"/>
    </row>
    <row r="2433" spans="1:10" ht="15" x14ac:dyDescent="0.25">
      <c r="A2433" s="145"/>
      <c r="B2433" s="145"/>
      <c r="C2433" s="145"/>
      <c r="D2433" s="229"/>
      <c r="E2433" s="145"/>
      <c r="F2433" s="145"/>
      <c r="G2433" s="145"/>
      <c r="H2433" s="145"/>
      <c r="I2433" s="145"/>
      <c r="J2433" s="145"/>
    </row>
    <row r="2434" spans="1:10" ht="15" x14ac:dyDescent="0.25">
      <c r="A2434" s="145"/>
      <c r="B2434" s="145"/>
      <c r="C2434" s="145"/>
      <c r="D2434" s="229"/>
      <c r="E2434" s="145"/>
      <c r="F2434" s="145"/>
      <c r="G2434" s="145"/>
      <c r="H2434" s="145"/>
      <c r="I2434" s="145"/>
      <c r="J2434" s="145"/>
    </row>
    <row r="2435" spans="1:10" ht="15" x14ac:dyDescent="0.25">
      <c r="A2435" s="145"/>
      <c r="B2435" s="145"/>
      <c r="C2435" s="145"/>
      <c r="D2435" s="229"/>
      <c r="E2435" s="145"/>
      <c r="F2435" s="145"/>
      <c r="G2435" s="145"/>
      <c r="H2435" s="145"/>
      <c r="I2435" s="145"/>
      <c r="J2435" s="145"/>
    </row>
    <row r="2436" spans="1:10" ht="15" x14ac:dyDescent="0.25">
      <c r="A2436" s="145"/>
      <c r="B2436" s="145"/>
      <c r="C2436" s="145"/>
      <c r="D2436" s="229"/>
      <c r="E2436" s="145"/>
      <c r="F2436" s="145"/>
      <c r="G2436" s="145"/>
      <c r="H2436" s="145"/>
      <c r="I2436" s="145"/>
      <c r="J2436" s="145"/>
    </row>
    <row r="2437" spans="1:10" ht="15" x14ac:dyDescent="0.25">
      <c r="A2437" s="145"/>
      <c r="B2437" s="145"/>
      <c r="C2437" s="145"/>
      <c r="D2437" s="229"/>
      <c r="E2437" s="145"/>
      <c r="F2437" s="145"/>
      <c r="G2437" s="145"/>
      <c r="H2437" s="145"/>
      <c r="I2437" s="145"/>
      <c r="J2437" s="145"/>
    </row>
    <row r="2438" spans="1:10" ht="15" x14ac:dyDescent="0.25">
      <c r="A2438" s="145"/>
      <c r="B2438" s="145"/>
      <c r="C2438" s="145"/>
      <c r="D2438" s="229"/>
      <c r="E2438" s="145"/>
      <c r="F2438" s="145"/>
      <c r="G2438" s="145"/>
      <c r="H2438" s="145"/>
      <c r="I2438" s="145"/>
      <c r="J2438" s="145"/>
    </row>
    <row r="2439" spans="1:10" ht="15" x14ac:dyDescent="0.25">
      <c r="A2439" s="145"/>
      <c r="B2439" s="145"/>
      <c r="C2439" s="145"/>
      <c r="D2439" s="229"/>
      <c r="E2439" s="145"/>
      <c r="F2439" s="145"/>
      <c r="G2439" s="145"/>
      <c r="H2439" s="145"/>
      <c r="I2439" s="145"/>
      <c r="J2439" s="145"/>
    </row>
    <row r="2440" spans="1:10" ht="15" x14ac:dyDescent="0.25">
      <c r="A2440" s="145"/>
      <c r="B2440" s="145"/>
      <c r="C2440" s="145"/>
      <c r="D2440" s="229"/>
      <c r="E2440" s="145"/>
      <c r="F2440" s="145"/>
      <c r="G2440" s="145"/>
      <c r="H2440" s="145"/>
      <c r="I2440" s="145"/>
      <c r="J2440" s="145"/>
    </row>
    <row r="2441" spans="1:10" ht="15" x14ac:dyDescent="0.25">
      <c r="A2441" s="145"/>
      <c r="B2441" s="145"/>
      <c r="C2441" s="145"/>
      <c r="D2441" s="229"/>
      <c r="E2441" s="145"/>
      <c r="F2441" s="145"/>
      <c r="G2441" s="145"/>
      <c r="H2441" s="145"/>
      <c r="I2441" s="145"/>
      <c r="J2441" s="145"/>
    </row>
    <row r="2442" spans="1:10" ht="15" x14ac:dyDescent="0.25">
      <c r="A2442" s="145"/>
      <c r="B2442" s="145"/>
      <c r="C2442" s="145"/>
      <c r="D2442" s="229"/>
      <c r="E2442" s="145"/>
      <c r="F2442" s="145"/>
      <c r="G2442" s="145"/>
      <c r="H2442" s="145"/>
      <c r="I2442" s="145"/>
      <c r="J2442" s="145"/>
    </row>
    <row r="2443" spans="1:10" ht="15" x14ac:dyDescent="0.25">
      <c r="A2443" s="145"/>
      <c r="B2443" s="145"/>
      <c r="C2443" s="145"/>
      <c r="D2443" s="229"/>
      <c r="E2443" s="145"/>
      <c r="F2443" s="145"/>
      <c r="G2443" s="145"/>
      <c r="H2443" s="145"/>
      <c r="I2443" s="145"/>
      <c r="J2443" s="145"/>
    </row>
    <row r="2444" spans="1:10" ht="15" x14ac:dyDescent="0.25">
      <c r="A2444" s="145"/>
      <c r="B2444" s="145"/>
      <c r="C2444" s="145"/>
      <c r="D2444" s="229"/>
      <c r="E2444" s="145"/>
      <c r="F2444" s="145"/>
      <c r="G2444" s="145"/>
      <c r="H2444" s="145"/>
      <c r="I2444" s="145"/>
      <c r="J2444" s="145"/>
    </row>
    <row r="2445" spans="1:10" ht="15" x14ac:dyDescent="0.25">
      <c r="A2445" s="145"/>
      <c r="B2445" s="145"/>
      <c r="C2445" s="145"/>
      <c r="D2445" s="229"/>
      <c r="E2445" s="145"/>
      <c r="F2445" s="145"/>
      <c r="G2445" s="145"/>
      <c r="H2445" s="145"/>
      <c r="I2445" s="145"/>
      <c r="J2445" s="145"/>
    </row>
    <row r="2446" spans="1:10" ht="15" x14ac:dyDescent="0.25">
      <c r="A2446" s="145"/>
      <c r="B2446" s="145"/>
      <c r="C2446" s="145"/>
      <c r="D2446" s="229"/>
      <c r="E2446" s="145"/>
      <c r="F2446" s="145"/>
      <c r="G2446" s="145"/>
      <c r="H2446" s="145"/>
      <c r="I2446" s="145"/>
      <c r="J2446" s="145"/>
    </row>
    <row r="2447" spans="1:10" ht="15" x14ac:dyDescent="0.25">
      <c r="A2447" s="145"/>
      <c r="B2447" s="145"/>
      <c r="C2447" s="145"/>
      <c r="D2447" s="229"/>
      <c r="E2447" s="145"/>
      <c r="F2447" s="145"/>
      <c r="G2447" s="145"/>
      <c r="H2447" s="145"/>
      <c r="I2447" s="145"/>
      <c r="J2447" s="145"/>
    </row>
    <row r="2448" spans="1:10" ht="15" x14ac:dyDescent="0.25">
      <c r="A2448" s="145"/>
      <c r="B2448" s="145"/>
      <c r="C2448" s="145"/>
      <c r="D2448" s="229"/>
      <c r="E2448" s="145"/>
      <c r="F2448" s="145"/>
      <c r="G2448" s="145"/>
      <c r="H2448" s="145"/>
      <c r="I2448" s="145"/>
      <c r="J2448" s="145"/>
    </row>
    <row r="2449" spans="1:10" ht="15" x14ac:dyDescent="0.25">
      <c r="A2449" s="145"/>
      <c r="B2449" s="145"/>
      <c r="C2449" s="145"/>
      <c r="D2449" s="229"/>
      <c r="E2449" s="145"/>
      <c r="F2449" s="145"/>
      <c r="G2449" s="145"/>
      <c r="H2449" s="145"/>
      <c r="I2449" s="145"/>
      <c r="J2449" s="145"/>
    </row>
    <row r="2450" spans="1:10" ht="15" x14ac:dyDescent="0.25">
      <c r="A2450" s="145"/>
      <c r="B2450" s="145"/>
      <c r="C2450" s="145"/>
      <c r="D2450" s="229"/>
      <c r="E2450" s="145"/>
      <c r="F2450" s="145"/>
      <c r="G2450" s="145"/>
      <c r="H2450" s="145"/>
      <c r="I2450" s="145"/>
      <c r="J2450" s="145"/>
    </row>
    <row r="2451" spans="1:10" ht="15" x14ac:dyDescent="0.25">
      <c r="A2451" s="145"/>
      <c r="B2451" s="145"/>
      <c r="C2451" s="145"/>
      <c r="D2451" s="229"/>
      <c r="E2451" s="145"/>
      <c r="F2451" s="145"/>
      <c r="G2451" s="145"/>
      <c r="H2451" s="145"/>
      <c r="I2451" s="145"/>
      <c r="J2451" s="145"/>
    </row>
    <row r="2452" spans="1:10" ht="15" x14ac:dyDescent="0.25">
      <c r="A2452" s="145"/>
      <c r="B2452" s="145"/>
      <c r="C2452" s="145"/>
      <c r="D2452" s="229"/>
      <c r="E2452" s="145"/>
      <c r="F2452" s="145"/>
      <c r="G2452" s="145"/>
      <c r="H2452" s="145"/>
      <c r="I2452" s="145"/>
      <c r="J2452" s="145"/>
    </row>
    <row r="2453" spans="1:10" ht="15" x14ac:dyDescent="0.25">
      <c r="A2453" s="145"/>
      <c r="B2453" s="145"/>
      <c r="C2453" s="145"/>
      <c r="D2453" s="229"/>
      <c r="E2453" s="145"/>
      <c r="F2453" s="145"/>
      <c r="G2453" s="145"/>
      <c r="H2453" s="145"/>
      <c r="I2453" s="145"/>
      <c r="J2453" s="145"/>
    </row>
    <row r="2454" spans="1:10" ht="15" x14ac:dyDescent="0.25">
      <c r="A2454" s="145"/>
      <c r="B2454" s="145"/>
      <c r="C2454" s="145"/>
      <c r="D2454" s="229"/>
      <c r="E2454" s="145"/>
      <c r="F2454" s="145"/>
      <c r="G2454" s="145"/>
      <c r="H2454" s="145"/>
      <c r="I2454" s="145"/>
      <c r="J2454" s="145"/>
    </row>
    <row r="2455" spans="1:10" ht="15" x14ac:dyDescent="0.25">
      <c r="A2455" s="145"/>
      <c r="B2455" s="145"/>
      <c r="C2455" s="145"/>
      <c r="D2455" s="229"/>
      <c r="E2455" s="145"/>
      <c r="F2455" s="145"/>
      <c r="G2455" s="145"/>
      <c r="H2455" s="145"/>
      <c r="I2455" s="145"/>
      <c r="J2455" s="145"/>
    </row>
    <row r="2456" spans="1:10" ht="15" x14ac:dyDescent="0.25">
      <c r="A2456" s="145"/>
      <c r="B2456" s="145"/>
      <c r="C2456" s="145"/>
      <c r="D2456" s="229"/>
      <c r="E2456" s="145"/>
      <c r="F2456" s="145"/>
      <c r="G2456" s="145"/>
      <c r="H2456" s="145"/>
      <c r="I2456" s="145"/>
      <c r="J2456" s="145"/>
    </row>
    <row r="2457" spans="1:10" ht="15" x14ac:dyDescent="0.25">
      <c r="A2457" s="145"/>
      <c r="B2457" s="145"/>
      <c r="C2457" s="145"/>
      <c r="D2457" s="229"/>
      <c r="E2457" s="145"/>
      <c r="F2457" s="145"/>
      <c r="G2457" s="145"/>
      <c r="H2457" s="145"/>
      <c r="I2457" s="145"/>
      <c r="J2457" s="145"/>
    </row>
    <row r="2458" spans="1:10" ht="15" x14ac:dyDescent="0.25">
      <c r="A2458" s="145"/>
      <c r="B2458" s="145"/>
      <c r="C2458" s="145"/>
      <c r="D2458" s="229"/>
      <c r="E2458" s="145"/>
      <c r="F2458" s="145"/>
      <c r="G2458" s="145"/>
      <c r="H2458" s="145"/>
      <c r="I2458" s="145"/>
      <c r="J2458" s="145"/>
    </row>
    <row r="2459" spans="1:10" ht="15" x14ac:dyDescent="0.25">
      <c r="A2459" s="145"/>
      <c r="B2459" s="145"/>
      <c r="C2459" s="145"/>
      <c r="D2459" s="229"/>
      <c r="E2459" s="145"/>
      <c r="F2459" s="145"/>
      <c r="G2459" s="145"/>
      <c r="H2459" s="145"/>
      <c r="I2459" s="145"/>
      <c r="J2459" s="145"/>
    </row>
    <row r="2460" spans="1:10" ht="15" x14ac:dyDescent="0.25">
      <c r="A2460" s="145"/>
      <c r="B2460" s="145"/>
      <c r="C2460" s="145"/>
      <c r="D2460" s="229"/>
      <c r="E2460" s="145"/>
      <c r="F2460" s="145"/>
      <c r="G2460" s="145"/>
      <c r="H2460" s="145"/>
      <c r="I2460" s="145"/>
      <c r="J2460" s="145"/>
    </row>
    <row r="2461" spans="1:10" ht="15" x14ac:dyDescent="0.25">
      <c r="A2461" s="145"/>
      <c r="B2461" s="145"/>
      <c r="C2461" s="145"/>
      <c r="D2461" s="229"/>
      <c r="E2461" s="145"/>
      <c r="F2461" s="145"/>
      <c r="G2461" s="145"/>
      <c r="H2461" s="145"/>
      <c r="I2461" s="145"/>
      <c r="J2461" s="145"/>
    </row>
    <row r="2462" spans="1:10" ht="15" x14ac:dyDescent="0.25">
      <c r="A2462" s="145"/>
      <c r="B2462" s="145"/>
      <c r="C2462" s="145"/>
      <c r="D2462" s="229"/>
      <c r="E2462" s="145"/>
      <c r="F2462" s="145"/>
      <c r="G2462" s="145"/>
      <c r="H2462" s="145"/>
      <c r="I2462" s="145"/>
      <c r="J2462" s="145"/>
    </row>
    <row r="2463" spans="1:10" ht="15" x14ac:dyDescent="0.25">
      <c r="A2463" s="145"/>
      <c r="B2463" s="145"/>
      <c r="C2463" s="145"/>
      <c r="D2463" s="229"/>
      <c r="E2463" s="145"/>
      <c r="F2463" s="145"/>
      <c r="G2463" s="145"/>
      <c r="H2463" s="145"/>
      <c r="I2463" s="145"/>
      <c r="J2463" s="145"/>
    </row>
    <row r="2464" spans="1:10" ht="15" x14ac:dyDescent="0.25">
      <c r="A2464" s="145"/>
      <c r="B2464" s="145"/>
      <c r="C2464" s="145"/>
      <c r="D2464" s="229"/>
      <c r="E2464" s="145"/>
      <c r="F2464" s="145"/>
      <c r="G2464" s="145"/>
      <c r="H2464" s="145"/>
      <c r="I2464" s="145"/>
      <c r="J2464" s="145"/>
    </row>
    <row r="2465" spans="1:10" ht="15" x14ac:dyDescent="0.25">
      <c r="A2465" s="145"/>
      <c r="B2465" s="145"/>
      <c r="C2465" s="145"/>
      <c r="D2465" s="229"/>
      <c r="E2465" s="145"/>
      <c r="F2465" s="145"/>
      <c r="G2465" s="145"/>
      <c r="H2465" s="145"/>
      <c r="I2465" s="145"/>
      <c r="J2465" s="145"/>
    </row>
    <row r="2466" spans="1:10" ht="15" x14ac:dyDescent="0.25">
      <c r="A2466" s="145"/>
      <c r="B2466" s="145"/>
      <c r="C2466" s="145"/>
      <c r="D2466" s="229"/>
      <c r="E2466" s="145"/>
      <c r="F2466" s="145"/>
      <c r="G2466" s="145"/>
      <c r="H2466" s="145"/>
      <c r="I2466" s="145"/>
      <c r="J2466" s="145"/>
    </row>
    <row r="2467" spans="1:10" ht="15" x14ac:dyDescent="0.25">
      <c r="A2467" s="145"/>
      <c r="B2467" s="145"/>
      <c r="C2467" s="145"/>
      <c r="D2467" s="229"/>
      <c r="E2467" s="145"/>
      <c r="F2467" s="145"/>
      <c r="G2467" s="145"/>
      <c r="H2467" s="145"/>
      <c r="I2467" s="145"/>
      <c r="J2467" s="145"/>
    </row>
    <row r="2468" spans="1:10" ht="15" x14ac:dyDescent="0.25">
      <c r="A2468" s="145"/>
      <c r="B2468" s="145"/>
      <c r="C2468" s="145"/>
      <c r="D2468" s="229"/>
      <c r="E2468" s="145"/>
      <c r="F2468" s="145"/>
      <c r="G2468" s="145"/>
      <c r="H2468" s="145"/>
      <c r="I2468" s="145"/>
      <c r="J2468" s="145"/>
    </row>
    <row r="2469" spans="1:10" ht="15" x14ac:dyDescent="0.25">
      <c r="A2469" s="145"/>
      <c r="B2469" s="145"/>
      <c r="C2469" s="145"/>
      <c r="D2469" s="229"/>
      <c r="E2469" s="145"/>
      <c r="F2469" s="145"/>
      <c r="G2469" s="145"/>
      <c r="H2469" s="145"/>
      <c r="I2469" s="145"/>
      <c r="J2469" s="145"/>
    </row>
    <row r="2470" spans="1:10" ht="15" x14ac:dyDescent="0.25">
      <c r="A2470" s="145"/>
      <c r="B2470" s="145"/>
      <c r="C2470" s="145"/>
      <c r="D2470" s="229"/>
      <c r="E2470" s="145"/>
      <c r="F2470" s="145"/>
      <c r="G2470" s="145"/>
      <c r="H2470" s="145"/>
      <c r="I2470" s="145"/>
      <c r="J2470" s="145"/>
    </row>
    <row r="2471" spans="1:10" ht="15" x14ac:dyDescent="0.25">
      <c r="A2471" s="145"/>
      <c r="B2471" s="145"/>
      <c r="C2471" s="145"/>
      <c r="D2471" s="229"/>
      <c r="E2471" s="145"/>
      <c r="F2471" s="145"/>
      <c r="G2471" s="145"/>
      <c r="H2471" s="145"/>
      <c r="I2471" s="145"/>
      <c r="J2471" s="145"/>
    </row>
    <row r="2472" spans="1:10" ht="15" x14ac:dyDescent="0.25">
      <c r="A2472" s="145"/>
      <c r="B2472" s="145"/>
      <c r="C2472" s="145"/>
      <c r="D2472" s="229"/>
      <c r="E2472" s="145"/>
      <c r="F2472" s="145"/>
      <c r="G2472" s="145"/>
      <c r="H2472" s="145"/>
      <c r="I2472" s="145"/>
      <c r="J2472" s="145"/>
    </row>
    <row r="2473" spans="1:10" ht="15" x14ac:dyDescent="0.25">
      <c r="A2473" s="145"/>
      <c r="B2473" s="145"/>
      <c r="C2473" s="145"/>
      <c r="D2473" s="229"/>
      <c r="E2473" s="145"/>
      <c r="F2473" s="145"/>
      <c r="G2473" s="145"/>
      <c r="H2473" s="145"/>
      <c r="I2473" s="145"/>
      <c r="J2473" s="145"/>
    </row>
    <row r="2474" spans="1:10" ht="15" x14ac:dyDescent="0.25">
      <c r="A2474" s="145"/>
      <c r="B2474" s="145"/>
      <c r="C2474" s="145"/>
      <c r="D2474" s="229"/>
      <c r="E2474" s="145"/>
      <c r="F2474" s="145"/>
      <c r="G2474" s="145"/>
      <c r="H2474" s="145"/>
      <c r="I2474" s="145"/>
      <c r="J2474" s="145"/>
    </row>
    <row r="2475" spans="1:10" ht="15" x14ac:dyDescent="0.25">
      <c r="A2475" s="145"/>
      <c r="B2475" s="145"/>
      <c r="C2475" s="145"/>
      <c r="D2475" s="229"/>
      <c r="E2475" s="145"/>
      <c r="F2475" s="145"/>
      <c r="G2475" s="145"/>
      <c r="H2475" s="145"/>
      <c r="I2475" s="145"/>
      <c r="J2475" s="145"/>
    </row>
    <row r="2476" spans="1:10" ht="15" x14ac:dyDescent="0.25">
      <c r="A2476" s="145"/>
      <c r="B2476" s="145"/>
      <c r="C2476" s="145"/>
      <c r="D2476" s="229"/>
      <c r="E2476" s="145"/>
      <c r="F2476" s="145"/>
      <c r="G2476" s="145"/>
      <c r="H2476" s="145"/>
      <c r="I2476" s="145"/>
      <c r="J2476" s="145"/>
    </row>
    <row r="2477" spans="1:10" ht="15" x14ac:dyDescent="0.25">
      <c r="A2477" s="145"/>
      <c r="B2477" s="145"/>
      <c r="C2477" s="145"/>
      <c r="D2477" s="229"/>
      <c r="E2477" s="145"/>
      <c r="F2477" s="145"/>
      <c r="G2477" s="145"/>
      <c r="H2477" s="145"/>
      <c r="I2477" s="145"/>
      <c r="J2477" s="145"/>
    </row>
    <row r="2478" spans="1:10" ht="15" x14ac:dyDescent="0.25">
      <c r="A2478" s="145"/>
      <c r="B2478" s="145"/>
      <c r="C2478" s="145"/>
      <c r="D2478" s="229"/>
      <c r="E2478" s="145"/>
      <c r="F2478" s="145"/>
      <c r="G2478" s="145"/>
      <c r="H2478" s="145"/>
      <c r="I2478" s="145"/>
      <c r="J2478" s="145"/>
    </row>
    <row r="2479" spans="1:10" ht="15" x14ac:dyDescent="0.25">
      <c r="A2479" s="145"/>
      <c r="B2479" s="145"/>
      <c r="C2479" s="145"/>
      <c r="D2479" s="229"/>
      <c r="E2479" s="145"/>
      <c r="F2479" s="145"/>
      <c r="G2479" s="145"/>
      <c r="H2479" s="145"/>
      <c r="I2479" s="145"/>
      <c r="J2479" s="145"/>
    </row>
    <row r="2480" spans="1:10" ht="15" x14ac:dyDescent="0.25">
      <c r="A2480" s="145"/>
      <c r="B2480" s="145"/>
      <c r="C2480" s="145"/>
      <c r="D2480" s="229"/>
      <c r="E2480" s="145"/>
      <c r="F2480" s="145"/>
      <c r="G2480" s="145"/>
      <c r="H2480" s="145"/>
      <c r="I2480" s="145"/>
      <c r="J2480" s="145"/>
    </row>
    <row r="2481" spans="1:10" ht="15" x14ac:dyDescent="0.25">
      <c r="A2481" s="145"/>
      <c r="B2481" s="145"/>
      <c r="C2481" s="145"/>
      <c r="D2481" s="229"/>
      <c r="E2481" s="145"/>
      <c r="F2481" s="145"/>
      <c r="G2481" s="145"/>
      <c r="H2481" s="145"/>
      <c r="I2481" s="145"/>
      <c r="J2481" s="145"/>
    </row>
    <row r="2482" spans="1:10" ht="15" x14ac:dyDescent="0.25">
      <c r="A2482" s="145"/>
      <c r="B2482" s="145"/>
      <c r="C2482" s="145"/>
      <c r="D2482" s="229"/>
      <c r="E2482" s="145"/>
      <c r="F2482" s="145"/>
      <c r="G2482" s="145"/>
      <c r="H2482" s="145"/>
      <c r="I2482" s="145"/>
      <c r="J2482" s="145"/>
    </row>
    <row r="2483" spans="1:10" ht="15" x14ac:dyDescent="0.25">
      <c r="A2483" s="145"/>
      <c r="B2483" s="145"/>
      <c r="C2483" s="145"/>
      <c r="D2483" s="229"/>
      <c r="E2483" s="145"/>
      <c r="F2483" s="145"/>
      <c r="G2483" s="145"/>
      <c r="H2483" s="145"/>
      <c r="I2483" s="145"/>
      <c r="J2483" s="145"/>
    </row>
    <row r="2484" spans="1:10" ht="15" x14ac:dyDescent="0.25">
      <c r="A2484" s="145"/>
      <c r="B2484" s="145"/>
      <c r="C2484" s="145"/>
      <c r="D2484" s="229"/>
      <c r="E2484" s="145"/>
      <c r="F2484" s="145"/>
      <c r="G2484" s="145"/>
      <c r="H2484" s="145"/>
      <c r="I2484" s="145"/>
      <c r="J2484" s="145"/>
    </row>
    <row r="2485" spans="1:10" ht="15" x14ac:dyDescent="0.25">
      <c r="A2485" s="145"/>
      <c r="B2485" s="145"/>
      <c r="C2485" s="145"/>
      <c r="D2485" s="229"/>
      <c r="E2485" s="145"/>
      <c r="F2485" s="145"/>
      <c r="G2485" s="145"/>
      <c r="H2485" s="145"/>
      <c r="I2485" s="145"/>
      <c r="J2485" s="145"/>
    </row>
    <row r="2486" spans="1:10" ht="15" x14ac:dyDescent="0.25">
      <c r="A2486" s="145"/>
      <c r="B2486" s="145"/>
      <c r="C2486" s="145"/>
      <c r="D2486" s="229"/>
      <c r="E2486" s="145"/>
      <c r="F2486" s="145"/>
      <c r="G2486" s="145"/>
      <c r="H2486" s="145"/>
      <c r="I2486" s="145"/>
      <c r="J2486" s="145"/>
    </row>
    <row r="2487" spans="1:10" ht="15" x14ac:dyDescent="0.25">
      <c r="A2487" s="145"/>
      <c r="B2487" s="145"/>
      <c r="C2487" s="145"/>
      <c r="D2487" s="229"/>
      <c r="E2487" s="145"/>
      <c r="F2487" s="145"/>
      <c r="G2487" s="145"/>
      <c r="H2487" s="145"/>
      <c r="I2487" s="145"/>
      <c r="J2487" s="145"/>
    </row>
    <row r="2488" spans="1:10" ht="15" x14ac:dyDescent="0.25">
      <c r="A2488" s="145"/>
      <c r="B2488" s="145"/>
      <c r="C2488" s="145"/>
      <c r="D2488" s="229"/>
      <c r="E2488" s="145"/>
      <c r="F2488" s="145"/>
      <c r="G2488" s="145"/>
      <c r="H2488" s="145"/>
      <c r="I2488" s="145"/>
      <c r="J2488" s="145"/>
    </row>
    <row r="2489" spans="1:10" ht="15" x14ac:dyDescent="0.25">
      <c r="A2489" s="145"/>
      <c r="B2489" s="145"/>
      <c r="C2489" s="145"/>
      <c r="D2489" s="229"/>
      <c r="E2489" s="145"/>
      <c r="F2489" s="145"/>
      <c r="G2489" s="145"/>
      <c r="H2489" s="145"/>
      <c r="I2489" s="145"/>
      <c r="J2489" s="145"/>
    </row>
    <row r="2490" spans="1:10" ht="15" x14ac:dyDescent="0.25">
      <c r="A2490" s="145"/>
      <c r="B2490" s="145"/>
      <c r="C2490" s="145"/>
      <c r="D2490" s="229"/>
      <c r="E2490" s="145"/>
      <c r="F2490" s="145"/>
      <c r="G2490" s="145"/>
      <c r="H2490" s="145"/>
      <c r="I2490" s="145"/>
      <c r="J2490" s="145"/>
    </row>
    <row r="2491" spans="1:10" ht="15" x14ac:dyDescent="0.25">
      <c r="A2491" s="145"/>
      <c r="B2491" s="145"/>
      <c r="C2491" s="145"/>
      <c r="D2491" s="229"/>
      <c r="E2491" s="145"/>
      <c r="F2491" s="145"/>
      <c r="G2491" s="145"/>
      <c r="H2491" s="145"/>
      <c r="I2491" s="145"/>
      <c r="J2491" s="145"/>
    </row>
    <row r="2492" spans="1:10" ht="15" x14ac:dyDescent="0.25">
      <c r="A2492" s="145"/>
      <c r="B2492" s="145"/>
      <c r="C2492" s="145"/>
      <c r="D2492" s="229"/>
      <c r="E2492" s="145"/>
      <c r="F2492" s="145"/>
      <c r="G2492" s="145"/>
      <c r="H2492" s="145"/>
      <c r="I2492" s="145"/>
      <c r="J2492" s="145"/>
    </row>
    <row r="2493" spans="1:10" ht="15" x14ac:dyDescent="0.25">
      <c r="A2493" s="145"/>
      <c r="B2493" s="145"/>
      <c r="C2493" s="145"/>
      <c r="D2493" s="229"/>
      <c r="E2493" s="145"/>
      <c r="F2493" s="145"/>
      <c r="G2493" s="145"/>
      <c r="H2493" s="145"/>
      <c r="I2493" s="145"/>
      <c r="J2493" s="145"/>
    </row>
    <row r="2494" spans="1:10" ht="15" x14ac:dyDescent="0.25">
      <c r="A2494" s="145"/>
      <c r="B2494" s="145"/>
      <c r="C2494" s="145"/>
      <c r="D2494" s="229"/>
      <c r="E2494" s="145"/>
      <c r="F2494" s="145"/>
      <c r="G2494" s="145"/>
      <c r="H2494" s="145"/>
      <c r="I2494" s="145"/>
      <c r="J2494" s="145"/>
    </row>
    <row r="2495" spans="1:10" ht="15" x14ac:dyDescent="0.25">
      <c r="A2495" s="145"/>
      <c r="B2495" s="145"/>
      <c r="C2495" s="145"/>
      <c r="D2495" s="229"/>
      <c r="E2495" s="145"/>
      <c r="F2495" s="145"/>
      <c r="G2495" s="145"/>
      <c r="H2495" s="145"/>
      <c r="I2495" s="145"/>
      <c r="J2495" s="145"/>
    </row>
    <row r="2496" spans="1:10" ht="15" x14ac:dyDescent="0.25">
      <c r="A2496" s="145"/>
      <c r="B2496" s="145"/>
      <c r="C2496" s="145"/>
      <c r="D2496" s="229"/>
      <c r="E2496" s="145"/>
      <c r="F2496" s="145"/>
      <c r="G2496" s="145"/>
      <c r="H2496" s="145"/>
      <c r="I2496" s="145"/>
      <c r="J2496" s="145"/>
    </row>
    <row r="2497" spans="1:10" ht="15" x14ac:dyDescent="0.25">
      <c r="A2497" s="145"/>
      <c r="B2497" s="145"/>
      <c r="C2497" s="145"/>
      <c r="D2497" s="229"/>
      <c r="E2497" s="145"/>
      <c r="F2497" s="145"/>
      <c r="G2497" s="145"/>
      <c r="H2497" s="145"/>
      <c r="I2497" s="145"/>
      <c r="J2497" s="145"/>
    </row>
    <row r="2498" spans="1:10" ht="15" x14ac:dyDescent="0.25">
      <c r="A2498" s="145"/>
      <c r="B2498" s="145"/>
      <c r="C2498" s="145"/>
      <c r="D2498" s="229"/>
      <c r="E2498" s="145"/>
      <c r="F2498" s="145"/>
      <c r="G2498" s="145"/>
      <c r="H2498" s="145"/>
      <c r="I2498" s="145"/>
      <c r="J2498" s="145"/>
    </row>
    <row r="2499" spans="1:10" ht="15" x14ac:dyDescent="0.25">
      <c r="A2499" s="145"/>
      <c r="B2499" s="145"/>
      <c r="C2499" s="145"/>
      <c r="D2499" s="229"/>
      <c r="E2499" s="145"/>
      <c r="F2499" s="145"/>
      <c r="G2499" s="145"/>
      <c r="H2499" s="145"/>
      <c r="I2499" s="145"/>
      <c r="J2499" s="145"/>
    </row>
    <row r="2500" spans="1:10" ht="15" x14ac:dyDescent="0.25">
      <c r="A2500" s="145"/>
      <c r="B2500" s="145"/>
      <c r="C2500" s="145"/>
      <c r="D2500" s="229"/>
      <c r="E2500" s="145"/>
      <c r="F2500" s="145"/>
      <c r="G2500" s="145"/>
      <c r="H2500" s="145"/>
      <c r="I2500" s="145"/>
      <c r="J2500" s="145"/>
    </row>
    <row r="2501" spans="1:10" ht="15" x14ac:dyDescent="0.25">
      <c r="A2501" s="145"/>
      <c r="B2501" s="145"/>
      <c r="C2501" s="145"/>
      <c r="D2501" s="229"/>
      <c r="E2501" s="145"/>
      <c r="F2501" s="145"/>
      <c r="G2501" s="145"/>
      <c r="H2501" s="145"/>
      <c r="I2501" s="145"/>
      <c r="J2501" s="145"/>
    </row>
    <row r="2502" spans="1:10" ht="15" x14ac:dyDescent="0.25">
      <c r="A2502" s="145"/>
      <c r="B2502" s="145"/>
      <c r="C2502" s="145"/>
      <c r="D2502" s="229"/>
      <c r="E2502" s="145"/>
      <c r="F2502" s="145"/>
      <c r="G2502" s="145"/>
      <c r="H2502" s="145"/>
      <c r="I2502" s="145"/>
      <c r="J2502" s="145"/>
    </row>
    <row r="2503" spans="1:10" ht="15" x14ac:dyDescent="0.25">
      <c r="A2503" s="145"/>
      <c r="B2503" s="145"/>
      <c r="C2503" s="145"/>
      <c r="D2503" s="229"/>
      <c r="E2503" s="145"/>
      <c r="F2503" s="145"/>
      <c r="G2503" s="145"/>
      <c r="H2503" s="145"/>
      <c r="I2503" s="145"/>
      <c r="J2503" s="145"/>
    </row>
    <row r="2504" spans="1:10" ht="15" x14ac:dyDescent="0.25">
      <c r="A2504" s="145"/>
      <c r="B2504" s="145"/>
      <c r="C2504" s="145"/>
      <c r="D2504" s="229"/>
      <c r="E2504" s="145"/>
      <c r="F2504" s="145"/>
      <c r="G2504" s="145"/>
      <c r="H2504" s="145"/>
      <c r="I2504" s="145"/>
      <c r="J2504" s="145"/>
    </row>
    <row r="2505" spans="1:10" ht="15" x14ac:dyDescent="0.25">
      <c r="A2505" s="145"/>
      <c r="B2505" s="145"/>
      <c r="C2505" s="145"/>
      <c r="D2505" s="229"/>
      <c r="E2505" s="145"/>
      <c r="F2505" s="145"/>
      <c r="G2505" s="145"/>
      <c r="H2505" s="145"/>
      <c r="I2505" s="145"/>
      <c r="J2505" s="145"/>
    </row>
    <row r="2506" spans="1:10" ht="15" x14ac:dyDescent="0.25">
      <c r="A2506" s="145"/>
      <c r="B2506" s="145"/>
      <c r="C2506" s="145"/>
      <c r="D2506" s="229"/>
      <c r="E2506" s="145"/>
      <c r="F2506" s="145"/>
      <c r="G2506" s="145"/>
      <c r="H2506" s="145"/>
      <c r="I2506" s="145"/>
      <c r="J2506" s="145"/>
    </row>
    <row r="2507" spans="1:10" ht="15" x14ac:dyDescent="0.25">
      <c r="A2507" s="145"/>
      <c r="B2507" s="145"/>
      <c r="C2507" s="145"/>
      <c r="D2507" s="229"/>
      <c r="E2507" s="145"/>
      <c r="F2507" s="145"/>
      <c r="G2507" s="145"/>
      <c r="H2507" s="145"/>
      <c r="I2507" s="145"/>
      <c r="J2507" s="145"/>
    </row>
    <row r="2508" spans="1:10" ht="15" x14ac:dyDescent="0.25">
      <c r="A2508" s="145"/>
      <c r="B2508" s="145"/>
      <c r="C2508" s="145"/>
      <c r="D2508" s="229"/>
      <c r="E2508" s="145"/>
      <c r="F2508" s="145"/>
      <c r="G2508" s="145"/>
      <c r="H2508" s="145"/>
      <c r="I2508" s="145"/>
      <c r="J2508" s="145"/>
    </row>
    <row r="2509" spans="1:10" ht="15" x14ac:dyDescent="0.25">
      <c r="A2509" s="145"/>
      <c r="B2509" s="145"/>
      <c r="C2509" s="145"/>
      <c r="D2509" s="229"/>
      <c r="E2509" s="145"/>
      <c r="F2509" s="145"/>
      <c r="G2509" s="145"/>
      <c r="H2509" s="145"/>
      <c r="I2509" s="145"/>
      <c r="J2509" s="145"/>
    </row>
    <row r="2510" spans="1:10" ht="15" x14ac:dyDescent="0.25">
      <c r="A2510" s="145"/>
      <c r="B2510" s="145"/>
      <c r="C2510" s="145"/>
      <c r="D2510" s="229"/>
      <c r="E2510" s="145"/>
      <c r="F2510" s="145"/>
      <c r="G2510" s="145"/>
      <c r="H2510" s="145"/>
      <c r="I2510" s="145"/>
      <c r="J2510" s="145"/>
    </row>
    <row r="2511" spans="1:10" ht="15" x14ac:dyDescent="0.25">
      <c r="A2511" s="145"/>
      <c r="B2511" s="145"/>
      <c r="C2511" s="145"/>
      <c r="D2511" s="229"/>
      <c r="E2511" s="145"/>
      <c r="F2511" s="145"/>
      <c r="G2511" s="145"/>
      <c r="H2511" s="145"/>
      <c r="I2511" s="145"/>
      <c r="J2511" s="145"/>
    </row>
    <row r="2512" spans="1:10" ht="15" x14ac:dyDescent="0.25">
      <c r="A2512" s="145"/>
      <c r="B2512" s="145"/>
      <c r="C2512" s="145"/>
      <c r="D2512" s="229"/>
      <c r="E2512" s="145"/>
      <c r="F2512" s="145"/>
      <c r="G2512" s="145"/>
      <c r="H2512" s="145"/>
      <c r="I2512" s="145"/>
      <c r="J2512" s="145"/>
    </row>
    <row r="2513" spans="1:10" ht="15" x14ac:dyDescent="0.25">
      <c r="A2513" s="145"/>
      <c r="B2513" s="145"/>
      <c r="C2513" s="145"/>
      <c r="D2513" s="229"/>
      <c r="E2513" s="145"/>
      <c r="F2513" s="145"/>
      <c r="G2513" s="145"/>
      <c r="H2513" s="145"/>
      <c r="I2513" s="145"/>
      <c r="J2513" s="145"/>
    </row>
    <row r="2514" spans="1:10" ht="15" x14ac:dyDescent="0.25">
      <c r="A2514" s="145"/>
      <c r="B2514" s="145"/>
      <c r="C2514" s="145"/>
      <c r="D2514" s="229"/>
      <c r="E2514" s="145"/>
      <c r="F2514" s="145"/>
      <c r="G2514" s="145"/>
      <c r="H2514" s="145"/>
      <c r="I2514" s="145"/>
      <c r="J2514" s="145"/>
    </row>
    <row r="2515" spans="1:10" ht="15" x14ac:dyDescent="0.25">
      <c r="A2515" s="145"/>
      <c r="B2515" s="145"/>
      <c r="C2515" s="145"/>
      <c r="D2515" s="229"/>
      <c r="E2515" s="145"/>
      <c r="F2515" s="145"/>
      <c r="G2515" s="145"/>
      <c r="H2515" s="145"/>
      <c r="I2515" s="145"/>
      <c r="J2515" s="145"/>
    </row>
    <row r="2516" spans="1:10" ht="15" x14ac:dyDescent="0.25">
      <c r="A2516" s="145"/>
      <c r="B2516" s="145"/>
      <c r="C2516" s="145"/>
      <c r="D2516" s="229"/>
      <c r="E2516" s="145"/>
      <c r="F2516" s="145"/>
      <c r="G2516" s="145"/>
      <c r="H2516" s="145"/>
      <c r="I2516" s="145"/>
      <c r="J2516" s="145"/>
    </row>
    <row r="2517" spans="1:10" ht="15" x14ac:dyDescent="0.25">
      <c r="A2517" s="145"/>
      <c r="B2517" s="145"/>
      <c r="C2517" s="145"/>
      <c r="D2517" s="229"/>
      <c r="E2517" s="145"/>
      <c r="F2517" s="145"/>
      <c r="G2517" s="145"/>
      <c r="H2517" s="145"/>
      <c r="I2517" s="145"/>
      <c r="J2517" s="145"/>
    </row>
    <row r="2518" spans="1:10" ht="15" x14ac:dyDescent="0.25">
      <c r="A2518" s="145"/>
      <c r="B2518" s="145"/>
      <c r="C2518" s="145"/>
      <c r="D2518" s="229"/>
      <c r="E2518" s="145"/>
      <c r="F2518" s="145"/>
      <c r="G2518" s="145"/>
      <c r="H2518" s="145"/>
      <c r="I2518" s="145"/>
      <c r="J2518" s="145"/>
    </row>
    <row r="2519" spans="1:10" ht="15" x14ac:dyDescent="0.25">
      <c r="A2519" s="145"/>
      <c r="B2519" s="145"/>
      <c r="C2519" s="145"/>
      <c r="D2519" s="229"/>
      <c r="E2519" s="145"/>
      <c r="F2519" s="145"/>
      <c r="G2519" s="145"/>
      <c r="H2519" s="145"/>
      <c r="I2519" s="145"/>
      <c r="J2519" s="145"/>
    </row>
    <row r="2520" spans="1:10" ht="15" x14ac:dyDescent="0.25">
      <c r="A2520" s="145"/>
      <c r="B2520" s="145"/>
      <c r="C2520" s="145"/>
      <c r="D2520" s="229"/>
      <c r="E2520" s="145"/>
      <c r="F2520" s="145"/>
      <c r="G2520" s="145"/>
      <c r="H2520" s="145"/>
      <c r="I2520" s="145"/>
      <c r="J2520" s="145"/>
    </row>
    <row r="2521" spans="1:10" ht="15" x14ac:dyDescent="0.25">
      <c r="A2521" s="145"/>
      <c r="B2521" s="145"/>
      <c r="C2521" s="145"/>
      <c r="D2521" s="229"/>
      <c r="E2521" s="145"/>
      <c r="F2521" s="145"/>
      <c r="G2521" s="145"/>
      <c r="H2521" s="145"/>
      <c r="I2521" s="145"/>
      <c r="J2521" s="145"/>
    </row>
    <row r="2522" spans="1:10" ht="15" x14ac:dyDescent="0.25">
      <c r="A2522" s="145"/>
      <c r="B2522" s="145"/>
      <c r="C2522" s="145"/>
      <c r="D2522" s="229"/>
      <c r="E2522" s="145"/>
      <c r="F2522" s="145"/>
      <c r="G2522" s="145"/>
      <c r="H2522" s="145"/>
      <c r="I2522" s="145"/>
      <c r="J2522" s="145"/>
    </row>
    <row r="2523" spans="1:10" ht="15" x14ac:dyDescent="0.25">
      <c r="A2523" s="145"/>
      <c r="B2523" s="145"/>
      <c r="C2523" s="145"/>
      <c r="D2523" s="229"/>
      <c r="E2523" s="145"/>
      <c r="F2523" s="145"/>
      <c r="G2523" s="145"/>
      <c r="H2523" s="145"/>
      <c r="I2523" s="145"/>
      <c r="J2523" s="145"/>
    </row>
    <row r="2524" spans="1:10" ht="15" x14ac:dyDescent="0.25">
      <c r="A2524" s="145"/>
      <c r="B2524" s="145"/>
      <c r="C2524" s="145"/>
      <c r="D2524" s="229"/>
      <c r="E2524" s="145"/>
      <c r="F2524" s="145"/>
      <c r="G2524" s="145"/>
      <c r="H2524" s="145"/>
      <c r="I2524" s="145"/>
      <c r="J2524" s="145"/>
    </row>
    <row r="2525" spans="1:10" ht="15" x14ac:dyDescent="0.25">
      <c r="A2525" s="145"/>
      <c r="B2525" s="145"/>
      <c r="C2525" s="145"/>
      <c r="D2525" s="229"/>
      <c r="E2525" s="145"/>
      <c r="F2525" s="145"/>
      <c r="G2525" s="145"/>
      <c r="H2525" s="145"/>
      <c r="I2525" s="145"/>
      <c r="J2525" s="145"/>
    </row>
    <row r="2526" spans="1:10" ht="15" x14ac:dyDescent="0.25">
      <c r="A2526" s="145"/>
      <c r="B2526" s="145"/>
      <c r="C2526" s="145"/>
      <c r="D2526" s="229"/>
      <c r="E2526" s="145"/>
      <c r="F2526" s="145"/>
      <c r="G2526" s="145"/>
      <c r="H2526" s="145"/>
      <c r="I2526" s="145"/>
      <c r="J2526" s="145"/>
    </row>
    <row r="2527" spans="1:10" ht="15" x14ac:dyDescent="0.25">
      <c r="A2527" s="145"/>
      <c r="B2527" s="145"/>
      <c r="C2527" s="145"/>
      <c r="D2527" s="229"/>
      <c r="E2527" s="145"/>
      <c r="F2527" s="145"/>
      <c r="G2527" s="145"/>
      <c r="H2527" s="145"/>
      <c r="I2527" s="145"/>
      <c r="J2527" s="145"/>
    </row>
    <row r="2528" spans="1:10" ht="15" x14ac:dyDescent="0.25">
      <c r="A2528" s="145"/>
      <c r="B2528" s="145"/>
      <c r="C2528" s="145"/>
      <c r="D2528" s="229"/>
      <c r="E2528" s="145"/>
      <c r="F2528" s="145"/>
      <c r="G2528" s="145"/>
      <c r="H2528" s="145"/>
      <c r="I2528" s="145"/>
      <c r="J2528" s="145"/>
    </row>
    <row r="2529" spans="1:10" ht="15" x14ac:dyDescent="0.25">
      <c r="A2529" s="145"/>
      <c r="B2529" s="145"/>
      <c r="C2529" s="145"/>
      <c r="D2529" s="229"/>
      <c r="E2529" s="145"/>
      <c r="F2529" s="145"/>
      <c r="G2529" s="145"/>
      <c r="H2529" s="145"/>
      <c r="I2529" s="145"/>
      <c r="J2529" s="145"/>
    </row>
    <row r="2530" spans="1:10" ht="15" x14ac:dyDescent="0.25">
      <c r="A2530" s="145"/>
      <c r="B2530" s="145"/>
      <c r="C2530" s="145"/>
      <c r="D2530" s="229"/>
      <c r="E2530" s="145"/>
      <c r="F2530" s="145"/>
      <c r="G2530" s="145"/>
      <c r="H2530" s="145"/>
      <c r="I2530" s="145"/>
      <c r="J2530" s="145"/>
    </row>
    <row r="2531" spans="1:10" ht="15" x14ac:dyDescent="0.25">
      <c r="A2531" s="145"/>
      <c r="B2531" s="145"/>
      <c r="C2531" s="145"/>
      <c r="D2531" s="229"/>
      <c r="E2531" s="145"/>
      <c r="F2531" s="145"/>
      <c r="G2531" s="145"/>
      <c r="H2531" s="145"/>
      <c r="I2531" s="145"/>
      <c r="J2531" s="145"/>
    </row>
    <row r="2532" spans="1:10" ht="15" x14ac:dyDescent="0.25">
      <c r="A2532" s="145"/>
      <c r="B2532" s="145"/>
      <c r="C2532" s="145"/>
      <c r="D2532" s="229"/>
      <c r="E2532" s="145"/>
      <c r="F2532" s="145"/>
      <c r="G2532" s="145"/>
      <c r="H2532" s="145"/>
      <c r="I2532" s="145"/>
      <c r="J2532" s="145"/>
    </row>
    <row r="2533" spans="1:10" ht="15" x14ac:dyDescent="0.25">
      <c r="A2533" s="145"/>
      <c r="B2533" s="145"/>
      <c r="C2533" s="145"/>
      <c r="D2533" s="229"/>
      <c r="E2533" s="145"/>
      <c r="F2533" s="145"/>
      <c r="G2533" s="145"/>
      <c r="H2533" s="145"/>
      <c r="I2533" s="145"/>
      <c r="J2533" s="145"/>
    </row>
    <row r="2534" spans="1:10" ht="15" x14ac:dyDescent="0.25">
      <c r="A2534" s="145"/>
      <c r="B2534" s="145"/>
      <c r="C2534" s="145"/>
      <c r="D2534" s="229"/>
      <c r="E2534" s="145"/>
      <c r="F2534" s="145"/>
      <c r="G2534" s="145"/>
      <c r="H2534" s="145"/>
      <c r="I2534" s="145"/>
      <c r="J2534" s="145"/>
    </row>
    <row r="2535" spans="1:10" ht="15" x14ac:dyDescent="0.25">
      <c r="A2535" s="145"/>
      <c r="B2535" s="145"/>
      <c r="C2535" s="145"/>
      <c r="D2535" s="229"/>
      <c r="E2535" s="145"/>
      <c r="F2535" s="145"/>
      <c r="G2535" s="145"/>
      <c r="H2535" s="145"/>
      <c r="I2535" s="145"/>
      <c r="J2535" s="145"/>
    </row>
    <row r="2536" spans="1:10" ht="15" x14ac:dyDescent="0.25">
      <c r="A2536" s="145"/>
      <c r="B2536" s="145"/>
      <c r="C2536" s="145"/>
      <c r="D2536" s="229"/>
      <c r="E2536" s="145"/>
      <c r="F2536" s="145"/>
      <c r="G2536" s="145"/>
      <c r="H2536" s="145"/>
      <c r="I2536" s="145"/>
      <c r="J2536" s="145"/>
    </row>
    <row r="2537" spans="1:10" ht="15" x14ac:dyDescent="0.25">
      <c r="A2537" s="145"/>
      <c r="B2537" s="145"/>
      <c r="C2537" s="145"/>
      <c r="D2537" s="229"/>
      <c r="E2537" s="145"/>
      <c r="F2537" s="145"/>
      <c r="G2537" s="145"/>
      <c r="H2537" s="145"/>
      <c r="I2537" s="145"/>
      <c r="J2537" s="145"/>
    </row>
    <row r="2538" spans="1:10" ht="15" x14ac:dyDescent="0.25">
      <c r="A2538" s="145"/>
      <c r="B2538" s="145"/>
      <c r="C2538" s="145"/>
      <c r="D2538" s="229"/>
      <c r="E2538" s="145"/>
      <c r="F2538" s="145"/>
      <c r="G2538" s="145"/>
      <c r="H2538" s="145"/>
      <c r="I2538" s="145"/>
      <c r="J2538" s="145"/>
    </row>
    <row r="2539" spans="1:10" ht="15" x14ac:dyDescent="0.25">
      <c r="A2539" s="145"/>
      <c r="B2539" s="145"/>
      <c r="C2539" s="145"/>
      <c r="D2539" s="229"/>
      <c r="E2539" s="145"/>
      <c r="F2539" s="145"/>
      <c r="G2539" s="145"/>
      <c r="H2539" s="145"/>
      <c r="I2539" s="145"/>
      <c r="J2539" s="145"/>
    </row>
    <row r="2540" spans="1:10" ht="15" x14ac:dyDescent="0.25">
      <c r="A2540" s="145"/>
      <c r="B2540" s="145"/>
      <c r="C2540" s="145"/>
      <c r="D2540" s="229"/>
      <c r="E2540" s="145"/>
      <c r="F2540" s="145"/>
      <c r="G2540" s="145"/>
      <c r="H2540" s="145"/>
      <c r="I2540" s="145"/>
      <c r="J2540" s="145"/>
    </row>
    <row r="2541" spans="1:10" ht="15" x14ac:dyDescent="0.25">
      <c r="A2541" s="145"/>
      <c r="B2541" s="145"/>
      <c r="C2541" s="145"/>
      <c r="D2541" s="229"/>
      <c r="E2541" s="145"/>
      <c r="F2541" s="145"/>
      <c r="G2541" s="145"/>
      <c r="H2541" s="145"/>
      <c r="I2541" s="145"/>
      <c r="J2541" s="145"/>
    </row>
    <row r="2542" spans="1:10" ht="15" x14ac:dyDescent="0.25">
      <c r="A2542" s="145"/>
      <c r="B2542" s="145"/>
      <c r="C2542" s="145"/>
      <c r="D2542" s="229"/>
      <c r="E2542" s="145"/>
      <c r="F2542" s="145"/>
      <c r="G2542" s="145"/>
      <c r="H2542" s="145"/>
      <c r="I2542" s="145"/>
      <c r="J2542" s="145"/>
    </row>
    <row r="2543" spans="1:10" ht="15" x14ac:dyDescent="0.25">
      <c r="A2543" s="145"/>
      <c r="B2543" s="145"/>
      <c r="C2543" s="145"/>
      <c r="D2543" s="229"/>
      <c r="E2543" s="145"/>
      <c r="F2543" s="145"/>
      <c r="G2543" s="145"/>
      <c r="H2543" s="145"/>
      <c r="I2543" s="145"/>
      <c r="J2543" s="145"/>
    </row>
    <row r="2544" spans="1:10" ht="15" x14ac:dyDescent="0.25">
      <c r="A2544" s="145"/>
      <c r="B2544" s="145"/>
      <c r="C2544" s="145"/>
      <c r="D2544" s="229"/>
      <c r="E2544" s="145"/>
      <c r="F2544" s="145"/>
      <c r="G2544" s="145"/>
      <c r="H2544" s="145"/>
      <c r="I2544" s="145"/>
      <c r="J2544" s="145"/>
    </row>
    <row r="2545" spans="1:10" ht="15" x14ac:dyDescent="0.25">
      <c r="A2545" s="145"/>
      <c r="B2545" s="145"/>
      <c r="C2545" s="145"/>
      <c r="D2545" s="229"/>
      <c r="E2545" s="145"/>
      <c r="F2545" s="145"/>
      <c r="G2545" s="145"/>
      <c r="H2545" s="145"/>
      <c r="I2545" s="145"/>
      <c r="J2545" s="145"/>
    </row>
    <row r="2546" spans="1:10" ht="15" x14ac:dyDescent="0.25">
      <c r="A2546" s="145"/>
      <c r="B2546" s="145"/>
      <c r="C2546" s="145"/>
      <c r="D2546" s="229"/>
      <c r="E2546" s="145"/>
      <c r="F2546" s="145"/>
      <c r="G2546" s="145"/>
      <c r="H2546" s="145"/>
      <c r="I2546" s="145"/>
      <c r="J2546" s="145"/>
    </row>
    <row r="2547" spans="1:10" ht="15" x14ac:dyDescent="0.25">
      <c r="A2547" s="145"/>
      <c r="B2547" s="145"/>
      <c r="C2547" s="145"/>
      <c r="D2547" s="229"/>
      <c r="E2547" s="145"/>
      <c r="F2547" s="145"/>
      <c r="G2547" s="145"/>
      <c r="H2547" s="145"/>
      <c r="I2547" s="145"/>
      <c r="J2547" s="145"/>
    </row>
    <row r="2548" spans="1:10" ht="15" x14ac:dyDescent="0.25">
      <c r="A2548" s="145"/>
      <c r="B2548" s="145"/>
      <c r="C2548" s="145"/>
      <c r="D2548" s="229"/>
      <c r="E2548" s="145"/>
      <c r="F2548" s="145"/>
      <c r="G2548" s="145"/>
      <c r="H2548" s="145"/>
      <c r="I2548" s="145"/>
      <c r="J2548" s="145"/>
    </row>
    <row r="2549" spans="1:10" ht="15" x14ac:dyDescent="0.25">
      <c r="A2549" s="145"/>
      <c r="B2549" s="145"/>
      <c r="C2549" s="145"/>
      <c r="D2549" s="229"/>
      <c r="E2549" s="145"/>
      <c r="F2549" s="145"/>
      <c r="G2549" s="145"/>
      <c r="H2549" s="145"/>
      <c r="I2549" s="145"/>
      <c r="J2549" s="145"/>
    </row>
    <row r="2550" spans="1:10" ht="15" x14ac:dyDescent="0.25">
      <c r="A2550" s="145"/>
      <c r="B2550" s="145"/>
      <c r="C2550" s="145"/>
      <c r="D2550" s="229"/>
      <c r="E2550" s="145"/>
      <c r="F2550" s="145"/>
      <c r="G2550" s="145"/>
      <c r="H2550" s="145"/>
      <c r="I2550" s="145"/>
      <c r="J2550" s="145"/>
    </row>
    <row r="2551" spans="1:10" ht="15" x14ac:dyDescent="0.25">
      <c r="A2551" s="145"/>
      <c r="B2551" s="145"/>
      <c r="C2551" s="145"/>
      <c r="D2551" s="229"/>
      <c r="E2551" s="145"/>
      <c r="F2551" s="145"/>
      <c r="G2551" s="145"/>
      <c r="H2551" s="145"/>
      <c r="I2551" s="145"/>
      <c r="J2551" s="145"/>
    </row>
    <row r="2552" spans="1:10" ht="15" x14ac:dyDescent="0.25">
      <c r="A2552" s="145"/>
      <c r="B2552" s="145"/>
      <c r="C2552" s="145"/>
      <c r="D2552" s="229"/>
      <c r="E2552" s="145"/>
      <c r="F2552" s="145"/>
      <c r="G2552" s="145"/>
      <c r="H2552" s="145"/>
      <c r="I2552" s="145"/>
      <c r="J2552" s="145"/>
    </row>
    <row r="2553" spans="1:10" ht="15" x14ac:dyDescent="0.25">
      <c r="A2553" s="145"/>
      <c r="B2553" s="145"/>
      <c r="C2553" s="145"/>
      <c r="D2553" s="229"/>
      <c r="E2553" s="145"/>
      <c r="F2553" s="145"/>
      <c r="G2553" s="145"/>
      <c r="H2553" s="145"/>
      <c r="I2553" s="145"/>
      <c r="J2553" s="145"/>
    </row>
    <row r="2554" spans="1:10" ht="15" x14ac:dyDescent="0.25">
      <c r="A2554" s="145"/>
      <c r="B2554" s="145"/>
      <c r="C2554" s="145"/>
      <c r="D2554" s="229"/>
      <c r="E2554" s="145"/>
      <c r="F2554" s="145"/>
      <c r="G2554" s="145"/>
      <c r="H2554" s="145"/>
      <c r="I2554" s="145"/>
      <c r="J2554" s="145"/>
    </row>
    <row r="2555" spans="1:10" ht="15" x14ac:dyDescent="0.25">
      <c r="A2555" s="145"/>
      <c r="B2555" s="145"/>
      <c r="C2555" s="145"/>
      <c r="D2555" s="229"/>
      <c r="E2555" s="145"/>
      <c r="F2555" s="145"/>
      <c r="G2555" s="145"/>
      <c r="H2555" s="145"/>
      <c r="I2555" s="145"/>
      <c r="J2555" s="145"/>
    </row>
    <row r="2556" spans="1:10" ht="15" x14ac:dyDescent="0.25">
      <c r="A2556" s="145"/>
      <c r="B2556" s="145"/>
      <c r="C2556" s="145"/>
      <c r="D2556" s="229"/>
      <c r="E2556" s="145"/>
      <c r="F2556" s="145"/>
      <c r="G2556" s="145"/>
      <c r="H2556" s="145"/>
      <c r="I2556" s="145"/>
      <c r="J2556" s="145"/>
    </row>
    <row r="2557" spans="1:10" ht="15" x14ac:dyDescent="0.25">
      <c r="A2557" s="145"/>
      <c r="B2557" s="145"/>
      <c r="C2557" s="145"/>
      <c r="D2557" s="229"/>
      <c r="E2557" s="145"/>
      <c r="F2557" s="145"/>
      <c r="G2557" s="145"/>
      <c r="H2557" s="145"/>
      <c r="I2557" s="145"/>
      <c r="J2557" s="145"/>
    </row>
    <row r="2558" spans="1:10" ht="15" x14ac:dyDescent="0.25">
      <c r="A2558" s="145"/>
      <c r="B2558" s="145"/>
      <c r="C2558" s="145"/>
      <c r="D2558" s="229"/>
      <c r="E2558" s="145"/>
      <c r="F2558" s="145"/>
      <c r="G2558" s="145"/>
      <c r="H2558" s="145"/>
      <c r="I2558" s="145"/>
      <c r="J2558" s="145"/>
    </row>
    <row r="2559" spans="1:10" ht="15" x14ac:dyDescent="0.25">
      <c r="A2559" s="145"/>
      <c r="B2559" s="145"/>
      <c r="C2559" s="145"/>
      <c r="D2559" s="229"/>
      <c r="E2559" s="145"/>
      <c r="F2559" s="145"/>
      <c r="G2559" s="145"/>
      <c r="H2559" s="145"/>
      <c r="I2559" s="145"/>
      <c r="J2559" s="145"/>
    </row>
    <row r="2560" spans="1:10" ht="15" x14ac:dyDescent="0.25">
      <c r="A2560" s="145"/>
      <c r="B2560" s="145"/>
      <c r="C2560" s="145"/>
      <c r="D2560" s="229"/>
      <c r="E2560" s="145"/>
      <c r="F2560" s="145"/>
      <c r="G2560" s="145"/>
      <c r="H2560" s="145"/>
      <c r="I2560" s="145"/>
      <c r="J2560" s="145"/>
    </row>
    <row r="2561" spans="1:10" ht="15" x14ac:dyDescent="0.25">
      <c r="A2561" s="145"/>
      <c r="B2561" s="145"/>
      <c r="C2561" s="145"/>
      <c r="D2561" s="229"/>
      <c r="E2561" s="145"/>
      <c r="F2561" s="145"/>
      <c r="G2561" s="145"/>
      <c r="H2561" s="145"/>
      <c r="I2561" s="145"/>
      <c r="J2561" s="145"/>
    </row>
    <row r="2562" spans="1:10" ht="15" x14ac:dyDescent="0.25">
      <c r="A2562" s="145"/>
      <c r="B2562" s="145"/>
      <c r="C2562" s="145"/>
      <c r="D2562" s="229"/>
      <c r="E2562" s="145"/>
      <c r="F2562" s="145"/>
      <c r="G2562" s="145"/>
      <c r="H2562" s="145"/>
      <c r="I2562" s="145"/>
      <c r="J2562" s="145"/>
    </row>
    <row r="2563" spans="1:10" ht="15" x14ac:dyDescent="0.25">
      <c r="A2563" s="145"/>
      <c r="B2563" s="145"/>
      <c r="C2563" s="145"/>
      <c r="D2563" s="229"/>
      <c r="E2563" s="145"/>
      <c r="F2563" s="145"/>
      <c r="G2563" s="145"/>
      <c r="H2563" s="145"/>
      <c r="I2563" s="145"/>
      <c r="J2563" s="145"/>
    </row>
    <row r="2564" spans="1:10" ht="15" x14ac:dyDescent="0.25">
      <c r="A2564" s="145"/>
      <c r="B2564" s="145"/>
      <c r="C2564" s="145"/>
      <c r="D2564" s="229"/>
      <c r="E2564" s="145"/>
      <c r="F2564" s="145"/>
      <c r="G2564" s="145"/>
      <c r="H2564" s="145"/>
      <c r="I2564" s="145"/>
      <c r="J2564" s="145"/>
    </row>
    <row r="2565" spans="1:10" ht="15" x14ac:dyDescent="0.25">
      <c r="A2565" s="145"/>
      <c r="B2565" s="145"/>
      <c r="C2565" s="145"/>
      <c r="D2565" s="229"/>
      <c r="E2565" s="145"/>
      <c r="F2565" s="145"/>
      <c r="G2565" s="145"/>
      <c r="H2565" s="145"/>
      <c r="I2565" s="145"/>
      <c r="J2565" s="145"/>
    </row>
    <row r="2566" spans="1:10" ht="15" x14ac:dyDescent="0.25">
      <c r="A2566" s="145"/>
      <c r="B2566" s="145"/>
      <c r="C2566" s="145"/>
      <c r="D2566" s="229"/>
      <c r="E2566" s="145"/>
      <c r="F2566" s="145"/>
      <c r="G2566" s="145"/>
      <c r="H2566" s="145"/>
      <c r="I2566" s="145"/>
      <c r="J2566" s="145"/>
    </row>
    <row r="2567" spans="1:10" ht="15" x14ac:dyDescent="0.25">
      <c r="A2567" s="145"/>
      <c r="B2567" s="145"/>
      <c r="C2567" s="145"/>
      <c r="D2567" s="229"/>
      <c r="E2567" s="145"/>
      <c r="F2567" s="145"/>
      <c r="G2567" s="145"/>
      <c r="H2567" s="145"/>
      <c r="I2567" s="145"/>
      <c r="J2567" s="145"/>
    </row>
    <row r="2568" spans="1:10" ht="15" x14ac:dyDescent="0.25">
      <c r="A2568" s="145"/>
      <c r="B2568" s="145"/>
      <c r="C2568" s="145"/>
      <c r="D2568" s="229"/>
      <c r="E2568" s="145"/>
      <c r="F2568" s="145"/>
      <c r="G2568" s="145"/>
      <c r="H2568" s="145"/>
      <c r="I2568" s="145"/>
      <c r="J2568" s="145"/>
    </row>
    <row r="2569" spans="1:10" ht="15" x14ac:dyDescent="0.25">
      <c r="A2569" s="145"/>
      <c r="B2569" s="145"/>
      <c r="C2569" s="145"/>
      <c r="D2569" s="229"/>
      <c r="E2569" s="145"/>
      <c r="F2569" s="145"/>
      <c r="G2569" s="145"/>
      <c r="H2569" s="145"/>
      <c r="I2569" s="145"/>
      <c r="J2569" s="145"/>
    </row>
    <row r="2570" spans="1:10" ht="15" x14ac:dyDescent="0.25">
      <c r="A2570" s="145"/>
      <c r="B2570" s="145"/>
      <c r="C2570" s="145"/>
      <c r="D2570" s="229"/>
      <c r="E2570" s="145"/>
      <c r="F2570" s="145"/>
      <c r="G2570" s="145"/>
      <c r="H2570" s="145"/>
      <c r="I2570" s="145"/>
      <c r="J2570" s="145"/>
    </row>
    <row r="2571" spans="1:10" ht="15" x14ac:dyDescent="0.25">
      <c r="A2571" s="145"/>
      <c r="B2571" s="145"/>
      <c r="C2571" s="145"/>
      <c r="D2571" s="229"/>
      <c r="E2571" s="145"/>
      <c r="F2571" s="145"/>
      <c r="G2571" s="145"/>
      <c r="H2571" s="145"/>
      <c r="I2571" s="145"/>
      <c r="J2571" s="145"/>
    </row>
    <row r="2572" spans="1:10" ht="15" x14ac:dyDescent="0.25">
      <c r="A2572" s="145"/>
      <c r="B2572" s="145"/>
      <c r="C2572" s="145"/>
      <c r="D2572" s="229"/>
      <c r="E2572" s="145"/>
      <c r="F2572" s="145"/>
      <c r="G2572" s="145"/>
      <c r="H2572" s="145"/>
      <c r="I2572" s="145"/>
      <c r="J2572" s="145"/>
    </row>
    <row r="2573" spans="1:10" ht="15" x14ac:dyDescent="0.25">
      <c r="A2573" s="145"/>
      <c r="B2573" s="145"/>
      <c r="C2573" s="145"/>
      <c r="D2573" s="229"/>
      <c r="E2573" s="145"/>
      <c r="F2573" s="145"/>
      <c r="G2573" s="145"/>
      <c r="H2573" s="145"/>
      <c r="I2573" s="145"/>
      <c r="J2573" s="145"/>
    </row>
    <row r="2574" spans="1:10" ht="15" x14ac:dyDescent="0.25">
      <c r="A2574" s="145"/>
      <c r="B2574" s="145"/>
      <c r="C2574" s="145"/>
      <c r="D2574" s="229"/>
      <c r="E2574" s="145"/>
      <c r="F2574" s="145"/>
      <c r="G2574" s="145"/>
      <c r="H2574" s="145"/>
      <c r="I2574" s="145"/>
      <c r="J2574" s="145"/>
    </row>
    <row r="2575" spans="1:10" ht="15" x14ac:dyDescent="0.25">
      <c r="A2575" s="145"/>
      <c r="B2575" s="145"/>
      <c r="C2575" s="145"/>
      <c r="D2575" s="229"/>
      <c r="E2575" s="145"/>
      <c r="F2575" s="145"/>
      <c r="G2575" s="145"/>
      <c r="H2575" s="145"/>
      <c r="I2575" s="145"/>
      <c r="J2575" s="145"/>
    </row>
    <row r="2576" spans="1:10" ht="15" x14ac:dyDescent="0.25">
      <c r="A2576" s="145"/>
      <c r="B2576" s="145"/>
      <c r="C2576" s="145"/>
      <c r="D2576" s="229"/>
      <c r="E2576" s="145"/>
      <c r="F2576" s="145"/>
      <c r="G2576" s="145"/>
      <c r="H2576" s="145"/>
      <c r="I2576" s="145"/>
      <c r="J2576" s="145"/>
    </row>
    <row r="2577" spans="1:10" ht="15" x14ac:dyDescent="0.25">
      <c r="A2577" s="145"/>
      <c r="B2577" s="145"/>
      <c r="C2577" s="145"/>
      <c r="D2577" s="229"/>
      <c r="E2577" s="145"/>
      <c r="F2577" s="145"/>
      <c r="G2577" s="145"/>
      <c r="H2577" s="145"/>
      <c r="I2577" s="145"/>
      <c r="J2577" s="145"/>
    </row>
    <row r="2578" spans="1:10" ht="15" x14ac:dyDescent="0.25">
      <c r="A2578" s="145"/>
      <c r="B2578" s="145"/>
      <c r="C2578" s="145"/>
      <c r="D2578" s="229"/>
      <c r="E2578" s="145"/>
      <c r="F2578" s="145"/>
      <c r="G2578" s="145"/>
      <c r="H2578" s="145"/>
      <c r="I2578" s="145"/>
      <c r="J2578" s="145"/>
    </row>
    <row r="2579" spans="1:10" ht="15" x14ac:dyDescent="0.25">
      <c r="A2579" s="145"/>
      <c r="B2579" s="145"/>
      <c r="C2579" s="145"/>
      <c r="D2579" s="229"/>
      <c r="E2579" s="145"/>
      <c r="F2579" s="145"/>
      <c r="G2579" s="145"/>
      <c r="H2579" s="145"/>
      <c r="I2579" s="145"/>
      <c r="J2579" s="145"/>
    </row>
    <row r="2580" spans="1:10" ht="15" x14ac:dyDescent="0.25">
      <c r="A2580" s="145"/>
      <c r="B2580" s="145"/>
      <c r="C2580" s="145"/>
      <c r="D2580" s="229"/>
      <c r="E2580" s="145"/>
      <c r="F2580" s="145"/>
      <c r="G2580" s="145"/>
      <c r="H2580" s="145"/>
      <c r="I2580" s="145"/>
      <c r="J2580" s="145"/>
    </row>
    <row r="2581" spans="1:10" ht="15" x14ac:dyDescent="0.25">
      <c r="A2581" s="145"/>
      <c r="B2581" s="145"/>
      <c r="C2581" s="145"/>
      <c r="D2581" s="229"/>
      <c r="E2581" s="145"/>
      <c r="F2581" s="145"/>
      <c r="G2581" s="145"/>
      <c r="H2581" s="145"/>
      <c r="I2581" s="145"/>
      <c r="J2581" s="145"/>
    </row>
    <row r="2582" spans="1:10" ht="15" x14ac:dyDescent="0.25">
      <c r="A2582" s="145"/>
      <c r="B2582" s="145"/>
      <c r="C2582" s="145"/>
      <c r="D2582" s="229"/>
      <c r="E2582" s="145"/>
      <c r="F2582" s="145"/>
      <c r="G2582" s="145"/>
      <c r="H2582" s="145"/>
      <c r="I2582" s="145"/>
      <c r="J2582" s="145"/>
    </row>
    <row r="2583" spans="1:10" ht="15" x14ac:dyDescent="0.25">
      <c r="A2583" s="145"/>
      <c r="B2583" s="145"/>
      <c r="C2583" s="145"/>
      <c r="D2583" s="229"/>
      <c r="E2583" s="145"/>
      <c r="F2583" s="145"/>
      <c r="G2583" s="145"/>
      <c r="H2583" s="145"/>
      <c r="I2583" s="145"/>
      <c r="J2583" s="145"/>
    </row>
    <row r="2584" spans="1:10" ht="15" x14ac:dyDescent="0.25">
      <c r="A2584" s="145"/>
      <c r="B2584" s="145"/>
      <c r="C2584" s="145"/>
      <c r="D2584" s="229"/>
      <c r="E2584" s="145"/>
      <c r="F2584" s="145"/>
      <c r="G2584" s="145"/>
      <c r="H2584" s="145"/>
      <c r="I2584" s="145"/>
      <c r="J2584" s="145"/>
    </row>
    <row r="2585" spans="1:10" ht="15" x14ac:dyDescent="0.25">
      <c r="A2585" s="145"/>
      <c r="B2585" s="145"/>
      <c r="C2585" s="145"/>
      <c r="D2585" s="229"/>
      <c r="E2585" s="145"/>
      <c r="F2585" s="145"/>
      <c r="G2585" s="145"/>
      <c r="H2585" s="145"/>
      <c r="I2585" s="145"/>
      <c r="J2585" s="145"/>
    </row>
    <row r="2586" spans="1:10" ht="15" x14ac:dyDescent="0.25">
      <c r="A2586" s="145"/>
      <c r="B2586" s="145"/>
      <c r="C2586" s="145"/>
      <c r="D2586" s="229"/>
      <c r="E2586" s="145"/>
      <c r="F2586" s="145"/>
      <c r="G2586" s="145"/>
      <c r="H2586" s="145"/>
      <c r="I2586" s="145"/>
      <c r="J2586" s="145"/>
    </row>
    <row r="2587" spans="1:10" ht="15" x14ac:dyDescent="0.25">
      <c r="A2587" s="145"/>
      <c r="B2587" s="145"/>
      <c r="C2587" s="145"/>
      <c r="D2587" s="229"/>
      <c r="E2587" s="145"/>
      <c r="F2587" s="145"/>
      <c r="G2587" s="145"/>
      <c r="H2587" s="145"/>
      <c r="I2587" s="145"/>
      <c r="J2587" s="145"/>
    </row>
    <row r="2588" spans="1:10" ht="15" x14ac:dyDescent="0.25">
      <c r="A2588" s="145"/>
      <c r="B2588" s="145"/>
      <c r="C2588" s="145"/>
      <c r="D2588" s="229"/>
      <c r="E2588" s="145"/>
      <c r="F2588" s="145"/>
      <c r="G2588" s="145"/>
      <c r="H2588" s="145"/>
      <c r="I2588" s="145"/>
      <c r="J2588" s="145"/>
    </row>
    <row r="2589" spans="1:10" ht="15" x14ac:dyDescent="0.25">
      <c r="A2589" s="145"/>
      <c r="B2589" s="145"/>
      <c r="C2589" s="145"/>
      <c r="D2589" s="229"/>
      <c r="E2589" s="145"/>
      <c r="F2589" s="145"/>
      <c r="G2589" s="145"/>
      <c r="H2589" s="145"/>
      <c r="I2589" s="145"/>
      <c r="J2589" s="145"/>
    </row>
    <row r="2590" spans="1:10" ht="15" x14ac:dyDescent="0.25">
      <c r="A2590" s="145"/>
      <c r="B2590" s="145"/>
      <c r="C2590" s="145"/>
      <c r="D2590" s="229"/>
      <c r="E2590" s="145"/>
      <c r="F2590" s="145"/>
      <c r="G2590" s="145"/>
      <c r="H2590" s="145"/>
      <c r="I2590" s="145"/>
      <c r="J2590" s="145"/>
    </row>
    <row r="2591" spans="1:10" ht="15" x14ac:dyDescent="0.25">
      <c r="A2591" s="145"/>
      <c r="B2591" s="145"/>
      <c r="C2591" s="145"/>
      <c r="D2591" s="229"/>
      <c r="E2591" s="145"/>
      <c r="F2591" s="145"/>
      <c r="G2591" s="145"/>
      <c r="H2591" s="145"/>
      <c r="I2591" s="145"/>
      <c r="J2591" s="145"/>
    </row>
    <row r="2592" spans="1:10" ht="15" x14ac:dyDescent="0.25">
      <c r="A2592" s="145"/>
      <c r="B2592" s="145"/>
      <c r="C2592" s="145"/>
      <c r="D2592" s="229"/>
      <c r="E2592" s="145"/>
      <c r="F2592" s="145"/>
      <c r="G2592" s="145"/>
      <c r="H2592" s="145"/>
      <c r="I2592" s="145"/>
      <c r="J2592" s="145"/>
    </row>
    <row r="2593" spans="1:10" ht="15" x14ac:dyDescent="0.25">
      <c r="A2593" s="145"/>
      <c r="B2593" s="145"/>
      <c r="C2593" s="145"/>
      <c r="D2593" s="229"/>
      <c r="E2593" s="145"/>
      <c r="F2593" s="145"/>
      <c r="G2593" s="145"/>
      <c r="H2593" s="145"/>
      <c r="I2593" s="145"/>
      <c r="J2593" s="145"/>
    </row>
    <row r="2594" spans="1:10" ht="15" x14ac:dyDescent="0.25">
      <c r="A2594" s="145"/>
      <c r="B2594" s="145"/>
      <c r="C2594" s="145"/>
      <c r="D2594" s="229"/>
      <c r="E2594" s="145"/>
      <c r="F2594" s="145"/>
      <c r="G2594" s="145"/>
      <c r="H2594" s="145"/>
      <c r="I2594" s="145"/>
      <c r="J2594" s="145"/>
    </row>
    <row r="2595" spans="1:10" ht="15" x14ac:dyDescent="0.25">
      <c r="A2595" s="145"/>
      <c r="B2595" s="145"/>
      <c r="C2595" s="145"/>
      <c r="D2595" s="229"/>
      <c r="E2595" s="145"/>
      <c r="F2595" s="145"/>
      <c r="G2595" s="145"/>
      <c r="H2595" s="145"/>
      <c r="I2595" s="145"/>
      <c r="J2595" s="145"/>
    </row>
    <row r="2596" spans="1:10" ht="15" x14ac:dyDescent="0.25">
      <c r="A2596" s="145"/>
      <c r="B2596" s="145"/>
      <c r="C2596" s="145"/>
      <c r="D2596" s="229"/>
      <c r="E2596" s="145"/>
      <c r="F2596" s="145"/>
      <c r="G2596" s="145"/>
      <c r="H2596" s="145"/>
      <c r="I2596" s="145"/>
      <c r="J2596" s="145"/>
    </row>
    <row r="2597" spans="1:10" ht="15" x14ac:dyDescent="0.25">
      <c r="A2597" s="145"/>
      <c r="B2597" s="145"/>
      <c r="C2597" s="145"/>
      <c r="D2597" s="229"/>
      <c r="E2597" s="145"/>
      <c r="F2597" s="145"/>
      <c r="G2597" s="145"/>
      <c r="H2597" s="145"/>
      <c r="I2597" s="145"/>
      <c r="J2597" s="145"/>
    </row>
    <row r="2598" spans="1:10" ht="15" x14ac:dyDescent="0.25">
      <c r="A2598" s="145"/>
      <c r="B2598" s="145"/>
      <c r="C2598" s="145"/>
      <c r="D2598" s="229"/>
      <c r="E2598" s="145"/>
      <c r="F2598" s="145"/>
      <c r="G2598" s="145"/>
      <c r="H2598" s="145"/>
      <c r="I2598" s="145"/>
      <c r="J2598" s="145"/>
    </row>
    <row r="2599" spans="1:10" ht="15" x14ac:dyDescent="0.25">
      <c r="A2599" s="145"/>
      <c r="B2599" s="145"/>
      <c r="C2599" s="145"/>
      <c r="D2599" s="229"/>
      <c r="E2599" s="145"/>
      <c r="F2599" s="145"/>
      <c r="G2599" s="145"/>
      <c r="H2599" s="145"/>
      <c r="I2599" s="145"/>
      <c r="J2599" s="145"/>
    </row>
    <row r="2600" spans="1:10" ht="15" x14ac:dyDescent="0.25">
      <c r="A2600" s="145"/>
      <c r="B2600" s="145"/>
      <c r="C2600" s="145"/>
      <c r="D2600" s="229"/>
      <c r="E2600" s="145"/>
      <c r="F2600" s="145"/>
      <c r="G2600" s="145"/>
      <c r="H2600" s="145"/>
      <c r="I2600" s="145"/>
      <c r="J2600" s="145"/>
    </row>
    <row r="2601" spans="1:10" ht="15" x14ac:dyDescent="0.25">
      <c r="A2601" s="145"/>
      <c r="B2601" s="145"/>
      <c r="C2601" s="145"/>
      <c r="D2601" s="229"/>
      <c r="E2601" s="145"/>
      <c r="F2601" s="145"/>
      <c r="G2601" s="145"/>
      <c r="H2601" s="145"/>
      <c r="I2601" s="145"/>
      <c r="J2601" s="145"/>
    </row>
    <row r="2602" spans="1:10" ht="15" x14ac:dyDescent="0.25">
      <c r="A2602" s="145"/>
      <c r="B2602" s="145"/>
      <c r="C2602" s="145"/>
      <c r="D2602" s="229"/>
      <c r="E2602" s="145"/>
      <c r="F2602" s="145"/>
      <c r="G2602" s="145"/>
      <c r="H2602" s="145"/>
      <c r="I2602" s="145"/>
      <c r="J2602" s="145"/>
    </row>
    <row r="2603" spans="1:10" ht="15" x14ac:dyDescent="0.25">
      <c r="A2603" s="145"/>
      <c r="B2603" s="145"/>
      <c r="C2603" s="145"/>
      <c r="D2603" s="229"/>
      <c r="E2603" s="145"/>
      <c r="F2603" s="145"/>
      <c r="G2603" s="145"/>
      <c r="H2603" s="145"/>
      <c r="I2603" s="145"/>
      <c r="J2603" s="145"/>
    </row>
    <row r="2604" spans="1:10" ht="15" x14ac:dyDescent="0.25">
      <c r="A2604" s="145"/>
      <c r="B2604" s="145"/>
      <c r="C2604" s="145"/>
      <c r="D2604" s="229"/>
      <c r="E2604" s="145"/>
      <c r="F2604" s="145"/>
      <c r="G2604" s="145"/>
      <c r="H2604" s="145"/>
      <c r="I2604" s="145"/>
      <c r="J2604" s="145"/>
    </row>
    <row r="2605" spans="1:10" ht="15" x14ac:dyDescent="0.25">
      <c r="A2605" s="145"/>
      <c r="B2605" s="145"/>
      <c r="C2605" s="145"/>
      <c r="D2605" s="229"/>
      <c r="E2605" s="145"/>
      <c r="F2605" s="145"/>
      <c r="G2605" s="145"/>
      <c r="H2605" s="145"/>
      <c r="I2605" s="145"/>
      <c r="J2605" s="145"/>
    </row>
    <row r="2606" spans="1:10" ht="15" x14ac:dyDescent="0.25">
      <c r="A2606" s="145"/>
      <c r="B2606" s="145"/>
      <c r="C2606" s="145"/>
      <c r="D2606" s="229"/>
      <c r="E2606" s="145"/>
      <c r="F2606" s="145"/>
      <c r="G2606" s="145"/>
      <c r="H2606" s="145"/>
      <c r="I2606" s="145"/>
      <c r="J2606" s="145"/>
    </row>
    <row r="2607" spans="1:10" ht="15" x14ac:dyDescent="0.25">
      <c r="A2607" s="145"/>
      <c r="B2607" s="145"/>
      <c r="C2607" s="145"/>
      <c r="D2607" s="229"/>
      <c r="E2607" s="145"/>
      <c r="F2607" s="145"/>
      <c r="G2607" s="145"/>
      <c r="H2607" s="145"/>
      <c r="I2607" s="145"/>
      <c r="J2607" s="145"/>
    </row>
    <row r="2608" spans="1:10" ht="15" x14ac:dyDescent="0.25">
      <c r="A2608" s="145"/>
      <c r="B2608" s="145"/>
      <c r="C2608" s="145"/>
      <c r="D2608" s="229"/>
      <c r="E2608" s="145"/>
      <c r="F2608" s="145"/>
      <c r="G2608" s="145"/>
      <c r="H2608" s="145"/>
      <c r="I2608" s="145"/>
      <c r="J2608" s="145"/>
    </row>
    <row r="2609" spans="1:10" ht="15" x14ac:dyDescent="0.25">
      <c r="A2609" s="145"/>
      <c r="B2609" s="145"/>
      <c r="C2609" s="145"/>
      <c r="D2609" s="229"/>
      <c r="E2609" s="145"/>
      <c r="F2609" s="145"/>
      <c r="G2609" s="145"/>
      <c r="H2609" s="145"/>
      <c r="I2609" s="145"/>
      <c r="J2609" s="145"/>
    </row>
    <row r="2610" spans="1:10" ht="15" x14ac:dyDescent="0.25">
      <c r="A2610" s="145"/>
      <c r="B2610" s="145"/>
      <c r="C2610" s="145"/>
      <c r="D2610" s="229"/>
      <c r="E2610" s="145"/>
      <c r="F2610" s="145"/>
      <c r="G2610" s="145"/>
      <c r="H2610" s="145"/>
      <c r="I2610" s="145"/>
      <c r="J2610" s="145"/>
    </row>
    <row r="2611" spans="1:10" ht="15" x14ac:dyDescent="0.25">
      <c r="A2611" s="145"/>
      <c r="B2611" s="145"/>
      <c r="C2611" s="145"/>
      <c r="D2611" s="229"/>
      <c r="E2611" s="145"/>
      <c r="F2611" s="145"/>
      <c r="G2611" s="145"/>
      <c r="H2611" s="145"/>
      <c r="I2611" s="145"/>
      <c r="J2611" s="145"/>
    </row>
    <row r="2612" spans="1:10" ht="15" x14ac:dyDescent="0.25">
      <c r="A2612" s="145"/>
      <c r="B2612" s="145"/>
      <c r="C2612" s="145"/>
      <c r="D2612" s="229"/>
      <c r="E2612" s="145"/>
      <c r="F2612" s="145"/>
      <c r="G2612" s="145"/>
      <c r="H2612" s="145"/>
      <c r="I2612" s="145"/>
      <c r="J2612" s="145"/>
    </row>
    <row r="2613" spans="1:10" ht="15" x14ac:dyDescent="0.25">
      <c r="A2613" s="145"/>
      <c r="B2613" s="145"/>
      <c r="C2613" s="145"/>
      <c r="D2613" s="229"/>
      <c r="E2613" s="145"/>
      <c r="F2613" s="145"/>
      <c r="G2613" s="145"/>
      <c r="H2613" s="145"/>
      <c r="I2613" s="145"/>
      <c r="J2613" s="145"/>
    </row>
    <row r="2614" spans="1:10" ht="15" x14ac:dyDescent="0.25">
      <c r="A2614" s="145"/>
      <c r="B2614" s="145"/>
      <c r="C2614" s="145"/>
      <c r="D2614" s="229"/>
      <c r="E2614" s="145"/>
      <c r="F2614" s="145"/>
      <c r="G2614" s="145"/>
      <c r="H2614" s="145"/>
      <c r="I2614" s="145"/>
      <c r="J2614" s="145"/>
    </row>
    <row r="2615" spans="1:10" ht="15" x14ac:dyDescent="0.25">
      <c r="A2615" s="145"/>
      <c r="B2615" s="145"/>
      <c r="C2615" s="145"/>
      <c r="D2615" s="229"/>
      <c r="E2615" s="145"/>
      <c r="F2615" s="145"/>
      <c r="G2615" s="145"/>
      <c r="H2615" s="145"/>
      <c r="I2615" s="145"/>
      <c r="J2615" s="145"/>
    </row>
    <row r="2616" spans="1:10" ht="15" x14ac:dyDescent="0.25">
      <c r="A2616" s="145"/>
      <c r="B2616" s="145"/>
      <c r="C2616" s="145"/>
      <c r="D2616" s="229"/>
      <c r="E2616" s="145"/>
      <c r="F2616" s="145"/>
      <c r="G2616" s="145"/>
      <c r="H2616" s="145"/>
      <c r="I2616" s="145"/>
      <c r="J2616" s="145"/>
    </row>
    <row r="2617" spans="1:10" ht="15" x14ac:dyDescent="0.25">
      <c r="A2617" s="145"/>
      <c r="B2617" s="145"/>
      <c r="C2617" s="145"/>
      <c r="D2617" s="229"/>
      <c r="E2617" s="145"/>
      <c r="F2617" s="145"/>
      <c r="G2617" s="145"/>
      <c r="H2617" s="145"/>
      <c r="I2617" s="145"/>
      <c r="J2617" s="145"/>
    </row>
    <row r="2618" spans="1:10" ht="15" x14ac:dyDescent="0.25">
      <c r="A2618" s="145"/>
      <c r="B2618" s="145"/>
      <c r="C2618" s="145"/>
      <c r="D2618" s="229"/>
      <c r="E2618" s="145"/>
      <c r="F2618" s="145"/>
      <c r="G2618" s="145"/>
      <c r="H2618" s="145"/>
      <c r="I2618" s="145"/>
      <c r="J2618" s="145"/>
    </row>
    <row r="2619" spans="1:10" ht="15" x14ac:dyDescent="0.25">
      <c r="A2619" s="145"/>
      <c r="B2619" s="145"/>
      <c r="C2619" s="145"/>
      <c r="D2619" s="229"/>
      <c r="E2619" s="145"/>
      <c r="F2619" s="145"/>
      <c r="G2619" s="145"/>
      <c r="H2619" s="145"/>
      <c r="I2619" s="145"/>
      <c r="J2619" s="145"/>
    </row>
    <row r="2620" spans="1:10" ht="15" customHeight="1" x14ac:dyDescent="0.25">
      <c r="A2620" s="145"/>
      <c r="B2620" s="145"/>
      <c r="C2620" s="145"/>
      <c r="D2620" s="229"/>
      <c r="E2620" s="145"/>
      <c r="F2620" s="145"/>
      <c r="G2620" s="145"/>
      <c r="H2620" s="145"/>
      <c r="I2620" s="145"/>
      <c r="J2620" s="145"/>
    </row>
    <row r="2621" spans="1:10" ht="15" customHeight="1" x14ac:dyDescent="0.25">
      <c r="A2621" s="145"/>
      <c r="B2621" s="145"/>
      <c r="C2621" s="145"/>
      <c r="D2621" s="229"/>
      <c r="E2621" s="145"/>
      <c r="F2621" s="145"/>
      <c r="G2621" s="145"/>
      <c r="H2621" s="145"/>
      <c r="I2621" s="145"/>
      <c r="J2621" s="145"/>
    </row>
    <row r="2622" spans="1:10" ht="15" customHeight="1" x14ac:dyDescent="0.25">
      <c r="A2622" s="145"/>
      <c r="B2622" s="145"/>
      <c r="C2622" s="145"/>
      <c r="D2622" s="229"/>
      <c r="E2622" s="145"/>
      <c r="F2622" s="145"/>
      <c r="G2622" s="145"/>
      <c r="H2622" s="145"/>
      <c r="I2622" s="145"/>
      <c r="J2622" s="145"/>
    </row>
    <row r="2623" spans="1:10" ht="15" x14ac:dyDescent="0.25">
      <c r="A2623" s="145"/>
      <c r="B2623" s="145"/>
      <c r="C2623" s="145"/>
      <c r="D2623" s="229"/>
      <c r="E2623" s="145"/>
      <c r="F2623" s="145"/>
      <c r="G2623" s="145"/>
      <c r="H2623" s="145"/>
      <c r="I2623" s="145"/>
      <c r="J2623" s="145"/>
    </row>
    <row r="2624" spans="1:10" ht="15" x14ac:dyDescent="0.25">
      <c r="A2624" s="145"/>
      <c r="B2624" s="145"/>
      <c r="C2624" s="145"/>
      <c r="D2624" s="229"/>
      <c r="E2624" s="145"/>
      <c r="F2624" s="145"/>
      <c r="G2624" s="145"/>
      <c r="H2624" s="145"/>
      <c r="I2624" s="145"/>
      <c r="J2624" s="145"/>
    </row>
    <row r="2625" spans="1:10" ht="15" x14ac:dyDescent="0.25">
      <c r="A2625" s="145"/>
      <c r="B2625" s="145"/>
      <c r="C2625" s="145"/>
      <c r="D2625" s="229"/>
      <c r="E2625" s="145"/>
      <c r="F2625" s="145"/>
      <c r="G2625" s="145"/>
      <c r="H2625" s="145"/>
      <c r="I2625" s="145"/>
      <c r="J2625" s="145"/>
    </row>
    <row r="2626" spans="1:10" ht="15" x14ac:dyDescent="0.25">
      <c r="A2626" s="145"/>
      <c r="B2626" s="145"/>
      <c r="C2626" s="145"/>
      <c r="D2626" s="229"/>
      <c r="E2626" s="145"/>
      <c r="F2626" s="145"/>
      <c r="G2626" s="145"/>
      <c r="H2626" s="145"/>
      <c r="I2626" s="145"/>
      <c r="J2626" s="145"/>
    </row>
    <row r="2627" spans="1:10" ht="15" x14ac:dyDescent="0.25">
      <c r="A2627" s="145"/>
      <c r="B2627" s="145"/>
      <c r="C2627" s="145"/>
      <c r="D2627" s="229"/>
      <c r="E2627" s="145"/>
      <c r="F2627" s="145"/>
      <c r="G2627" s="145"/>
      <c r="H2627" s="145"/>
      <c r="I2627" s="145"/>
      <c r="J2627" s="145"/>
    </row>
    <row r="2628" spans="1:10" ht="15" x14ac:dyDescent="0.25">
      <c r="A2628" s="145"/>
      <c r="B2628" s="145"/>
      <c r="C2628" s="145"/>
      <c r="D2628" s="229"/>
      <c r="E2628" s="145"/>
      <c r="F2628" s="145"/>
      <c r="G2628" s="145"/>
      <c r="H2628" s="145"/>
      <c r="I2628" s="145"/>
      <c r="J2628" s="145"/>
    </row>
    <row r="2629" spans="1:10" ht="15" x14ac:dyDescent="0.25">
      <c r="A2629" s="145"/>
      <c r="B2629" s="145"/>
      <c r="C2629" s="145"/>
      <c r="D2629" s="229"/>
      <c r="E2629" s="145"/>
      <c r="F2629" s="145"/>
      <c r="G2629" s="145"/>
      <c r="H2629" s="145"/>
      <c r="I2629" s="145"/>
      <c r="J2629" s="145"/>
    </row>
    <row r="2630" spans="1:10" ht="15" x14ac:dyDescent="0.25">
      <c r="A2630" s="145"/>
      <c r="B2630" s="145"/>
      <c r="C2630" s="145"/>
      <c r="D2630" s="229"/>
      <c r="E2630" s="145"/>
      <c r="F2630" s="145"/>
      <c r="G2630" s="145"/>
      <c r="H2630" s="145"/>
      <c r="I2630" s="145"/>
      <c r="J2630" s="145"/>
    </row>
    <row r="2631" spans="1:10" ht="15" x14ac:dyDescent="0.25">
      <c r="A2631" s="145"/>
      <c r="B2631" s="145"/>
      <c r="C2631" s="145"/>
      <c r="D2631" s="229"/>
      <c r="E2631" s="145"/>
      <c r="F2631" s="145"/>
      <c r="G2631" s="145"/>
      <c r="H2631" s="145"/>
      <c r="I2631" s="145"/>
      <c r="J2631" s="145"/>
    </row>
    <row r="2632" spans="1:10" ht="15" x14ac:dyDescent="0.25">
      <c r="A2632" s="145"/>
      <c r="B2632" s="145"/>
      <c r="C2632" s="145"/>
      <c r="D2632" s="229"/>
      <c r="E2632" s="145"/>
      <c r="F2632" s="145"/>
      <c r="G2632" s="145"/>
      <c r="H2632" s="145"/>
      <c r="I2632" s="145"/>
      <c r="J2632" s="145"/>
    </row>
    <row r="2633" spans="1:10" ht="15" x14ac:dyDescent="0.25">
      <c r="A2633" s="145"/>
      <c r="B2633" s="145"/>
      <c r="C2633" s="145"/>
      <c r="D2633" s="229"/>
      <c r="E2633" s="145"/>
      <c r="F2633" s="145"/>
      <c r="G2633" s="145"/>
      <c r="H2633" s="145"/>
      <c r="I2633" s="145"/>
      <c r="J2633" s="145"/>
    </row>
    <row r="2634" spans="1:10" ht="15" x14ac:dyDescent="0.25">
      <c r="A2634" s="145"/>
      <c r="B2634" s="145"/>
      <c r="C2634" s="145"/>
      <c r="D2634" s="229"/>
      <c r="E2634" s="145"/>
      <c r="F2634" s="145"/>
      <c r="G2634" s="145"/>
      <c r="H2634" s="145"/>
      <c r="I2634" s="145"/>
      <c r="J2634" s="145"/>
    </row>
    <row r="2635" spans="1:10" ht="15" x14ac:dyDescent="0.25">
      <c r="A2635" s="145"/>
      <c r="B2635" s="145"/>
      <c r="C2635" s="145"/>
      <c r="D2635" s="229"/>
      <c r="E2635" s="145"/>
      <c r="F2635" s="145"/>
      <c r="G2635" s="145"/>
      <c r="H2635" s="145"/>
      <c r="I2635" s="145"/>
      <c r="J2635" s="145"/>
    </row>
    <row r="2636" spans="1:10" ht="15" x14ac:dyDescent="0.25">
      <c r="A2636" s="145"/>
      <c r="B2636" s="145"/>
      <c r="C2636" s="145"/>
      <c r="D2636" s="229"/>
      <c r="E2636" s="145"/>
      <c r="F2636" s="145"/>
      <c r="G2636" s="145"/>
      <c r="H2636" s="145"/>
      <c r="I2636" s="145"/>
      <c r="J2636" s="145"/>
    </row>
    <row r="2637" spans="1:10" ht="15" x14ac:dyDescent="0.25">
      <c r="A2637" s="145"/>
      <c r="B2637" s="145"/>
      <c r="C2637" s="145"/>
      <c r="D2637" s="229"/>
      <c r="E2637" s="145"/>
      <c r="F2637" s="145"/>
      <c r="G2637" s="145"/>
      <c r="H2637" s="145"/>
      <c r="I2637" s="145"/>
      <c r="J2637" s="145"/>
    </row>
    <row r="2638" spans="1:10" ht="15" x14ac:dyDescent="0.25">
      <c r="A2638" s="145"/>
      <c r="B2638" s="145"/>
      <c r="C2638" s="145"/>
      <c r="D2638" s="229"/>
      <c r="E2638" s="145"/>
      <c r="F2638" s="145"/>
      <c r="G2638" s="145"/>
      <c r="H2638" s="145"/>
      <c r="I2638" s="145"/>
      <c r="J2638" s="145"/>
    </row>
    <row r="2639" spans="1:10" ht="15" x14ac:dyDescent="0.25">
      <c r="A2639" s="145"/>
      <c r="B2639" s="145"/>
      <c r="C2639" s="145"/>
      <c r="D2639" s="229"/>
      <c r="E2639" s="145"/>
      <c r="F2639" s="145"/>
      <c r="G2639" s="145"/>
      <c r="H2639" s="145"/>
      <c r="I2639" s="145"/>
      <c r="J2639" s="145"/>
    </row>
    <row r="2640" spans="1:10" ht="15" x14ac:dyDescent="0.25">
      <c r="A2640" s="145"/>
      <c r="B2640" s="145"/>
      <c r="C2640" s="145"/>
      <c r="D2640" s="229"/>
      <c r="E2640" s="145"/>
      <c r="F2640" s="145"/>
      <c r="G2640" s="145"/>
      <c r="H2640" s="145"/>
      <c r="I2640" s="145"/>
      <c r="J2640" s="145"/>
    </row>
    <row r="2641" spans="1:10" ht="15" x14ac:dyDescent="0.25">
      <c r="A2641" s="145"/>
      <c r="B2641" s="145"/>
      <c r="C2641" s="145"/>
      <c r="D2641" s="229"/>
      <c r="E2641" s="145"/>
      <c r="F2641" s="145"/>
      <c r="G2641" s="145"/>
      <c r="H2641" s="145"/>
      <c r="I2641" s="145"/>
      <c r="J2641" s="145"/>
    </row>
    <row r="2642" spans="1:10" ht="15" x14ac:dyDescent="0.25">
      <c r="A2642" s="145"/>
      <c r="B2642" s="145"/>
      <c r="C2642" s="145"/>
      <c r="D2642" s="229"/>
      <c r="E2642" s="145"/>
      <c r="F2642" s="145"/>
      <c r="G2642" s="145"/>
      <c r="H2642" s="145"/>
      <c r="I2642" s="145"/>
      <c r="J2642" s="145"/>
    </row>
    <row r="2643" spans="1:10" ht="15" x14ac:dyDescent="0.25">
      <c r="A2643" s="145"/>
      <c r="B2643" s="145"/>
      <c r="C2643" s="145"/>
      <c r="D2643" s="229"/>
      <c r="E2643" s="145"/>
      <c r="F2643" s="145"/>
      <c r="G2643" s="145"/>
      <c r="H2643" s="145"/>
      <c r="I2643" s="145"/>
      <c r="J2643" s="145"/>
    </row>
    <row r="2644" spans="1:10" ht="15" x14ac:dyDescent="0.25">
      <c r="A2644" s="145"/>
      <c r="B2644" s="145"/>
      <c r="C2644" s="145"/>
      <c r="D2644" s="229"/>
      <c r="E2644" s="145"/>
      <c r="F2644" s="145"/>
      <c r="G2644" s="145"/>
      <c r="H2644" s="145"/>
      <c r="I2644" s="145"/>
      <c r="J2644" s="145"/>
    </row>
    <row r="2645" spans="1:10" ht="15" x14ac:dyDescent="0.25">
      <c r="A2645" s="145"/>
      <c r="B2645" s="145"/>
      <c r="C2645" s="145"/>
      <c r="D2645" s="229"/>
      <c r="E2645" s="145"/>
      <c r="F2645" s="145"/>
      <c r="G2645" s="145"/>
      <c r="H2645" s="145"/>
      <c r="I2645" s="145"/>
      <c r="J2645" s="145"/>
    </row>
    <row r="2646" spans="1:10" ht="15" x14ac:dyDescent="0.25">
      <c r="A2646" s="145"/>
      <c r="B2646" s="145"/>
      <c r="C2646" s="145"/>
      <c r="D2646" s="229"/>
      <c r="E2646" s="145"/>
      <c r="F2646" s="145"/>
      <c r="G2646" s="145"/>
      <c r="H2646" s="145"/>
      <c r="I2646" s="145"/>
      <c r="J2646" s="145"/>
    </row>
    <row r="2647" spans="1:10" ht="15" x14ac:dyDescent="0.25">
      <c r="A2647" s="145"/>
      <c r="B2647" s="145"/>
      <c r="C2647" s="145"/>
      <c r="D2647" s="229"/>
      <c r="E2647" s="145"/>
      <c r="F2647" s="145"/>
      <c r="G2647" s="145"/>
      <c r="H2647" s="145"/>
      <c r="I2647" s="145"/>
      <c r="J2647" s="145"/>
    </row>
    <row r="2648" spans="1:10" ht="15" x14ac:dyDescent="0.25">
      <c r="A2648" s="145"/>
      <c r="B2648" s="145"/>
      <c r="C2648" s="145"/>
      <c r="D2648" s="229"/>
      <c r="E2648" s="145"/>
      <c r="F2648" s="145"/>
      <c r="G2648" s="145"/>
      <c r="H2648" s="145"/>
      <c r="I2648" s="145"/>
      <c r="J2648" s="145"/>
    </row>
    <row r="2649" spans="1:10" ht="15" x14ac:dyDescent="0.25">
      <c r="A2649" s="145"/>
      <c r="B2649" s="145"/>
      <c r="C2649" s="145"/>
      <c r="D2649" s="229"/>
      <c r="E2649" s="145"/>
      <c r="F2649" s="145"/>
      <c r="G2649" s="145"/>
      <c r="H2649" s="145"/>
      <c r="I2649" s="145"/>
      <c r="J2649" s="145"/>
    </row>
    <row r="2650" spans="1:10" ht="15" x14ac:dyDescent="0.25">
      <c r="A2650" s="145"/>
      <c r="B2650" s="145"/>
      <c r="C2650" s="145"/>
      <c r="D2650" s="229"/>
      <c r="E2650" s="145"/>
      <c r="F2650" s="145"/>
      <c r="G2650" s="145"/>
      <c r="H2650" s="145"/>
      <c r="I2650" s="145"/>
      <c r="J2650" s="145"/>
    </row>
    <row r="2651" spans="1:10" ht="15" x14ac:dyDescent="0.25">
      <c r="A2651" s="145"/>
      <c r="B2651" s="145"/>
      <c r="C2651" s="145"/>
      <c r="D2651" s="229"/>
      <c r="E2651" s="145"/>
      <c r="F2651" s="145"/>
      <c r="G2651" s="145"/>
      <c r="H2651" s="145"/>
      <c r="I2651" s="145"/>
      <c r="J2651" s="145"/>
    </row>
    <row r="2652" spans="1:10" ht="15" x14ac:dyDescent="0.25">
      <c r="A2652" s="145"/>
      <c r="B2652" s="145"/>
      <c r="C2652" s="145"/>
      <c r="D2652" s="229"/>
      <c r="E2652" s="145"/>
      <c r="F2652" s="145"/>
      <c r="G2652" s="145"/>
      <c r="H2652" s="145"/>
      <c r="I2652" s="145"/>
      <c r="J2652" s="145"/>
    </row>
    <row r="2653" spans="1:10" ht="15" x14ac:dyDescent="0.25">
      <c r="A2653" s="145"/>
      <c r="B2653" s="145"/>
      <c r="C2653" s="145"/>
      <c r="D2653" s="229"/>
      <c r="E2653" s="145"/>
      <c r="F2653" s="145"/>
      <c r="G2653" s="145"/>
      <c r="H2653" s="145"/>
      <c r="I2653" s="145"/>
      <c r="J2653" s="145"/>
    </row>
    <row r="2654" spans="1:10" ht="15" x14ac:dyDescent="0.25">
      <c r="A2654" s="145"/>
      <c r="B2654" s="145"/>
      <c r="C2654" s="145"/>
      <c r="D2654" s="229"/>
      <c r="E2654" s="145"/>
      <c r="F2654" s="145"/>
      <c r="G2654" s="145"/>
      <c r="H2654" s="145"/>
      <c r="I2654" s="145"/>
      <c r="J2654" s="145"/>
    </row>
    <row r="2655" spans="1:10" ht="15" x14ac:dyDescent="0.25">
      <c r="A2655" s="145"/>
      <c r="B2655" s="145"/>
      <c r="C2655" s="145"/>
      <c r="D2655" s="229"/>
      <c r="E2655" s="145"/>
      <c r="F2655" s="145"/>
      <c r="G2655" s="145"/>
      <c r="H2655" s="145"/>
      <c r="I2655" s="145"/>
      <c r="J2655" s="145"/>
    </row>
    <row r="2656" spans="1:10" ht="15" x14ac:dyDescent="0.25">
      <c r="A2656" s="145"/>
      <c r="B2656" s="145"/>
      <c r="C2656" s="145"/>
      <c r="D2656" s="229"/>
      <c r="E2656" s="145"/>
      <c r="F2656" s="145"/>
      <c r="G2656" s="145"/>
      <c r="H2656" s="145"/>
      <c r="I2656" s="145"/>
      <c r="J2656" s="145"/>
    </row>
    <row r="2657" spans="1:10" ht="15" x14ac:dyDescent="0.25">
      <c r="A2657" s="145"/>
      <c r="B2657" s="145"/>
      <c r="C2657" s="145"/>
      <c r="D2657" s="229"/>
      <c r="E2657" s="145"/>
      <c r="F2657" s="145"/>
      <c r="G2657" s="145"/>
      <c r="H2657" s="145"/>
      <c r="I2657" s="145"/>
      <c r="J2657" s="145"/>
    </row>
    <row r="2658" spans="1:10" ht="15" x14ac:dyDescent="0.25">
      <c r="A2658" s="145"/>
      <c r="B2658" s="145"/>
      <c r="C2658" s="145"/>
      <c r="D2658" s="229"/>
      <c r="E2658" s="145"/>
      <c r="F2658" s="145"/>
      <c r="G2658" s="145"/>
      <c r="H2658" s="145"/>
      <c r="I2658" s="145"/>
      <c r="J2658" s="145"/>
    </row>
    <row r="2659" spans="1:10" ht="15" x14ac:dyDescent="0.25">
      <c r="A2659" s="145"/>
      <c r="B2659" s="145"/>
      <c r="C2659" s="145"/>
      <c r="D2659" s="229"/>
      <c r="E2659" s="145"/>
      <c r="F2659" s="145"/>
      <c r="G2659" s="145"/>
      <c r="H2659" s="145"/>
      <c r="I2659" s="145"/>
      <c r="J2659" s="145"/>
    </row>
    <row r="2660" spans="1:10" ht="15" x14ac:dyDescent="0.25">
      <c r="A2660" s="145"/>
      <c r="B2660" s="145"/>
      <c r="C2660" s="145"/>
      <c r="D2660" s="229"/>
      <c r="E2660" s="145"/>
      <c r="F2660" s="145"/>
      <c r="G2660" s="145"/>
      <c r="H2660" s="145"/>
      <c r="I2660" s="145"/>
      <c r="J2660" s="145"/>
    </row>
    <row r="2661" spans="1:10" ht="15" x14ac:dyDescent="0.25">
      <c r="A2661" s="145"/>
      <c r="B2661" s="145"/>
      <c r="C2661" s="145"/>
      <c r="D2661" s="229"/>
      <c r="E2661" s="145"/>
      <c r="F2661" s="145"/>
      <c r="G2661" s="145"/>
      <c r="H2661" s="145"/>
      <c r="I2661" s="145"/>
      <c r="J2661" s="145"/>
    </row>
    <row r="2662" spans="1:10" ht="15" x14ac:dyDescent="0.25">
      <c r="A2662" s="145"/>
      <c r="B2662" s="145"/>
      <c r="C2662" s="145"/>
      <c r="D2662" s="229"/>
      <c r="E2662" s="145"/>
      <c r="F2662" s="145"/>
      <c r="G2662" s="145"/>
      <c r="H2662" s="145"/>
      <c r="I2662" s="145"/>
      <c r="J2662" s="145"/>
    </row>
    <row r="2663" spans="1:10" ht="15" x14ac:dyDescent="0.25">
      <c r="A2663" s="145"/>
      <c r="B2663" s="145"/>
      <c r="C2663" s="145"/>
      <c r="D2663" s="229"/>
      <c r="E2663" s="145"/>
      <c r="F2663" s="145"/>
      <c r="G2663" s="145"/>
      <c r="H2663" s="145"/>
      <c r="I2663" s="145"/>
      <c r="J2663" s="145"/>
    </row>
    <row r="2664" spans="1:10" ht="15" x14ac:dyDescent="0.25">
      <c r="A2664" s="145"/>
      <c r="B2664" s="145"/>
      <c r="C2664" s="145"/>
      <c r="D2664" s="229"/>
      <c r="E2664" s="145"/>
      <c r="F2664" s="145"/>
      <c r="G2664" s="145"/>
      <c r="H2664" s="145"/>
      <c r="I2664" s="145"/>
      <c r="J2664" s="145"/>
    </row>
    <row r="2665" spans="1:10" ht="15" x14ac:dyDescent="0.25">
      <c r="A2665" s="145"/>
      <c r="B2665" s="145"/>
      <c r="C2665" s="145"/>
      <c r="D2665" s="229"/>
      <c r="E2665" s="145"/>
      <c r="F2665" s="145"/>
      <c r="G2665" s="145"/>
      <c r="H2665" s="145"/>
      <c r="I2665" s="145"/>
      <c r="J2665" s="145"/>
    </row>
    <row r="2666" spans="1:10" ht="15" x14ac:dyDescent="0.25">
      <c r="A2666" s="145"/>
      <c r="B2666" s="145"/>
      <c r="C2666" s="145"/>
      <c r="D2666" s="229"/>
      <c r="E2666" s="145"/>
      <c r="F2666" s="145"/>
      <c r="G2666" s="145"/>
      <c r="H2666" s="145"/>
      <c r="I2666" s="145"/>
      <c r="J2666" s="145"/>
    </row>
    <row r="2667" spans="1:10" ht="15" x14ac:dyDescent="0.25">
      <c r="A2667" s="145"/>
      <c r="B2667" s="145"/>
      <c r="C2667" s="145"/>
      <c r="D2667" s="229"/>
      <c r="E2667" s="145"/>
      <c r="F2667" s="145"/>
      <c r="G2667" s="145"/>
      <c r="H2667" s="145"/>
      <c r="I2667" s="145"/>
      <c r="J2667" s="145"/>
    </row>
    <row r="2668" spans="1:10" ht="15" x14ac:dyDescent="0.25">
      <c r="A2668" s="145"/>
      <c r="B2668" s="145"/>
      <c r="C2668" s="145"/>
      <c r="D2668" s="229"/>
      <c r="E2668" s="145"/>
      <c r="F2668" s="145"/>
      <c r="G2668" s="145"/>
      <c r="H2668" s="145"/>
      <c r="I2668" s="145"/>
      <c r="J2668" s="145"/>
    </row>
    <row r="2669" spans="1:10" ht="15" x14ac:dyDescent="0.25">
      <c r="A2669" s="145"/>
      <c r="B2669" s="145"/>
      <c r="C2669" s="145"/>
      <c r="D2669" s="229"/>
      <c r="E2669" s="145"/>
      <c r="F2669" s="145"/>
      <c r="G2669" s="145"/>
      <c r="H2669" s="145"/>
      <c r="I2669" s="145"/>
      <c r="J2669" s="145"/>
    </row>
    <row r="2670" spans="1:10" ht="15" x14ac:dyDescent="0.25">
      <c r="A2670" s="145"/>
      <c r="B2670" s="145"/>
      <c r="C2670" s="145"/>
      <c r="D2670" s="229"/>
      <c r="E2670" s="145"/>
      <c r="F2670" s="145"/>
      <c r="G2670" s="145"/>
      <c r="H2670" s="145"/>
      <c r="I2670" s="145"/>
      <c r="J2670" s="145"/>
    </row>
    <row r="2671" spans="1:10" ht="15" x14ac:dyDescent="0.25">
      <c r="A2671" s="145"/>
      <c r="B2671" s="145"/>
      <c r="C2671" s="145"/>
      <c r="D2671" s="229"/>
      <c r="E2671" s="145"/>
      <c r="F2671" s="145"/>
      <c r="G2671" s="145"/>
      <c r="H2671" s="145"/>
      <c r="I2671" s="145"/>
      <c r="J2671" s="145"/>
    </row>
    <row r="2672" spans="1:10" ht="15" x14ac:dyDescent="0.25">
      <c r="A2672" s="145"/>
      <c r="B2672" s="145"/>
      <c r="C2672" s="145"/>
      <c r="D2672" s="229"/>
      <c r="E2672" s="145"/>
      <c r="F2672" s="145"/>
      <c r="G2672" s="145"/>
      <c r="H2672" s="145"/>
      <c r="I2672" s="145"/>
      <c r="J2672" s="145"/>
    </row>
    <row r="2673" spans="1:10" ht="15" x14ac:dyDescent="0.25">
      <c r="A2673" s="145"/>
      <c r="B2673" s="145"/>
      <c r="C2673" s="145"/>
      <c r="D2673" s="229"/>
      <c r="E2673" s="145"/>
      <c r="F2673" s="145"/>
      <c r="G2673" s="145"/>
      <c r="H2673" s="145"/>
      <c r="I2673" s="145"/>
      <c r="J2673" s="145"/>
    </row>
    <row r="2674" spans="1:10" ht="15" x14ac:dyDescent="0.25">
      <c r="A2674" s="145"/>
      <c r="B2674" s="145"/>
      <c r="C2674" s="145"/>
      <c r="D2674" s="229"/>
      <c r="E2674" s="145"/>
      <c r="F2674" s="145"/>
      <c r="G2674" s="145"/>
      <c r="H2674" s="145"/>
      <c r="I2674" s="145"/>
      <c r="J2674" s="145"/>
    </row>
    <row r="2675" spans="1:10" ht="15" x14ac:dyDescent="0.25">
      <c r="A2675" s="145"/>
      <c r="B2675" s="145"/>
      <c r="C2675" s="145"/>
      <c r="D2675" s="229"/>
      <c r="E2675" s="145"/>
      <c r="F2675" s="145"/>
      <c r="G2675" s="145"/>
      <c r="H2675" s="145"/>
      <c r="I2675" s="145"/>
      <c r="J2675" s="145"/>
    </row>
    <row r="2676" spans="1:10" ht="15" x14ac:dyDescent="0.25">
      <c r="A2676" s="145"/>
      <c r="B2676" s="145"/>
      <c r="C2676" s="145"/>
      <c r="D2676" s="229"/>
      <c r="E2676" s="145"/>
      <c r="F2676" s="145"/>
      <c r="G2676" s="145"/>
      <c r="H2676" s="145"/>
      <c r="I2676" s="145"/>
      <c r="J2676" s="145"/>
    </row>
    <row r="2677" spans="1:10" ht="15" x14ac:dyDescent="0.25">
      <c r="A2677" s="145"/>
      <c r="B2677" s="145"/>
      <c r="C2677" s="145"/>
      <c r="D2677" s="229"/>
      <c r="E2677" s="145"/>
      <c r="F2677" s="145"/>
      <c r="G2677" s="145"/>
      <c r="H2677" s="145"/>
      <c r="I2677" s="145"/>
      <c r="J2677" s="145"/>
    </row>
    <row r="2678" spans="1:10" ht="15" x14ac:dyDescent="0.25">
      <c r="A2678" s="145"/>
      <c r="B2678" s="145"/>
      <c r="C2678" s="145"/>
      <c r="D2678" s="229"/>
      <c r="E2678" s="145"/>
      <c r="F2678" s="145"/>
      <c r="G2678" s="145"/>
      <c r="H2678" s="145"/>
      <c r="I2678" s="145"/>
      <c r="J2678" s="145"/>
    </row>
    <row r="2679" spans="1:10" ht="15" x14ac:dyDescent="0.25">
      <c r="A2679" s="145"/>
      <c r="B2679" s="145"/>
      <c r="C2679" s="145"/>
      <c r="D2679" s="229"/>
      <c r="E2679" s="145"/>
      <c r="F2679" s="145"/>
      <c r="G2679" s="145"/>
      <c r="H2679" s="145"/>
      <c r="I2679" s="145"/>
      <c r="J2679" s="145"/>
    </row>
    <row r="2680" spans="1:10" ht="15" x14ac:dyDescent="0.25">
      <c r="A2680" s="145"/>
      <c r="B2680" s="145"/>
      <c r="C2680" s="145"/>
      <c r="D2680" s="229"/>
      <c r="E2680" s="145"/>
      <c r="F2680" s="145"/>
      <c r="G2680" s="145"/>
      <c r="H2680" s="145"/>
      <c r="I2680" s="145"/>
      <c r="J2680" s="145"/>
    </row>
    <row r="2681" spans="1:10" ht="15" x14ac:dyDescent="0.25">
      <c r="A2681" s="145"/>
      <c r="B2681" s="145"/>
      <c r="C2681" s="145"/>
      <c r="D2681" s="229"/>
      <c r="E2681" s="145"/>
      <c r="F2681" s="145"/>
      <c r="G2681" s="145"/>
      <c r="H2681" s="145"/>
      <c r="I2681" s="145"/>
      <c r="J2681" s="145"/>
    </row>
    <row r="2682" spans="1:10" ht="15" x14ac:dyDescent="0.25">
      <c r="A2682" s="145"/>
      <c r="B2682" s="145"/>
      <c r="C2682" s="145"/>
      <c r="D2682" s="229"/>
      <c r="E2682" s="145"/>
      <c r="F2682" s="145"/>
      <c r="G2682" s="145"/>
      <c r="H2682" s="145"/>
      <c r="I2682" s="145"/>
      <c r="J2682" s="145"/>
    </row>
    <row r="2683" spans="1:10" ht="15" x14ac:dyDescent="0.25">
      <c r="A2683" s="145"/>
      <c r="B2683" s="145"/>
      <c r="C2683" s="145"/>
      <c r="D2683" s="229"/>
      <c r="E2683" s="145"/>
      <c r="F2683" s="145"/>
      <c r="G2683" s="145"/>
      <c r="H2683" s="145"/>
      <c r="I2683" s="145"/>
      <c r="J2683" s="145"/>
    </row>
    <row r="2684" spans="1:10" ht="15" x14ac:dyDescent="0.25">
      <c r="A2684" s="145"/>
      <c r="B2684" s="145"/>
      <c r="C2684" s="145"/>
      <c r="D2684" s="229"/>
      <c r="E2684" s="145"/>
      <c r="F2684" s="145"/>
      <c r="G2684" s="145"/>
      <c r="H2684" s="145"/>
      <c r="I2684" s="145"/>
      <c r="J2684" s="145"/>
    </row>
    <row r="2685" spans="1:10" ht="15" x14ac:dyDescent="0.25">
      <c r="A2685" s="145"/>
      <c r="B2685" s="145"/>
      <c r="C2685" s="145"/>
      <c r="D2685" s="229"/>
      <c r="E2685" s="145"/>
      <c r="F2685" s="145"/>
      <c r="G2685" s="145"/>
      <c r="H2685" s="145"/>
      <c r="I2685" s="145"/>
      <c r="J2685" s="145"/>
    </row>
    <row r="2686" spans="1:10" ht="15" x14ac:dyDescent="0.25">
      <c r="A2686" s="145"/>
      <c r="B2686" s="145"/>
      <c r="C2686" s="145"/>
      <c r="D2686" s="229"/>
      <c r="E2686" s="145"/>
      <c r="F2686" s="145"/>
      <c r="G2686" s="145"/>
      <c r="H2686" s="145"/>
      <c r="I2686" s="145"/>
      <c r="J2686" s="145"/>
    </row>
    <row r="2687" spans="1:10" ht="15" x14ac:dyDescent="0.25">
      <c r="A2687" s="145"/>
      <c r="B2687" s="145"/>
      <c r="C2687" s="145"/>
      <c r="D2687" s="229"/>
      <c r="E2687" s="145"/>
      <c r="F2687" s="145"/>
      <c r="G2687" s="145"/>
      <c r="H2687" s="145"/>
      <c r="I2687" s="145"/>
      <c r="J2687" s="145"/>
    </row>
    <row r="2688" spans="1:10" ht="15" x14ac:dyDescent="0.25">
      <c r="A2688" s="145"/>
      <c r="B2688" s="145"/>
      <c r="C2688" s="145"/>
      <c r="D2688" s="229"/>
      <c r="E2688" s="145"/>
      <c r="F2688" s="145"/>
      <c r="G2688" s="145"/>
      <c r="H2688" s="145"/>
      <c r="I2688" s="145"/>
      <c r="J2688" s="145"/>
    </row>
    <row r="2689" spans="1:10" ht="15" x14ac:dyDescent="0.25">
      <c r="A2689" s="145"/>
      <c r="B2689" s="145"/>
      <c r="C2689" s="145"/>
      <c r="D2689" s="229"/>
      <c r="E2689" s="145"/>
      <c r="F2689" s="145"/>
      <c r="G2689" s="145"/>
      <c r="H2689" s="145"/>
      <c r="I2689" s="145"/>
      <c r="J2689" s="145"/>
    </row>
    <row r="2690" spans="1:10" ht="15" x14ac:dyDescent="0.25">
      <c r="A2690" s="145"/>
      <c r="B2690" s="145"/>
      <c r="C2690" s="145"/>
      <c r="D2690" s="229"/>
      <c r="E2690" s="145"/>
      <c r="F2690" s="145"/>
      <c r="G2690" s="145"/>
      <c r="H2690" s="145"/>
      <c r="I2690" s="145"/>
      <c r="J2690" s="145"/>
    </row>
    <row r="2691" spans="1:10" ht="15" x14ac:dyDescent="0.25">
      <c r="A2691" s="145"/>
      <c r="B2691" s="145"/>
      <c r="C2691" s="145"/>
      <c r="D2691" s="229"/>
      <c r="E2691" s="145"/>
      <c r="F2691" s="145"/>
      <c r="G2691" s="145"/>
      <c r="H2691" s="145"/>
      <c r="I2691" s="145"/>
      <c r="J2691" s="145"/>
    </row>
    <row r="2692" spans="1:10" ht="15" x14ac:dyDescent="0.25">
      <c r="A2692" s="145"/>
      <c r="B2692" s="145"/>
      <c r="C2692" s="145"/>
      <c r="D2692" s="229"/>
      <c r="E2692" s="145"/>
      <c r="F2692" s="145"/>
      <c r="G2692" s="145"/>
      <c r="H2692" s="145"/>
      <c r="I2692" s="145"/>
      <c r="J2692" s="145"/>
    </row>
    <row r="2693" spans="1:10" ht="15" x14ac:dyDescent="0.25">
      <c r="A2693" s="145"/>
      <c r="B2693" s="145"/>
      <c r="C2693" s="145"/>
      <c r="D2693" s="229"/>
      <c r="E2693" s="145"/>
      <c r="F2693" s="145"/>
      <c r="G2693" s="145"/>
      <c r="H2693" s="145"/>
      <c r="I2693" s="145"/>
      <c r="J2693" s="145"/>
    </row>
    <row r="2694" spans="1:10" ht="15" x14ac:dyDescent="0.25">
      <c r="A2694" s="145"/>
      <c r="B2694" s="145"/>
      <c r="C2694" s="145"/>
      <c r="D2694" s="229"/>
      <c r="E2694" s="145"/>
      <c r="F2694" s="145"/>
      <c r="G2694" s="145"/>
      <c r="H2694" s="145"/>
      <c r="I2694" s="145"/>
      <c r="J2694" s="145"/>
    </row>
    <row r="2695" spans="1:10" ht="15" x14ac:dyDescent="0.25">
      <c r="A2695" s="145"/>
      <c r="B2695" s="145"/>
      <c r="C2695" s="145"/>
      <c r="D2695" s="229"/>
      <c r="E2695" s="145"/>
      <c r="F2695" s="145"/>
      <c r="G2695" s="145"/>
      <c r="H2695" s="145"/>
      <c r="I2695" s="145"/>
      <c r="J2695" s="145"/>
    </row>
    <row r="2696" spans="1:10" ht="15" x14ac:dyDescent="0.25">
      <c r="A2696" s="145"/>
      <c r="B2696" s="145"/>
      <c r="C2696" s="145"/>
      <c r="D2696" s="229"/>
      <c r="E2696" s="145"/>
      <c r="F2696" s="145"/>
      <c r="G2696" s="145"/>
      <c r="H2696" s="145"/>
      <c r="I2696" s="145"/>
      <c r="J2696" s="145"/>
    </row>
    <row r="2697" spans="1:10" ht="15" x14ac:dyDescent="0.25">
      <c r="A2697" s="145"/>
      <c r="B2697" s="145"/>
      <c r="C2697" s="145"/>
      <c r="D2697" s="229"/>
      <c r="E2697" s="145"/>
      <c r="F2697" s="145"/>
      <c r="G2697" s="145"/>
      <c r="H2697" s="145"/>
      <c r="I2697" s="145"/>
      <c r="J2697" s="145"/>
    </row>
    <row r="2698" spans="1:10" ht="15" x14ac:dyDescent="0.25">
      <c r="A2698" s="145"/>
      <c r="B2698" s="145"/>
      <c r="C2698" s="145"/>
      <c r="D2698" s="229"/>
      <c r="E2698" s="145"/>
      <c r="F2698" s="145"/>
      <c r="G2698" s="145"/>
      <c r="H2698" s="145"/>
      <c r="I2698" s="145"/>
      <c r="J2698" s="145"/>
    </row>
    <row r="2699" spans="1:10" ht="15" x14ac:dyDescent="0.25">
      <c r="A2699" s="145"/>
      <c r="B2699" s="145"/>
      <c r="C2699" s="145"/>
      <c r="D2699" s="229"/>
      <c r="E2699" s="145"/>
      <c r="F2699" s="145"/>
      <c r="G2699" s="145"/>
      <c r="H2699" s="145"/>
      <c r="I2699" s="145"/>
      <c r="J2699" s="145"/>
    </row>
    <row r="2700" spans="1:10" ht="15" x14ac:dyDescent="0.25">
      <c r="A2700" s="145"/>
      <c r="B2700" s="145"/>
      <c r="C2700" s="145"/>
      <c r="D2700" s="229"/>
      <c r="E2700" s="145"/>
      <c r="F2700" s="145"/>
      <c r="G2700" s="145"/>
      <c r="H2700" s="145"/>
      <c r="I2700" s="145"/>
      <c r="J2700" s="145"/>
    </row>
    <row r="2701" spans="1:10" ht="15" x14ac:dyDescent="0.25">
      <c r="A2701" s="145"/>
      <c r="B2701" s="145"/>
      <c r="C2701" s="145"/>
      <c r="D2701" s="229"/>
      <c r="E2701" s="145"/>
      <c r="F2701" s="145"/>
      <c r="G2701" s="145"/>
      <c r="H2701" s="145"/>
      <c r="I2701" s="145"/>
      <c r="J2701" s="145"/>
    </row>
    <row r="2702" spans="1:10" ht="15" x14ac:dyDescent="0.25">
      <c r="A2702" s="145"/>
      <c r="B2702" s="145"/>
      <c r="C2702" s="145"/>
      <c r="D2702" s="229"/>
      <c r="E2702" s="145"/>
      <c r="F2702" s="145"/>
      <c r="G2702" s="145"/>
      <c r="H2702" s="145"/>
      <c r="I2702" s="145"/>
      <c r="J2702" s="145"/>
    </row>
    <row r="2703" spans="1:10" ht="15" x14ac:dyDescent="0.25">
      <c r="A2703" s="145"/>
      <c r="B2703" s="145"/>
      <c r="C2703" s="145"/>
      <c r="D2703" s="229"/>
      <c r="E2703" s="145"/>
      <c r="F2703" s="145"/>
      <c r="G2703" s="145"/>
      <c r="H2703" s="145"/>
      <c r="I2703" s="145"/>
      <c r="J2703" s="145"/>
    </row>
    <row r="2704" spans="1:10" ht="15" x14ac:dyDescent="0.25">
      <c r="A2704" s="145"/>
      <c r="B2704" s="145"/>
      <c r="C2704" s="145"/>
      <c r="D2704" s="229"/>
      <c r="E2704" s="145"/>
      <c r="F2704" s="145"/>
      <c r="G2704" s="145"/>
      <c r="H2704" s="145"/>
      <c r="I2704" s="145"/>
      <c r="J2704" s="145"/>
    </row>
    <row r="2705" spans="1:10" ht="15" x14ac:dyDescent="0.25">
      <c r="A2705" s="145"/>
      <c r="B2705" s="145"/>
      <c r="C2705" s="145"/>
      <c r="D2705" s="229"/>
      <c r="E2705" s="145"/>
      <c r="F2705" s="145"/>
      <c r="G2705" s="145"/>
      <c r="H2705" s="145"/>
      <c r="I2705" s="145"/>
      <c r="J2705" s="145"/>
    </row>
    <row r="2706" spans="1:10" ht="15" x14ac:dyDescent="0.25">
      <c r="A2706" s="145"/>
      <c r="B2706" s="145"/>
      <c r="C2706" s="145"/>
      <c r="D2706" s="229"/>
      <c r="E2706" s="145"/>
      <c r="F2706" s="145"/>
      <c r="G2706" s="145"/>
      <c r="H2706" s="145"/>
      <c r="I2706" s="145"/>
      <c r="J2706" s="145"/>
    </row>
    <row r="2707" spans="1:10" ht="15" x14ac:dyDescent="0.25">
      <c r="A2707" s="145"/>
      <c r="B2707" s="145"/>
      <c r="C2707" s="145"/>
      <c r="D2707" s="229"/>
      <c r="E2707" s="145"/>
      <c r="F2707" s="145"/>
      <c r="G2707" s="145"/>
      <c r="H2707" s="145"/>
      <c r="I2707" s="145"/>
      <c r="J2707" s="145"/>
    </row>
    <row r="2708" spans="1:10" ht="15" x14ac:dyDescent="0.25">
      <c r="A2708" s="145"/>
      <c r="B2708" s="145"/>
      <c r="C2708" s="145"/>
      <c r="D2708" s="229"/>
      <c r="E2708" s="145"/>
      <c r="F2708" s="145"/>
      <c r="G2708" s="145"/>
      <c r="H2708" s="145"/>
      <c r="I2708" s="145"/>
      <c r="J2708" s="145"/>
    </row>
    <row r="2709" spans="1:10" ht="15" x14ac:dyDescent="0.25">
      <c r="A2709" s="145"/>
      <c r="B2709" s="145"/>
      <c r="C2709" s="145"/>
      <c r="D2709" s="229"/>
      <c r="E2709" s="145"/>
      <c r="F2709" s="145"/>
      <c r="G2709" s="145"/>
      <c r="H2709" s="145"/>
      <c r="I2709" s="145"/>
      <c r="J2709" s="145"/>
    </row>
    <row r="2710" spans="1:10" ht="15" x14ac:dyDescent="0.25">
      <c r="A2710" s="145"/>
      <c r="B2710" s="145"/>
      <c r="C2710" s="145"/>
      <c r="D2710" s="229"/>
      <c r="E2710" s="145"/>
      <c r="F2710" s="145"/>
      <c r="G2710" s="145"/>
      <c r="H2710" s="145"/>
      <c r="I2710" s="145"/>
      <c r="J2710" s="145"/>
    </row>
    <row r="2711" spans="1:10" ht="15" x14ac:dyDescent="0.25">
      <c r="A2711" s="145"/>
      <c r="B2711" s="145"/>
      <c r="C2711" s="145"/>
      <c r="D2711" s="229"/>
      <c r="E2711" s="145"/>
      <c r="F2711" s="145"/>
      <c r="G2711" s="145"/>
      <c r="H2711" s="145"/>
      <c r="I2711" s="145"/>
      <c r="J2711" s="145"/>
    </row>
    <row r="2712" spans="1:10" ht="15" x14ac:dyDescent="0.25">
      <c r="A2712" s="145"/>
      <c r="B2712" s="145"/>
      <c r="C2712" s="145"/>
      <c r="D2712" s="229"/>
      <c r="E2712" s="145"/>
      <c r="F2712" s="145"/>
      <c r="G2712" s="145"/>
      <c r="H2712" s="145"/>
      <c r="I2712" s="145"/>
      <c r="J2712" s="145"/>
    </row>
    <row r="2713" spans="1:10" ht="15" x14ac:dyDescent="0.25">
      <c r="A2713" s="145"/>
      <c r="B2713" s="145"/>
      <c r="C2713" s="145"/>
      <c r="D2713" s="229"/>
      <c r="E2713" s="145"/>
      <c r="F2713" s="145"/>
      <c r="G2713" s="145"/>
      <c r="H2713" s="145"/>
      <c r="I2713" s="145"/>
      <c r="J2713" s="145"/>
    </row>
    <row r="2714" spans="1:10" ht="15" x14ac:dyDescent="0.25">
      <c r="A2714" s="145"/>
      <c r="B2714" s="145"/>
      <c r="C2714" s="145"/>
      <c r="D2714" s="229"/>
      <c r="E2714" s="145"/>
      <c r="F2714" s="145"/>
      <c r="G2714" s="145"/>
      <c r="H2714" s="145"/>
      <c r="I2714" s="145"/>
      <c r="J2714" s="145"/>
    </row>
    <row r="2715" spans="1:10" ht="15" x14ac:dyDescent="0.25">
      <c r="A2715" s="145"/>
      <c r="B2715" s="145"/>
      <c r="C2715" s="145"/>
      <c r="D2715" s="229"/>
      <c r="E2715" s="145"/>
      <c r="F2715" s="145"/>
      <c r="G2715" s="145"/>
      <c r="H2715" s="145"/>
      <c r="I2715" s="145"/>
      <c r="J2715" s="145"/>
    </row>
    <row r="2716" spans="1:10" ht="15" x14ac:dyDescent="0.25">
      <c r="A2716" s="145"/>
      <c r="B2716" s="145"/>
      <c r="C2716" s="145"/>
      <c r="D2716" s="229"/>
      <c r="E2716" s="145"/>
      <c r="F2716" s="145"/>
      <c r="G2716" s="145"/>
      <c r="H2716" s="145"/>
      <c r="I2716" s="145"/>
      <c r="J2716" s="145"/>
    </row>
    <row r="2717" spans="1:10" ht="15" x14ac:dyDescent="0.25">
      <c r="A2717" s="145"/>
      <c r="B2717" s="145"/>
      <c r="C2717" s="145"/>
      <c r="D2717" s="229"/>
      <c r="E2717" s="145"/>
      <c r="F2717" s="145"/>
      <c r="G2717" s="145"/>
      <c r="H2717" s="145"/>
      <c r="I2717" s="145"/>
      <c r="J2717" s="145"/>
    </row>
    <row r="2718" spans="1:10" ht="15" x14ac:dyDescent="0.25">
      <c r="A2718" s="145"/>
      <c r="B2718" s="145"/>
      <c r="C2718" s="145"/>
      <c r="D2718" s="229"/>
      <c r="E2718" s="145"/>
      <c r="F2718" s="145"/>
      <c r="G2718" s="145"/>
      <c r="H2718" s="145"/>
      <c r="I2718" s="145"/>
      <c r="J2718" s="145"/>
    </row>
    <row r="2719" spans="1:10" ht="15" x14ac:dyDescent="0.25">
      <c r="A2719" s="145"/>
      <c r="B2719" s="145"/>
      <c r="C2719" s="145"/>
      <c r="D2719" s="229"/>
      <c r="E2719" s="145"/>
      <c r="F2719" s="145"/>
      <c r="G2719" s="145"/>
      <c r="H2719" s="145"/>
      <c r="I2719" s="145"/>
      <c r="J2719" s="145"/>
    </row>
    <row r="2720" spans="1:10" ht="15" x14ac:dyDescent="0.25">
      <c r="A2720" s="145"/>
      <c r="B2720" s="145"/>
      <c r="C2720" s="145"/>
      <c r="D2720" s="229"/>
      <c r="E2720" s="145"/>
      <c r="F2720" s="145"/>
      <c r="G2720" s="145"/>
      <c r="H2720" s="145"/>
      <c r="I2720" s="145"/>
      <c r="J2720" s="145"/>
    </row>
    <row r="2721" spans="1:10" ht="15" x14ac:dyDescent="0.25">
      <c r="A2721" s="145"/>
      <c r="B2721" s="145"/>
      <c r="C2721" s="145"/>
      <c r="D2721" s="229"/>
      <c r="E2721" s="145"/>
      <c r="F2721" s="145"/>
      <c r="G2721" s="145"/>
      <c r="H2721" s="145"/>
      <c r="I2721" s="145"/>
      <c r="J2721" s="145"/>
    </row>
    <row r="2722" spans="1:10" ht="15" x14ac:dyDescent="0.25">
      <c r="A2722" s="145"/>
      <c r="B2722" s="145"/>
      <c r="C2722" s="145"/>
      <c r="D2722" s="229"/>
      <c r="E2722" s="145"/>
      <c r="F2722" s="145"/>
      <c r="G2722" s="145"/>
      <c r="H2722" s="145"/>
      <c r="I2722" s="145"/>
      <c r="J2722" s="145"/>
    </row>
    <row r="2723" spans="1:10" ht="15" x14ac:dyDescent="0.25">
      <c r="A2723" s="145"/>
      <c r="B2723" s="145"/>
      <c r="C2723" s="145"/>
      <c r="D2723" s="229"/>
      <c r="E2723" s="145"/>
      <c r="F2723" s="145"/>
      <c r="G2723" s="145"/>
      <c r="H2723" s="145"/>
      <c r="I2723" s="145"/>
      <c r="J2723" s="145"/>
    </row>
    <row r="2724" spans="1:10" ht="15" x14ac:dyDescent="0.25">
      <c r="A2724" s="145"/>
      <c r="B2724" s="145"/>
      <c r="C2724" s="145"/>
      <c r="D2724" s="229"/>
      <c r="E2724" s="145"/>
      <c r="F2724" s="145"/>
      <c r="G2724" s="145"/>
      <c r="H2724" s="145"/>
      <c r="I2724" s="145"/>
      <c r="J2724" s="145"/>
    </row>
    <row r="2725" spans="1:10" ht="15" x14ac:dyDescent="0.25">
      <c r="A2725" s="145"/>
      <c r="B2725" s="145"/>
      <c r="C2725" s="145"/>
      <c r="D2725" s="229"/>
      <c r="E2725" s="145"/>
      <c r="F2725" s="145"/>
      <c r="G2725" s="145"/>
      <c r="H2725" s="145"/>
      <c r="I2725" s="145"/>
      <c r="J2725" s="145"/>
    </row>
    <row r="2726" spans="1:10" ht="15" x14ac:dyDescent="0.25">
      <c r="A2726" s="145"/>
      <c r="B2726" s="145"/>
      <c r="C2726" s="145"/>
      <c r="D2726" s="229"/>
      <c r="E2726" s="145"/>
      <c r="F2726" s="145"/>
      <c r="G2726" s="145"/>
      <c r="H2726" s="145"/>
      <c r="I2726" s="145"/>
      <c r="J2726" s="145"/>
    </row>
    <row r="2727" spans="1:10" ht="15" x14ac:dyDescent="0.25">
      <c r="A2727" s="145"/>
      <c r="B2727" s="145"/>
      <c r="C2727" s="145"/>
      <c r="D2727" s="229"/>
      <c r="E2727" s="145"/>
      <c r="F2727" s="145"/>
      <c r="G2727" s="145"/>
      <c r="H2727" s="145"/>
      <c r="I2727" s="145"/>
      <c r="J2727" s="145"/>
    </row>
    <row r="2728" spans="1:10" ht="15" x14ac:dyDescent="0.25">
      <c r="A2728" s="145"/>
      <c r="B2728" s="145"/>
      <c r="C2728" s="145"/>
      <c r="D2728" s="229"/>
      <c r="E2728" s="145"/>
      <c r="F2728" s="145"/>
      <c r="G2728" s="145"/>
      <c r="H2728" s="145"/>
      <c r="I2728" s="145"/>
      <c r="J2728" s="145"/>
    </row>
    <row r="2729" spans="1:10" ht="15" x14ac:dyDescent="0.25">
      <c r="A2729" s="145"/>
      <c r="B2729" s="145"/>
      <c r="C2729" s="145"/>
      <c r="D2729" s="229"/>
      <c r="E2729" s="145"/>
      <c r="F2729" s="145"/>
      <c r="G2729" s="145"/>
      <c r="H2729" s="145"/>
      <c r="I2729" s="145"/>
      <c r="J2729" s="145"/>
    </row>
    <row r="2730" spans="1:10" ht="15" x14ac:dyDescent="0.25">
      <c r="A2730" s="145"/>
      <c r="B2730" s="145"/>
      <c r="C2730" s="145"/>
      <c r="D2730" s="229"/>
      <c r="E2730" s="145"/>
      <c r="F2730" s="145"/>
      <c r="G2730" s="145"/>
      <c r="H2730" s="145"/>
      <c r="I2730" s="145"/>
      <c r="J2730" s="145"/>
    </row>
    <row r="2731" spans="1:10" ht="15" x14ac:dyDescent="0.25">
      <c r="A2731" s="145"/>
      <c r="B2731" s="145"/>
      <c r="C2731" s="145"/>
      <c r="D2731" s="229"/>
      <c r="E2731" s="145"/>
      <c r="F2731" s="145"/>
      <c r="G2731" s="145"/>
      <c r="H2731" s="145"/>
      <c r="I2731" s="145"/>
      <c r="J2731" s="145"/>
    </row>
    <row r="2732" spans="1:10" ht="15" x14ac:dyDescent="0.25">
      <c r="A2732" s="145"/>
      <c r="B2732" s="145"/>
      <c r="C2732" s="145"/>
      <c r="D2732" s="229"/>
      <c r="E2732" s="145"/>
      <c r="F2732" s="145"/>
      <c r="G2732" s="145"/>
      <c r="H2732" s="145"/>
      <c r="I2732" s="145"/>
      <c r="J2732" s="145"/>
    </row>
    <row r="2733" spans="1:10" ht="15" x14ac:dyDescent="0.25">
      <c r="A2733" s="145"/>
      <c r="B2733" s="145"/>
      <c r="C2733" s="145"/>
      <c r="D2733" s="229"/>
      <c r="E2733" s="145"/>
      <c r="F2733" s="145"/>
      <c r="G2733" s="145"/>
      <c r="H2733" s="145"/>
      <c r="I2733" s="145"/>
      <c r="J2733" s="145"/>
    </row>
    <row r="2734" spans="1:10" ht="15" x14ac:dyDescent="0.25">
      <c r="A2734" s="145"/>
      <c r="B2734" s="145"/>
      <c r="C2734" s="145"/>
      <c r="D2734" s="229"/>
      <c r="E2734" s="145"/>
      <c r="F2734" s="145"/>
      <c r="G2734" s="145"/>
      <c r="H2734" s="145"/>
      <c r="I2734" s="145"/>
      <c r="J2734" s="145"/>
    </row>
    <row r="2735" spans="1:10" ht="15" x14ac:dyDescent="0.25">
      <c r="A2735" s="145"/>
      <c r="B2735" s="145"/>
      <c r="C2735" s="145"/>
      <c r="D2735" s="229"/>
      <c r="E2735" s="145"/>
      <c r="F2735" s="145"/>
      <c r="G2735" s="145"/>
      <c r="H2735" s="145"/>
      <c r="I2735" s="145"/>
      <c r="J2735" s="145"/>
    </row>
    <row r="2736" spans="1:10" ht="15" x14ac:dyDescent="0.25">
      <c r="A2736" s="145"/>
      <c r="B2736" s="145"/>
      <c r="C2736" s="145"/>
      <c r="D2736" s="229"/>
      <c r="E2736" s="145"/>
      <c r="F2736" s="145"/>
      <c r="G2736" s="145"/>
      <c r="H2736" s="145"/>
      <c r="I2736" s="145"/>
      <c r="J2736" s="145"/>
    </row>
    <row r="2737" spans="1:10" ht="15" x14ac:dyDescent="0.25">
      <c r="A2737" s="145"/>
      <c r="B2737" s="145"/>
      <c r="C2737" s="145"/>
      <c r="D2737" s="229"/>
      <c r="E2737" s="145"/>
      <c r="F2737" s="145"/>
      <c r="G2737" s="145"/>
      <c r="H2737" s="145"/>
      <c r="I2737" s="145"/>
      <c r="J2737" s="145"/>
    </row>
    <row r="2738" spans="1:10" ht="15" x14ac:dyDescent="0.25">
      <c r="A2738" s="145"/>
      <c r="B2738" s="145"/>
      <c r="C2738" s="145"/>
      <c r="D2738" s="229"/>
      <c r="E2738" s="145"/>
      <c r="F2738" s="145"/>
      <c r="G2738" s="145"/>
      <c r="H2738" s="145"/>
      <c r="I2738" s="145"/>
      <c r="J2738" s="145"/>
    </row>
    <row r="2739" spans="1:10" ht="15" x14ac:dyDescent="0.25">
      <c r="A2739" s="145"/>
      <c r="B2739" s="145"/>
      <c r="C2739" s="145"/>
      <c r="D2739" s="229"/>
      <c r="E2739" s="145"/>
      <c r="F2739" s="145"/>
      <c r="G2739" s="145"/>
      <c r="H2739" s="145"/>
      <c r="I2739" s="145"/>
      <c r="J2739" s="145"/>
    </row>
    <row r="2740" spans="1:10" ht="15" x14ac:dyDescent="0.25">
      <c r="A2740" s="145"/>
      <c r="B2740" s="145"/>
      <c r="C2740" s="145"/>
      <c r="D2740" s="229"/>
      <c r="E2740" s="145"/>
      <c r="F2740" s="145"/>
      <c r="G2740" s="145"/>
      <c r="H2740" s="145"/>
      <c r="I2740" s="145"/>
      <c r="J2740" s="145"/>
    </row>
    <row r="2741" spans="1:10" ht="15" x14ac:dyDescent="0.25">
      <c r="A2741" s="145"/>
      <c r="B2741" s="145"/>
      <c r="C2741" s="145"/>
      <c r="D2741" s="229"/>
      <c r="E2741" s="145"/>
      <c r="F2741" s="145"/>
      <c r="G2741" s="145"/>
      <c r="H2741" s="145"/>
      <c r="I2741" s="145"/>
      <c r="J2741" s="145"/>
    </row>
    <row r="2742" spans="1:10" ht="15" x14ac:dyDescent="0.25">
      <c r="A2742" s="145"/>
      <c r="B2742" s="145"/>
      <c r="C2742" s="145"/>
      <c r="D2742" s="229"/>
      <c r="E2742" s="145"/>
      <c r="F2742" s="145"/>
      <c r="G2742" s="145"/>
      <c r="H2742" s="145"/>
      <c r="I2742" s="145"/>
      <c r="J2742" s="145"/>
    </row>
    <row r="2743" spans="1:10" ht="15" x14ac:dyDescent="0.25">
      <c r="A2743" s="145"/>
      <c r="B2743" s="145"/>
      <c r="C2743" s="145"/>
      <c r="D2743" s="229"/>
      <c r="E2743" s="145"/>
      <c r="F2743" s="145"/>
      <c r="G2743" s="145"/>
      <c r="H2743" s="145"/>
      <c r="I2743" s="145"/>
      <c r="J2743" s="145"/>
    </row>
    <row r="2744" spans="1:10" ht="15" x14ac:dyDescent="0.25">
      <c r="A2744" s="145"/>
      <c r="B2744" s="145"/>
      <c r="C2744" s="145"/>
      <c r="D2744" s="229"/>
      <c r="E2744" s="145"/>
      <c r="F2744" s="145"/>
      <c r="G2744" s="145"/>
      <c r="H2744" s="145"/>
      <c r="I2744" s="145"/>
      <c r="J2744" s="145"/>
    </row>
    <row r="2745" spans="1:10" ht="15" x14ac:dyDescent="0.25">
      <c r="A2745" s="145"/>
      <c r="B2745" s="145"/>
      <c r="C2745" s="145"/>
      <c r="D2745" s="229"/>
      <c r="E2745" s="145"/>
      <c r="F2745" s="145"/>
      <c r="G2745" s="145"/>
      <c r="H2745" s="145"/>
      <c r="I2745" s="145"/>
      <c r="J2745" s="145"/>
    </row>
    <row r="2746" spans="1:10" ht="15" x14ac:dyDescent="0.25">
      <c r="A2746" s="145"/>
      <c r="B2746" s="145"/>
      <c r="C2746" s="145"/>
      <c r="D2746" s="229"/>
      <c r="E2746" s="145"/>
      <c r="F2746" s="145"/>
      <c r="G2746" s="145"/>
      <c r="H2746" s="145"/>
      <c r="I2746" s="145"/>
      <c r="J2746" s="145"/>
    </row>
    <row r="2747" spans="1:10" ht="15" x14ac:dyDescent="0.25">
      <c r="A2747" s="145"/>
      <c r="B2747" s="145"/>
      <c r="C2747" s="145"/>
      <c r="D2747" s="229"/>
      <c r="E2747" s="145"/>
      <c r="F2747" s="145"/>
      <c r="G2747" s="145"/>
      <c r="H2747" s="145"/>
      <c r="I2747" s="145"/>
      <c r="J2747" s="145"/>
    </row>
    <row r="2748" spans="1:10" ht="15" x14ac:dyDescent="0.25">
      <c r="A2748" s="145"/>
      <c r="B2748" s="145"/>
      <c r="C2748" s="145"/>
      <c r="D2748" s="229"/>
      <c r="E2748" s="145"/>
      <c r="F2748" s="145"/>
      <c r="G2748" s="145"/>
      <c r="H2748" s="145"/>
      <c r="I2748" s="145"/>
      <c r="J2748" s="145"/>
    </row>
    <row r="2749" spans="1:10" ht="15" x14ac:dyDescent="0.25">
      <c r="A2749" s="145"/>
      <c r="B2749" s="145"/>
      <c r="C2749" s="145"/>
      <c r="D2749" s="229"/>
      <c r="E2749" s="145"/>
      <c r="F2749" s="145"/>
      <c r="G2749" s="145"/>
      <c r="H2749" s="145"/>
      <c r="I2749" s="145"/>
      <c r="J2749" s="145"/>
    </row>
    <row r="2750" spans="1:10" ht="15" x14ac:dyDescent="0.25">
      <c r="A2750" s="145"/>
      <c r="B2750" s="145"/>
      <c r="C2750" s="145"/>
      <c r="D2750" s="229"/>
      <c r="E2750" s="145"/>
      <c r="F2750" s="145"/>
      <c r="G2750" s="145"/>
      <c r="H2750" s="145"/>
      <c r="I2750" s="145"/>
      <c r="J2750" s="145"/>
    </row>
    <row r="2751" spans="1:10" ht="15" x14ac:dyDescent="0.25">
      <c r="A2751" s="145"/>
      <c r="B2751" s="145"/>
      <c r="C2751" s="145"/>
      <c r="D2751" s="229"/>
      <c r="E2751" s="145"/>
      <c r="F2751" s="145"/>
      <c r="G2751" s="145"/>
      <c r="H2751" s="145"/>
      <c r="I2751" s="145"/>
      <c r="J2751" s="145"/>
    </row>
    <row r="2752" spans="1:10" ht="15" x14ac:dyDescent="0.25">
      <c r="A2752" s="145"/>
      <c r="B2752" s="145"/>
      <c r="C2752" s="145"/>
      <c r="D2752" s="229"/>
      <c r="E2752" s="145"/>
      <c r="F2752" s="145"/>
      <c r="G2752" s="145"/>
      <c r="H2752" s="145"/>
      <c r="I2752" s="145"/>
      <c r="J2752" s="145"/>
    </row>
    <row r="2753" spans="1:10" ht="15" x14ac:dyDescent="0.25">
      <c r="A2753" s="145"/>
      <c r="B2753" s="145"/>
      <c r="C2753" s="145"/>
      <c r="D2753" s="229"/>
      <c r="E2753" s="145"/>
      <c r="F2753" s="145"/>
      <c r="G2753" s="145"/>
      <c r="H2753" s="145"/>
      <c r="I2753" s="145"/>
      <c r="J2753" s="145"/>
    </row>
    <row r="2754" spans="1:10" ht="15" x14ac:dyDescent="0.25">
      <c r="A2754" s="145"/>
      <c r="B2754" s="145"/>
      <c r="C2754" s="145"/>
      <c r="D2754" s="229"/>
      <c r="E2754" s="145"/>
      <c r="F2754" s="145"/>
      <c r="G2754" s="145"/>
      <c r="H2754" s="145"/>
      <c r="I2754" s="145"/>
      <c r="J2754" s="145"/>
    </row>
    <row r="2755" spans="1:10" ht="15" x14ac:dyDescent="0.25">
      <c r="A2755" s="145"/>
      <c r="B2755" s="145"/>
      <c r="C2755" s="145"/>
      <c r="D2755" s="229"/>
      <c r="E2755" s="145"/>
      <c r="F2755" s="145"/>
      <c r="G2755" s="145"/>
      <c r="H2755" s="145"/>
      <c r="I2755" s="145"/>
      <c r="J2755" s="145"/>
    </row>
    <row r="2756" spans="1:10" ht="15" x14ac:dyDescent="0.25">
      <c r="A2756" s="145"/>
      <c r="B2756" s="145"/>
      <c r="C2756" s="145"/>
      <c r="D2756" s="229"/>
      <c r="E2756" s="145"/>
      <c r="F2756" s="145"/>
      <c r="G2756" s="145"/>
      <c r="H2756" s="145"/>
      <c r="I2756" s="145"/>
      <c r="J2756" s="145"/>
    </row>
    <row r="2757" spans="1:10" ht="15" x14ac:dyDescent="0.25">
      <c r="A2757" s="145"/>
      <c r="B2757" s="145"/>
      <c r="C2757" s="145"/>
      <c r="D2757" s="229"/>
      <c r="E2757" s="145"/>
      <c r="F2757" s="145"/>
      <c r="G2757" s="145"/>
      <c r="H2757" s="145"/>
      <c r="I2757" s="145"/>
      <c r="J2757" s="145"/>
    </row>
    <row r="2758" spans="1:10" ht="15" x14ac:dyDescent="0.25">
      <c r="A2758" s="145"/>
      <c r="B2758" s="145"/>
      <c r="C2758" s="145"/>
      <c r="D2758" s="229"/>
      <c r="E2758" s="145"/>
      <c r="F2758" s="145"/>
      <c r="G2758" s="145"/>
      <c r="H2758" s="145"/>
      <c r="I2758" s="145"/>
      <c r="J2758" s="145"/>
    </row>
    <row r="2759" spans="1:10" ht="15" x14ac:dyDescent="0.25">
      <c r="A2759" s="145"/>
      <c r="B2759" s="145"/>
      <c r="C2759" s="145"/>
      <c r="D2759" s="229"/>
      <c r="E2759" s="145"/>
      <c r="F2759" s="145"/>
      <c r="G2759" s="145"/>
      <c r="H2759" s="145"/>
      <c r="I2759" s="145"/>
      <c r="J2759" s="145"/>
    </row>
    <row r="2760" spans="1:10" ht="15" x14ac:dyDescent="0.25">
      <c r="A2760" s="145"/>
      <c r="B2760" s="145"/>
      <c r="C2760" s="145"/>
      <c r="D2760" s="229"/>
      <c r="E2760" s="145"/>
      <c r="F2760" s="145"/>
      <c r="G2760" s="145"/>
      <c r="H2760" s="145"/>
      <c r="I2760" s="145"/>
      <c r="J2760" s="145"/>
    </row>
    <row r="2761" spans="1:10" ht="15" x14ac:dyDescent="0.25">
      <c r="A2761" s="145"/>
      <c r="B2761" s="145"/>
      <c r="C2761" s="145"/>
      <c r="D2761" s="229"/>
      <c r="E2761" s="145"/>
      <c r="F2761" s="145"/>
      <c r="G2761" s="145"/>
      <c r="H2761" s="145"/>
      <c r="I2761" s="145"/>
      <c r="J2761" s="145"/>
    </row>
    <row r="2762" spans="1:10" ht="15" x14ac:dyDescent="0.25">
      <c r="A2762" s="145"/>
      <c r="B2762" s="145"/>
      <c r="C2762" s="145"/>
      <c r="D2762" s="229"/>
      <c r="E2762" s="145"/>
      <c r="F2762" s="145"/>
      <c r="G2762" s="145"/>
      <c r="H2762" s="145"/>
      <c r="I2762" s="145"/>
      <c r="J2762" s="145"/>
    </row>
    <row r="2763" spans="1:10" ht="15" x14ac:dyDescent="0.25">
      <c r="A2763" s="145"/>
      <c r="B2763" s="145"/>
      <c r="C2763" s="145"/>
      <c r="D2763" s="229"/>
      <c r="E2763" s="145"/>
      <c r="F2763" s="145"/>
      <c r="G2763" s="145"/>
      <c r="H2763" s="145"/>
      <c r="I2763" s="145"/>
      <c r="J2763" s="145"/>
    </row>
    <row r="2764" spans="1:10" ht="15" x14ac:dyDescent="0.25">
      <c r="A2764" s="145"/>
      <c r="B2764" s="145"/>
      <c r="C2764" s="145"/>
      <c r="D2764" s="229"/>
      <c r="E2764" s="145"/>
      <c r="F2764" s="145"/>
      <c r="G2764" s="145"/>
      <c r="H2764" s="145"/>
      <c r="I2764" s="145"/>
      <c r="J2764" s="145"/>
    </row>
    <row r="2765" spans="1:10" ht="15" x14ac:dyDescent="0.25">
      <c r="A2765" s="145"/>
      <c r="B2765" s="145"/>
      <c r="C2765" s="145"/>
      <c r="D2765" s="229"/>
      <c r="E2765" s="145"/>
      <c r="F2765" s="145"/>
      <c r="G2765" s="145"/>
      <c r="H2765" s="145"/>
      <c r="I2765" s="145"/>
      <c r="J2765" s="145"/>
    </row>
    <row r="2766" spans="1:10" ht="15" x14ac:dyDescent="0.25">
      <c r="A2766" s="145"/>
      <c r="B2766" s="145"/>
      <c r="C2766" s="145"/>
      <c r="D2766" s="229"/>
      <c r="E2766" s="145"/>
      <c r="F2766" s="145"/>
      <c r="G2766" s="145"/>
      <c r="H2766" s="145"/>
      <c r="I2766" s="145"/>
      <c r="J2766" s="145"/>
    </row>
    <row r="2767" spans="1:10" ht="15" x14ac:dyDescent="0.25">
      <c r="A2767" s="145"/>
      <c r="B2767" s="145"/>
      <c r="C2767" s="145"/>
      <c r="D2767" s="229"/>
      <c r="E2767" s="145"/>
      <c r="F2767" s="145"/>
      <c r="G2767" s="145"/>
      <c r="H2767" s="145"/>
      <c r="I2767" s="145"/>
      <c r="J2767" s="145"/>
    </row>
    <row r="2768" spans="1:10" ht="15" x14ac:dyDescent="0.25">
      <c r="A2768" s="145"/>
      <c r="B2768" s="145"/>
      <c r="C2768" s="145"/>
      <c r="D2768" s="229"/>
      <c r="E2768" s="145"/>
      <c r="F2768" s="145"/>
      <c r="G2768" s="145"/>
      <c r="H2768" s="145"/>
      <c r="I2768" s="145"/>
      <c r="J2768" s="145"/>
    </row>
    <row r="2769" spans="1:10" ht="15" x14ac:dyDescent="0.25">
      <c r="A2769" s="145"/>
      <c r="B2769" s="145"/>
      <c r="C2769" s="145"/>
      <c r="D2769" s="229"/>
      <c r="E2769" s="145"/>
      <c r="F2769" s="145"/>
      <c r="G2769" s="145"/>
      <c r="H2769" s="145"/>
      <c r="I2769" s="145"/>
      <c r="J2769" s="145"/>
    </row>
    <row r="2770" spans="1:10" ht="15" x14ac:dyDescent="0.25">
      <c r="A2770" s="145"/>
      <c r="B2770" s="145"/>
      <c r="C2770" s="145"/>
      <c r="D2770" s="229"/>
      <c r="E2770" s="145"/>
      <c r="F2770" s="145"/>
      <c r="G2770" s="145"/>
      <c r="H2770" s="145"/>
      <c r="I2770" s="145"/>
      <c r="J2770" s="145"/>
    </row>
    <row r="2771" spans="1:10" ht="15" x14ac:dyDescent="0.25">
      <c r="A2771" s="145"/>
      <c r="B2771" s="145"/>
      <c r="C2771" s="145"/>
      <c r="D2771" s="229"/>
      <c r="E2771" s="145"/>
      <c r="F2771" s="145"/>
      <c r="G2771" s="145"/>
      <c r="H2771" s="145"/>
      <c r="I2771" s="145"/>
      <c r="J2771" s="145"/>
    </row>
    <row r="2772" spans="1:10" ht="15" x14ac:dyDescent="0.25">
      <c r="A2772" s="145"/>
      <c r="B2772" s="145"/>
      <c r="C2772" s="145"/>
      <c r="D2772" s="229"/>
      <c r="E2772" s="145"/>
      <c r="F2772" s="145"/>
      <c r="G2772" s="145"/>
      <c r="H2772" s="145"/>
      <c r="I2772" s="145"/>
      <c r="J2772" s="145"/>
    </row>
    <row r="2773" spans="1:10" ht="15" x14ac:dyDescent="0.25">
      <c r="A2773" s="145"/>
      <c r="B2773" s="145"/>
      <c r="C2773" s="145"/>
      <c r="D2773" s="229"/>
      <c r="E2773" s="145"/>
      <c r="F2773" s="145"/>
      <c r="G2773" s="145"/>
      <c r="H2773" s="145"/>
      <c r="I2773" s="145"/>
      <c r="J2773" s="145"/>
    </row>
    <row r="2774" spans="1:10" ht="15" x14ac:dyDescent="0.25">
      <c r="A2774" s="145"/>
      <c r="B2774" s="145"/>
      <c r="C2774" s="145"/>
      <c r="D2774" s="229"/>
      <c r="E2774" s="145"/>
      <c r="F2774" s="145"/>
      <c r="G2774" s="145"/>
      <c r="H2774" s="145"/>
      <c r="I2774" s="145"/>
      <c r="J2774" s="145"/>
    </row>
    <row r="2775" spans="1:10" ht="15" x14ac:dyDescent="0.25">
      <c r="A2775" s="145"/>
      <c r="B2775" s="145"/>
      <c r="C2775" s="145"/>
      <c r="D2775" s="229"/>
      <c r="E2775" s="145"/>
      <c r="F2775" s="145"/>
      <c r="G2775" s="145"/>
      <c r="H2775" s="145"/>
      <c r="I2775" s="145"/>
      <c r="J2775" s="145"/>
    </row>
    <row r="2776" spans="1:10" ht="15" x14ac:dyDescent="0.25">
      <c r="A2776" s="145"/>
      <c r="B2776" s="145"/>
      <c r="C2776" s="145"/>
      <c r="D2776" s="229"/>
      <c r="E2776" s="145"/>
      <c r="F2776" s="145"/>
      <c r="G2776" s="145"/>
      <c r="H2776" s="145"/>
      <c r="I2776" s="145"/>
      <c r="J2776" s="145"/>
    </row>
    <row r="2777" spans="1:10" ht="15" x14ac:dyDescent="0.25">
      <c r="A2777" s="145"/>
      <c r="B2777" s="145"/>
      <c r="C2777" s="145"/>
      <c r="D2777" s="229"/>
      <c r="E2777" s="145"/>
      <c r="F2777" s="145"/>
      <c r="G2777" s="145"/>
      <c r="H2777" s="145"/>
      <c r="I2777" s="145"/>
      <c r="J2777" s="145"/>
    </row>
    <row r="2778" spans="1:10" ht="15" x14ac:dyDescent="0.25">
      <c r="A2778" s="145"/>
      <c r="B2778" s="145"/>
      <c r="C2778" s="145"/>
      <c r="D2778" s="229"/>
      <c r="E2778" s="145"/>
      <c r="F2778" s="145"/>
      <c r="G2778" s="145"/>
      <c r="H2778" s="145"/>
      <c r="I2778" s="145"/>
      <c r="J2778" s="145"/>
    </row>
    <row r="2779" spans="1:10" ht="15" x14ac:dyDescent="0.25">
      <c r="A2779" s="145"/>
      <c r="B2779" s="145"/>
      <c r="C2779" s="145"/>
      <c r="D2779" s="229"/>
      <c r="E2779" s="145"/>
      <c r="F2779" s="145"/>
      <c r="G2779" s="145"/>
      <c r="H2779" s="145"/>
      <c r="I2779" s="145"/>
      <c r="J2779" s="145"/>
    </row>
    <row r="2780" spans="1:10" ht="15" x14ac:dyDescent="0.25">
      <c r="A2780" s="145"/>
      <c r="B2780" s="145"/>
      <c r="C2780" s="145"/>
      <c r="D2780" s="229"/>
      <c r="E2780" s="145"/>
      <c r="F2780" s="145"/>
      <c r="G2780" s="145"/>
      <c r="H2780" s="145"/>
      <c r="I2780" s="145"/>
      <c r="J2780" s="145"/>
    </row>
    <row r="2781" spans="1:10" ht="15" x14ac:dyDescent="0.25">
      <c r="A2781" s="145"/>
      <c r="B2781" s="145"/>
      <c r="C2781" s="145"/>
      <c r="D2781" s="229"/>
      <c r="E2781" s="145"/>
      <c r="F2781" s="145"/>
      <c r="G2781" s="145"/>
      <c r="H2781" s="145"/>
      <c r="I2781" s="145"/>
      <c r="J2781" s="145"/>
    </row>
    <row r="2782" spans="1:10" ht="15" x14ac:dyDescent="0.25">
      <c r="A2782" s="145"/>
      <c r="B2782" s="145"/>
      <c r="C2782" s="145"/>
      <c r="D2782" s="229"/>
      <c r="E2782" s="145"/>
      <c r="F2782" s="145"/>
      <c r="G2782" s="145"/>
      <c r="H2782" s="145"/>
      <c r="I2782" s="145"/>
      <c r="J2782" s="145"/>
    </row>
    <row r="2783" spans="1:10" ht="15" x14ac:dyDescent="0.25">
      <c r="A2783" s="145"/>
      <c r="B2783" s="145"/>
      <c r="C2783" s="145"/>
      <c r="D2783" s="229"/>
      <c r="E2783" s="145"/>
      <c r="F2783" s="145"/>
      <c r="G2783" s="145"/>
      <c r="H2783" s="145"/>
      <c r="I2783" s="145"/>
      <c r="J2783" s="145"/>
    </row>
    <row r="2784" spans="1:10" ht="15" x14ac:dyDescent="0.25">
      <c r="A2784" s="145"/>
      <c r="B2784" s="145"/>
      <c r="C2784" s="145"/>
      <c r="D2784" s="229"/>
      <c r="E2784" s="145"/>
      <c r="F2784" s="145"/>
      <c r="G2784" s="145"/>
      <c r="H2784" s="145"/>
      <c r="I2784" s="145"/>
      <c r="J2784" s="145"/>
    </row>
    <row r="2785" spans="1:10" ht="15" x14ac:dyDescent="0.25">
      <c r="A2785" s="145"/>
      <c r="B2785" s="145"/>
      <c r="C2785" s="145"/>
      <c r="D2785" s="229"/>
      <c r="E2785" s="145"/>
      <c r="F2785" s="145"/>
      <c r="G2785" s="145"/>
      <c r="H2785" s="145"/>
      <c r="I2785" s="145"/>
      <c r="J2785" s="145"/>
    </row>
    <row r="2786" spans="1:10" ht="15" x14ac:dyDescent="0.25">
      <c r="A2786" s="145"/>
      <c r="B2786" s="145"/>
      <c r="C2786" s="145"/>
      <c r="D2786" s="229"/>
      <c r="E2786" s="145"/>
      <c r="F2786" s="145"/>
      <c r="G2786" s="145"/>
      <c r="H2786" s="145"/>
      <c r="I2786" s="145"/>
      <c r="J2786" s="145"/>
    </row>
    <row r="2787" spans="1:10" ht="15" x14ac:dyDescent="0.25">
      <c r="A2787" s="145"/>
      <c r="B2787" s="145"/>
      <c r="C2787" s="145"/>
      <c r="D2787" s="229"/>
      <c r="E2787" s="145"/>
      <c r="F2787" s="145"/>
      <c r="G2787" s="145"/>
      <c r="H2787" s="145"/>
      <c r="I2787" s="145"/>
      <c r="J2787" s="145"/>
    </row>
    <row r="2788" spans="1:10" ht="15" x14ac:dyDescent="0.25">
      <c r="A2788" s="145"/>
      <c r="B2788" s="145"/>
      <c r="C2788" s="145"/>
      <c r="D2788" s="229"/>
      <c r="E2788" s="145"/>
      <c r="F2788" s="145"/>
      <c r="G2788" s="145"/>
      <c r="H2788" s="145"/>
      <c r="I2788" s="145"/>
      <c r="J2788" s="145"/>
    </row>
    <row r="2789" spans="1:10" ht="15" x14ac:dyDescent="0.25">
      <c r="A2789" s="145"/>
      <c r="B2789" s="145"/>
      <c r="C2789" s="145"/>
      <c r="D2789" s="229"/>
      <c r="E2789" s="145"/>
      <c r="F2789" s="145"/>
      <c r="G2789" s="145"/>
      <c r="H2789" s="145"/>
      <c r="I2789" s="145"/>
      <c r="J2789" s="145"/>
    </row>
    <row r="2790" spans="1:10" ht="15" x14ac:dyDescent="0.25">
      <c r="A2790" s="145"/>
      <c r="B2790" s="145"/>
      <c r="C2790" s="145"/>
      <c r="D2790" s="229"/>
      <c r="E2790" s="145"/>
      <c r="F2790" s="145"/>
      <c r="G2790" s="145"/>
      <c r="H2790" s="145"/>
      <c r="I2790" s="145"/>
      <c r="J2790" s="145"/>
    </row>
    <row r="2791" spans="1:10" ht="15" x14ac:dyDescent="0.25">
      <c r="A2791" s="145"/>
      <c r="B2791" s="145"/>
      <c r="C2791" s="145"/>
      <c r="D2791" s="229"/>
      <c r="E2791" s="145"/>
      <c r="F2791" s="145"/>
      <c r="G2791" s="145"/>
      <c r="H2791" s="145"/>
      <c r="I2791" s="145"/>
      <c r="J2791" s="145"/>
    </row>
    <row r="2792" spans="1:10" ht="15" x14ac:dyDescent="0.25">
      <c r="A2792" s="145"/>
      <c r="B2792" s="145"/>
      <c r="C2792" s="145"/>
      <c r="D2792" s="229"/>
      <c r="E2792" s="145"/>
      <c r="F2792" s="145"/>
      <c r="G2792" s="145"/>
      <c r="H2792" s="145"/>
      <c r="I2792" s="145"/>
      <c r="J2792" s="145"/>
    </row>
    <row r="2793" spans="1:10" ht="15" x14ac:dyDescent="0.25">
      <c r="A2793" s="145"/>
      <c r="B2793" s="145"/>
      <c r="C2793" s="145"/>
      <c r="D2793" s="229"/>
      <c r="E2793" s="145"/>
      <c r="F2793" s="145"/>
      <c r="G2793" s="145"/>
      <c r="H2793" s="145"/>
      <c r="I2793" s="145"/>
      <c r="J2793" s="145"/>
    </row>
    <row r="2794" spans="1:10" ht="15" x14ac:dyDescent="0.25">
      <c r="A2794" s="145"/>
      <c r="B2794" s="145"/>
      <c r="C2794" s="145"/>
      <c r="D2794" s="229"/>
      <c r="E2794" s="145"/>
      <c r="F2794" s="145"/>
      <c r="G2794" s="145"/>
      <c r="H2794" s="145"/>
      <c r="I2794" s="145"/>
      <c r="J2794" s="145"/>
    </row>
    <row r="2795" spans="1:10" ht="15" x14ac:dyDescent="0.25">
      <c r="A2795" s="145"/>
      <c r="B2795" s="145"/>
      <c r="C2795" s="145"/>
      <c r="D2795" s="229"/>
      <c r="E2795" s="145"/>
      <c r="F2795" s="145"/>
      <c r="G2795" s="145"/>
      <c r="H2795" s="145"/>
      <c r="I2795" s="145"/>
      <c r="J2795" s="145"/>
    </row>
    <row r="2796" spans="1:10" ht="15" x14ac:dyDescent="0.25">
      <c r="A2796" s="145"/>
      <c r="B2796" s="145"/>
      <c r="C2796" s="145"/>
      <c r="D2796" s="229"/>
      <c r="E2796" s="145"/>
      <c r="F2796" s="145"/>
      <c r="G2796" s="145"/>
      <c r="H2796" s="145"/>
      <c r="I2796" s="145"/>
      <c r="J2796" s="145"/>
    </row>
    <row r="2797" spans="1:10" ht="15" x14ac:dyDescent="0.25">
      <c r="A2797" s="145"/>
      <c r="B2797" s="145"/>
      <c r="C2797" s="145"/>
      <c r="D2797" s="229"/>
      <c r="E2797" s="145"/>
      <c r="F2797" s="145"/>
      <c r="G2797" s="145"/>
      <c r="H2797" s="145"/>
      <c r="I2797" s="145"/>
      <c r="J2797" s="145"/>
    </row>
    <row r="2798" spans="1:10" ht="15" x14ac:dyDescent="0.25">
      <c r="A2798" s="145"/>
      <c r="B2798" s="145"/>
      <c r="C2798" s="145"/>
      <c r="D2798" s="229"/>
      <c r="E2798" s="145"/>
      <c r="F2798" s="145"/>
      <c r="G2798" s="145"/>
      <c r="H2798" s="145"/>
      <c r="I2798" s="145"/>
      <c r="J2798" s="145"/>
    </row>
    <row r="2799" spans="1:10" ht="15" x14ac:dyDescent="0.25">
      <c r="A2799" s="145"/>
      <c r="B2799" s="145"/>
      <c r="C2799" s="145"/>
      <c r="D2799" s="229"/>
      <c r="E2799" s="145"/>
      <c r="F2799" s="145"/>
      <c r="G2799" s="145"/>
      <c r="H2799" s="145"/>
      <c r="I2799" s="145"/>
      <c r="J2799" s="145"/>
    </row>
    <row r="2800" spans="1:10" ht="15" x14ac:dyDescent="0.25">
      <c r="A2800" s="145"/>
      <c r="B2800" s="145"/>
      <c r="C2800" s="145"/>
      <c r="D2800" s="229"/>
      <c r="E2800" s="145"/>
      <c r="F2800" s="145"/>
      <c r="G2800" s="145"/>
      <c r="H2800" s="145"/>
      <c r="I2800" s="145"/>
      <c r="J2800" s="145"/>
    </row>
    <row r="2801" spans="1:10" ht="15" x14ac:dyDescent="0.25">
      <c r="A2801" s="145"/>
      <c r="B2801" s="145"/>
      <c r="C2801" s="145"/>
      <c r="D2801" s="229"/>
      <c r="E2801" s="145"/>
      <c r="F2801" s="145"/>
      <c r="G2801" s="145"/>
      <c r="H2801" s="145"/>
      <c r="I2801" s="145"/>
      <c r="J2801" s="145"/>
    </row>
    <row r="2802" spans="1:10" ht="15" x14ac:dyDescent="0.25">
      <c r="A2802" s="145"/>
      <c r="B2802" s="145"/>
      <c r="C2802" s="145"/>
      <c r="D2802" s="229"/>
      <c r="E2802" s="145"/>
      <c r="F2802" s="145"/>
      <c r="G2802" s="145"/>
      <c r="H2802" s="145"/>
      <c r="I2802" s="145"/>
      <c r="J2802" s="145"/>
    </row>
    <row r="2803" spans="1:10" ht="15" x14ac:dyDescent="0.25">
      <c r="A2803" s="145"/>
      <c r="B2803" s="145"/>
      <c r="C2803" s="145"/>
      <c r="D2803" s="229"/>
      <c r="E2803" s="145"/>
      <c r="F2803" s="145"/>
      <c r="G2803" s="145"/>
      <c r="H2803" s="145"/>
      <c r="I2803" s="145"/>
      <c r="J2803" s="145"/>
    </row>
    <row r="2804" spans="1:10" ht="15" x14ac:dyDescent="0.25">
      <c r="A2804" s="145"/>
      <c r="B2804" s="145"/>
      <c r="C2804" s="145"/>
      <c r="D2804" s="229"/>
      <c r="E2804" s="145"/>
      <c r="F2804" s="145"/>
      <c r="G2804" s="145"/>
      <c r="H2804" s="145"/>
      <c r="I2804" s="145"/>
      <c r="J2804" s="145"/>
    </row>
    <row r="2805" spans="1:10" ht="15" x14ac:dyDescent="0.25">
      <c r="A2805" s="145"/>
      <c r="B2805" s="145"/>
      <c r="C2805" s="145"/>
      <c r="D2805" s="229"/>
      <c r="E2805" s="145"/>
      <c r="F2805" s="145"/>
      <c r="G2805" s="145"/>
      <c r="H2805" s="145"/>
      <c r="I2805" s="145"/>
      <c r="J2805" s="145"/>
    </row>
    <row r="2806" spans="1:10" ht="15" x14ac:dyDescent="0.25">
      <c r="A2806" s="145"/>
      <c r="B2806" s="145"/>
      <c r="C2806" s="145"/>
      <c r="D2806" s="229"/>
      <c r="E2806" s="145"/>
      <c r="F2806" s="145"/>
      <c r="G2806" s="145"/>
      <c r="H2806" s="145"/>
      <c r="I2806" s="145"/>
      <c r="J2806" s="145"/>
    </row>
    <row r="2807" spans="1:10" ht="15" x14ac:dyDescent="0.25">
      <c r="A2807" s="145"/>
      <c r="B2807" s="145"/>
      <c r="C2807" s="145"/>
      <c r="D2807" s="229"/>
      <c r="E2807" s="145"/>
      <c r="F2807" s="145"/>
      <c r="G2807" s="145"/>
      <c r="H2807" s="145"/>
      <c r="I2807" s="145"/>
      <c r="J2807" s="145"/>
    </row>
    <row r="2808" spans="1:10" ht="15" x14ac:dyDescent="0.25">
      <c r="A2808" s="145"/>
      <c r="B2808" s="145"/>
      <c r="C2808" s="145"/>
      <c r="D2808" s="229"/>
      <c r="E2808" s="145"/>
      <c r="F2808" s="145"/>
      <c r="G2808" s="145"/>
      <c r="H2808" s="145"/>
      <c r="I2808" s="145"/>
      <c r="J2808" s="145"/>
    </row>
    <row r="2809" spans="1:10" ht="15" x14ac:dyDescent="0.25">
      <c r="A2809" s="145"/>
      <c r="B2809" s="145"/>
      <c r="C2809" s="145"/>
      <c r="D2809" s="229"/>
      <c r="E2809" s="145"/>
      <c r="F2809" s="145"/>
      <c r="G2809" s="145"/>
      <c r="H2809" s="145"/>
      <c r="I2809" s="145"/>
      <c r="J2809" s="145"/>
    </row>
    <row r="2810" spans="1:10" ht="15" x14ac:dyDescent="0.25">
      <c r="A2810" s="145"/>
      <c r="B2810" s="145"/>
      <c r="C2810" s="145"/>
      <c r="D2810" s="229"/>
      <c r="E2810" s="145"/>
      <c r="F2810" s="145"/>
      <c r="G2810" s="145"/>
      <c r="H2810" s="145"/>
      <c r="I2810" s="145"/>
      <c r="J2810" s="145"/>
    </row>
    <row r="2811" spans="1:10" ht="15" x14ac:dyDescent="0.25">
      <c r="A2811" s="145"/>
      <c r="B2811" s="145"/>
      <c r="C2811" s="145"/>
      <c r="D2811" s="229"/>
      <c r="E2811" s="145"/>
      <c r="F2811" s="145"/>
      <c r="G2811" s="145"/>
      <c r="H2811" s="145"/>
      <c r="I2811" s="145"/>
      <c r="J2811" s="145"/>
    </row>
    <row r="2812" spans="1:10" ht="15" x14ac:dyDescent="0.25">
      <c r="A2812" s="145"/>
      <c r="B2812" s="145"/>
      <c r="C2812" s="145"/>
      <c r="D2812" s="229"/>
      <c r="E2812" s="145"/>
      <c r="F2812" s="145"/>
      <c r="G2812" s="145"/>
      <c r="H2812" s="145"/>
      <c r="I2812" s="145"/>
      <c r="J2812" s="145"/>
    </row>
    <row r="2813" spans="1:10" ht="15" x14ac:dyDescent="0.25">
      <c r="A2813" s="145"/>
      <c r="B2813" s="145"/>
      <c r="C2813" s="145"/>
      <c r="D2813" s="229"/>
      <c r="E2813" s="145"/>
      <c r="F2813" s="145"/>
      <c r="G2813" s="145"/>
      <c r="H2813" s="145"/>
      <c r="I2813" s="145"/>
      <c r="J2813" s="145"/>
    </row>
    <row r="2814" spans="1:10" ht="15" x14ac:dyDescent="0.25">
      <c r="A2814" s="145"/>
      <c r="B2814" s="145"/>
      <c r="C2814" s="145"/>
      <c r="D2814" s="229"/>
      <c r="E2814" s="145"/>
      <c r="F2814" s="145"/>
      <c r="G2814" s="145"/>
      <c r="H2814" s="145"/>
      <c r="I2814" s="145"/>
      <c r="J2814" s="145"/>
    </row>
    <row r="2815" spans="1:10" ht="15" x14ac:dyDescent="0.25">
      <c r="A2815" s="145"/>
      <c r="B2815" s="145"/>
      <c r="C2815" s="145"/>
      <c r="D2815" s="229"/>
      <c r="E2815" s="145"/>
      <c r="F2815" s="145"/>
      <c r="G2815" s="145"/>
      <c r="H2815" s="145"/>
      <c r="I2815" s="145"/>
      <c r="J2815" s="145"/>
    </row>
    <row r="2816" spans="1:10" ht="15" x14ac:dyDescent="0.25">
      <c r="A2816" s="145"/>
      <c r="B2816" s="145"/>
      <c r="C2816" s="145"/>
      <c r="D2816" s="229"/>
      <c r="E2816" s="145"/>
      <c r="F2816" s="145"/>
      <c r="G2816" s="145"/>
      <c r="H2816" s="145"/>
      <c r="I2816" s="145"/>
      <c r="J2816" s="145"/>
    </row>
    <row r="2817" spans="1:10" ht="15" x14ac:dyDescent="0.25">
      <c r="A2817" s="145"/>
      <c r="B2817" s="145"/>
      <c r="C2817" s="145"/>
      <c r="D2817" s="229"/>
      <c r="E2817" s="145"/>
      <c r="F2817" s="145"/>
      <c r="G2817" s="145"/>
      <c r="H2817" s="145"/>
      <c r="I2817" s="145"/>
      <c r="J2817" s="145"/>
    </row>
    <row r="2818" spans="1:10" ht="15" x14ac:dyDescent="0.25">
      <c r="A2818" s="145"/>
      <c r="B2818" s="145"/>
      <c r="C2818" s="145"/>
      <c r="D2818" s="229"/>
      <c r="E2818" s="145"/>
      <c r="F2818" s="145"/>
      <c r="G2818" s="145"/>
      <c r="H2818" s="145"/>
      <c r="I2818" s="145"/>
      <c r="J2818" s="145"/>
    </row>
    <row r="2819" spans="1:10" ht="15" x14ac:dyDescent="0.25">
      <c r="A2819" s="145"/>
      <c r="B2819" s="145"/>
      <c r="C2819" s="145"/>
      <c r="D2819" s="229"/>
      <c r="E2819" s="145"/>
      <c r="F2819" s="145"/>
      <c r="G2819" s="145"/>
      <c r="H2819" s="145"/>
      <c r="I2819" s="145"/>
      <c r="J2819" s="145"/>
    </row>
    <row r="2820" spans="1:10" ht="15" x14ac:dyDescent="0.25">
      <c r="A2820" s="145"/>
      <c r="B2820" s="145"/>
      <c r="C2820" s="145"/>
      <c r="D2820" s="229"/>
      <c r="E2820" s="145"/>
      <c r="F2820" s="145"/>
      <c r="G2820" s="145"/>
      <c r="H2820" s="145"/>
      <c r="I2820" s="145"/>
      <c r="J2820" s="145"/>
    </row>
    <row r="2821" spans="1:10" ht="15" x14ac:dyDescent="0.25">
      <c r="A2821" s="145"/>
      <c r="B2821" s="145"/>
      <c r="C2821" s="145"/>
      <c r="D2821" s="229"/>
      <c r="E2821" s="145"/>
      <c r="F2821" s="145"/>
      <c r="G2821" s="145"/>
      <c r="H2821" s="145"/>
      <c r="I2821" s="145"/>
      <c r="J2821" s="145"/>
    </row>
    <row r="2822" spans="1:10" ht="15" x14ac:dyDescent="0.25">
      <c r="A2822" s="145"/>
      <c r="B2822" s="145"/>
      <c r="C2822" s="145"/>
      <c r="D2822" s="229"/>
      <c r="E2822" s="145"/>
      <c r="F2822" s="145"/>
      <c r="G2822" s="145"/>
      <c r="H2822" s="145"/>
      <c r="I2822" s="145"/>
      <c r="J2822" s="145"/>
    </row>
    <row r="2823" spans="1:10" ht="15" x14ac:dyDescent="0.25">
      <c r="A2823" s="145"/>
      <c r="B2823" s="145"/>
      <c r="C2823" s="145"/>
      <c r="D2823" s="229"/>
      <c r="E2823" s="145"/>
      <c r="F2823" s="145"/>
      <c r="G2823" s="145"/>
      <c r="H2823" s="145"/>
      <c r="I2823" s="145"/>
      <c r="J2823" s="145"/>
    </row>
    <row r="2824" spans="1:10" ht="15" x14ac:dyDescent="0.25">
      <c r="A2824" s="145"/>
      <c r="B2824" s="145"/>
      <c r="C2824" s="145"/>
      <c r="D2824" s="229"/>
      <c r="E2824" s="145"/>
      <c r="F2824" s="145"/>
      <c r="G2824" s="145"/>
      <c r="H2824" s="145"/>
      <c r="I2824" s="145"/>
      <c r="J2824" s="145"/>
    </row>
    <row r="2825" spans="1:10" ht="15" x14ac:dyDescent="0.25">
      <c r="A2825" s="145"/>
      <c r="B2825" s="145"/>
      <c r="C2825" s="145"/>
      <c r="D2825" s="229"/>
      <c r="E2825" s="145"/>
      <c r="F2825" s="145"/>
      <c r="G2825" s="145"/>
      <c r="H2825" s="145"/>
      <c r="I2825" s="145"/>
      <c r="J2825" s="145"/>
    </row>
    <row r="2826" spans="1:10" ht="15" x14ac:dyDescent="0.25">
      <c r="A2826" s="145"/>
      <c r="B2826" s="145"/>
      <c r="C2826" s="145"/>
      <c r="D2826" s="229"/>
      <c r="E2826" s="145"/>
      <c r="F2826" s="145"/>
      <c r="G2826" s="145"/>
      <c r="H2826" s="145"/>
      <c r="I2826" s="145"/>
      <c r="J2826" s="145"/>
    </row>
    <row r="2827" spans="1:10" ht="15" x14ac:dyDescent="0.25">
      <c r="A2827" s="145"/>
      <c r="B2827" s="145"/>
      <c r="C2827" s="145"/>
      <c r="D2827" s="229"/>
      <c r="E2827" s="145"/>
      <c r="F2827" s="145"/>
      <c r="G2827" s="145"/>
      <c r="H2827" s="145"/>
      <c r="I2827" s="145"/>
      <c r="J2827" s="145"/>
    </row>
    <row r="2828" spans="1:10" ht="15" x14ac:dyDescent="0.25">
      <c r="A2828" s="145"/>
      <c r="B2828" s="145"/>
      <c r="C2828" s="145"/>
      <c r="D2828" s="229"/>
      <c r="E2828" s="145"/>
      <c r="F2828" s="145"/>
      <c r="G2828" s="145"/>
      <c r="H2828" s="145"/>
      <c r="I2828" s="145"/>
      <c r="J2828" s="145"/>
    </row>
    <row r="2829" spans="1:10" ht="15" x14ac:dyDescent="0.25">
      <c r="A2829" s="145"/>
      <c r="B2829" s="145"/>
      <c r="C2829" s="145"/>
      <c r="D2829" s="229"/>
      <c r="E2829" s="145"/>
      <c r="F2829" s="145"/>
      <c r="G2829" s="145"/>
      <c r="H2829" s="145"/>
      <c r="I2829" s="145"/>
      <c r="J2829" s="145"/>
    </row>
    <row r="2830" spans="1:10" ht="15" x14ac:dyDescent="0.25">
      <c r="A2830" s="145"/>
      <c r="B2830" s="145"/>
      <c r="C2830" s="145"/>
      <c r="D2830" s="229"/>
      <c r="E2830" s="145"/>
      <c r="F2830" s="145"/>
      <c r="G2830" s="145"/>
      <c r="H2830" s="145"/>
      <c r="I2830" s="145"/>
      <c r="J2830" s="145"/>
    </row>
    <row r="2831" spans="1:10" ht="15" x14ac:dyDescent="0.25">
      <c r="A2831" s="145"/>
      <c r="B2831" s="145"/>
      <c r="C2831" s="145"/>
      <c r="D2831" s="229"/>
      <c r="E2831" s="145"/>
      <c r="F2831" s="145"/>
      <c r="G2831" s="145"/>
      <c r="H2831" s="145"/>
      <c r="I2831" s="145"/>
      <c r="J2831" s="145"/>
    </row>
    <row r="2832" spans="1:10" ht="15" x14ac:dyDescent="0.25">
      <c r="A2832" s="145"/>
      <c r="B2832" s="145"/>
      <c r="C2832" s="145"/>
      <c r="D2832" s="229"/>
      <c r="E2832" s="145"/>
      <c r="F2832" s="145"/>
      <c r="G2832" s="145"/>
      <c r="H2832" s="145"/>
      <c r="I2832" s="145"/>
      <c r="J2832" s="145"/>
    </row>
    <row r="2833" spans="1:10" ht="15" x14ac:dyDescent="0.25">
      <c r="A2833" s="145"/>
      <c r="B2833" s="145"/>
      <c r="C2833" s="145"/>
      <c r="D2833" s="229"/>
      <c r="E2833" s="145"/>
      <c r="F2833" s="145"/>
      <c r="G2833" s="145"/>
      <c r="H2833" s="145"/>
      <c r="I2833" s="145"/>
      <c r="J2833" s="145"/>
    </row>
    <row r="2834" spans="1:10" ht="15" x14ac:dyDescent="0.25">
      <c r="A2834" s="145"/>
      <c r="B2834" s="145"/>
      <c r="C2834" s="145"/>
      <c r="D2834" s="229"/>
      <c r="E2834" s="145"/>
      <c r="F2834" s="145"/>
      <c r="G2834" s="145"/>
      <c r="H2834" s="145"/>
      <c r="I2834" s="145"/>
      <c r="J2834" s="145"/>
    </row>
    <row r="2835" spans="1:10" ht="15" x14ac:dyDescent="0.25">
      <c r="A2835" s="145"/>
      <c r="B2835" s="145"/>
      <c r="C2835" s="145"/>
      <c r="D2835" s="229"/>
      <c r="E2835" s="145"/>
      <c r="F2835" s="145"/>
      <c r="G2835" s="145"/>
      <c r="H2835" s="145"/>
      <c r="I2835" s="145"/>
      <c r="J2835" s="145"/>
    </row>
    <row r="2836" spans="1:10" ht="15" x14ac:dyDescent="0.25">
      <c r="A2836" s="145"/>
      <c r="B2836" s="145"/>
      <c r="C2836" s="145"/>
      <c r="D2836" s="229"/>
      <c r="E2836" s="145"/>
      <c r="F2836" s="145"/>
      <c r="G2836" s="145"/>
      <c r="H2836" s="145"/>
      <c r="I2836" s="145"/>
      <c r="J2836" s="145"/>
    </row>
    <row r="2837" spans="1:10" ht="15" x14ac:dyDescent="0.25">
      <c r="A2837" s="145"/>
      <c r="B2837" s="145"/>
      <c r="C2837" s="145"/>
      <c r="D2837" s="229"/>
      <c r="E2837" s="145"/>
      <c r="F2837" s="145"/>
      <c r="G2837" s="145"/>
      <c r="H2837" s="145"/>
      <c r="I2837" s="145"/>
      <c r="J2837" s="145"/>
    </row>
    <row r="2838" spans="1:10" ht="15" x14ac:dyDescent="0.25">
      <c r="A2838" s="145"/>
      <c r="B2838" s="145"/>
      <c r="C2838" s="145"/>
      <c r="D2838" s="229"/>
      <c r="E2838" s="145"/>
      <c r="F2838" s="145"/>
      <c r="G2838" s="145"/>
      <c r="H2838" s="145"/>
      <c r="I2838" s="145"/>
      <c r="J2838" s="145"/>
    </row>
    <row r="2839" spans="1:10" ht="15" x14ac:dyDescent="0.25">
      <c r="A2839" s="145"/>
      <c r="B2839" s="145"/>
      <c r="C2839" s="145"/>
      <c r="D2839" s="229"/>
      <c r="E2839" s="145"/>
      <c r="F2839" s="145"/>
      <c r="G2839" s="145"/>
      <c r="H2839" s="145"/>
      <c r="I2839" s="145"/>
      <c r="J2839" s="145"/>
    </row>
    <row r="2840" spans="1:10" ht="15" x14ac:dyDescent="0.25">
      <c r="A2840" s="145"/>
      <c r="B2840" s="145"/>
      <c r="C2840" s="145"/>
      <c r="D2840" s="229"/>
      <c r="E2840" s="145"/>
      <c r="F2840" s="145"/>
      <c r="G2840" s="145"/>
      <c r="H2840" s="145"/>
      <c r="I2840" s="145"/>
      <c r="J2840" s="145"/>
    </row>
    <row r="2841" spans="1:10" ht="15" x14ac:dyDescent="0.25">
      <c r="A2841" s="145"/>
      <c r="B2841" s="145"/>
      <c r="C2841" s="145"/>
      <c r="D2841" s="229"/>
      <c r="E2841" s="145"/>
      <c r="F2841" s="145"/>
      <c r="G2841" s="145"/>
      <c r="H2841" s="145"/>
      <c r="I2841" s="145"/>
      <c r="J2841" s="145"/>
    </row>
    <row r="2842" spans="1:10" ht="15" x14ac:dyDescent="0.25">
      <c r="A2842" s="145"/>
      <c r="B2842" s="145"/>
      <c r="C2842" s="145"/>
      <c r="D2842" s="229"/>
      <c r="E2842" s="145"/>
      <c r="F2842" s="145"/>
      <c r="G2842" s="145"/>
      <c r="H2842" s="145"/>
      <c r="I2842" s="145"/>
      <c r="J2842" s="145"/>
    </row>
    <row r="2843" spans="1:10" ht="15" x14ac:dyDescent="0.25">
      <c r="A2843" s="145"/>
      <c r="B2843" s="145"/>
      <c r="C2843" s="145"/>
      <c r="D2843" s="229"/>
      <c r="E2843" s="145"/>
      <c r="F2843" s="145"/>
      <c r="G2843" s="145"/>
      <c r="H2843" s="145"/>
      <c r="I2843" s="145"/>
      <c r="J2843" s="145"/>
    </row>
    <row r="2844" spans="1:10" ht="15" x14ac:dyDescent="0.25">
      <c r="A2844" s="145"/>
      <c r="B2844" s="145"/>
      <c r="C2844" s="145"/>
      <c r="D2844" s="229"/>
      <c r="E2844" s="145"/>
      <c r="F2844" s="145"/>
      <c r="G2844" s="145"/>
      <c r="H2844" s="145"/>
      <c r="I2844" s="145"/>
      <c r="J2844" s="145"/>
    </row>
    <row r="2845" spans="1:10" ht="15" x14ac:dyDescent="0.25">
      <c r="A2845" s="145"/>
      <c r="B2845" s="145"/>
      <c r="C2845" s="145"/>
      <c r="D2845" s="229"/>
      <c r="E2845" s="145"/>
      <c r="F2845" s="145"/>
      <c r="G2845" s="145"/>
      <c r="H2845" s="145"/>
      <c r="I2845" s="145"/>
      <c r="J2845" s="145"/>
    </row>
    <row r="2846" spans="1:10" ht="15" x14ac:dyDescent="0.25">
      <c r="A2846" s="145"/>
      <c r="B2846" s="145"/>
      <c r="C2846" s="145"/>
      <c r="D2846" s="229"/>
      <c r="E2846" s="145"/>
      <c r="F2846" s="145"/>
      <c r="G2846" s="145"/>
      <c r="H2846" s="145"/>
      <c r="I2846" s="145"/>
      <c r="J2846" s="145"/>
    </row>
    <row r="2847" spans="1:10" ht="15" x14ac:dyDescent="0.25">
      <c r="A2847" s="145"/>
      <c r="B2847" s="145"/>
      <c r="C2847" s="145"/>
      <c r="D2847" s="229"/>
      <c r="E2847" s="145"/>
      <c r="F2847" s="145"/>
      <c r="G2847" s="145"/>
      <c r="H2847" s="145"/>
      <c r="I2847" s="145"/>
      <c r="J2847" s="145"/>
    </row>
    <row r="2848" spans="1:10" ht="15" x14ac:dyDescent="0.25">
      <c r="A2848" s="145"/>
      <c r="B2848" s="145"/>
      <c r="C2848" s="145"/>
      <c r="D2848" s="229"/>
      <c r="E2848" s="145"/>
      <c r="F2848" s="145"/>
      <c r="G2848" s="145"/>
      <c r="H2848" s="145"/>
      <c r="I2848" s="145"/>
      <c r="J2848" s="145"/>
    </row>
    <row r="2849" spans="1:10" ht="15" x14ac:dyDescent="0.25">
      <c r="A2849" s="145"/>
      <c r="B2849" s="145"/>
      <c r="C2849" s="145"/>
      <c r="D2849" s="229"/>
      <c r="E2849" s="145"/>
      <c r="F2849" s="145"/>
      <c r="G2849" s="145"/>
      <c r="H2849" s="145"/>
      <c r="I2849" s="145"/>
      <c r="J2849" s="145"/>
    </row>
    <row r="2850" spans="1:10" ht="15" x14ac:dyDescent="0.25">
      <c r="A2850" s="145"/>
      <c r="B2850" s="145"/>
      <c r="C2850" s="145"/>
      <c r="D2850" s="229"/>
      <c r="E2850" s="145"/>
      <c r="F2850" s="145"/>
      <c r="G2850" s="145"/>
      <c r="H2850" s="145"/>
      <c r="I2850" s="145"/>
      <c r="J2850" s="145"/>
    </row>
    <row r="2851" spans="1:10" ht="15" x14ac:dyDescent="0.25">
      <c r="A2851" s="145"/>
      <c r="B2851" s="145"/>
      <c r="C2851" s="145"/>
      <c r="D2851" s="229"/>
      <c r="E2851" s="145"/>
      <c r="F2851" s="145"/>
      <c r="G2851" s="145"/>
      <c r="H2851" s="145"/>
      <c r="I2851" s="145"/>
      <c r="J2851" s="145"/>
    </row>
    <row r="2852" spans="1:10" ht="15" x14ac:dyDescent="0.25">
      <c r="A2852" s="145"/>
      <c r="B2852" s="145"/>
      <c r="C2852" s="145"/>
      <c r="D2852" s="229"/>
      <c r="E2852" s="145"/>
      <c r="F2852" s="145"/>
      <c r="G2852" s="145"/>
      <c r="H2852" s="145"/>
      <c r="I2852" s="145"/>
      <c r="J2852" s="145"/>
    </row>
    <row r="2853" spans="1:10" ht="15" x14ac:dyDescent="0.25">
      <c r="A2853" s="145"/>
      <c r="B2853" s="145"/>
      <c r="C2853" s="145"/>
      <c r="D2853" s="229"/>
      <c r="E2853" s="145"/>
      <c r="F2853" s="145"/>
      <c r="G2853" s="145"/>
      <c r="H2853" s="145"/>
      <c r="I2853" s="145"/>
      <c r="J2853" s="145"/>
    </row>
    <row r="2854" spans="1:10" ht="15" x14ac:dyDescent="0.25">
      <c r="A2854" s="145"/>
      <c r="B2854" s="145"/>
      <c r="C2854" s="145"/>
      <c r="D2854" s="229"/>
      <c r="E2854" s="145"/>
      <c r="F2854" s="145"/>
      <c r="G2854" s="145"/>
      <c r="H2854" s="145"/>
      <c r="I2854" s="145"/>
      <c r="J2854" s="145"/>
    </row>
    <row r="2855" spans="1:10" ht="15" x14ac:dyDescent="0.25">
      <c r="A2855" s="145"/>
      <c r="B2855" s="145"/>
      <c r="C2855" s="145"/>
      <c r="D2855" s="229"/>
      <c r="E2855" s="145"/>
      <c r="F2855" s="145"/>
      <c r="G2855" s="145"/>
      <c r="H2855" s="145"/>
      <c r="I2855" s="145"/>
      <c r="J2855" s="145"/>
    </row>
    <row r="2856" spans="1:10" ht="15" x14ac:dyDescent="0.25">
      <c r="A2856" s="145"/>
      <c r="B2856" s="145"/>
      <c r="C2856" s="145"/>
      <c r="D2856" s="229"/>
      <c r="E2856" s="145"/>
      <c r="F2856" s="145"/>
      <c r="G2856" s="145"/>
      <c r="H2856" s="145"/>
      <c r="I2856" s="145"/>
      <c r="J2856" s="145"/>
    </row>
    <row r="2857" spans="1:10" ht="15" x14ac:dyDescent="0.25">
      <c r="A2857" s="145"/>
      <c r="B2857" s="145"/>
      <c r="C2857" s="145"/>
      <c r="D2857" s="229"/>
      <c r="E2857" s="145"/>
      <c r="F2857" s="145"/>
      <c r="G2857" s="145"/>
      <c r="H2857" s="145"/>
      <c r="I2857" s="145"/>
      <c r="J2857" s="145"/>
    </row>
    <row r="2858" spans="1:10" ht="15" x14ac:dyDescent="0.25">
      <c r="A2858" s="145"/>
      <c r="B2858" s="145"/>
      <c r="C2858" s="145"/>
      <c r="D2858" s="229"/>
      <c r="E2858" s="145"/>
      <c r="F2858" s="145"/>
      <c r="G2858" s="145"/>
      <c r="H2858" s="145"/>
      <c r="I2858" s="145"/>
      <c r="J2858" s="145"/>
    </row>
    <row r="2859" spans="1:10" ht="15" x14ac:dyDescent="0.25">
      <c r="A2859" s="145"/>
      <c r="B2859" s="145"/>
      <c r="C2859" s="145"/>
      <c r="D2859" s="229"/>
      <c r="E2859" s="145"/>
      <c r="F2859" s="145"/>
      <c r="G2859" s="145"/>
      <c r="H2859" s="145"/>
      <c r="I2859" s="145"/>
      <c r="J2859" s="145"/>
    </row>
    <row r="2860" spans="1:10" ht="15" x14ac:dyDescent="0.25">
      <c r="A2860" s="145"/>
      <c r="B2860" s="145"/>
      <c r="C2860" s="145"/>
      <c r="D2860" s="229"/>
      <c r="E2860" s="145"/>
      <c r="F2860" s="145"/>
      <c r="G2860" s="145"/>
      <c r="H2860" s="145"/>
      <c r="I2860" s="145"/>
      <c r="J2860" s="145"/>
    </row>
    <row r="2861" spans="1:10" ht="15" x14ac:dyDescent="0.25">
      <c r="A2861" s="145"/>
      <c r="B2861" s="145"/>
      <c r="C2861" s="145"/>
      <c r="D2861" s="229"/>
      <c r="E2861" s="145"/>
      <c r="F2861" s="145"/>
      <c r="G2861" s="145"/>
      <c r="H2861" s="145"/>
      <c r="I2861" s="145"/>
      <c r="J2861" s="145"/>
    </row>
    <row r="2862" spans="1:10" ht="15" x14ac:dyDescent="0.25">
      <c r="A2862" s="145"/>
      <c r="B2862" s="145"/>
      <c r="C2862" s="145"/>
      <c r="D2862" s="229"/>
      <c r="E2862" s="145"/>
      <c r="F2862" s="145"/>
      <c r="G2862" s="145"/>
      <c r="H2862" s="145"/>
      <c r="I2862" s="145"/>
      <c r="J2862" s="145"/>
    </row>
    <row r="2863" spans="1:10" ht="15" x14ac:dyDescent="0.25">
      <c r="A2863" s="145"/>
      <c r="B2863" s="145"/>
      <c r="C2863" s="145"/>
      <c r="D2863" s="229"/>
      <c r="E2863" s="145"/>
      <c r="F2863" s="145"/>
      <c r="G2863" s="145"/>
      <c r="H2863" s="145"/>
      <c r="I2863" s="145"/>
      <c r="J2863" s="145"/>
    </row>
    <row r="2864" spans="1:10" ht="15" x14ac:dyDescent="0.25">
      <c r="A2864" s="145"/>
      <c r="B2864" s="145"/>
      <c r="C2864" s="145"/>
      <c r="D2864" s="229"/>
      <c r="E2864" s="145"/>
      <c r="F2864" s="145"/>
      <c r="G2864" s="145"/>
      <c r="H2864" s="145"/>
      <c r="I2864" s="145"/>
      <c r="J2864" s="145"/>
    </row>
    <row r="2865" spans="1:10" ht="15" x14ac:dyDescent="0.25">
      <c r="A2865" s="145"/>
      <c r="B2865" s="145"/>
      <c r="C2865" s="145"/>
      <c r="D2865" s="229"/>
      <c r="E2865" s="145"/>
      <c r="F2865" s="145"/>
      <c r="G2865" s="145"/>
      <c r="H2865" s="145"/>
      <c r="I2865" s="145"/>
      <c r="J2865" s="145"/>
    </row>
    <row r="2866" spans="1:10" ht="15" x14ac:dyDescent="0.25">
      <c r="A2866" s="145"/>
      <c r="B2866" s="145"/>
      <c r="C2866" s="145"/>
      <c r="D2866" s="229"/>
      <c r="E2866" s="145"/>
      <c r="F2866" s="145"/>
      <c r="G2866" s="145"/>
      <c r="H2866" s="145"/>
      <c r="I2866" s="145"/>
      <c r="J2866" s="145"/>
    </row>
    <row r="2867" spans="1:10" ht="15" x14ac:dyDescent="0.25">
      <c r="A2867" s="145"/>
      <c r="B2867" s="145"/>
      <c r="C2867" s="145"/>
      <c r="D2867" s="229"/>
      <c r="E2867" s="145"/>
      <c r="F2867" s="145"/>
      <c r="G2867" s="145"/>
      <c r="H2867" s="145"/>
      <c r="I2867" s="145"/>
      <c r="J2867" s="145"/>
    </row>
    <row r="2868" spans="1:10" ht="15" x14ac:dyDescent="0.25">
      <c r="A2868" s="145"/>
      <c r="B2868" s="145"/>
      <c r="C2868" s="145"/>
      <c r="D2868" s="229"/>
      <c r="E2868" s="145"/>
      <c r="F2868" s="145"/>
      <c r="G2868" s="145"/>
      <c r="H2868" s="145"/>
      <c r="I2868" s="145"/>
      <c r="J2868" s="145"/>
    </row>
    <row r="2869" spans="1:10" ht="15" x14ac:dyDescent="0.25">
      <c r="A2869" s="145"/>
      <c r="B2869" s="145"/>
      <c r="C2869" s="145"/>
      <c r="D2869" s="229"/>
      <c r="E2869" s="145"/>
      <c r="F2869" s="145"/>
      <c r="G2869" s="145"/>
      <c r="H2869" s="145"/>
      <c r="I2869" s="145"/>
      <c r="J2869" s="145"/>
    </row>
    <row r="2870" spans="1:10" ht="15" x14ac:dyDescent="0.25">
      <c r="A2870" s="145"/>
      <c r="B2870" s="145"/>
      <c r="C2870" s="145"/>
      <c r="D2870" s="229"/>
      <c r="E2870" s="145"/>
      <c r="F2870" s="145"/>
      <c r="G2870" s="145"/>
      <c r="H2870" s="145"/>
      <c r="I2870" s="145"/>
      <c r="J2870" s="145"/>
    </row>
    <row r="2871" spans="1:10" ht="15" x14ac:dyDescent="0.25">
      <c r="A2871" s="145"/>
      <c r="B2871" s="145"/>
      <c r="C2871" s="145"/>
      <c r="D2871" s="229"/>
      <c r="E2871" s="145"/>
      <c r="F2871" s="145"/>
      <c r="G2871" s="145"/>
      <c r="H2871" s="145"/>
      <c r="I2871" s="145"/>
      <c r="J2871" s="145"/>
    </row>
    <row r="2872" spans="1:10" ht="15" x14ac:dyDescent="0.25">
      <c r="A2872" s="145"/>
      <c r="B2872" s="145"/>
      <c r="C2872" s="145"/>
      <c r="D2872" s="229"/>
      <c r="E2872" s="145"/>
      <c r="F2872" s="145"/>
      <c r="G2872" s="145"/>
      <c r="H2872" s="145"/>
      <c r="I2872" s="145"/>
      <c r="J2872" s="145"/>
    </row>
    <row r="2873" spans="1:10" ht="15" x14ac:dyDescent="0.25">
      <c r="A2873" s="145"/>
      <c r="B2873" s="145"/>
      <c r="C2873" s="145"/>
      <c r="D2873" s="229"/>
      <c r="E2873" s="145"/>
      <c r="F2873" s="145"/>
      <c r="G2873" s="145"/>
      <c r="H2873" s="145"/>
      <c r="I2873" s="145"/>
      <c r="J2873" s="145"/>
    </row>
    <row r="2874" spans="1:10" ht="15" x14ac:dyDescent="0.25">
      <c r="A2874" s="145"/>
      <c r="B2874" s="145"/>
      <c r="C2874" s="145"/>
      <c r="D2874" s="229"/>
      <c r="E2874" s="145"/>
      <c r="F2874" s="145"/>
      <c r="G2874" s="145"/>
      <c r="H2874" s="145"/>
      <c r="I2874" s="145"/>
      <c r="J2874" s="145"/>
    </row>
    <row r="2875" spans="1:10" ht="15" x14ac:dyDescent="0.25">
      <c r="A2875" s="145"/>
      <c r="B2875" s="145"/>
      <c r="C2875" s="145"/>
      <c r="D2875" s="229"/>
      <c r="E2875" s="145"/>
      <c r="F2875" s="145"/>
      <c r="G2875" s="145"/>
      <c r="H2875" s="145"/>
      <c r="I2875" s="145"/>
      <c r="J2875" s="145"/>
    </row>
    <row r="2876" spans="1:10" ht="15" x14ac:dyDescent="0.25">
      <c r="A2876" s="145"/>
      <c r="B2876" s="145"/>
      <c r="C2876" s="145"/>
      <c r="D2876" s="229"/>
      <c r="E2876" s="145"/>
      <c r="F2876" s="145"/>
      <c r="G2876" s="145"/>
      <c r="H2876" s="145"/>
      <c r="I2876" s="145"/>
      <c r="J2876" s="145"/>
    </row>
    <row r="2877" spans="1:10" ht="15" x14ac:dyDescent="0.25">
      <c r="A2877" s="145"/>
      <c r="B2877" s="145"/>
      <c r="C2877" s="145"/>
      <c r="D2877" s="229"/>
      <c r="E2877" s="145"/>
      <c r="F2877" s="145"/>
      <c r="G2877" s="145"/>
      <c r="H2877" s="145"/>
      <c r="I2877" s="145"/>
      <c r="J2877" s="145"/>
    </row>
    <row r="2878" spans="1:10" ht="15" x14ac:dyDescent="0.25">
      <c r="A2878" s="145"/>
      <c r="B2878" s="145"/>
      <c r="C2878" s="145"/>
      <c r="D2878" s="229"/>
      <c r="E2878" s="145"/>
      <c r="F2878" s="145"/>
      <c r="G2878" s="145"/>
      <c r="H2878" s="145"/>
      <c r="I2878" s="145"/>
      <c r="J2878" s="145"/>
    </row>
    <row r="2879" spans="1:10" ht="15" x14ac:dyDescent="0.25">
      <c r="A2879" s="145"/>
      <c r="B2879" s="145"/>
      <c r="C2879" s="145"/>
      <c r="D2879" s="229"/>
      <c r="E2879" s="145"/>
      <c r="F2879" s="145"/>
      <c r="G2879" s="145"/>
      <c r="H2879" s="145"/>
      <c r="I2879" s="145"/>
      <c r="J2879" s="145"/>
    </row>
    <row r="2880" spans="1:10" ht="15" x14ac:dyDescent="0.25">
      <c r="A2880" s="145"/>
      <c r="B2880" s="145"/>
      <c r="C2880" s="145"/>
      <c r="D2880" s="229"/>
      <c r="E2880" s="145"/>
      <c r="F2880" s="145"/>
      <c r="G2880" s="145"/>
      <c r="H2880" s="145"/>
      <c r="I2880" s="145"/>
      <c r="J2880" s="145"/>
    </row>
    <row r="2881" spans="1:10" ht="15" x14ac:dyDescent="0.25">
      <c r="A2881" s="145"/>
      <c r="B2881" s="145"/>
      <c r="C2881" s="145"/>
      <c r="D2881" s="229"/>
      <c r="E2881" s="145"/>
      <c r="F2881" s="145"/>
      <c r="G2881" s="145"/>
      <c r="H2881" s="145"/>
      <c r="I2881" s="145"/>
      <c r="J2881" s="145"/>
    </row>
    <row r="2882" spans="1:10" ht="15" x14ac:dyDescent="0.25">
      <c r="A2882" s="145"/>
      <c r="B2882" s="145"/>
      <c r="C2882" s="145"/>
      <c r="D2882" s="229"/>
      <c r="E2882" s="145"/>
      <c r="F2882" s="145"/>
      <c r="G2882" s="145"/>
      <c r="H2882" s="145"/>
      <c r="I2882" s="145"/>
      <c r="J2882" s="145"/>
    </row>
    <row r="2883" spans="1:10" ht="15" x14ac:dyDescent="0.25">
      <c r="A2883" s="145"/>
      <c r="B2883" s="145"/>
      <c r="C2883" s="145"/>
      <c r="D2883" s="229"/>
      <c r="E2883" s="145"/>
      <c r="F2883" s="145"/>
      <c r="G2883" s="145"/>
      <c r="H2883" s="145"/>
      <c r="I2883" s="145"/>
      <c r="J2883" s="145"/>
    </row>
    <row r="2884" spans="1:10" ht="15" x14ac:dyDescent="0.25">
      <c r="A2884" s="145"/>
      <c r="B2884" s="145"/>
      <c r="C2884" s="145"/>
      <c r="D2884" s="229"/>
      <c r="E2884" s="145"/>
      <c r="F2884" s="145"/>
      <c r="G2884" s="145"/>
      <c r="H2884" s="145"/>
      <c r="I2884" s="145"/>
      <c r="J2884" s="145"/>
    </row>
    <row r="2885" spans="1:10" ht="15" x14ac:dyDescent="0.25">
      <c r="A2885" s="145"/>
      <c r="B2885" s="145"/>
      <c r="C2885" s="145"/>
      <c r="D2885" s="229"/>
      <c r="E2885" s="145"/>
      <c r="F2885" s="145"/>
      <c r="G2885" s="145"/>
      <c r="H2885" s="145"/>
      <c r="I2885" s="145"/>
      <c r="J2885" s="145"/>
    </row>
  </sheetData>
  <mergeCells count="7">
    <mergeCell ref="E2168:G2168"/>
    <mergeCell ref="A1:H1"/>
    <mergeCell ref="B2:D2"/>
    <mergeCell ref="D2155:D2156"/>
    <mergeCell ref="E2155:E2156"/>
    <mergeCell ref="G2155:G2156"/>
    <mergeCell ref="H2155:H21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447"/>
  <sheetViews>
    <sheetView workbookViewId="0">
      <selection activeCell="F6" sqref="F6"/>
    </sheetView>
  </sheetViews>
  <sheetFormatPr baseColWidth="10" defaultRowHeight="15" x14ac:dyDescent="0.25"/>
  <cols>
    <col min="1" max="1" width="11.28515625" style="474" customWidth="1"/>
    <col min="2" max="2" width="9.28515625" style="100" customWidth="1"/>
    <col min="3" max="3" width="5.5703125" style="475" customWidth="1"/>
    <col min="4" max="4" width="30.85546875" style="21" customWidth="1"/>
    <col min="5" max="5" width="14.7109375" style="21" customWidth="1"/>
    <col min="6" max="6" width="21.28515625" style="492" customWidth="1"/>
    <col min="7" max="7" width="15.42578125" style="493" bestFit="1" customWidth="1"/>
    <col min="8" max="8" width="15.28515625" style="31" customWidth="1"/>
    <col min="9" max="16384" width="11.42578125" style="21"/>
  </cols>
  <sheetData>
    <row r="1" spans="1:9" ht="18.75" x14ac:dyDescent="0.3">
      <c r="A1" s="589" t="s">
        <v>1134</v>
      </c>
      <c r="B1" s="589"/>
      <c r="C1" s="589"/>
      <c r="D1" s="589"/>
      <c r="E1" s="589"/>
      <c r="F1" s="589"/>
      <c r="G1" s="253"/>
      <c r="H1" s="254"/>
    </row>
    <row r="2" spans="1:9" ht="35.25" thickBot="1" x14ac:dyDescent="0.35">
      <c r="A2" s="255" t="s">
        <v>1</v>
      </c>
      <c r="B2" s="256" t="s">
        <v>2</v>
      </c>
      <c r="C2" s="257"/>
      <c r="D2" s="258" t="s">
        <v>1135</v>
      </c>
      <c r="E2" s="259" t="s">
        <v>4</v>
      </c>
      <c r="F2" s="260" t="s">
        <v>5</v>
      </c>
      <c r="G2" s="261" t="s">
        <v>6</v>
      </c>
      <c r="H2" s="262" t="s">
        <v>7</v>
      </c>
    </row>
    <row r="3" spans="1:9" ht="15.75" thickTop="1" x14ac:dyDescent="0.25">
      <c r="A3" s="263">
        <v>41699</v>
      </c>
      <c r="B3" s="264" t="s">
        <v>1136</v>
      </c>
      <c r="C3" s="265" t="s">
        <v>1027</v>
      </c>
      <c r="D3" s="266" t="s">
        <v>106</v>
      </c>
      <c r="E3" s="66">
        <v>34893</v>
      </c>
      <c r="F3" s="267">
        <v>41719</v>
      </c>
      <c r="G3" s="18">
        <v>34893</v>
      </c>
      <c r="H3" s="40">
        <f>E3-G3</f>
        <v>0</v>
      </c>
      <c r="I3" s="268" t="s">
        <v>217</v>
      </c>
    </row>
    <row r="4" spans="1:9" x14ac:dyDescent="0.25">
      <c r="A4" s="269"/>
      <c r="B4" s="270" t="s">
        <v>1137</v>
      </c>
      <c r="C4" s="271" t="s">
        <v>1027</v>
      </c>
      <c r="D4" s="266" t="s">
        <v>8</v>
      </c>
      <c r="E4" s="66">
        <v>352</v>
      </c>
      <c r="F4" s="267">
        <v>41699</v>
      </c>
      <c r="G4" s="18">
        <v>352</v>
      </c>
      <c r="H4" s="40">
        <f>E4-G4</f>
        <v>0</v>
      </c>
      <c r="I4" s="268" t="s">
        <v>8</v>
      </c>
    </row>
    <row r="5" spans="1:9" x14ac:dyDescent="0.25">
      <c r="A5" s="272"/>
      <c r="B5" s="270" t="s">
        <v>1138</v>
      </c>
      <c r="C5" s="271" t="s">
        <v>1027</v>
      </c>
      <c r="D5" s="266" t="s">
        <v>69</v>
      </c>
      <c r="E5" s="66">
        <v>640</v>
      </c>
      <c r="F5" s="267">
        <v>41699</v>
      </c>
      <c r="G5" s="18">
        <v>640</v>
      </c>
      <c r="H5" s="40">
        <f t="shared" ref="H5:H68" si="0">E5-G5</f>
        <v>0</v>
      </c>
      <c r="I5" s="268"/>
    </row>
    <row r="6" spans="1:9" x14ac:dyDescent="0.25">
      <c r="A6" s="272"/>
      <c r="B6" s="270" t="s">
        <v>1139</v>
      </c>
      <c r="C6" s="271" t="s">
        <v>1027</v>
      </c>
      <c r="D6" s="266" t="s">
        <v>85</v>
      </c>
      <c r="E6" s="66">
        <v>33544</v>
      </c>
      <c r="F6" s="267">
        <v>41699</v>
      </c>
      <c r="G6" s="18">
        <v>33544</v>
      </c>
      <c r="H6" s="40">
        <f t="shared" si="0"/>
        <v>0</v>
      </c>
      <c r="I6" s="268" t="s">
        <v>65</v>
      </c>
    </row>
    <row r="7" spans="1:9" x14ac:dyDescent="0.25">
      <c r="A7" s="269"/>
      <c r="B7" s="270" t="s">
        <v>1140</v>
      </c>
      <c r="C7" s="271" t="s">
        <v>1027</v>
      </c>
      <c r="D7" s="266" t="s">
        <v>88</v>
      </c>
      <c r="E7" s="66">
        <v>4480.6000000000004</v>
      </c>
      <c r="F7" s="267">
        <v>41699</v>
      </c>
      <c r="G7" s="18">
        <v>4480.6000000000004</v>
      </c>
      <c r="H7" s="40">
        <f t="shared" si="0"/>
        <v>0</v>
      </c>
      <c r="I7" s="268" t="s">
        <v>65</v>
      </c>
    </row>
    <row r="8" spans="1:9" x14ac:dyDescent="0.25">
      <c r="A8" s="269"/>
      <c r="B8" s="270" t="s">
        <v>1141</v>
      </c>
      <c r="C8" s="271" t="s">
        <v>1027</v>
      </c>
      <c r="D8" s="266" t="s">
        <v>245</v>
      </c>
      <c r="E8" s="66">
        <v>11864.6</v>
      </c>
      <c r="F8" s="267">
        <v>41699</v>
      </c>
      <c r="G8" s="18">
        <v>11864.6</v>
      </c>
      <c r="H8" s="40">
        <f t="shared" si="0"/>
        <v>0</v>
      </c>
      <c r="I8" s="268" t="s">
        <v>65</v>
      </c>
    </row>
    <row r="9" spans="1:9" x14ac:dyDescent="0.25">
      <c r="A9" s="269"/>
      <c r="B9" s="270" t="s">
        <v>1142</v>
      </c>
      <c r="C9" s="271" t="s">
        <v>1027</v>
      </c>
      <c r="D9" s="266" t="s">
        <v>1069</v>
      </c>
      <c r="E9" s="66">
        <v>12224.3</v>
      </c>
      <c r="F9" s="267">
        <v>41699</v>
      </c>
      <c r="G9" s="18">
        <v>12224.3</v>
      </c>
      <c r="H9" s="40">
        <f t="shared" si="0"/>
        <v>0</v>
      </c>
      <c r="I9" s="268" t="s">
        <v>65</v>
      </c>
    </row>
    <row r="10" spans="1:9" x14ac:dyDescent="0.25">
      <c r="A10" s="269"/>
      <c r="B10" s="270" t="s">
        <v>1143</v>
      </c>
      <c r="C10" s="271" t="s">
        <v>1027</v>
      </c>
      <c r="D10" s="266" t="s">
        <v>766</v>
      </c>
      <c r="E10" s="66">
        <v>3016</v>
      </c>
      <c r="F10" s="267">
        <v>41699</v>
      </c>
      <c r="G10" s="18">
        <v>3016</v>
      </c>
      <c r="H10" s="40">
        <f t="shared" si="0"/>
        <v>0</v>
      </c>
      <c r="I10" s="268" t="s">
        <v>65</v>
      </c>
    </row>
    <row r="11" spans="1:9" x14ac:dyDescent="0.25">
      <c r="A11" s="269"/>
      <c r="B11" s="270" t="s">
        <v>1144</v>
      </c>
      <c r="C11" s="271" t="s">
        <v>1027</v>
      </c>
      <c r="D11" s="266" t="s">
        <v>346</v>
      </c>
      <c r="E11" s="66">
        <v>3524.2</v>
      </c>
      <c r="F11" s="267">
        <v>41699</v>
      </c>
      <c r="G11" s="18">
        <v>3524.2</v>
      </c>
      <c r="H11" s="40">
        <f t="shared" si="0"/>
        <v>0</v>
      </c>
      <c r="I11" s="268" t="s">
        <v>65</v>
      </c>
    </row>
    <row r="12" spans="1:9" x14ac:dyDescent="0.25">
      <c r="A12" s="269"/>
      <c r="B12" s="270" t="s">
        <v>1145</v>
      </c>
      <c r="C12" s="271" t="s">
        <v>1027</v>
      </c>
      <c r="D12" s="266" t="s">
        <v>93</v>
      </c>
      <c r="E12" s="66">
        <v>2858.5</v>
      </c>
      <c r="F12" s="267">
        <v>41699</v>
      </c>
      <c r="G12" s="18">
        <v>2858.5</v>
      </c>
      <c r="H12" s="40">
        <f t="shared" si="0"/>
        <v>0</v>
      </c>
      <c r="I12" s="268"/>
    </row>
    <row r="13" spans="1:9" x14ac:dyDescent="0.25">
      <c r="A13" s="269"/>
      <c r="B13" s="270" t="s">
        <v>1146</v>
      </c>
      <c r="C13" s="271" t="s">
        <v>1027</v>
      </c>
      <c r="D13" s="266" t="s">
        <v>36</v>
      </c>
      <c r="E13" s="66">
        <v>22643</v>
      </c>
      <c r="F13" s="267">
        <v>41704</v>
      </c>
      <c r="G13" s="18">
        <v>22643</v>
      </c>
      <c r="H13" s="40">
        <f t="shared" si="0"/>
        <v>0</v>
      </c>
      <c r="I13" s="268" t="s">
        <v>65</v>
      </c>
    </row>
    <row r="14" spans="1:9" x14ac:dyDescent="0.25">
      <c r="A14" s="269"/>
      <c r="B14" s="270" t="s">
        <v>1147</v>
      </c>
      <c r="C14" s="271" t="s">
        <v>1027</v>
      </c>
      <c r="D14" s="266" t="s">
        <v>20</v>
      </c>
      <c r="E14" s="66">
        <v>8796</v>
      </c>
      <c r="F14" s="267">
        <v>41701</v>
      </c>
      <c r="G14" s="18">
        <v>8796</v>
      </c>
      <c r="H14" s="40">
        <f t="shared" si="0"/>
        <v>0</v>
      </c>
      <c r="I14" s="268" t="s">
        <v>8</v>
      </c>
    </row>
    <row r="15" spans="1:9" x14ac:dyDescent="0.25">
      <c r="A15" s="269"/>
      <c r="B15" s="270" t="s">
        <v>1148</v>
      </c>
      <c r="C15" s="271" t="s">
        <v>1027</v>
      </c>
      <c r="D15" s="266" t="s">
        <v>13</v>
      </c>
      <c r="E15" s="66">
        <v>7418</v>
      </c>
      <c r="F15" s="267">
        <v>41701</v>
      </c>
      <c r="G15" s="18">
        <v>7418</v>
      </c>
      <c r="H15" s="40">
        <f t="shared" si="0"/>
        <v>0</v>
      </c>
      <c r="I15" s="268" t="s">
        <v>30</v>
      </c>
    </row>
    <row r="16" spans="1:9" x14ac:dyDescent="0.25">
      <c r="A16" s="269"/>
      <c r="B16" s="270" t="s">
        <v>1149</v>
      </c>
      <c r="C16" s="271" t="s">
        <v>1027</v>
      </c>
      <c r="D16" s="266" t="s">
        <v>52</v>
      </c>
      <c r="E16" s="66">
        <v>3536.5</v>
      </c>
      <c r="F16" s="267">
        <v>41699</v>
      </c>
      <c r="G16" s="18">
        <v>3536.5</v>
      </c>
      <c r="H16" s="40">
        <f t="shared" si="0"/>
        <v>0</v>
      </c>
      <c r="I16" s="268" t="s">
        <v>65</v>
      </c>
    </row>
    <row r="17" spans="1:9" x14ac:dyDescent="0.25">
      <c r="A17" s="269"/>
      <c r="B17" s="270" t="s">
        <v>1150</v>
      </c>
      <c r="C17" s="271" t="s">
        <v>1027</v>
      </c>
      <c r="D17" s="266" t="s">
        <v>108</v>
      </c>
      <c r="E17" s="66">
        <v>17516</v>
      </c>
      <c r="F17" s="267">
        <v>41699</v>
      </c>
      <c r="G17" s="18">
        <v>17516</v>
      </c>
      <c r="H17" s="40">
        <f t="shared" si="0"/>
        <v>0</v>
      </c>
      <c r="I17" s="268"/>
    </row>
    <row r="18" spans="1:9" x14ac:dyDescent="0.25">
      <c r="A18" s="269"/>
      <c r="B18" s="270" t="s">
        <v>1151</v>
      </c>
      <c r="C18" s="271" t="s">
        <v>1027</v>
      </c>
      <c r="D18" s="266" t="s">
        <v>122</v>
      </c>
      <c r="E18" s="66">
        <v>3040</v>
      </c>
      <c r="F18" s="267">
        <v>41715</v>
      </c>
      <c r="G18" s="18">
        <v>3040</v>
      </c>
      <c r="H18" s="40">
        <f t="shared" si="0"/>
        <v>0</v>
      </c>
      <c r="I18" s="268" t="s">
        <v>65</v>
      </c>
    </row>
    <row r="19" spans="1:9" x14ac:dyDescent="0.25">
      <c r="A19" s="269"/>
      <c r="B19" s="270" t="s">
        <v>1152</v>
      </c>
      <c r="C19" s="271" t="s">
        <v>1027</v>
      </c>
      <c r="D19" s="266" t="s">
        <v>44</v>
      </c>
      <c r="E19" s="66">
        <v>7600</v>
      </c>
      <c r="F19" s="267">
        <v>41715</v>
      </c>
      <c r="G19" s="18">
        <v>7600</v>
      </c>
      <c r="H19" s="40">
        <f t="shared" si="0"/>
        <v>0</v>
      </c>
      <c r="I19" s="268" t="s">
        <v>65</v>
      </c>
    </row>
    <row r="20" spans="1:9" x14ac:dyDescent="0.25">
      <c r="A20" s="269"/>
      <c r="B20" s="270" t="s">
        <v>1153</v>
      </c>
      <c r="C20" s="271" t="s">
        <v>1027</v>
      </c>
      <c r="D20" s="266" t="s">
        <v>757</v>
      </c>
      <c r="E20" s="66">
        <v>2129</v>
      </c>
      <c r="F20" s="267">
        <v>41699</v>
      </c>
      <c r="G20" s="18">
        <v>2129</v>
      </c>
      <c r="H20" s="40">
        <f t="shared" si="0"/>
        <v>0</v>
      </c>
      <c r="I20" s="268"/>
    </row>
    <row r="21" spans="1:9" x14ac:dyDescent="0.25">
      <c r="A21" s="269"/>
      <c r="B21" s="270" t="s">
        <v>1154</v>
      </c>
      <c r="C21" s="271" t="s">
        <v>1027</v>
      </c>
      <c r="D21" s="273" t="s">
        <v>53</v>
      </c>
      <c r="E21" s="274">
        <v>0</v>
      </c>
      <c r="F21" s="267"/>
      <c r="G21" s="18"/>
      <c r="H21" s="40">
        <f t="shared" si="0"/>
        <v>0</v>
      </c>
      <c r="I21" s="268" t="s">
        <v>27</v>
      </c>
    </row>
    <row r="22" spans="1:9" x14ac:dyDescent="0.25">
      <c r="A22" s="269"/>
      <c r="B22" s="270" t="s">
        <v>1155</v>
      </c>
      <c r="C22" s="271" t="s">
        <v>1027</v>
      </c>
      <c r="D22" s="266" t="s">
        <v>98</v>
      </c>
      <c r="E22" s="66">
        <v>14610</v>
      </c>
      <c r="F22" s="267">
        <v>41699</v>
      </c>
      <c r="G22" s="18">
        <v>14610</v>
      </c>
      <c r="H22" s="40">
        <f t="shared" si="0"/>
        <v>0</v>
      </c>
      <c r="I22" s="268" t="s">
        <v>12</v>
      </c>
    </row>
    <row r="23" spans="1:9" x14ac:dyDescent="0.25">
      <c r="A23" s="269"/>
      <c r="B23" s="270" t="s">
        <v>1156</v>
      </c>
      <c r="C23" s="271" t="s">
        <v>1027</v>
      </c>
      <c r="D23" s="266" t="s">
        <v>215</v>
      </c>
      <c r="E23" s="66">
        <v>350</v>
      </c>
      <c r="F23" s="267">
        <v>41699</v>
      </c>
      <c r="G23" s="18">
        <v>350</v>
      </c>
      <c r="H23" s="40">
        <f t="shared" si="0"/>
        <v>0</v>
      </c>
      <c r="I23" s="268" t="s">
        <v>8</v>
      </c>
    </row>
    <row r="24" spans="1:9" x14ac:dyDescent="0.25">
      <c r="A24" s="269"/>
      <c r="B24" s="270" t="s">
        <v>1157</v>
      </c>
      <c r="C24" s="271" t="s">
        <v>1027</v>
      </c>
      <c r="D24" s="266" t="s">
        <v>144</v>
      </c>
      <c r="E24" s="66">
        <v>3896</v>
      </c>
      <c r="F24" s="267">
        <v>41699</v>
      </c>
      <c r="G24" s="18">
        <v>3896</v>
      </c>
      <c r="H24" s="40">
        <f t="shared" si="0"/>
        <v>0</v>
      </c>
      <c r="I24" s="268" t="s">
        <v>21</v>
      </c>
    </row>
    <row r="25" spans="1:9" x14ac:dyDescent="0.25">
      <c r="A25" s="269"/>
      <c r="B25" s="270" t="s">
        <v>1158</v>
      </c>
      <c r="C25" s="271" t="s">
        <v>1027</v>
      </c>
      <c r="D25" s="266" t="s">
        <v>16</v>
      </c>
      <c r="E25" s="66">
        <v>266052.15000000002</v>
      </c>
      <c r="F25" s="275">
        <v>41738</v>
      </c>
      <c r="G25" s="276">
        <v>266052.15000000002</v>
      </c>
      <c r="H25" s="40">
        <f t="shared" si="0"/>
        <v>0</v>
      </c>
      <c r="I25" s="268" t="s">
        <v>37</v>
      </c>
    </row>
    <row r="26" spans="1:9" x14ac:dyDescent="0.25">
      <c r="A26" s="269"/>
      <c r="B26" s="270" t="s">
        <v>1159</v>
      </c>
      <c r="C26" s="271" t="s">
        <v>1027</v>
      </c>
      <c r="D26" s="266" t="s">
        <v>55</v>
      </c>
      <c r="E26" s="66">
        <v>12442</v>
      </c>
      <c r="F26" s="267">
        <v>41699</v>
      </c>
      <c r="G26" s="18">
        <v>12442</v>
      </c>
      <c r="H26" s="40">
        <f t="shared" si="0"/>
        <v>0</v>
      </c>
      <c r="I26" s="268" t="s">
        <v>8</v>
      </c>
    </row>
    <row r="27" spans="1:9" x14ac:dyDescent="0.25">
      <c r="A27" s="269"/>
      <c r="B27" s="270" t="s">
        <v>1160</v>
      </c>
      <c r="C27" s="271" t="s">
        <v>1027</v>
      </c>
      <c r="D27" s="266" t="s">
        <v>260</v>
      </c>
      <c r="E27" s="66">
        <v>3136</v>
      </c>
      <c r="F27" s="267">
        <v>41699</v>
      </c>
      <c r="G27" s="18">
        <v>3136</v>
      </c>
      <c r="H27" s="40">
        <f t="shared" si="0"/>
        <v>0</v>
      </c>
      <c r="I27" s="268" t="s">
        <v>45</v>
      </c>
    </row>
    <row r="28" spans="1:9" x14ac:dyDescent="0.25">
      <c r="A28" s="269"/>
      <c r="B28" s="270" t="s">
        <v>1161</v>
      </c>
      <c r="C28" s="271" t="s">
        <v>1027</v>
      </c>
      <c r="D28" s="266" t="s">
        <v>123</v>
      </c>
      <c r="E28" s="66">
        <v>3604</v>
      </c>
      <c r="F28" s="277" t="s">
        <v>1162</v>
      </c>
      <c r="G28" s="18">
        <v>3604</v>
      </c>
      <c r="H28" s="40">
        <f t="shared" si="0"/>
        <v>0</v>
      </c>
      <c r="I28" s="268" t="s">
        <v>8</v>
      </c>
    </row>
    <row r="29" spans="1:9" x14ac:dyDescent="0.25">
      <c r="A29" s="269"/>
      <c r="B29" s="270" t="s">
        <v>1163</v>
      </c>
      <c r="C29" s="271" t="s">
        <v>1027</v>
      </c>
      <c r="D29" s="266" t="s">
        <v>54</v>
      </c>
      <c r="E29" s="66">
        <v>25476</v>
      </c>
      <c r="F29" s="267">
        <v>41699</v>
      </c>
      <c r="G29" s="18">
        <v>25476</v>
      </c>
      <c r="H29" s="40">
        <f t="shared" si="0"/>
        <v>0</v>
      </c>
      <c r="I29" s="268" t="s">
        <v>30</v>
      </c>
    </row>
    <row r="30" spans="1:9" x14ac:dyDescent="0.25">
      <c r="A30" s="269"/>
      <c r="B30" s="270" t="s">
        <v>1164</v>
      </c>
      <c r="C30" s="271" t="s">
        <v>1027</v>
      </c>
      <c r="D30" s="266" t="s">
        <v>29</v>
      </c>
      <c r="E30" s="66">
        <v>11430</v>
      </c>
      <c r="F30" s="267">
        <v>41699</v>
      </c>
      <c r="G30" s="18">
        <v>11430</v>
      </c>
      <c r="H30" s="40">
        <f t="shared" si="0"/>
        <v>0</v>
      </c>
      <c r="I30" s="268" t="s">
        <v>30</v>
      </c>
    </row>
    <row r="31" spans="1:9" x14ac:dyDescent="0.25">
      <c r="A31" s="269"/>
      <c r="B31" s="270" t="s">
        <v>1165</v>
      </c>
      <c r="C31" s="271" t="s">
        <v>1027</v>
      </c>
      <c r="D31" s="266" t="s">
        <v>70</v>
      </c>
      <c r="E31" s="66">
        <v>4550</v>
      </c>
      <c r="F31" s="267">
        <v>41699</v>
      </c>
      <c r="G31" s="18">
        <v>4550</v>
      </c>
      <c r="H31" s="40">
        <f t="shared" si="0"/>
        <v>0</v>
      </c>
      <c r="I31" s="268"/>
    </row>
    <row r="32" spans="1:9" x14ac:dyDescent="0.25">
      <c r="A32" s="269"/>
      <c r="B32" s="270" t="s">
        <v>1166</v>
      </c>
      <c r="C32" s="271" t="s">
        <v>1027</v>
      </c>
      <c r="D32" s="266" t="s">
        <v>35</v>
      </c>
      <c r="E32" s="66">
        <v>1432</v>
      </c>
      <c r="F32" s="267">
        <v>41699</v>
      </c>
      <c r="G32" s="18">
        <v>1432</v>
      </c>
      <c r="H32" s="40">
        <f t="shared" si="0"/>
        <v>0</v>
      </c>
      <c r="I32" s="268" t="s">
        <v>30</v>
      </c>
    </row>
    <row r="33" spans="1:10" x14ac:dyDescent="0.25">
      <c r="A33" s="269"/>
      <c r="B33" s="270" t="s">
        <v>1167</v>
      </c>
      <c r="C33" s="271" t="s">
        <v>1027</v>
      </c>
      <c r="D33" s="266" t="s">
        <v>47</v>
      </c>
      <c r="E33" s="66">
        <v>4590</v>
      </c>
      <c r="F33" s="267">
        <v>41699</v>
      </c>
      <c r="G33" s="18">
        <v>4590</v>
      </c>
      <c r="H33" s="40">
        <f t="shared" si="0"/>
        <v>0</v>
      </c>
      <c r="I33" s="268" t="s">
        <v>30</v>
      </c>
    </row>
    <row r="34" spans="1:10" x14ac:dyDescent="0.25">
      <c r="A34" s="269"/>
      <c r="B34" s="270" t="s">
        <v>1168</v>
      </c>
      <c r="C34" s="271" t="s">
        <v>1027</v>
      </c>
      <c r="D34" s="266" t="s">
        <v>1169</v>
      </c>
      <c r="E34" s="66">
        <v>611</v>
      </c>
      <c r="F34" s="267">
        <v>41699</v>
      </c>
      <c r="G34" s="18">
        <v>611</v>
      </c>
      <c r="H34" s="40">
        <f t="shared" si="0"/>
        <v>0</v>
      </c>
      <c r="I34" s="268" t="s">
        <v>30</v>
      </c>
    </row>
    <row r="35" spans="1:10" x14ac:dyDescent="0.25">
      <c r="A35" s="269"/>
      <c r="B35" s="270" t="s">
        <v>1170</v>
      </c>
      <c r="C35" s="271" t="s">
        <v>1027</v>
      </c>
      <c r="D35" s="266" t="s">
        <v>34</v>
      </c>
      <c r="E35" s="66">
        <v>2583</v>
      </c>
      <c r="F35" s="267">
        <v>41699</v>
      </c>
      <c r="G35" s="18">
        <v>2583</v>
      </c>
      <c r="H35" s="40">
        <f t="shared" si="0"/>
        <v>0</v>
      </c>
      <c r="I35" s="268" t="s">
        <v>30</v>
      </c>
    </row>
    <row r="36" spans="1:10" x14ac:dyDescent="0.25">
      <c r="A36" s="269"/>
      <c r="B36" s="270" t="s">
        <v>1171</v>
      </c>
      <c r="C36" s="271" t="s">
        <v>1027</v>
      </c>
      <c r="D36" s="266" t="s">
        <v>1172</v>
      </c>
      <c r="E36" s="66">
        <v>490</v>
      </c>
      <c r="F36" s="267">
        <v>41699</v>
      </c>
      <c r="G36" s="18">
        <v>490</v>
      </c>
      <c r="H36" s="40">
        <f t="shared" si="0"/>
        <v>0</v>
      </c>
      <c r="I36" s="268" t="s">
        <v>30</v>
      </c>
    </row>
    <row r="37" spans="1:10" x14ac:dyDescent="0.25">
      <c r="A37" s="269"/>
      <c r="B37" s="270" t="s">
        <v>1173</v>
      </c>
      <c r="C37" s="271" t="s">
        <v>1027</v>
      </c>
      <c r="D37" s="266" t="s">
        <v>57</v>
      </c>
      <c r="E37" s="66">
        <v>1400</v>
      </c>
      <c r="F37" s="267">
        <v>41699</v>
      </c>
      <c r="G37" s="18">
        <v>1400</v>
      </c>
      <c r="H37" s="40">
        <f t="shared" si="0"/>
        <v>0</v>
      </c>
      <c r="I37" s="268" t="s">
        <v>30</v>
      </c>
    </row>
    <row r="38" spans="1:10" x14ac:dyDescent="0.25">
      <c r="A38" s="269"/>
      <c r="B38" s="270" t="s">
        <v>1174</v>
      </c>
      <c r="C38" s="271" t="s">
        <v>1027</v>
      </c>
      <c r="D38" s="266" t="s">
        <v>43</v>
      </c>
      <c r="E38" s="66">
        <v>2660</v>
      </c>
      <c r="F38" s="267">
        <v>41715</v>
      </c>
      <c r="G38" s="18">
        <v>2660</v>
      </c>
      <c r="H38" s="40">
        <f t="shared" si="0"/>
        <v>0</v>
      </c>
      <c r="I38" s="268" t="s">
        <v>30</v>
      </c>
    </row>
    <row r="39" spans="1:10" x14ac:dyDescent="0.25">
      <c r="A39" s="269"/>
      <c r="B39" s="270" t="s">
        <v>1175</v>
      </c>
      <c r="C39" s="271" t="s">
        <v>1027</v>
      </c>
      <c r="D39" s="266" t="s">
        <v>42</v>
      </c>
      <c r="E39" s="66">
        <v>1140</v>
      </c>
      <c r="F39" s="267">
        <v>41715</v>
      </c>
      <c r="G39" s="18">
        <v>1140</v>
      </c>
      <c r="H39" s="40">
        <f t="shared" si="0"/>
        <v>0</v>
      </c>
      <c r="I39" s="268" t="s">
        <v>30</v>
      </c>
    </row>
    <row r="40" spans="1:10" x14ac:dyDescent="0.25">
      <c r="A40" s="269"/>
      <c r="B40" s="270" t="s">
        <v>1176</v>
      </c>
      <c r="C40" s="271" t="s">
        <v>1027</v>
      </c>
      <c r="D40" s="266" t="s">
        <v>8</v>
      </c>
      <c r="E40" s="66">
        <v>4243</v>
      </c>
      <c r="F40" s="267">
        <v>41699</v>
      </c>
      <c r="G40" s="18">
        <v>4243</v>
      </c>
      <c r="H40" s="40">
        <f t="shared" si="0"/>
        <v>0</v>
      </c>
      <c r="I40" s="268" t="s">
        <v>8</v>
      </c>
    </row>
    <row r="41" spans="1:10" x14ac:dyDescent="0.25">
      <c r="A41" s="269"/>
      <c r="B41" s="270" t="s">
        <v>1177</v>
      </c>
      <c r="C41" s="271" t="s">
        <v>1027</v>
      </c>
      <c r="D41" s="266" t="s">
        <v>27</v>
      </c>
      <c r="E41" s="66">
        <v>3112</v>
      </c>
      <c r="F41" s="278" t="s">
        <v>1178</v>
      </c>
      <c r="G41" s="18">
        <f>3097+15</f>
        <v>3112</v>
      </c>
      <c r="H41" s="40">
        <f t="shared" si="0"/>
        <v>0</v>
      </c>
      <c r="I41" s="268" t="s">
        <v>217</v>
      </c>
      <c r="J41" s="21">
        <f>60.8*31</f>
        <v>1884.8</v>
      </c>
    </row>
    <row r="42" spans="1:10" x14ac:dyDescent="0.25">
      <c r="A42" s="269"/>
      <c r="B42" s="270" t="s">
        <v>1179</v>
      </c>
      <c r="C42" s="271" t="s">
        <v>1027</v>
      </c>
      <c r="D42" s="266" t="s">
        <v>79</v>
      </c>
      <c r="E42" s="66">
        <v>23380.3</v>
      </c>
      <c r="F42" s="279" t="s">
        <v>1180</v>
      </c>
      <c r="G42" s="280">
        <v>23380.3</v>
      </c>
      <c r="H42" s="40">
        <f t="shared" si="0"/>
        <v>0</v>
      </c>
      <c r="I42" s="268" t="s">
        <v>217</v>
      </c>
      <c r="J42" s="21">
        <f>81.8*15</f>
        <v>1227</v>
      </c>
    </row>
    <row r="43" spans="1:10" x14ac:dyDescent="0.25">
      <c r="A43" s="269"/>
      <c r="B43" s="270" t="s">
        <v>1181</v>
      </c>
      <c r="C43" s="271" t="s">
        <v>1027</v>
      </c>
      <c r="D43" s="266" t="s">
        <v>886</v>
      </c>
      <c r="E43" s="66">
        <v>5703</v>
      </c>
      <c r="F43" s="267">
        <v>41699</v>
      </c>
      <c r="G43" s="18">
        <v>5703</v>
      </c>
      <c r="H43" s="40">
        <f t="shared" si="0"/>
        <v>0</v>
      </c>
      <c r="I43" s="268" t="s">
        <v>217</v>
      </c>
      <c r="J43" s="21">
        <f>SUM(J41:J42)</f>
        <v>3111.8</v>
      </c>
    </row>
    <row r="44" spans="1:10" x14ac:dyDescent="0.25">
      <c r="A44" s="269"/>
      <c r="B44" s="270" t="s">
        <v>1182</v>
      </c>
      <c r="C44" s="271" t="s">
        <v>1027</v>
      </c>
      <c r="D44" s="266" t="s">
        <v>237</v>
      </c>
      <c r="E44" s="66">
        <v>7204.5</v>
      </c>
      <c r="F44" s="267">
        <v>41699</v>
      </c>
      <c r="G44" s="18">
        <v>7204.5</v>
      </c>
      <c r="H44" s="40">
        <f t="shared" si="0"/>
        <v>0</v>
      </c>
      <c r="I44" s="268" t="s">
        <v>217</v>
      </c>
    </row>
    <row r="45" spans="1:10" x14ac:dyDescent="0.25">
      <c r="A45" s="269"/>
      <c r="B45" s="270" t="s">
        <v>1183</v>
      </c>
      <c r="C45" s="271" t="s">
        <v>1027</v>
      </c>
      <c r="D45" s="266" t="s">
        <v>78</v>
      </c>
      <c r="E45" s="66">
        <v>4160</v>
      </c>
      <c r="F45" s="267">
        <v>41701</v>
      </c>
      <c r="G45" s="18">
        <v>4160</v>
      </c>
      <c r="H45" s="40">
        <f t="shared" si="0"/>
        <v>0</v>
      </c>
      <c r="I45" s="268" t="s">
        <v>162</v>
      </c>
    </row>
    <row r="46" spans="1:10" x14ac:dyDescent="0.25">
      <c r="A46" s="269"/>
      <c r="B46" s="270" t="s">
        <v>1184</v>
      </c>
      <c r="C46" s="271" t="s">
        <v>1027</v>
      </c>
      <c r="D46" s="266" t="s">
        <v>348</v>
      </c>
      <c r="E46" s="66">
        <v>2732.5</v>
      </c>
      <c r="F46" s="267">
        <v>41701</v>
      </c>
      <c r="G46" s="18">
        <v>2732.5</v>
      </c>
      <c r="H46" s="40">
        <f t="shared" si="0"/>
        <v>0</v>
      </c>
      <c r="I46" s="268" t="s">
        <v>162</v>
      </c>
    </row>
    <row r="47" spans="1:10" x14ac:dyDescent="0.25">
      <c r="A47" s="269"/>
      <c r="B47" s="270" t="s">
        <v>1185</v>
      </c>
      <c r="C47" s="271" t="s">
        <v>1027</v>
      </c>
      <c r="D47" s="266" t="s">
        <v>80</v>
      </c>
      <c r="E47" s="66">
        <v>3432</v>
      </c>
      <c r="F47" s="267">
        <v>41701</v>
      </c>
      <c r="G47" s="18">
        <v>3432</v>
      </c>
      <c r="H47" s="40">
        <f t="shared" si="0"/>
        <v>0</v>
      </c>
      <c r="I47" s="268" t="s">
        <v>162</v>
      </c>
    </row>
    <row r="48" spans="1:10" x14ac:dyDescent="0.25">
      <c r="A48" s="269"/>
      <c r="B48" s="270" t="s">
        <v>1186</v>
      </c>
      <c r="C48" s="271" t="s">
        <v>1027</v>
      </c>
      <c r="D48" s="266" t="s">
        <v>193</v>
      </c>
      <c r="E48" s="66">
        <v>6244</v>
      </c>
      <c r="F48" s="267">
        <v>41701</v>
      </c>
      <c r="G48" s="18">
        <v>6244</v>
      </c>
      <c r="H48" s="40">
        <f t="shared" si="0"/>
        <v>0</v>
      </c>
      <c r="I48" s="268" t="s">
        <v>162</v>
      </c>
    </row>
    <row r="49" spans="1:9" x14ac:dyDescent="0.25">
      <c r="A49" s="269"/>
      <c r="B49" s="270" t="s">
        <v>1187</v>
      </c>
      <c r="C49" s="271" t="s">
        <v>1027</v>
      </c>
      <c r="D49" s="266" t="s">
        <v>231</v>
      </c>
      <c r="E49" s="66">
        <v>1616.4</v>
      </c>
      <c r="F49" s="267">
        <v>41701</v>
      </c>
      <c r="G49" s="18">
        <v>1616.4</v>
      </c>
      <c r="H49" s="40">
        <f t="shared" si="0"/>
        <v>0</v>
      </c>
      <c r="I49" s="268" t="s">
        <v>162</v>
      </c>
    </row>
    <row r="50" spans="1:9" x14ac:dyDescent="0.25">
      <c r="A50" s="269"/>
      <c r="B50" s="270" t="s">
        <v>1188</v>
      </c>
      <c r="C50" s="271" t="s">
        <v>1027</v>
      </c>
      <c r="D50" s="273" t="s">
        <v>53</v>
      </c>
      <c r="E50" s="274">
        <v>0</v>
      </c>
      <c r="F50" s="267"/>
      <c r="G50" s="18"/>
      <c r="H50" s="40">
        <f t="shared" si="0"/>
        <v>0</v>
      </c>
      <c r="I50" s="268" t="s">
        <v>324</v>
      </c>
    </row>
    <row r="51" spans="1:9" x14ac:dyDescent="0.25">
      <c r="A51" s="269"/>
      <c r="B51" s="270" t="s">
        <v>1189</v>
      </c>
      <c r="C51" s="271" t="s">
        <v>1027</v>
      </c>
      <c r="D51" s="266" t="s">
        <v>16</v>
      </c>
      <c r="E51" s="66">
        <v>2325</v>
      </c>
      <c r="F51" s="267">
        <v>41701</v>
      </c>
      <c r="G51" s="18">
        <v>2325</v>
      </c>
      <c r="H51" s="40">
        <f t="shared" si="0"/>
        <v>0</v>
      </c>
      <c r="I51" s="268" t="s">
        <v>162</v>
      </c>
    </row>
    <row r="52" spans="1:9" x14ac:dyDescent="0.25">
      <c r="A52" s="269"/>
      <c r="B52" s="270" t="s">
        <v>1190</v>
      </c>
      <c r="C52" s="271" t="s">
        <v>1027</v>
      </c>
      <c r="D52" s="266" t="s">
        <v>24</v>
      </c>
      <c r="E52" s="66">
        <v>1903.5</v>
      </c>
      <c r="F52" s="267">
        <v>41699</v>
      </c>
      <c r="G52" s="18">
        <v>1903.5</v>
      </c>
      <c r="H52" s="40">
        <f t="shared" si="0"/>
        <v>0</v>
      </c>
      <c r="I52" s="268" t="s">
        <v>8</v>
      </c>
    </row>
    <row r="53" spans="1:9" x14ac:dyDescent="0.25">
      <c r="A53" s="269"/>
      <c r="B53" s="270" t="s">
        <v>1191</v>
      </c>
      <c r="C53" s="271" t="s">
        <v>1027</v>
      </c>
      <c r="D53" s="266" t="s">
        <v>235</v>
      </c>
      <c r="E53" s="66">
        <v>4098.6000000000004</v>
      </c>
      <c r="F53" s="267">
        <v>41701</v>
      </c>
      <c r="G53" s="18">
        <v>4098.6000000000004</v>
      </c>
      <c r="H53" s="40">
        <f t="shared" si="0"/>
        <v>0</v>
      </c>
      <c r="I53" s="268" t="s">
        <v>162</v>
      </c>
    </row>
    <row r="54" spans="1:9" x14ac:dyDescent="0.25">
      <c r="A54" s="269"/>
      <c r="B54" s="270" t="s">
        <v>1192</v>
      </c>
      <c r="C54" s="271" t="s">
        <v>1027</v>
      </c>
      <c r="D54" s="266" t="s">
        <v>74</v>
      </c>
      <c r="E54" s="66">
        <v>2837</v>
      </c>
      <c r="F54" s="267">
        <v>41699</v>
      </c>
      <c r="G54" s="18">
        <v>2837</v>
      </c>
      <c r="H54" s="40">
        <f t="shared" si="0"/>
        <v>0</v>
      </c>
      <c r="I54" s="268" t="s">
        <v>8</v>
      </c>
    </row>
    <row r="55" spans="1:9" x14ac:dyDescent="0.25">
      <c r="A55" s="269"/>
      <c r="B55" s="270" t="s">
        <v>1193</v>
      </c>
      <c r="C55" s="271" t="s">
        <v>1027</v>
      </c>
      <c r="D55" s="266" t="s">
        <v>234</v>
      </c>
      <c r="E55" s="66">
        <v>711.5</v>
      </c>
      <c r="F55" s="267">
        <v>41701</v>
      </c>
      <c r="G55" s="18">
        <v>711.5</v>
      </c>
      <c r="H55" s="40">
        <f t="shared" si="0"/>
        <v>0</v>
      </c>
      <c r="I55" s="268" t="s">
        <v>162</v>
      </c>
    </row>
    <row r="56" spans="1:9" x14ac:dyDescent="0.25">
      <c r="A56" s="269"/>
      <c r="B56" s="270" t="s">
        <v>1194</v>
      </c>
      <c r="C56" s="271" t="s">
        <v>1027</v>
      </c>
      <c r="D56" s="266" t="s">
        <v>561</v>
      </c>
      <c r="E56" s="66">
        <v>6583.5</v>
      </c>
      <c r="F56" s="267">
        <v>41701</v>
      </c>
      <c r="G56" s="18">
        <v>6583.5</v>
      </c>
      <c r="H56" s="40">
        <f t="shared" si="0"/>
        <v>0</v>
      </c>
      <c r="I56" s="268" t="s">
        <v>162</v>
      </c>
    </row>
    <row r="57" spans="1:9" x14ac:dyDescent="0.25">
      <c r="A57" s="269"/>
      <c r="B57" s="270" t="s">
        <v>1195</v>
      </c>
      <c r="C57" s="271" t="s">
        <v>1027</v>
      </c>
      <c r="D57" s="266" t="s">
        <v>233</v>
      </c>
      <c r="E57" s="66">
        <v>1645.5</v>
      </c>
      <c r="F57" s="267">
        <v>41701</v>
      </c>
      <c r="G57" s="18">
        <v>1645.5</v>
      </c>
      <c r="H57" s="40">
        <f t="shared" si="0"/>
        <v>0</v>
      </c>
      <c r="I57" s="268" t="s">
        <v>162</v>
      </c>
    </row>
    <row r="58" spans="1:9" x14ac:dyDescent="0.25">
      <c r="A58" s="269"/>
      <c r="B58" s="270" t="s">
        <v>1196</v>
      </c>
      <c r="C58" s="271" t="s">
        <v>1027</v>
      </c>
      <c r="D58" s="266" t="s">
        <v>23</v>
      </c>
      <c r="E58" s="66">
        <v>1749.5</v>
      </c>
      <c r="F58" s="267">
        <v>41699</v>
      </c>
      <c r="G58" s="18">
        <v>1749.5</v>
      </c>
      <c r="H58" s="40">
        <f t="shared" si="0"/>
        <v>0</v>
      </c>
      <c r="I58" s="268"/>
    </row>
    <row r="59" spans="1:9" x14ac:dyDescent="0.25">
      <c r="A59" s="269"/>
      <c r="B59" s="270" t="s">
        <v>1197</v>
      </c>
      <c r="C59" s="271" t="s">
        <v>1027</v>
      </c>
      <c r="D59" s="266" t="s">
        <v>51</v>
      </c>
      <c r="E59" s="66">
        <v>1419.5</v>
      </c>
      <c r="F59" s="267">
        <v>41699</v>
      </c>
      <c r="G59" s="18">
        <v>1419.5</v>
      </c>
      <c r="H59" s="40">
        <f t="shared" si="0"/>
        <v>0</v>
      </c>
      <c r="I59" s="268"/>
    </row>
    <row r="60" spans="1:9" x14ac:dyDescent="0.25">
      <c r="A60" s="269"/>
      <c r="B60" s="270" t="s">
        <v>1198</v>
      </c>
      <c r="C60" s="271" t="s">
        <v>1027</v>
      </c>
      <c r="D60" s="266" t="s">
        <v>99</v>
      </c>
      <c r="E60" s="66">
        <v>785.4</v>
      </c>
      <c r="F60" s="267">
        <v>41699</v>
      </c>
      <c r="G60" s="18">
        <v>785.4</v>
      </c>
      <c r="H60" s="40">
        <f t="shared" si="0"/>
        <v>0</v>
      </c>
      <c r="I60" s="268"/>
    </row>
    <row r="61" spans="1:9" x14ac:dyDescent="0.25">
      <c r="A61" s="269"/>
      <c r="B61" s="270" t="s">
        <v>1199</v>
      </c>
      <c r="C61" s="271" t="s">
        <v>1027</v>
      </c>
      <c r="D61" s="266" t="s">
        <v>782</v>
      </c>
      <c r="E61" s="66">
        <v>4164.3999999999996</v>
      </c>
      <c r="F61" s="267">
        <v>41701</v>
      </c>
      <c r="G61" s="66">
        <v>4164.3999999999996</v>
      </c>
      <c r="H61" s="40">
        <f t="shared" si="0"/>
        <v>0</v>
      </c>
      <c r="I61" s="268" t="s">
        <v>12</v>
      </c>
    </row>
    <row r="62" spans="1:9" x14ac:dyDescent="0.25">
      <c r="A62" s="269"/>
      <c r="B62" s="270" t="s">
        <v>1200</v>
      </c>
      <c r="C62" s="271" t="s">
        <v>1027</v>
      </c>
      <c r="D62" s="266" t="s">
        <v>185</v>
      </c>
      <c r="E62" s="66">
        <v>35708.6</v>
      </c>
      <c r="F62" s="267">
        <v>41701</v>
      </c>
      <c r="G62" s="66">
        <v>35708.6</v>
      </c>
      <c r="H62" s="40">
        <f t="shared" si="0"/>
        <v>0</v>
      </c>
      <c r="I62" s="268" t="s">
        <v>37</v>
      </c>
    </row>
    <row r="63" spans="1:9" x14ac:dyDescent="0.25">
      <c r="A63" s="269"/>
      <c r="B63" s="270" t="s">
        <v>1201</v>
      </c>
      <c r="C63" s="271" t="s">
        <v>1027</v>
      </c>
      <c r="D63" s="266" t="s">
        <v>106</v>
      </c>
      <c r="E63" s="66">
        <v>6532.8</v>
      </c>
      <c r="F63" s="267">
        <v>41704</v>
      </c>
      <c r="G63" s="18">
        <v>6532.8</v>
      </c>
      <c r="H63" s="40">
        <f t="shared" si="0"/>
        <v>0</v>
      </c>
      <c r="I63" s="268" t="s">
        <v>12</v>
      </c>
    </row>
    <row r="64" spans="1:9" x14ac:dyDescent="0.25">
      <c r="A64" s="269"/>
      <c r="B64" s="270" t="s">
        <v>1202</v>
      </c>
      <c r="C64" s="271" t="s">
        <v>1027</v>
      </c>
      <c r="D64" s="266" t="s">
        <v>68</v>
      </c>
      <c r="E64" s="66">
        <v>2928</v>
      </c>
      <c r="F64" s="267">
        <v>41701</v>
      </c>
      <c r="G64" s="18">
        <v>2928</v>
      </c>
      <c r="H64" s="40">
        <f t="shared" si="0"/>
        <v>0</v>
      </c>
      <c r="I64" s="268" t="s">
        <v>12</v>
      </c>
    </row>
    <row r="65" spans="1:9" x14ac:dyDescent="0.25">
      <c r="A65" s="269"/>
      <c r="B65" s="270" t="s">
        <v>1203</v>
      </c>
      <c r="C65" s="271" t="s">
        <v>1027</v>
      </c>
      <c r="D65" s="266" t="s">
        <v>62</v>
      </c>
      <c r="E65" s="66">
        <v>23642.2</v>
      </c>
      <c r="F65" s="267">
        <v>41701</v>
      </c>
      <c r="G65" s="66">
        <v>23642.2</v>
      </c>
      <c r="H65" s="40">
        <f t="shared" si="0"/>
        <v>0</v>
      </c>
      <c r="I65" s="268" t="s">
        <v>12</v>
      </c>
    </row>
    <row r="66" spans="1:9" ht="23.25" x14ac:dyDescent="0.25">
      <c r="A66" s="269"/>
      <c r="B66" s="270" t="s">
        <v>1204</v>
      </c>
      <c r="C66" s="271" t="s">
        <v>1027</v>
      </c>
      <c r="D66" s="266" t="s">
        <v>509</v>
      </c>
      <c r="E66" s="18">
        <v>20032.5</v>
      </c>
      <c r="F66" s="281" t="s">
        <v>1205</v>
      </c>
      <c r="G66" s="18">
        <f>18700+1332.5</f>
        <v>20032.5</v>
      </c>
      <c r="H66" s="40">
        <f t="shared" si="0"/>
        <v>0</v>
      </c>
      <c r="I66" s="268" t="s">
        <v>8</v>
      </c>
    </row>
    <row r="67" spans="1:9" x14ac:dyDescent="0.25">
      <c r="A67" s="269"/>
      <c r="B67" s="270"/>
      <c r="C67" s="271"/>
      <c r="D67" s="32" t="s">
        <v>1206</v>
      </c>
      <c r="E67" s="86"/>
      <c r="F67" s="87"/>
      <c r="G67" s="86"/>
      <c r="H67" s="18">
        <f t="shared" si="0"/>
        <v>0</v>
      </c>
      <c r="I67" s="282"/>
    </row>
    <row r="68" spans="1:9" x14ac:dyDescent="0.25">
      <c r="A68" s="269"/>
      <c r="B68" s="283"/>
      <c r="C68" s="284"/>
      <c r="D68" s="37" t="s">
        <v>1206</v>
      </c>
      <c r="E68" s="38"/>
      <c r="F68" s="37"/>
      <c r="G68" s="38"/>
      <c r="H68" s="40">
        <f t="shared" si="0"/>
        <v>0</v>
      </c>
    </row>
    <row r="69" spans="1:9" x14ac:dyDescent="0.25">
      <c r="A69" s="269"/>
      <c r="B69" s="285"/>
      <c r="C69" s="286"/>
      <c r="D69" s="51" t="s">
        <v>1207</v>
      </c>
      <c r="E69" s="38"/>
      <c r="F69" s="287"/>
      <c r="G69" s="288"/>
      <c r="H69" s="289">
        <f t="shared" ref="H69" si="1">E69-G69</f>
        <v>0</v>
      </c>
    </row>
    <row r="70" spans="1:9" ht="18.75" x14ac:dyDescent="0.3">
      <c r="A70" s="590" t="str">
        <f>A1</f>
        <v>REMISIONES DE    M A R Z O        2 0 1 4</v>
      </c>
      <c r="B70" s="590"/>
      <c r="C70" s="590"/>
      <c r="D70" s="590"/>
      <c r="E70" s="590"/>
      <c r="F70" s="590"/>
      <c r="G70" s="290"/>
      <c r="H70" s="60"/>
    </row>
    <row r="71" spans="1:9" ht="35.25" thickBot="1" x14ac:dyDescent="0.35">
      <c r="A71" s="255" t="s">
        <v>1</v>
      </c>
      <c r="B71" s="291" t="s">
        <v>2</v>
      </c>
      <c r="C71" s="292"/>
      <c r="D71" s="258" t="s">
        <v>1208</v>
      </c>
      <c r="E71" s="259" t="s">
        <v>4</v>
      </c>
      <c r="F71" s="293" t="s">
        <v>5</v>
      </c>
      <c r="G71" s="261" t="s">
        <v>6</v>
      </c>
      <c r="H71" s="262" t="s">
        <v>7</v>
      </c>
    </row>
    <row r="72" spans="1:9" ht="16.5" thickTop="1" x14ac:dyDescent="0.25">
      <c r="A72" s="269">
        <v>41699</v>
      </c>
      <c r="B72" s="294" t="s">
        <v>1209</v>
      </c>
      <c r="C72" s="295" t="s">
        <v>1027</v>
      </c>
      <c r="D72" s="266" t="s">
        <v>524</v>
      </c>
      <c r="E72" s="66">
        <v>4588.5</v>
      </c>
      <c r="F72" s="267">
        <v>41706</v>
      </c>
      <c r="G72" s="18">
        <v>4588.5</v>
      </c>
      <c r="H72" s="40">
        <f>E72-G72</f>
        <v>0</v>
      </c>
      <c r="I72" s="268"/>
    </row>
    <row r="73" spans="1:9" ht="15.75" x14ac:dyDescent="0.25">
      <c r="A73" s="269"/>
      <c r="B73" s="294" t="s">
        <v>1210</v>
      </c>
      <c r="C73" s="295" t="s">
        <v>1027</v>
      </c>
      <c r="D73" s="266" t="s">
        <v>12</v>
      </c>
      <c r="E73" s="66">
        <v>20.5</v>
      </c>
      <c r="F73" s="267">
        <v>41699</v>
      </c>
      <c r="G73" s="18">
        <v>20.5</v>
      </c>
      <c r="H73" s="40">
        <f>E73-G73</f>
        <v>0</v>
      </c>
      <c r="I73" s="268"/>
    </row>
    <row r="74" spans="1:9" ht="15.75" x14ac:dyDescent="0.25">
      <c r="A74" s="269"/>
      <c r="B74" s="294" t="s">
        <v>1211</v>
      </c>
      <c r="C74" s="295" t="s">
        <v>1027</v>
      </c>
      <c r="D74" s="266" t="s">
        <v>1212</v>
      </c>
      <c r="E74" s="66">
        <v>6652.5</v>
      </c>
      <c r="F74" s="267">
        <v>41699</v>
      </c>
      <c r="G74" s="18">
        <v>6652.5</v>
      </c>
      <c r="H74" s="40">
        <f t="shared" ref="H74:H134" si="2">E74-G74</f>
        <v>0</v>
      </c>
      <c r="I74" s="268"/>
    </row>
    <row r="75" spans="1:9" ht="15.75" x14ac:dyDescent="0.25">
      <c r="A75" s="269"/>
      <c r="B75" s="294" t="s">
        <v>1213</v>
      </c>
      <c r="C75" s="295" t="s">
        <v>1027</v>
      </c>
      <c r="D75" s="266" t="s">
        <v>16</v>
      </c>
      <c r="E75" s="66">
        <v>1951.2</v>
      </c>
      <c r="F75" s="267">
        <v>41708</v>
      </c>
      <c r="G75" s="18">
        <v>1951.2</v>
      </c>
      <c r="H75" s="40">
        <f t="shared" si="2"/>
        <v>0</v>
      </c>
      <c r="I75" s="268" t="s">
        <v>1214</v>
      </c>
    </row>
    <row r="76" spans="1:9" ht="15.75" x14ac:dyDescent="0.25">
      <c r="A76" s="269"/>
      <c r="B76" s="294" t="s">
        <v>1215</v>
      </c>
      <c r="C76" s="295" t="s">
        <v>1027</v>
      </c>
      <c r="D76" s="266" t="s">
        <v>19</v>
      </c>
      <c r="E76" s="66">
        <v>579798.61</v>
      </c>
      <c r="F76" s="267"/>
      <c r="G76" s="28"/>
      <c r="H76" s="50">
        <f t="shared" si="2"/>
        <v>579798.61</v>
      </c>
      <c r="I76" s="268"/>
    </row>
    <row r="77" spans="1:9" ht="15.75" x14ac:dyDescent="0.25">
      <c r="A77" s="269"/>
      <c r="B77" s="294" t="s">
        <v>1216</v>
      </c>
      <c r="C77" s="295" t="s">
        <v>1027</v>
      </c>
      <c r="D77" s="266" t="s">
        <v>124</v>
      </c>
      <c r="E77" s="66">
        <v>6113</v>
      </c>
      <c r="F77" s="267">
        <v>41699</v>
      </c>
      <c r="G77" s="18">
        <v>6113</v>
      </c>
      <c r="H77" s="40">
        <f t="shared" si="2"/>
        <v>0</v>
      </c>
      <c r="I77" s="268"/>
    </row>
    <row r="78" spans="1:9" ht="15.75" x14ac:dyDescent="0.25">
      <c r="A78" s="269"/>
      <c r="B78" s="294" t="s">
        <v>1217</v>
      </c>
      <c r="C78" s="295" t="s">
        <v>1027</v>
      </c>
      <c r="D78" s="266" t="s">
        <v>14</v>
      </c>
      <c r="E78" s="66">
        <v>10781</v>
      </c>
      <c r="F78" s="267">
        <v>41702</v>
      </c>
      <c r="G78" s="18">
        <v>10781</v>
      </c>
      <c r="H78" s="40">
        <f t="shared" si="2"/>
        <v>0</v>
      </c>
      <c r="I78" s="268" t="s">
        <v>65</v>
      </c>
    </row>
    <row r="79" spans="1:9" ht="15.75" x14ac:dyDescent="0.25">
      <c r="A79" s="269"/>
      <c r="B79" s="294" t="s">
        <v>1218</v>
      </c>
      <c r="C79" s="295" t="s">
        <v>1027</v>
      </c>
      <c r="D79" s="266" t="s">
        <v>55</v>
      </c>
      <c r="E79" s="66">
        <v>1153</v>
      </c>
      <c r="F79" s="267">
        <v>41699</v>
      </c>
      <c r="G79" s="18">
        <v>1153</v>
      </c>
      <c r="H79" s="40">
        <f t="shared" si="2"/>
        <v>0</v>
      </c>
      <c r="I79" s="268" t="s">
        <v>8</v>
      </c>
    </row>
    <row r="80" spans="1:9" ht="15.75" x14ac:dyDescent="0.25">
      <c r="A80" s="269"/>
      <c r="B80" s="294" t="s">
        <v>1219</v>
      </c>
      <c r="C80" s="295" t="s">
        <v>1027</v>
      </c>
      <c r="D80" s="266" t="s">
        <v>494</v>
      </c>
      <c r="E80" s="66">
        <v>40</v>
      </c>
      <c r="F80" s="267">
        <v>41699</v>
      </c>
      <c r="G80" s="18">
        <v>40</v>
      </c>
      <c r="H80" s="40">
        <f t="shared" si="2"/>
        <v>0</v>
      </c>
      <c r="I80" s="268"/>
    </row>
    <row r="81" spans="1:9" ht="15.75" x14ac:dyDescent="0.25">
      <c r="A81" s="269"/>
      <c r="B81" s="294" t="s">
        <v>1220</v>
      </c>
      <c r="C81" s="295" t="s">
        <v>1027</v>
      </c>
      <c r="D81" s="266" t="s">
        <v>8</v>
      </c>
      <c r="E81" s="66">
        <v>800.5</v>
      </c>
      <c r="F81" s="267">
        <v>41699</v>
      </c>
      <c r="G81" s="18">
        <v>800.5</v>
      </c>
      <c r="H81" s="40">
        <f t="shared" si="2"/>
        <v>0</v>
      </c>
      <c r="I81" s="268"/>
    </row>
    <row r="82" spans="1:9" ht="15.75" x14ac:dyDescent="0.25">
      <c r="A82" s="269"/>
      <c r="B82" s="294" t="s">
        <v>1221</v>
      </c>
      <c r="C82" s="295" t="s">
        <v>1027</v>
      </c>
      <c r="D82" s="266" t="s">
        <v>136</v>
      </c>
      <c r="E82" s="66">
        <v>2415</v>
      </c>
      <c r="F82" s="267">
        <v>41699</v>
      </c>
      <c r="G82" s="18">
        <v>2415</v>
      </c>
      <c r="H82" s="40">
        <f t="shared" si="2"/>
        <v>0</v>
      </c>
      <c r="I82" s="268"/>
    </row>
    <row r="83" spans="1:9" ht="15.75" x14ac:dyDescent="0.25">
      <c r="A83" s="269"/>
      <c r="B83" s="294" t="s">
        <v>1222</v>
      </c>
      <c r="C83" s="295" t="s">
        <v>1027</v>
      </c>
      <c r="D83" s="266" t="s">
        <v>396</v>
      </c>
      <c r="E83" s="18">
        <v>470.5</v>
      </c>
      <c r="F83" s="296" t="s">
        <v>1223</v>
      </c>
      <c r="G83" s="18">
        <v>470.5</v>
      </c>
      <c r="H83" s="40">
        <f t="shared" si="2"/>
        <v>0</v>
      </c>
      <c r="I83" s="268"/>
    </row>
    <row r="84" spans="1:9" ht="15.75" x14ac:dyDescent="0.25">
      <c r="A84" s="269"/>
      <c r="B84" s="294" t="s">
        <v>1224</v>
      </c>
      <c r="C84" s="295" t="s">
        <v>1027</v>
      </c>
      <c r="D84" s="266" t="s">
        <v>502</v>
      </c>
      <c r="E84" s="297">
        <v>578</v>
      </c>
      <c r="F84" s="298">
        <v>41699</v>
      </c>
      <c r="G84" s="299">
        <v>578</v>
      </c>
      <c r="H84" s="40">
        <f t="shared" si="2"/>
        <v>0</v>
      </c>
      <c r="I84" s="268"/>
    </row>
    <row r="85" spans="1:9" ht="15.75" x14ac:dyDescent="0.25">
      <c r="A85" s="269">
        <v>41700</v>
      </c>
      <c r="B85" s="294" t="s">
        <v>1225</v>
      </c>
      <c r="C85" s="295" t="s">
        <v>1027</v>
      </c>
      <c r="D85" s="266" t="s">
        <v>11</v>
      </c>
      <c r="E85" s="66">
        <v>25603.5</v>
      </c>
      <c r="F85" s="267">
        <v>41706</v>
      </c>
      <c r="G85" s="66">
        <v>25603.5</v>
      </c>
      <c r="H85" s="40">
        <f t="shared" si="2"/>
        <v>0</v>
      </c>
      <c r="I85" s="268"/>
    </row>
    <row r="86" spans="1:9" ht="15.75" x14ac:dyDescent="0.25">
      <c r="A86" s="269"/>
      <c r="B86" s="294" t="s">
        <v>1226</v>
      </c>
      <c r="C86" s="295" t="s">
        <v>1027</v>
      </c>
      <c r="D86" s="266" t="s">
        <v>8</v>
      </c>
      <c r="E86" s="66">
        <v>806.5</v>
      </c>
      <c r="F86" s="267">
        <v>41700</v>
      </c>
      <c r="G86" s="18">
        <v>806.5</v>
      </c>
      <c r="H86" s="40">
        <f t="shared" si="2"/>
        <v>0</v>
      </c>
      <c r="I86" s="300" t="s">
        <v>8</v>
      </c>
    </row>
    <row r="87" spans="1:9" ht="15.75" x14ac:dyDescent="0.25">
      <c r="A87" s="269"/>
      <c r="B87" s="294" t="s">
        <v>1227</v>
      </c>
      <c r="C87" s="295" t="s">
        <v>1027</v>
      </c>
      <c r="D87" s="266" t="s">
        <v>18</v>
      </c>
      <c r="E87" s="66">
        <v>2701.6</v>
      </c>
      <c r="F87" s="267">
        <v>41700</v>
      </c>
      <c r="G87" s="18">
        <v>2701.6</v>
      </c>
      <c r="H87" s="40">
        <f t="shared" si="2"/>
        <v>0</v>
      </c>
      <c r="I87" s="268"/>
    </row>
    <row r="88" spans="1:9" ht="15.75" x14ac:dyDescent="0.25">
      <c r="A88" s="269"/>
      <c r="B88" s="294" t="s">
        <v>1228</v>
      </c>
      <c r="C88" s="295" t="s">
        <v>1027</v>
      </c>
      <c r="D88" s="266" t="s">
        <v>13</v>
      </c>
      <c r="E88" s="66">
        <v>6336</v>
      </c>
      <c r="F88" s="278" t="s">
        <v>1229</v>
      </c>
      <c r="G88" s="18">
        <f>2500+3836</f>
        <v>6336</v>
      </c>
      <c r="H88" s="40">
        <f t="shared" si="2"/>
        <v>0</v>
      </c>
      <c r="I88" s="268"/>
    </row>
    <row r="89" spans="1:9" ht="15.75" x14ac:dyDescent="0.25">
      <c r="A89" s="269"/>
      <c r="B89" s="294" t="s">
        <v>1230</v>
      </c>
      <c r="C89" s="295" t="s">
        <v>1027</v>
      </c>
      <c r="D89" s="266" t="s">
        <v>44</v>
      </c>
      <c r="E89" s="66">
        <v>3800</v>
      </c>
      <c r="F89" s="267">
        <v>41715</v>
      </c>
      <c r="G89" s="18">
        <v>3800</v>
      </c>
      <c r="H89" s="40">
        <f t="shared" si="2"/>
        <v>0</v>
      </c>
      <c r="I89" s="268" t="s">
        <v>12</v>
      </c>
    </row>
    <row r="90" spans="1:9" ht="15.75" x14ac:dyDescent="0.25">
      <c r="A90" s="269"/>
      <c r="B90" s="294" t="s">
        <v>1231</v>
      </c>
      <c r="C90" s="295" t="s">
        <v>1027</v>
      </c>
      <c r="D90" s="266" t="s">
        <v>42</v>
      </c>
      <c r="E90" s="66">
        <v>1900</v>
      </c>
      <c r="F90" s="267">
        <v>41715</v>
      </c>
      <c r="G90" s="18">
        <v>1900</v>
      </c>
      <c r="H90" s="40">
        <f t="shared" si="2"/>
        <v>0</v>
      </c>
      <c r="I90" s="268" t="s">
        <v>12</v>
      </c>
    </row>
    <row r="91" spans="1:9" ht="15.75" x14ac:dyDescent="0.25">
      <c r="A91" s="269"/>
      <c r="B91" s="294" t="s">
        <v>1232</v>
      </c>
      <c r="C91" s="295" t="s">
        <v>1027</v>
      </c>
      <c r="D91" s="266" t="s">
        <v>43</v>
      </c>
      <c r="E91" s="66">
        <v>1520</v>
      </c>
      <c r="F91" s="267">
        <v>41715</v>
      </c>
      <c r="G91" s="18">
        <v>1520</v>
      </c>
      <c r="H91" s="40">
        <f t="shared" si="2"/>
        <v>0</v>
      </c>
      <c r="I91" s="268" t="s">
        <v>12</v>
      </c>
    </row>
    <row r="92" spans="1:9" ht="15.75" x14ac:dyDescent="0.25">
      <c r="A92" s="269"/>
      <c r="B92" s="294" t="s">
        <v>1233</v>
      </c>
      <c r="C92" s="295" t="s">
        <v>1027</v>
      </c>
      <c r="D92" s="266" t="s">
        <v>123</v>
      </c>
      <c r="E92" s="66">
        <v>3101</v>
      </c>
      <c r="F92" s="277" t="s">
        <v>1234</v>
      </c>
      <c r="G92" s="18">
        <v>3101</v>
      </c>
      <c r="H92" s="40">
        <f t="shared" si="2"/>
        <v>0</v>
      </c>
      <c r="I92" s="268" t="s">
        <v>8</v>
      </c>
    </row>
    <row r="93" spans="1:9" ht="15.75" x14ac:dyDescent="0.25">
      <c r="A93" s="269"/>
      <c r="B93" s="294" t="s">
        <v>1235</v>
      </c>
      <c r="C93" s="295" t="s">
        <v>1027</v>
      </c>
      <c r="D93" s="266" t="s">
        <v>29</v>
      </c>
      <c r="E93" s="66">
        <v>8485</v>
      </c>
      <c r="F93" s="267">
        <v>41701</v>
      </c>
      <c r="G93" s="66">
        <v>8485</v>
      </c>
      <c r="H93" s="40">
        <f t="shared" si="2"/>
        <v>0</v>
      </c>
      <c r="I93" s="268" t="s">
        <v>12</v>
      </c>
    </row>
    <row r="94" spans="1:9" ht="15.75" x14ac:dyDescent="0.25">
      <c r="A94" s="269"/>
      <c r="B94" s="294" t="s">
        <v>1236</v>
      </c>
      <c r="C94" s="295" t="s">
        <v>1027</v>
      </c>
      <c r="D94" s="266" t="s">
        <v>47</v>
      </c>
      <c r="E94" s="66">
        <v>4435</v>
      </c>
      <c r="F94" s="267">
        <v>41701</v>
      </c>
      <c r="G94" s="66">
        <v>4435</v>
      </c>
      <c r="H94" s="40">
        <f t="shared" si="2"/>
        <v>0</v>
      </c>
      <c r="I94" s="268" t="s">
        <v>12</v>
      </c>
    </row>
    <row r="95" spans="1:9" ht="15.75" x14ac:dyDescent="0.25">
      <c r="A95" s="269"/>
      <c r="B95" s="294" t="s">
        <v>1237</v>
      </c>
      <c r="C95" s="295" t="s">
        <v>1027</v>
      </c>
      <c r="D95" s="266" t="s">
        <v>338</v>
      </c>
      <c r="E95" s="66">
        <v>638</v>
      </c>
      <c r="F95" s="267">
        <v>41701</v>
      </c>
      <c r="G95" s="66">
        <v>638</v>
      </c>
      <c r="H95" s="40">
        <f t="shared" si="2"/>
        <v>0</v>
      </c>
      <c r="I95" s="268" t="s">
        <v>12</v>
      </c>
    </row>
    <row r="96" spans="1:9" ht="15.75" x14ac:dyDescent="0.25">
      <c r="A96" s="269"/>
      <c r="B96" s="294" t="s">
        <v>1238</v>
      </c>
      <c r="C96" s="295" t="s">
        <v>1027</v>
      </c>
      <c r="D96" s="266" t="s">
        <v>34</v>
      </c>
      <c r="E96" s="66">
        <v>2255</v>
      </c>
      <c r="F96" s="275" t="s">
        <v>1239</v>
      </c>
      <c r="G96" s="66">
        <v>2255</v>
      </c>
      <c r="H96" s="40">
        <f t="shared" si="2"/>
        <v>0</v>
      </c>
      <c r="I96" s="268" t="s">
        <v>12</v>
      </c>
    </row>
    <row r="97" spans="1:9" ht="15.75" x14ac:dyDescent="0.25">
      <c r="A97" s="269"/>
      <c r="B97" s="294" t="s">
        <v>1240</v>
      </c>
      <c r="C97" s="295" t="s">
        <v>1027</v>
      </c>
      <c r="D97" s="266" t="s">
        <v>215</v>
      </c>
      <c r="E97" s="66">
        <v>812</v>
      </c>
      <c r="F97" s="267">
        <v>41700</v>
      </c>
      <c r="G97" s="18">
        <v>812</v>
      </c>
      <c r="H97" s="40">
        <f t="shared" si="2"/>
        <v>0</v>
      </c>
      <c r="I97" s="268" t="s">
        <v>8</v>
      </c>
    </row>
    <row r="98" spans="1:9" ht="15.75" x14ac:dyDescent="0.25">
      <c r="A98" s="269"/>
      <c r="B98" s="294" t="s">
        <v>1241</v>
      </c>
      <c r="C98" s="295" t="s">
        <v>1027</v>
      </c>
      <c r="D98" s="273" t="s">
        <v>53</v>
      </c>
      <c r="E98" s="274">
        <v>0</v>
      </c>
      <c r="F98" s="267"/>
      <c r="G98" s="18"/>
      <c r="H98" s="40">
        <f t="shared" si="2"/>
        <v>0</v>
      </c>
      <c r="I98" s="268" t="s">
        <v>324</v>
      </c>
    </row>
    <row r="99" spans="1:9" ht="15.75" x14ac:dyDescent="0.25">
      <c r="A99" s="269"/>
      <c r="B99" s="294" t="s">
        <v>1242</v>
      </c>
      <c r="C99" s="295" t="s">
        <v>1027</v>
      </c>
      <c r="D99" s="266" t="s">
        <v>48</v>
      </c>
      <c r="E99" s="66">
        <v>814</v>
      </c>
      <c r="F99" s="267">
        <v>41701</v>
      </c>
      <c r="G99" s="18">
        <v>814</v>
      </c>
      <c r="H99" s="40">
        <f t="shared" si="2"/>
        <v>0</v>
      </c>
      <c r="I99" s="268" t="s">
        <v>12</v>
      </c>
    </row>
    <row r="100" spans="1:9" ht="15.75" x14ac:dyDescent="0.25">
      <c r="A100" s="269"/>
      <c r="B100" s="294" t="s">
        <v>1243</v>
      </c>
      <c r="C100" s="295" t="s">
        <v>1027</v>
      </c>
      <c r="D100" s="266" t="s">
        <v>12</v>
      </c>
      <c r="E100" s="66">
        <v>5124.5</v>
      </c>
      <c r="F100" s="267">
        <v>41700</v>
      </c>
      <c r="G100" s="18">
        <v>5124.5</v>
      </c>
      <c r="H100" s="40">
        <f t="shared" si="2"/>
        <v>0</v>
      </c>
      <c r="I100" s="268"/>
    </row>
    <row r="101" spans="1:9" ht="15.75" x14ac:dyDescent="0.25">
      <c r="A101" s="269"/>
      <c r="B101" s="294" t="s">
        <v>1244</v>
      </c>
      <c r="C101" s="295" t="s">
        <v>1027</v>
      </c>
      <c r="D101" s="273" t="s">
        <v>53</v>
      </c>
      <c r="E101" s="274">
        <v>0</v>
      </c>
      <c r="F101" s="267"/>
      <c r="G101" s="18"/>
      <c r="H101" s="40">
        <f t="shared" si="2"/>
        <v>0</v>
      </c>
      <c r="I101" s="268" t="s">
        <v>1245</v>
      </c>
    </row>
    <row r="102" spans="1:9" ht="15.75" x14ac:dyDescent="0.25">
      <c r="A102" s="269"/>
      <c r="B102" s="294" t="s">
        <v>1246</v>
      </c>
      <c r="C102" s="295" t="s">
        <v>1027</v>
      </c>
      <c r="D102" s="266" t="s">
        <v>133</v>
      </c>
      <c r="E102" s="66">
        <v>20803.5</v>
      </c>
      <c r="F102" s="267">
        <v>41700</v>
      </c>
      <c r="G102" s="18">
        <v>20803.5</v>
      </c>
      <c r="H102" s="40">
        <f t="shared" si="2"/>
        <v>0</v>
      </c>
      <c r="I102" s="268" t="s">
        <v>8</v>
      </c>
    </row>
    <row r="103" spans="1:9" ht="23.25" x14ac:dyDescent="0.25">
      <c r="A103" s="269"/>
      <c r="B103" s="294" t="s">
        <v>1247</v>
      </c>
      <c r="C103" s="295" t="s">
        <v>1027</v>
      </c>
      <c r="D103" s="266" t="s">
        <v>55</v>
      </c>
      <c r="E103" s="18">
        <v>15787</v>
      </c>
      <c r="F103" s="296" t="s">
        <v>1248</v>
      </c>
      <c r="G103" s="18">
        <v>15787</v>
      </c>
      <c r="H103" s="40">
        <f t="shared" si="2"/>
        <v>0</v>
      </c>
      <c r="I103" s="268" t="s">
        <v>8</v>
      </c>
    </row>
    <row r="104" spans="1:9" ht="15.75" x14ac:dyDescent="0.25">
      <c r="A104" s="269"/>
      <c r="B104" s="294" t="s">
        <v>1249</v>
      </c>
      <c r="C104" s="295" t="s">
        <v>1027</v>
      </c>
      <c r="D104" s="266" t="s">
        <v>8</v>
      </c>
      <c r="E104" s="66">
        <v>820</v>
      </c>
      <c r="F104" s="267">
        <v>41700</v>
      </c>
      <c r="G104" s="18">
        <v>820</v>
      </c>
      <c r="H104" s="40">
        <f t="shared" si="2"/>
        <v>0</v>
      </c>
      <c r="I104" s="268" t="s">
        <v>8</v>
      </c>
    </row>
    <row r="105" spans="1:9" ht="15.75" x14ac:dyDescent="0.25">
      <c r="A105" s="269"/>
      <c r="B105" s="294" t="s">
        <v>1250</v>
      </c>
      <c r="C105" s="295" t="s">
        <v>1027</v>
      </c>
      <c r="D105" s="266" t="s">
        <v>180</v>
      </c>
      <c r="E105" s="66">
        <v>25437.5</v>
      </c>
      <c r="F105" s="278" t="s">
        <v>1251</v>
      </c>
      <c r="G105" s="18">
        <f>8349+17088.5</f>
        <v>25437.5</v>
      </c>
      <c r="H105" s="40">
        <f t="shared" si="2"/>
        <v>0</v>
      </c>
      <c r="I105" s="268" t="s">
        <v>21</v>
      </c>
    </row>
    <row r="106" spans="1:9" ht="15.75" x14ac:dyDescent="0.25">
      <c r="A106" s="269"/>
      <c r="B106" s="294" t="s">
        <v>1252</v>
      </c>
      <c r="C106" s="295" t="s">
        <v>1027</v>
      </c>
      <c r="D106" s="266" t="s">
        <v>98</v>
      </c>
      <c r="E106" s="66">
        <v>11593</v>
      </c>
      <c r="F106" s="267">
        <v>41701</v>
      </c>
      <c r="G106" s="18">
        <v>11593</v>
      </c>
      <c r="H106" s="40">
        <f t="shared" si="2"/>
        <v>0</v>
      </c>
      <c r="I106" s="268" t="s">
        <v>21</v>
      </c>
    </row>
    <row r="107" spans="1:9" ht="15.75" x14ac:dyDescent="0.25">
      <c r="A107" s="269"/>
      <c r="B107" s="294" t="s">
        <v>1253</v>
      </c>
      <c r="C107" s="295" t="s">
        <v>1027</v>
      </c>
      <c r="D107" s="266" t="s">
        <v>68</v>
      </c>
      <c r="E107" s="66">
        <v>2943</v>
      </c>
      <c r="F107" s="267">
        <v>41701</v>
      </c>
      <c r="G107" s="18">
        <v>2943</v>
      </c>
      <c r="H107" s="40">
        <f t="shared" si="2"/>
        <v>0</v>
      </c>
      <c r="I107" s="268" t="s">
        <v>21</v>
      </c>
    </row>
    <row r="108" spans="1:9" ht="15.75" x14ac:dyDescent="0.25">
      <c r="A108" s="269"/>
      <c r="B108" s="294" t="s">
        <v>1254</v>
      </c>
      <c r="C108" s="295" t="s">
        <v>1027</v>
      </c>
      <c r="D108" s="266" t="s">
        <v>17</v>
      </c>
      <c r="E108" s="66">
        <v>6334</v>
      </c>
      <c r="F108" s="267">
        <v>41701</v>
      </c>
      <c r="G108" s="18">
        <v>6334</v>
      </c>
      <c r="H108" s="40">
        <f t="shared" si="2"/>
        <v>0</v>
      </c>
      <c r="I108" s="268" t="s">
        <v>21</v>
      </c>
    </row>
    <row r="109" spans="1:9" ht="15.75" x14ac:dyDescent="0.25">
      <c r="A109" s="269"/>
      <c r="B109" s="294" t="s">
        <v>1255</v>
      </c>
      <c r="C109" s="295" t="s">
        <v>1027</v>
      </c>
      <c r="D109" s="266" t="s">
        <v>27</v>
      </c>
      <c r="E109" s="66">
        <v>2684</v>
      </c>
      <c r="F109" s="267">
        <v>41701</v>
      </c>
      <c r="G109" s="18">
        <v>2684</v>
      </c>
      <c r="H109" s="40">
        <f t="shared" si="2"/>
        <v>0</v>
      </c>
      <c r="I109" s="268" t="s">
        <v>21</v>
      </c>
    </row>
    <row r="110" spans="1:9" ht="15.75" x14ac:dyDescent="0.25">
      <c r="A110" s="269"/>
      <c r="B110" s="294" t="s">
        <v>1256</v>
      </c>
      <c r="C110" s="295" t="s">
        <v>1027</v>
      </c>
      <c r="D110" s="266" t="s">
        <v>886</v>
      </c>
      <c r="E110" s="66">
        <v>6793</v>
      </c>
      <c r="F110" s="267">
        <v>41700</v>
      </c>
      <c r="G110" s="18">
        <v>6793</v>
      </c>
      <c r="H110" s="40">
        <f t="shared" si="2"/>
        <v>0</v>
      </c>
      <c r="I110" s="268"/>
    </row>
    <row r="111" spans="1:9" ht="15.75" x14ac:dyDescent="0.25">
      <c r="A111" s="269"/>
      <c r="B111" s="294" t="s">
        <v>1257</v>
      </c>
      <c r="C111" s="295" t="s">
        <v>1027</v>
      </c>
      <c r="D111" s="266" t="s">
        <v>8</v>
      </c>
      <c r="E111" s="66">
        <v>5264</v>
      </c>
      <c r="F111" s="267">
        <v>41700</v>
      </c>
      <c r="G111" s="18">
        <v>5264</v>
      </c>
      <c r="H111" s="40">
        <f t="shared" si="2"/>
        <v>0</v>
      </c>
      <c r="I111" s="268" t="s">
        <v>8</v>
      </c>
    </row>
    <row r="112" spans="1:9" ht="15.75" x14ac:dyDescent="0.25">
      <c r="A112" s="269"/>
      <c r="B112" s="294" t="s">
        <v>1258</v>
      </c>
      <c r="C112" s="295" t="s">
        <v>1027</v>
      </c>
      <c r="D112" s="266" t="s">
        <v>14</v>
      </c>
      <c r="E112" s="66">
        <v>7537</v>
      </c>
      <c r="F112" s="267">
        <v>41701</v>
      </c>
      <c r="G112" s="18">
        <v>7537</v>
      </c>
      <c r="H112" s="40">
        <f t="shared" si="2"/>
        <v>0</v>
      </c>
      <c r="I112" s="268" t="s">
        <v>21</v>
      </c>
    </row>
    <row r="113" spans="1:9" ht="15.75" x14ac:dyDescent="0.25">
      <c r="A113" s="269"/>
      <c r="B113" s="294" t="s">
        <v>1259</v>
      </c>
      <c r="C113" s="295" t="s">
        <v>1027</v>
      </c>
      <c r="D113" s="266" t="s">
        <v>13</v>
      </c>
      <c r="E113" s="66">
        <v>773.5</v>
      </c>
      <c r="F113" s="267">
        <v>41702</v>
      </c>
      <c r="G113" s="18">
        <v>773.5</v>
      </c>
      <c r="H113" s="40">
        <f t="shared" si="2"/>
        <v>0</v>
      </c>
      <c r="I113" s="268" t="s">
        <v>21</v>
      </c>
    </row>
    <row r="114" spans="1:9" ht="15.75" x14ac:dyDescent="0.25">
      <c r="A114" s="269"/>
      <c r="B114" s="294" t="s">
        <v>1260</v>
      </c>
      <c r="C114" s="295" t="s">
        <v>1027</v>
      </c>
      <c r="D114" s="266" t="s">
        <v>22</v>
      </c>
      <c r="E114" s="66">
        <v>1800</v>
      </c>
      <c r="F114" s="267">
        <v>41700</v>
      </c>
      <c r="G114" s="18">
        <v>1800</v>
      </c>
      <c r="H114" s="40">
        <f t="shared" si="2"/>
        <v>0</v>
      </c>
      <c r="I114" s="268"/>
    </row>
    <row r="115" spans="1:9" ht="15.75" x14ac:dyDescent="0.25">
      <c r="A115" s="269"/>
      <c r="B115" s="294" t="s">
        <v>1261</v>
      </c>
      <c r="C115" s="295" t="s">
        <v>1027</v>
      </c>
      <c r="D115" s="266" t="s">
        <v>766</v>
      </c>
      <c r="E115" s="66">
        <v>3800</v>
      </c>
      <c r="F115" s="267">
        <v>41700</v>
      </c>
      <c r="G115" s="18">
        <v>3800</v>
      </c>
      <c r="H115" s="40">
        <f t="shared" si="2"/>
        <v>0</v>
      </c>
      <c r="I115" s="268"/>
    </row>
    <row r="116" spans="1:9" ht="15.75" x14ac:dyDescent="0.25">
      <c r="A116" s="269"/>
      <c r="B116" s="294" t="s">
        <v>1262</v>
      </c>
      <c r="C116" s="295" t="s">
        <v>1027</v>
      </c>
      <c r="D116" s="266" t="s">
        <v>136</v>
      </c>
      <c r="E116" s="66">
        <v>1274</v>
      </c>
      <c r="F116" s="267">
        <v>41700</v>
      </c>
      <c r="G116" s="18">
        <v>1274</v>
      </c>
      <c r="H116" s="40">
        <f t="shared" si="2"/>
        <v>0</v>
      </c>
      <c r="I116" s="268" t="s">
        <v>8</v>
      </c>
    </row>
    <row r="117" spans="1:9" ht="15.75" x14ac:dyDescent="0.25">
      <c r="A117" s="269"/>
      <c r="B117" s="294" t="s">
        <v>1263</v>
      </c>
      <c r="C117" s="295" t="s">
        <v>1027</v>
      </c>
      <c r="D117" s="266" t="s">
        <v>367</v>
      </c>
      <c r="E117" s="18">
        <v>1183</v>
      </c>
      <c r="F117" s="278" t="s">
        <v>1264</v>
      </c>
      <c r="G117" s="18">
        <v>1183</v>
      </c>
      <c r="H117" s="40">
        <f t="shared" si="2"/>
        <v>0</v>
      </c>
      <c r="I117" s="268"/>
    </row>
    <row r="118" spans="1:9" ht="15.75" x14ac:dyDescent="0.25">
      <c r="A118" s="269"/>
      <c r="B118" s="294" t="s">
        <v>1265</v>
      </c>
      <c r="C118" s="295" t="s">
        <v>1027</v>
      </c>
      <c r="D118" s="266" t="s">
        <v>720</v>
      </c>
      <c r="E118" s="66">
        <v>2368</v>
      </c>
      <c r="F118" s="267">
        <v>41700</v>
      </c>
      <c r="G118" s="18">
        <v>2368</v>
      </c>
      <c r="H118" s="40">
        <f t="shared" si="2"/>
        <v>0</v>
      </c>
      <c r="I118" s="268"/>
    </row>
    <row r="119" spans="1:9" ht="15.75" x14ac:dyDescent="0.25">
      <c r="A119" s="269"/>
      <c r="B119" s="294" t="s">
        <v>1266</v>
      </c>
      <c r="C119" s="295" t="s">
        <v>1027</v>
      </c>
      <c r="D119" s="266" t="s">
        <v>902</v>
      </c>
      <c r="E119" s="66">
        <v>2000</v>
      </c>
      <c r="F119" s="267">
        <v>41700</v>
      </c>
      <c r="G119" s="18">
        <v>2000</v>
      </c>
      <c r="H119" s="40">
        <f t="shared" si="2"/>
        <v>0</v>
      </c>
      <c r="I119" s="268"/>
    </row>
    <row r="120" spans="1:9" ht="15.75" x14ac:dyDescent="0.25">
      <c r="A120" s="269"/>
      <c r="B120" s="294" t="s">
        <v>1267</v>
      </c>
      <c r="C120" s="295" t="s">
        <v>1027</v>
      </c>
      <c r="D120" s="266" t="s">
        <v>52</v>
      </c>
      <c r="E120" s="66">
        <v>2427</v>
      </c>
      <c r="F120" s="267">
        <v>41700</v>
      </c>
      <c r="G120" s="18">
        <v>2427</v>
      </c>
      <c r="H120" s="40">
        <f t="shared" si="2"/>
        <v>0</v>
      </c>
      <c r="I120" s="268"/>
    </row>
    <row r="121" spans="1:9" ht="15.75" x14ac:dyDescent="0.25">
      <c r="A121" s="269"/>
      <c r="B121" s="294" t="s">
        <v>1268</v>
      </c>
      <c r="C121" s="295" t="s">
        <v>1027</v>
      </c>
      <c r="D121" s="266" t="s">
        <v>152</v>
      </c>
      <c r="E121" s="66">
        <v>6881.5</v>
      </c>
      <c r="F121" s="267">
        <v>41700</v>
      </c>
      <c r="G121" s="18">
        <v>6881.5</v>
      </c>
      <c r="H121" s="40">
        <f t="shared" si="2"/>
        <v>0</v>
      </c>
      <c r="I121" s="268"/>
    </row>
    <row r="122" spans="1:9" ht="15.75" x14ac:dyDescent="0.25">
      <c r="A122" s="269"/>
      <c r="B122" s="294" t="s">
        <v>1269</v>
      </c>
      <c r="C122" s="295" t="s">
        <v>1027</v>
      </c>
      <c r="D122" s="266" t="s">
        <v>16</v>
      </c>
      <c r="E122" s="66">
        <v>3278</v>
      </c>
      <c r="F122" s="267">
        <v>41702</v>
      </c>
      <c r="G122" s="18">
        <v>3278</v>
      </c>
      <c r="H122" s="40">
        <f t="shared" si="2"/>
        <v>0</v>
      </c>
      <c r="I122" s="268" t="s">
        <v>27</v>
      </c>
    </row>
    <row r="123" spans="1:9" ht="15.75" x14ac:dyDescent="0.25">
      <c r="A123" s="269"/>
      <c r="B123" s="294" t="s">
        <v>1270</v>
      </c>
      <c r="C123" s="295" t="s">
        <v>1027</v>
      </c>
      <c r="D123" s="266" t="s">
        <v>8</v>
      </c>
      <c r="E123" s="66">
        <v>1802</v>
      </c>
      <c r="F123" s="267">
        <v>41700</v>
      </c>
      <c r="G123" s="18">
        <v>1802</v>
      </c>
      <c r="H123" s="40">
        <f t="shared" si="2"/>
        <v>0</v>
      </c>
      <c r="I123" s="268" t="s">
        <v>8</v>
      </c>
    </row>
    <row r="124" spans="1:9" ht="15.75" x14ac:dyDescent="0.25">
      <c r="A124" s="269"/>
      <c r="B124" s="294" t="s">
        <v>1271</v>
      </c>
      <c r="C124" s="295" t="s">
        <v>1027</v>
      </c>
      <c r="D124" s="266" t="s">
        <v>152</v>
      </c>
      <c r="E124" s="66">
        <v>14661</v>
      </c>
      <c r="F124" s="267">
        <v>41700</v>
      </c>
      <c r="G124" s="18">
        <v>14661</v>
      </c>
      <c r="H124" s="40">
        <f t="shared" si="2"/>
        <v>0</v>
      </c>
      <c r="I124" s="268"/>
    </row>
    <row r="125" spans="1:9" ht="15.75" x14ac:dyDescent="0.25">
      <c r="A125" s="269"/>
      <c r="B125" s="294" t="s">
        <v>1272</v>
      </c>
      <c r="C125" s="295" t="s">
        <v>1027</v>
      </c>
      <c r="D125" s="266" t="s">
        <v>179</v>
      </c>
      <c r="E125" s="66">
        <v>18731</v>
      </c>
      <c r="F125" s="267">
        <v>41700</v>
      </c>
      <c r="G125" s="18">
        <v>18731</v>
      </c>
      <c r="H125" s="40">
        <f t="shared" si="2"/>
        <v>0</v>
      </c>
      <c r="I125" s="268"/>
    </row>
    <row r="126" spans="1:9" ht="15.75" x14ac:dyDescent="0.25">
      <c r="A126" s="269">
        <v>41701</v>
      </c>
      <c r="B126" s="294" t="s">
        <v>1273</v>
      </c>
      <c r="C126" s="295" t="s">
        <v>1027</v>
      </c>
      <c r="D126" s="266" t="s">
        <v>534</v>
      </c>
      <c r="E126" s="66">
        <v>191</v>
      </c>
      <c r="F126" s="267">
        <v>41701</v>
      </c>
      <c r="G126" s="18">
        <v>191</v>
      </c>
      <c r="H126" s="40">
        <f t="shared" si="2"/>
        <v>0</v>
      </c>
      <c r="I126" s="266"/>
    </row>
    <row r="127" spans="1:9" ht="15.75" x14ac:dyDescent="0.25">
      <c r="A127" s="269"/>
      <c r="B127" s="294" t="s">
        <v>1274</v>
      </c>
      <c r="C127" s="295" t="s">
        <v>1027</v>
      </c>
      <c r="D127" s="266" t="s">
        <v>13</v>
      </c>
      <c r="E127" s="66">
        <v>1544</v>
      </c>
      <c r="F127" s="267">
        <v>41702</v>
      </c>
      <c r="G127" s="18">
        <v>1544</v>
      </c>
      <c r="H127" s="40">
        <f t="shared" si="2"/>
        <v>0</v>
      </c>
      <c r="I127" s="66" t="s">
        <v>21</v>
      </c>
    </row>
    <row r="128" spans="1:9" ht="15.75" x14ac:dyDescent="0.25">
      <c r="A128" s="269"/>
      <c r="B128" s="294" t="s">
        <v>1275</v>
      </c>
      <c r="C128" s="295" t="s">
        <v>1027</v>
      </c>
      <c r="D128" s="266" t="s">
        <v>149</v>
      </c>
      <c r="E128" s="66">
        <v>10125.6</v>
      </c>
      <c r="F128" s="267">
        <v>41701</v>
      </c>
      <c r="G128" s="18">
        <v>10125.6</v>
      </c>
      <c r="H128" s="40">
        <f t="shared" si="2"/>
        <v>0</v>
      </c>
      <c r="I128" s="266"/>
    </row>
    <row r="129" spans="1:9" ht="15.75" x14ac:dyDescent="0.25">
      <c r="A129" s="269"/>
      <c r="B129" s="294" t="s">
        <v>1276</v>
      </c>
      <c r="C129" s="295" t="s">
        <v>1027</v>
      </c>
      <c r="D129" s="266" t="s">
        <v>44</v>
      </c>
      <c r="E129" s="66">
        <v>3800</v>
      </c>
      <c r="F129" s="267">
        <v>41720</v>
      </c>
      <c r="G129" s="18">
        <v>3800</v>
      </c>
      <c r="H129" s="40">
        <f t="shared" si="2"/>
        <v>0</v>
      </c>
      <c r="I129" s="266" t="s">
        <v>30</v>
      </c>
    </row>
    <row r="130" spans="1:9" ht="15.75" x14ac:dyDescent="0.25">
      <c r="A130" s="269"/>
      <c r="B130" s="294" t="s">
        <v>1277</v>
      </c>
      <c r="C130" s="295" t="s">
        <v>1027</v>
      </c>
      <c r="D130" s="266" t="s">
        <v>42</v>
      </c>
      <c r="E130" s="66">
        <v>1140</v>
      </c>
      <c r="F130" s="267">
        <v>41720</v>
      </c>
      <c r="G130" s="18">
        <v>1140</v>
      </c>
      <c r="H130" s="40">
        <f t="shared" si="2"/>
        <v>0</v>
      </c>
      <c r="I130" s="266" t="s">
        <v>12</v>
      </c>
    </row>
    <row r="131" spans="1:9" ht="15.75" x14ac:dyDescent="0.25">
      <c r="A131" s="269"/>
      <c r="B131" s="294" t="s">
        <v>1278</v>
      </c>
      <c r="C131" s="295" t="s">
        <v>1027</v>
      </c>
      <c r="D131" s="266" t="s">
        <v>43</v>
      </c>
      <c r="E131" s="66">
        <v>1520</v>
      </c>
      <c r="F131" s="267">
        <v>41720</v>
      </c>
      <c r="G131" s="18">
        <v>1520</v>
      </c>
      <c r="H131" s="40">
        <f t="shared" si="2"/>
        <v>0</v>
      </c>
      <c r="I131" s="266" t="s">
        <v>12</v>
      </c>
    </row>
    <row r="132" spans="1:9" ht="15.75" x14ac:dyDescent="0.25">
      <c r="A132" s="269"/>
      <c r="B132" s="294" t="s">
        <v>1279</v>
      </c>
      <c r="C132" s="295" t="s">
        <v>1027</v>
      </c>
      <c r="D132" s="266" t="s">
        <v>46</v>
      </c>
      <c r="E132" s="66">
        <v>1792</v>
      </c>
      <c r="F132" s="267">
        <v>41701</v>
      </c>
      <c r="G132" s="18">
        <v>1792</v>
      </c>
      <c r="H132" s="40">
        <f t="shared" si="2"/>
        <v>0</v>
      </c>
      <c r="I132" s="266" t="s">
        <v>30</v>
      </c>
    </row>
    <row r="133" spans="1:9" ht="15.75" x14ac:dyDescent="0.25">
      <c r="A133" s="263"/>
      <c r="B133" s="301"/>
      <c r="C133" s="302"/>
      <c r="D133" s="51" t="s">
        <v>1280</v>
      </c>
      <c r="E133" s="303"/>
      <c r="F133" s="39"/>
      <c r="G133" s="38"/>
      <c r="H133" s="40">
        <f t="shared" si="2"/>
        <v>0</v>
      </c>
      <c r="I133" s="282"/>
    </row>
    <row r="134" spans="1:9" ht="15.75" x14ac:dyDescent="0.25">
      <c r="A134" s="263"/>
      <c r="B134" s="301"/>
      <c r="C134" s="302"/>
      <c r="D134" s="51" t="s">
        <v>1206</v>
      </c>
      <c r="E134" s="304"/>
      <c r="F134" s="31"/>
      <c r="G134" s="58"/>
      <c r="H134" s="289">
        <f t="shared" si="2"/>
        <v>0</v>
      </c>
      <c r="I134" s="282"/>
    </row>
    <row r="135" spans="1:9" ht="15.75" x14ac:dyDescent="0.25">
      <c r="A135" s="263"/>
      <c r="B135" s="301"/>
      <c r="C135" s="302"/>
      <c r="D135" s="51" t="s">
        <v>1206</v>
      </c>
      <c r="E135" s="304"/>
      <c r="F135" s="31"/>
      <c r="G135" s="58"/>
      <c r="H135" s="289"/>
    </row>
    <row r="136" spans="1:9" ht="18.75" x14ac:dyDescent="0.3">
      <c r="A136" s="589" t="str">
        <f>A70</f>
        <v>REMISIONES DE    M A R Z O        2 0 1 4</v>
      </c>
      <c r="B136" s="589"/>
      <c r="C136" s="589"/>
      <c r="D136" s="591"/>
      <c r="E136" s="591"/>
      <c r="F136" s="591"/>
      <c r="G136" s="305"/>
      <c r="H136" s="306"/>
    </row>
    <row r="137" spans="1:9" ht="35.25" thickBot="1" x14ac:dyDescent="0.35">
      <c r="A137" s="255" t="s">
        <v>1</v>
      </c>
      <c r="B137" s="291" t="s">
        <v>2</v>
      </c>
      <c r="C137" s="292"/>
      <c r="D137" s="258" t="s">
        <v>1281</v>
      </c>
      <c r="E137" s="259" t="s">
        <v>4</v>
      </c>
      <c r="F137" s="293" t="s">
        <v>5</v>
      </c>
      <c r="G137" s="261" t="s">
        <v>6</v>
      </c>
      <c r="H137" s="307" t="s">
        <v>7</v>
      </c>
    </row>
    <row r="138" spans="1:9" ht="16.5" thickTop="1" x14ac:dyDescent="0.25">
      <c r="A138" s="269">
        <v>41701</v>
      </c>
      <c r="B138" s="294" t="s">
        <v>1282</v>
      </c>
      <c r="C138" s="308" t="s">
        <v>1027</v>
      </c>
      <c r="D138" s="266" t="s">
        <v>149</v>
      </c>
      <c r="E138" s="66">
        <v>7414.5</v>
      </c>
      <c r="F138" s="298">
        <v>41701</v>
      </c>
      <c r="G138" s="299">
        <v>7414.5</v>
      </c>
      <c r="H138" s="40">
        <f>E138-G138</f>
        <v>0</v>
      </c>
      <c r="I138" s="266"/>
    </row>
    <row r="139" spans="1:9" x14ac:dyDescent="0.25">
      <c r="A139" s="269"/>
      <c r="B139" s="309" t="s">
        <v>1283</v>
      </c>
      <c r="C139" s="308" t="s">
        <v>1027</v>
      </c>
      <c r="D139" s="266" t="s">
        <v>20</v>
      </c>
      <c r="E139" s="310">
        <v>4437</v>
      </c>
      <c r="F139" s="53">
        <v>41703</v>
      </c>
      <c r="G139" s="52">
        <v>4437</v>
      </c>
      <c r="H139" s="98">
        <f>E139-G139</f>
        <v>0</v>
      </c>
      <c r="I139" s="266" t="s">
        <v>8</v>
      </c>
    </row>
    <row r="140" spans="1:9" ht="15.75" x14ac:dyDescent="0.25">
      <c r="A140" s="269"/>
      <c r="B140" s="294" t="s">
        <v>1284</v>
      </c>
      <c r="C140" s="308" t="s">
        <v>1027</v>
      </c>
      <c r="D140" s="266" t="s">
        <v>96</v>
      </c>
      <c r="E140" s="310">
        <v>25000</v>
      </c>
      <c r="F140" s="53">
        <v>41708</v>
      </c>
      <c r="G140" s="311">
        <v>23437.5</v>
      </c>
      <c r="H140" s="312">
        <f t="shared" ref="H140:H200" si="3">E140-G140</f>
        <v>1562.5</v>
      </c>
      <c r="I140" s="266" t="s">
        <v>37</v>
      </c>
    </row>
    <row r="141" spans="1:9" x14ac:dyDescent="0.25">
      <c r="A141" s="269"/>
      <c r="B141" s="309" t="s">
        <v>1285</v>
      </c>
      <c r="C141" s="308" t="s">
        <v>1027</v>
      </c>
      <c r="D141" s="266" t="s">
        <v>36</v>
      </c>
      <c r="E141" s="310">
        <v>26226</v>
      </c>
      <c r="F141" s="53">
        <v>41706</v>
      </c>
      <c r="G141" s="52">
        <v>26226</v>
      </c>
      <c r="H141" s="98">
        <f t="shared" si="3"/>
        <v>0</v>
      </c>
      <c r="I141" s="266" t="s">
        <v>30</v>
      </c>
    </row>
    <row r="142" spans="1:9" ht="15.75" x14ac:dyDescent="0.25">
      <c r="A142" s="269"/>
      <c r="B142" s="294" t="s">
        <v>1286</v>
      </c>
      <c r="C142" s="308" t="s">
        <v>1027</v>
      </c>
      <c r="D142" s="266" t="s">
        <v>212</v>
      </c>
      <c r="E142" s="310">
        <v>2441</v>
      </c>
      <c r="F142" s="53">
        <v>41701</v>
      </c>
      <c r="G142" s="52">
        <v>2441</v>
      </c>
      <c r="H142" s="98">
        <f t="shared" si="3"/>
        <v>0</v>
      </c>
      <c r="I142" s="266"/>
    </row>
    <row r="143" spans="1:9" x14ac:dyDescent="0.25">
      <c r="A143" s="269"/>
      <c r="B143" s="309" t="s">
        <v>1287</v>
      </c>
      <c r="C143" s="308" t="s">
        <v>1027</v>
      </c>
      <c r="D143" s="266" t="s">
        <v>51</v>
      </c>
      <c r="E143" s="310">
        <v>1834</v>
      </c>
      <c r="F143" s="53">
        <v>41701</v>
      </c>
      <c r="G143" s="52">
        <v>1834</v>
      </c>
      <c r="H143" s="98">
        <f t="shared" si="3"/>
        <v>0</v>
      </c>
      <c r="I143" s="266" t="s">
        <v>30</v>
      </c>
    </row>
    <row r="144" spans="1:9" ht="15.75" x14ac:dyDescent="0.25">
      <c r="A144" s="269"/>
      <c r="B144" s="294" t="s">
        <v>1288</v>
      </c>
      <c r="C144" s="308" t="s">
        <v>1027</v>
      </c>
      <c r="D144" s="266" t="s">
        <v>215</v>
      </c>
      <c r="E144" s="310">
        <v>3621</v>
      </c>
      <c r="F144" s="53">
        <v>41701</v>
      </c>
      <c r="G144" s="52">
        <v>3621</v>
      </c>
      <c r="H144" s="98">
        <f t="shared" si="3"/>
        <v>0</v>
      </c>
      <c r="I144" s="266"/>
    </row>
    <row r="145" spans="1:9" x14ac:dyDescent="0.25">
      <c r="A145" s="269"/>
      <c r="B145" s="309" t="s">
        <v>1289</v>
      </c>
      <c r="C145" s="308" t="s">
        <v>1027</v>
      </c>
      <c r="D145" s="266" t="s">
        <v>478</v>
      </c>
      <c r="E145" s="310">
        <v>23486</v>
      </c>
      <c r="F145" s="53">
        <v>41701</v>
      </c>
      <c r="G145" s="52">
        <v>23486</v>
      </c>
      <c r="H145" s="98">
        <f t="shared" si="3"/>
        <v>0</v>
      </c>
      <c r="I145" s="266" t="s">
        <v>37</v>
      </c>
    </row>
    <row r="146" spans="1:9" ht="15.75" x14ac:dyDescent="0.25">
      <c r="A146" s="269"/>
      <c r="B146" s="294" t="s">
        <v>1290</v>
      </c>
      <c r="C146" s="308" t="s">
        <v>1027</v>
      </c>
      <c r="D146" s="266" t="s">
        <v>215</v>
      </c>
      <c r="E146" s="310">
        <v>545</v>
      </c>
      <c r="F146" s="53">
        <v>41701</v>
      </c>
      <c r="G146" s="52">
        <v>545</v>
      </c>
      <c r="H146" s="98">
        <f t="shared" si="3"/>
        <v>0</v>
      </c>
      <c r="I146" s="266"/>
    </row>
    <row r="147" spans="1:9" x14ac:dyDescent="0.25">
      <c r="A147" s="269"/>
      <c r="B147" s="309" t="s">
        <v>1291</v>
      </c>
      <c r="C147" s="308" t="s">
        <v>1027</v>
      </c>
      <c r="D147" s="266" t="s">
        <v>795</v>
      </c>
      <c r="E147" s="310">
        <v>5349</v>
      </c>
      <c r="F147" s="313" t="s">
        <v>1292</v>
      </c>
      <c r="G147" s="52">
        <v>5349</v>
      </c>
      <c r="H147" s="98">
        <f t="shared" si="3"/>
        <v>0</v>
      </c>
      <c r="I147" s="266" t="s">
        <v>30</v>
      </c>
    </row>
    <row r="148" spans="1:9" ht="15.75" x14ac:dyDescent="0.25">
      <c r="A148" s="269"/>
      <c r="B148" s="294" t="s">
        <v>1293</v>
      </c>
      <c r="C148" s="308" t="s">
        <v>1027</v>
      </c>
      <c r="D148" s="266" t="s">
        <v>74</v>
      </c>
      <c r="E148" s="310">
        <v>1426</v>
      </c>
      <c r="F148" s="53">
        <v>41701</v>
      </c>
      <c r="G148" s="52">
        <v>1426</v>
      </c>
      <c r="H148" s="98">
        <f t="shared" si="3"/>
        <v>0</v>
      </c>
      <c r="I148" s="266"/>
    </row>
    <row r="149" spans="1:9" x14ac:dyDescent="0.25">
      <c r="A149" s="269"/>
      <c r="B149" s="309" t="s">
        <v>1294</v>
      </c>
      <c r="C149" s="308" t="s">
        <v>1027</v>
      </c>
      <c r="D149" s="266" t="s">
        <v>1046</v>
      </c>
      <c r="E149" s="310">
        <v>1467</v>
      </c>
      <c r="F149" s="53">
        <v>41701</v>
      </c>
      <c r="G149" s="52">
        <v>1467</v>
      </c>
      <c r="H149" s="98">
        <f t="shared" si="3"/>
        <v>0</v>
      </c>
      <c r="I149" s="266" t="s">
        <v>30</v>
      </c>
    </row>
    <row r="150" spans="1:9" ht="15.75" x14ac:dyDescent="0.25">
      <c r="A150" s="269"/>
      <c r="B150" s="294" t="s">
        <v>1295</v>
      </c>
      <c r="C150" s="308" t="s">
        <v>1027</v>
      </c>
      <c r="D150" s="266" t="s">
        <v>110</v>
      </c>
      <c r="E150" s="310">
        <v>38110</v>
      </c>
      <c r="F150" s="53">
        <v>41710</v>
      </c>
      <c r="G150" s="52">
        <v>38110</v>
      </c>
      <c r="H150" s="98">
        <f t="shared" si="3"/>
        <v>0</v>
      </c>
      <c r="I150" s="266" t="s">
        <v>162</v>
      </c>
    </row>
    <row r="151" spans="1:9" x14ac:dyDescent="0.25">
      <c r="A151" s="269"/>
      <c r="B151" s="309" t="s">
        <v>1296</v>
      </c>
      <c r="C151" s="308" t="s">
        <v>1027</v>
      </c>
      <c r="D151" s="266" t="s">
        <v>66</v>
      </c>
      <c r="E151" s="310">
        <v>1481</v>
      </c>
      <c r="F151" s="53">
        <v>41701</v>
      </c>
      <c r="G151" s="52">
        <v>1481</v>
      </c>
      <c r="H151" s="98">
        <f t="shared" si="3"/>
        <v>0</v>
      </c>
      <c r="I151" s="266" t="s">
        <v>30</v>
      </c>
    </row>
    <row r="152" spans="1:9" ht="15.75" x14ac:dyDescent="0.25">
      <c r="A152" s="269"/>
      <c r="B152" s="294" t="s">
        <v>1297</v>
      </c>
      <c r="C152" s="308" t="s">
        <v>1027</v>
      </c>
      <c r="D152" s="266" t="s">
        <v>518</v>
      </c>
      <c r="E152" s="310">
        <v>774</v>
      </c>
      <c r="F152" s="53">
        <v>41701</v>
      </c>
      <c r="G152" s="52">
        <v>774</v>
      </c>
      <c r="H152" s="98">
        <f t="shared" si="3"/>
        <v>0</v>
      </c>
      <c r="I152" s="266"/>
    </row>
    <row r="153" spans="1:9" x14ac:dyDescent="0.25">
      <c r="A153" s="269"/>
      <c r="B153" s="309" t="s">
        <v>1298</v>
      </c>
      <c r="C153" s="308" t="s">
        <v>1027</v>
      </c>
      <c r="D153" s="266" t="s">
        <v>136</v>
      </c>
      <c r="E153" s="310">
        <v>1820.56</v>
      </c>
      <c r="F153" s="53">
        <v>41701</v>
      </c>
      <c r="G153" s="52">
        <v>1820.56</v>
      </c>
      <c r="H153" s="98">
        <f t="shared" si="3"/>
        <v>0</v>
      </c>
      <c r="I153" s="266" t="s">
        <v>8</v>
      </c>
    </row>
    <row r="154" spans="1:9" ht="15.75" x14ac:dyDescent="0.25">
      <c r="A154" s="269"/>
      <c r="B154" s="294" t="s">
        <v>1299</v>
      </c>
      <c r="C154" s="308" t="s">
        <v>1027</v>
      </c>
      <c r="D154" s="266" t="s">
        <v>55</v>
      </c>
      <c r="E154" s="310">
        <v>10391.5</v>
      </c>
      <c r="F154" s="53">
        <v>41701</v>
      </c>
      <c r="G154" s="52">
        <v>10391.5</v>
      </c>
      <c r="H154" s="98">
        <f t="shared" si="3"/>
        <v>0</v>
      </c>
      <c r="I154" s="266" t="s">
        <v>8</v>
      </c>
    </row>
    <row r="155" spans="1:9" x14ac:dyDescent="0.25">
      <c r="A155" s="269"/>
      <c r="B155" s="309" t="s">
        <v>1300</v>
      </c>
      <c r="C155" s="308" t="s">
        <v>1027</v>
      </c>
      <c r="D155" s="266" t="s">
        <v>123</v>
      </c>
      <c r="E155" s="310">
        <v>2183</v>
      </c>
      <c r="F155" s="314" t="s">
        <v>1301</v>
      </c>
      <c r="G155" s="52">
        <v>2183</v>
      </c>
      <c r="H155" s="98">
        <f t="shared" si="3"/>
        <v>0</v>
      </c>
      <c r="I155" s="266" t="s">
        <v>8</v>
      </c>
    </row>
    <row r="156" spans="1:9" ht="23.25" x14ac:dyDescent="0.25">
      <c r="A156" s="269"/>
      <c r="B156" s="294" t="s">
        <v>1302</v>
      </c>
      <c r="C156" s="308" t="s">
        <v>1027</v>
      </c>
      <c r="D156" s="266" t="s">
        <v>28</v>
      </c>
      <c r="E156" s="315">
        <v>9723.6</v>
      </c>
      <c r="F156" s="316" t="s">
        <v>1303</v>
      </c>
      <c r="G156" s="52">
        <f>8300+1423.6</f>
        <v>9723.6</v>
      </c>
      <c r="H156" s="98">
        <f t="shared" si="3"/>
        <v>0</v>
      </c>
      <c r="I156" s="266"/>
    </row>
    <row r="157" spans="1:9" x14ac:dyDescent="0.25">
      <c r="A157" s="269"/>
      <c r="B157" s="309" t="s">
        <v>1304</v>
      </c>
      <c r="C157" s="308" t="s">
        <v>1027</v>
      </c>
      <c r="D157" s="266" t="s">
        <v>8</v>
      </c>
      <c r="E157" s="310">
        <v>572</v>
      </c>
      <c r="F157" s="53">
        <v>41701</v>
      </c>
      <c r="G157" s="52">
        <v>572</v>
      </c>
      <c r="H157" s="98">
        <f t="shared" si="3"/>
        <v>0</v>
      </c>
      <c r="I157" s="266" t="s">
        <v>8</v>
      </c>
    </row>
    <row r="158" spans="1:9" ht="15.75" x14ac:dyDescent="0.25">
      <c r="A158" s="269"/>
      <c r="B158" s="294" t="s">
        <v>1305</v>
      </c>
      <c r="C158" s="308" t="s">
        <v>1027</v>
      </c>
      <c r="D158" s="266" t="s">
        <v>8</v>
      </c>
      <c r="E158" s="310">
        <v>653</v>
      </c>
      <c r="F158" s="313" t="s">
        <v>1306</v>
      </c>
      <c r="G158" s="52">
        <v>653</v>
      </c>
      <c r="H158" s="98">
        <f t="shared" si="3"/>
        <v>0</v>
      </c>
      <c r="I158" s="266" t="s">
        <v>8</v>
      </c>
    </row>
    <row r="159" spans="1:9" x14ac:dyDescent="0.25">
      <c r="A159" s="269"/>
      <c r="B159" s="309" t="s">
        <v>1307</v>
      </c>
      <c r="C159" s="308" t="s">
        <v>1027</v>
      </c>
      <c r="D159" s="266" t="s">
        <v>8</v>
      </c>
      <c r="E159" s="310">
        <v>363</v>
      </c>
      <c r="F159" s="53">
        <v>41701</v>
      </c>
      <c r="G159" s="52">
        <v>363</v>
      </c>
      <c r="H159" s="98">
        <f t="shared" si="3"/>
        <v>0</v>
      </c>
      <c r="I159" s="266" t="s">
        <v>8</v>
      </c>
    </row>
    <row r="160" spans="1:9" ht="15.75" x14ac:dyDescent="0.25">
      <c r="A160" s="269"/>
      <c r="B160" s="294" t="s">
        <v>1308</v>
      </c>
      <c r="C160" s="308" t="s">
        <v>1027</v>
      </c>
      <c r="D160" s="266" t="s">
        <v>29</v>
      </c>
      <c r="E160" s="310">
        <v>7770.5</v>
      </c>
      <c r="F160" s="53">
        <v>41701</v>
      </c>
      <c r="G160" s="52">
        <v>7770.5</v>
      </c>
      <c r="H160" s="98">
        <f t="shared" si="3"/>
        <v>0</v>
      </c>
      <c r="I160" s="266" t="s">
        <v>12</v>
      </c>
    </row>
    <row r="161" spans="1:9" s="32" customFormat="1" x14ac:dyDescent="0.25">
      <c r="A161" s="269"/>
      <c r="B161" s="309" t="s">
        <v>1309</v>
      </c>
      <c r="C161" s="308" t="s">
        <v>1027</v>
      </c>
      <c r="D161" s="266" t="s">
        <v>490</v>
      </c>
      <c r="E161" s="310">
        <v>610</v>
      </c>
      <c r="F161" s="53">
        <v>41701</v>
      </c>
      <c r="G161" s="52">
        <v>610</v>
      </c>
      <c r="H161" s="98">
        <f t="shared" si="3"/>
        <v>0</v>
      </c>
      <c r="I161" s="266" t="s">
        <v>12</v>
      </c>
    </row>
    <row r="162" spans="1:9" s="32" customFormat="1" ht="15.75" x14ac:dyDescent="0.25">
      <c r="A162" s="269"/>
      <c r="B162" s="294" t="s">
        <v>1310</v>
      </c>
      <c r="C162" s="308" t="s">
        <v>1027</v>
      </c>
      <c r="D162" s="266" t="s">
        <v>64</v>
      </c>
      <c r="E162" s="310">
        <v>11687</v>
      </c>
      <c r="F162" s="53">
        <v>41701</v>
      </c>
      <c r="G162" s="52">
        <v>11687</v>
      </c>
      <c r="H162" s="98">
        <f t="shared" si="3"/>
        <v>0</v>
      </c>
      <c r="I162" s="266" t="s">
        <v>27</v>
      </c>
    </row>
    <row r="163" spans="1:9" s="32" customFormat="1" x14ac:dyDescent="0.25">
      <c r="A163" s="269"/>
      <c r="B163" s="309" t="s">
        <v>1311</v>
      </c>
      <c r="C163" s="308" t="s">
        <v>1027</v>
      </c>
      <c r="D163" s="266" t="s">
        <v>250</v>
      </c>
      <c r="E163" s="310">
        <v>7380</v>
      </c>
      <c r="F163" s="53">
        <v>41701</v>
      </c>
      <c r="G163" s="52">
        <v>7380</v>
      </c>
      <c r="H163" s="98">
        <f t="shared" si="3"/>
        <v>0</v>
      </c>
      <c r="I163" s="266" t="s">
        <v>12</v>
      </c>
    </row>
    <row r="164" spans="1:9" s="32" customFormat="1" ht="15.75" x14ac:dyDescent="0.25">
      <c r="A164" s="269"/>
      <c r="B164" s="294" t="s">
        <v>1312</v>
      </c>
      <c r="C164" s="308" t="s">
        <v>1027</v>
      </c>
      <c r="D164" s="266" t="s">
        <v>54</v>
      </c>
      <c r="E164" s="310">
        <v>9788</v>
      </c>
      <c r="F164" s="53">
        <v>41701</v>
      </c>
      <c r="G164" s="52">
        <v>9788</v>
      </c>
      <c r="H164" s="98">
        <f t="shared" si="3"/>
        <v>0</v>
      </c>
      <c r="I164" s="266" t="s">
        <v>12</v>
      </c>
    </row>
    <row r="165" spans="1:9" s="32" customFormat="1" x14ac:dyDescent="0.25">
      <c r="A165" s="269"/>
      <c r="B165" s="309" t="s">
        <v>1313</v>
      </c>
      <c r="C165" s="308" t="s">
        <v>1027</v>
      </c>
      <c r="D165" s="266" t="s">
        <v>34</v>
      </c>
      <c r="E165" s="310">
        <v>2370</v>
      </c>
      <c r="F165" s="317" t="s">
        <v>1314</v>
      </c>
      <c r="G165" s="52">
        <v>2370</v>
      </c>
      <c r="H165" s="98">
        <f t="shared" si="3"/>
        <v>0</v>
      </c>
      <c r="I165" s="266"/>
    </row>
    <row r="166" spans="1:9" s="32" customFormat="1" ht="15.75" x14ac:dyDescent="0.25">
      <c r="A166" s="269"/>
      <c r="B166" s="294" t="s">
        <v>1315</v>
      </c>
      <c r="C166" s="308" t="s">
        <v>1027</v>
      </c>
      <c r="D166" s="266" t="s">
        <v>35</v>
      </c>
      <c r="E166" s="310">
        <v>1493</v>
      </c>
      <c r="F166" s="53">
        <v>41701</v>
      </c>
      <c r="G166" s="52">
        <v>1493</v>
      </c>
      <c r="H166" s="98">
        <f t="shared" si="3"/>
        <v>0</v>
      </c>
      <c r="I166" s="266" t="s">
        <v>12</v>
      </c>
    </row>
    <row r="167" spans="1:9" s="32" customFormat="1" x14ac:dyDescent="0.25">
      <c r="A167" s="269"/>
      <c r="B167" s="309" t="s">
        <v>1316</v>
      </c>
      <c r="C167" s="308" t="s">
        <v>1027</v>
      </c>
      <c r="D167" s="266" t="s">
        <v>47</v>
      </c>
      <c r="E167" s="310">
        <v>4787.5</v>
      </c>
      <c r="F167" s="53">
        <v>41701</v>
      </c>
      <c r="G167" s="52">
        <v>4787.5</v>
      </c>
      <c r="H167" s="98">
        <f t="shared" si="3"/>
        <v>0</v>
      </c>
      <c r="I167" s="266" t="s">
        <v>12</v>
      </c>
    </row>
    <row r="168" spans="1:9" s="32" customFormat="1" ht="15.75" x14ac:dyDescent="0.25">
      <c r="A168" s="269"/>
      <c r="B168" s="294" t="s">
        <v>1317</v>
      </c>
      <c r="C168" s="308" t="s">
        <v>1027</v>
      </c>
      <c r="D168" s="266" t="s">
        <v>1318</v>
      </c>
      <c r="E168" s="310">
        <v>2402</v>
      </c>
      <c r="F168" s="53">
        <v>41701</v>
      </c>
      <c r="G168" s="52">
        <v>2402</v>
      </c>
      <c r="H168" s="98">
        <f t="shared" si="3"/>
        <v>0</v>
      </c>
      <c r="I168" s="266" t="s">
        <v>12</v>
      </c>
    </row>
    <row r="169" spans="1:9" s="32" customFormat="1" x14ac:dyDescent="0.25">
      <c r="A169" s="269"/>
      <c r="B169" s="309" t="s">
        <v>1319</v>
      </c>
      <c r="C169" s="308" t="s">
        <v>1027</v>
      </c>
      <c r="D169" s="266" t="s">
        <v>57</v>
      </c>
      <c r="E169" s="310">
        <v>1000</v>
      </c>
      <c r="F169" s="53">
        <v>41701</v>
      </c>
      <c r="G169" s="52">
        <v>1000</v>
      </c>
      <c r="H169" s="98">
        <f t="shared" si="3"/>
        <v>0</v>
      </c>
      <c r="I169" s="266" t="s">
        <v>12</v>
      </c>
    </row>
    <row r="170" spans="1:9" s="32" customFormat="1" ht="15.75" x14ac:dyDescent="0.25">
      <c r="A170" s="269"/>
      <c r="B170" s="294" t="s">
        <v>1320</v>
      </c>
      <c r="C170" s="308" t="s">
        <v>1027</v>
      </c>
      <c r="D170" s="266" t="s">
        <v>68</v>
      </c>
      <c r="E170" s="310">
        <v>2840</v>
      </c>
      <c r="F170" s="53">
        <v>41701</v>
      </c>
      <c r="G170" s="52">
        <v>2840</v>
      </c>
      <c r="H170" s="98">
        <f t="shared" si="3"/>
        <v>0</v>
      </c>
      <c r="I170" s="266" t="s">
        <v>27</v>
      </c>
    </row>
    <row r="171" spans="1:9" s="32" customFormat="1" x14ac:dyDescent="0.25">
      <c r="A171" s="269"/>
      <c r="B171" s="309" t="s">
        <v>1321</v>
      </c>
      <c r="C171" s="308" t="s">
        <v>1027</v>
      </c>
      <c r="D171" s="266" t="s">
        <v>144</v>
      </c>
      <c r="E171" s="310">
        <v>2984</v>
      </c>
      <c r="F171" s="53">
        <v>41702</v>
      </c>
      <c r="G171" s="52">
        <v>2984</v>
      </c>
      <c r="H171" s="98">
        <f t="shared" si="3"/>
        <v>0</v>
      </c>
      <c r="I171" s="266" t="s">
        <v>45</v>
      </c>
    </row>
    <row r="172" spans="1:9" ht="15.75" x14ac:dyDescent="0.25">
      <c r="A172" s="269"/>
      <c r="B172" s="294" t="s">
        <v>1322</v>
      </c>
      <c r="C172" s="308" t="s">
        <v>1027</v>
      </c>
      <c r="D172" s="266" t="s">
        <v>886</v>
      </c>
      <c r="E172" s="310">
        <v>6194.5</v>
      </c>
      <c r="F172" s="53">
        <v>41701</v>
      </c>
      <c r="G172" s="52">
        <v>6194.5</v>
      </c>
      <c r="H172" s="98">
        <f t="shared" si="3"/>
        <v>0</v>
      </c>
      <c r="I172" s="266" t="s">
        <v>217</v>
      </c>
    </row>
    <row r="173" spans="1:9" x14ac:dyDescent="0.25">
      <c r="A173" s="269"/>
      <c r="B173" s="309" t="s">
        <v>1323</v>
      </c>
      <c r="C173" s="308" t="s">
        <v>1027</v>
      </c>
      <c r="D173" s="266" t="s">
        <v>130</v>
      </c>
      <c r="E173" s="310">
        <v>6502</v>
      </c>
      <c r="F173" s="53">
        <v>41704</v>
      </c>
      <c r="G173" s="52">
        <v>6502</v>
      </c>
      <c r="H173" s="98">
        <f t="shared" si="3"/>
        <v>0</v>
      </c>
      <c r="I173" s="266" t="s">
        <v>217</v>
      </c>
    </row>
    <row r="174" spans="1:9" ht="15.75" x14ac:dyDescent="0.25">
      <c r="A174" s="269"/>
      <c r="B174" s="294" t="s">
        <v>1324</v>
      </c>
      <c r="C174" s="308" t="s">
        <v>1027</v>
      </c>
      <c r="D174" s="266" t="s">
        <v>959</v>
      </c>
      <c r="E174" s="310">
        <v>3782</v>
      </c>
      <c r="F174" s="317" t="s">
        <v>1325</v>
      </c>
      <c r="G174" s="52">
        <v>3782</v>
      </c>
      <c r="H174" s="98">
        <f t="shared" si="3"/>
        <v>0</v>
      </c>
      <c r="I174" s="266" t="s">
        <v>45</v>
      </c>
    </row>
    <row r="175" spans="1:9" x14ac:dyDescent="0.25">
      <c r="A175" s="269"/>
      <c r="B175" s="309" t="s">
        <v>1326</v>
      </c>
      <c r="C175" s="308" t="s">
        <v>1027</v>
      </c>
      <c r="D175" s="266" t="s">
        <v>237</v>
      </c>
      <c r="E175" s="310">
        <v>2712.12</v>
      </c>
      <c r="F175" s="53">
        <v>41701</v>
      </c>
      <c r="G175" s="52">
        <v>2712.12</v>
      </c>
      <c r="H175" s="98">
        <f t="shared" si="3"/>
        <v>0</v>
      </c>
      <c r="I175" s="266" t="s">
        <v>217</v>
      </c>
    </row>
    <row r="176" spans="1:9" ht="15.75" x14ac:dyDescent="0.25">
      <c r="A176" s="269"/>
      <c r="B176" s="294" t="s">
        <v>1327</v>
      </c>
      <c r="C176" s="308" t="s">
        <v>1027</v>
      </c>
      <c r="D176" s="266" t="s">
        <v>516</v>
      </c>
      <c r="E176" s="310">
        <v>1797</v>
      </c>
      <c r="F176" s="79" t="s">
        <v>1328</v>
      </c>
      <c r="G176" s="80">
        <v>1797</v>
      </c>
      <c r="H176" s="98">
        <f t="shared" si="3"/>
        <v>0</v>
      </c>
      <c r="I176" s="266" t="s">
        <v>45</v>
      </c>
    </row>
    <row r="177" spans="1:9" x14ac:dyDescent="0.25">
      <c r="A177" s="269"/>
      <c r="B177" s="309" t="s">
        <v>1329</v>
      </c>
      <c r="C177" s="308" t="s">
        <v>1027</v>
      </c>
      <c r="D177" s="266" t="s">
        <v>8</v>
      </c>
      <c r="E177" s="310">
        <v>4198.5</v>
      </c>
      <c r="F177" s="53">
        <v>41701</v>
      </c>
      <c r="G177" s="52">
        <v>4198.5</v>
      </c>
      <c r="H177" s="98">
        <f t="shared" si="3"/>
        <v>0</v>
      </c>
      <c r="I177" s="266" t="s">
        <v>8</v>
      </c>
    </row>
    <row r="178" spans="1:9" ht="15.75" x14ac:dyDescent="0.25">
      <c r="A178" s="269"/>
      <c r="B178" s="294" t="s">
        <v>1330</v>
      </c>
      <c r="C178" s="308" t="s">
        <v>1027</v>
      </c>
      <c r="D178" s="273" t="s">
        <v>53</v>
      </c>
      <c r="E178" s="318">
        <v>0</v>
      </c>
      <c r="F178" s="53"/>
      <c r="G178" s="52"/>
      <c r="H178" s="98">
        <f t="shared" si="3"/>
        <v>0</v>
      </c>
      <c r="I178" s="266" t="s">
        <v>324</v>
      </c>
    </row>
    <row r="179" spans="1:9" x14ac:dyDescent="0.25">
      <c r="A179" s="269"/>
      <c r="B179" s="309" t="s">
        <v>1331</v>
      </c>
      <c r="C179" s="308" t="s">
        <v>1027</v>
      </c>
      <c r="D179" s="266" t="s">
        <v>1332</v>
      </c>
      <c r="E179" s="310">
        <v>2176</v>
      </c>
      <c r="F179" s="319" t="s">
        <v>1333</v>
      </c>
      <c r="G179" s="52">
        <v>2176</v>
      </c>
      <c r="H179" s="98">
        <f t="shared" si="3"/>
        <v>0</v>
      </c>
      <c r="I179" s="266" t="s">
        <v>8</v>
      </c>
    </row>
    <row r="180" spans="1:9" ht="15.75" x14ac:dyDescent="0.25">
      <c r="A180" s="269"/>
      <c r="B180" s="294" t="s">
        <v>1334</v>
      </c>
      <c r="C180" s="308" t="s">
        <v>1027</v>
      </c>
      <c r="D180" s="266" t="s">
        <v>509</v>
      </c>
      <c r="E180" s="310">
        <v>25625</v>
      </c>
      <c r="F180" s="53">
        <v>41701</v>
      </c>
      <c r="G180" s="52">
        <v>25625</v>
      </c>
      <c r="H180" s="98">
        <f t="shared" si="3"/>
        <v>0</v>
      </c>
      <c r="I180" s="266" t="s">
        <v>8</v>
      </c>
    </row>
    <row r="181" spans="1:9" x14ac:dyDescent="0.25">
      <c r="A181" s="269"/>
      <c r="B181" s="309" t="s">
        <v>1335</v>
      </c>
      <c r="C181" s="308" t="s">
        <v>1027</v>
      </c>
      <c r="D181" s="266" t="s">
        <v>16</v>
      </c>
      <c r="E181" s="310">
        <v>4315</v>
      </c>
      <c r="F181" s="53">
        <v>41702</v>
      </c>
      <c r="G181" s="52">
        <v>4315</v>
      </c>
      <c r="H181" s="98">
        <f t="shared" si="3"/>
        <v>0</v>
      </c>
      <c r="I181" s="266" t="s">
        <v>21</v>
      </c>
    </row>
    <row r="182" spans="1:9" ht="15.75" x14ac:dyDescent="0.25">
      <c r="A182" s="269"/>
      <c r="B182" s="294" t="s">
        <v>1336</v>
      </c>
      <c r="C182" s="308" t="s">
        <v>1027</v>
      </c>
      <c r="D182" s="266" t="s">
        <v>468</v>
      </c>
      <c r="E182" s="310">
        <v>4646</v>
      </c>
      <c r="F182" s="53">
        <v>41702</v>
      </c>
      <c r="G182" s="52">
        <v>4646</v>
      </c>
      <c r="H182" s="98">
        <f t="shared" si="3"/>
        <v>0</v>
      </c>
      <c r="I182" s="266" t="s">
        <v>21</v>
      </c>
    </row>
    <row r="183" spans="1:9" x14ac:dyDescent="0.25">
      <c r="A183" s="269"/>
      <c r="B183" s="309" t="s">
        <v>1337</v>
      </c>
      <c r="C183" s="308" t="s">
        <v>1027</v>
      </c>
      <c r="D183" s="266" t="s">
        <v>624</v>
      </c>
      <c r="E183" s="310">
        <v>2072.5</v>
      </c>
      <c r="F183" s="53">
        <v>41702</v>
      </c>
      <c r="G183" s="52">
        <v>2072.5</v>
      </c>
      <c r="H183" s="98">
        <f t="shared" si="3"/>
        <v>0</v>
      </c>
      <c r="I183" s="266" t="s">
        <v>21</v>
      </c>
    </row>
    <row r="184" spans="1:9" ht="15.75" x14ac:dyDescent="0.25">
      <c r="A184" s="269"/>
      <c r="B184" s="294" t="s">
        <v>1338</v>
      </c>
      <c r="C184" s="308" t="s">
        <v>1027</v>
      </c>
      <c r="D184" s="273" t="s">
        <v>53</v>
      </c>
      <c r="E184" s="318">
        <v>0</v>
      </c>
      <c r="F184" s="53"/>
      <c r="G184" s="52"/>
      <c r="H184" s="98">
        <f t="shared" si="3"/>
        <v>0</v>
      </c>
      <c r="I184" s="266" t="s">
        <v>324</v>
      </c>
    </row>
    <row r="185" spans="1:9" x14ac:dyDescent="0.25">
      <c r="A185" s="269"/>
      <c r="B185" s="309" t="s">
        <v>1339</v>
      </c>
      <c r="C185" s="308" t="s">
        <v>1027</v>
      </c>
      <c r="D185" s="266" t="s">
        <v>235</v>
      </c>
      <c r="E185" s="310">
        <v>4316</v>
      </c>
      <c r="F185" s="78" t="s">
        <v>1340</v>
      </c>
      <c r="G185" s="52">
        <v>4316</v>
      </c>
      <c r="H185" s="98">
        <f t="shared" si="3"/>
        <v>0</v>
      </c>
      <c r="I185" s="266" t="s">
        <v>21</v>
      </c>
    </row>
    <row r="186" spans="1:9" ht="15.75" x14ac:dyDescent="0.25">
      <c r="A186" s="269"/>
      <c r="B186" s="294" t="s">
        <v>1341</v>
      </c>
      <c r="C186" s="308" t="s">
        <v>1027</v>
      </c>
      <c r="D186" s="266" t="s">
        <v>351</v>
      </c>
      <c r="E186" s="310">
        <v>4168.5</v>
      </c>
      <c r="F186" s="53">
        <v>41702</v>
      </c>
      <c r="G186" s="52">
        <v>4168.5</v>
      </c>
      <c r="H186" s="98">
        <f t="shared" si="3"/>
        <v>0</v>
      </c>
      <c r="I186" s="266" t="s">
        <v>21</v>
      </c>
    </row>
    <row r="187" spans="1:9" x14ac:dyDescent="0.25">
      <c r="A187" s="269"/>
      <c r="B187" s="309" t="s">
        <v>1342</v>
      </c>
      <c r="C187" s="308" t="s">
        <v>1027</v>
      </c>
      <c r="D187" s="266" t="s">
        <v>99</v>
      </c>
      <c r="E187" s="310">
        <v>2204</v>
      </c>
      <c r="F187" s="53">
        <v>41702</v>
      </c>
      <c r="G187" s="52">
        <v>2204</v>
      </c>
      <c r="H187" s="98">
        <f t="shared" si="3"/>
        <v>0</v>
      </c>
      <c r="I187" s="266" t="s">
        <v>21</v>
      </c>
    </row>
    <row r="188" spans="1:9" ht="15.75" x14ac:dyDescent="0.25">
      <c r="A188" s="269"/>
      <c r="B188" s="294" t="s">
        <v>1343</v>
      </c>
      <c r="C188" s="308" t="s">
        <v>1027</v>
      </c>
      <c r="D188" s="266" t="s">
        <v>106</v>
      </c>
      <c r="E188" s="310">
        <v>147834</v>
      </c>
      <c r="F188" s="53">
        <v>41706</v>
      </c>
      <c r="G188" s="52">
        <v>147834</v>
      </c>
      <c r="H188" s="98">
        <f t="shared" si="3"/>
        <v>0</v>
      </c>
      <c r="I188" s="266" t="s">
        <v>30</v>
      </c>
    </row>
    <row r="189" spans="1:9" x14ac:dyDescent="0.25">
      <c r="A189" s="269"/>
      <c r="B189" s="309" t="s">
        <v>1344</v>
      </c>
      <c r="C189" s="308" t="s">
        <v>1027</v>
      </c>
      <c r="D189" s="266" t="s">
        <v>106</v>
      </c>
      <c r="E189" s="310">
        <v>294645</v>
      </c>
      <c r="F189" s="53">
        <v>41711</v>
      </c>
      <c r="G189" s="52">
        <v>294645</v>
      </c>
      <c r="H189" s="98">
        <f t="shared" si="3"/>
        <v>0</v>
      </c>
      <c r="I189" s="266" t="s">
        <v>30</v>
      </c>
    </row>
    <row r="190" spans="1:9" ht="15.75" x14ac:dyDescent="0.25">
      <c r="A190" s="269"/>
      <c r="B190" s="294" t="s">
        <v>1345</v>
      </c>
      <c r="C190" s="308" t="s">
        <v>1027</v>
      </c>
      <c r="D190" s="266" t="s">
        <v>1346</v>
      </c>
      <c r="E190" s="310">
        <v>1931.2</v>
      </c>
      <c r="F190" s="53">
        <v>41702</v>
      </c>
      <c r="G190" s="52">
        <v>1931.2</v>
      </c>
      <c r="H190" s="98">
        <f t="shared" si="3"/>
        <v>0</v>
      </c>
      <c r="I190" s="266" t="s">
        <v>21</v>
      </c>
    </row>
    <row r="191" spans="1:9" x14ac:dyDescent="0.25">
      <c r="A191" s="269"/>
      <c r="B191" s="309" t="s">
        <v>1347</v>
      </c>
      <c r="C191" s="308" t="s">
        <v>1027</v>
      </c>
      <c r="D191" s="266" t="s">
        <v>80</v>
      </c>
      <c r="E191" s="310">
        <v>1506.5</v>
      </c>
      <c r="F191" s="53">
        <v>41702</v>
      </c>
      <c r="G191" s="52">
        <v>1506.5</v>
      </c>
      <c r="H191" s="98">
        <f t="shared" si="3"/>
        <v>0</v>
      </c>
      <c r="I191" s="266" t="s">
        <v>21</v>
      </c>
    </row>
    <row r="192" spans="1:9" ht="15.75" x14ac:dyDescent="0.25">
      <c r="A192" s="269"/>
      <c r="B192" s="294" t="s">
        <v>1348</v>
      </c>
      <c r="C192" s="308" t="s">
        <v>1027</v>
      </c>
      <c r="D192" s="266" t="s">
        <v>599</v>
      </c>
      <c r="E192" s="310">
        <v>780.5</v>
      </c>
      <c r="F192" s="53">
        <v>41702</v>
      </c>
      <c r="G192" s="52">
        <v>780.5</v>
      </c>
      <c r="H192" s="98">
        <f t="shared" si="3"/>
        <v>0</v>
      </c>
      <c r="I192" s="266" t="s">
        <v>21</v>
      </c>
    </row>
    <row r="193" spans="1:9" x14ac:dyDescent="0.25">
      <c r="A193" s="269"/>
      <c r="B193" s="309" t="s">
        <v>1349</v>
      </c>
      <c r="C193" s="308" t="s">
        <v>1027</v>
      </c>
      <c r="D193" s="266" t="s">
        <v>304</v>
      </c>
      <c r="E193" s="310">
        <v>12248</v>
      </c>
      <c r="F193" s="53">
        <v>41702</v>
      </c>
      <c r="G193" s="52">
        <v>12248</v>
      </c>
      <c r="H193" s="98">
        <f t="shared" si="3"/>
        <v>0</v>
      </c>
      <c r="I193" s="266" t="s">
        <v>21</v>
      </c>
    </row>
    <row r="194" spans="1:9" ht="15.75" x14ac:dyDescent="0.25">
      <c r="A194" s="269"/>
      <c r="B194" s="294" t="s">
        <v>1350</v>
      </c>
      <c r="C194" s="308" t="s">
        <v>1027</v>
      </c>
      <c r="D194" s="266" t="s">
        <v>63</v>
      </c>
      <c r="E194" s="310">
        <v>2446</v>
      </c>
      <c r="F194" s="53">
        <v>41707</v>
      </c>
      <c r="G194" s="52">
        <v>2446</v>
      </c>
      <c r="H194" s="98">
        <f t="shared" si="3"/>
        <v>0</v>
      </c>
      <c r="I194" s="266" t="s">
        <v>21</v>
      </c>
    </row>
    <row r="195" spans="1:9" x14ac:dyDescent="0.25">
      <c r="A195" s="269"/>
      <c r="B195" s="309" t="s">
        <v>1351</v>
      </c>
      <c r="C195" s="308" t="s">
        <v>1027</v>
      </c>
      <c r="D195" s="266" t="s">
        <v>74</v>
      </c>
      <c r="E195" s="310">
        <v>7239.5</v>
      </c>
      <c r="F195" s="53">
        <v>41701</v>
      </c>
      <c r="G195" s="52">
        <v>7239.5</v>
      </c>
      <c r="H195" s="98">
        <f t="shared" si="3"/>
        <v>0</v>
      </c>
      <c r="I195" s="266" t="s">
        <v>8</v>
      </c>
    </row>
    <row r="196" spans="1:9" ht="15.75" x14ac:dyDescent="0.25">
      <c r="A196" s="269"/>
      <c r="B196" s="294" t="s">
        <v>1352</v>
      </c>
      <c r="C196" s="308" t="s">
        <v>1027</v>
      </c>
      <c r="D196" s="266" t="s">
        <v>772</v>
      </c>
      <c r="E196" s="310">
        <v>1754.2</v>
      </c>
      <c r="F196" s="313" t="s">
        <v>1353</v>
      </c>
      <c r="G196" s="52">
        <v>1754.2</v>
      </c>
      <c r="H196" s="98">
        <f t="shared" si="3"/>
        <v>0</v>
      </c>
      <c r="I196" s="266" t="s">
        <v>37</v>
      </c>
    </row>
    <row r="197" spans="1:9" x14ac:dyDescent="0.25">
      <c r="A197" s="269"/>
      <c r="B197" s="309" t="s">
        <v>1354</v>
      </c>
      <c r="C197" s="308" t="s">
        <v>1027</v>
      </c>
      <c r="D197" s="266" t="s">
        <v>233</v>
      </c>
      <c r="E197" s="310">
        <v>1545.5</v>
      </c>
      <c r="F197" s="53">
        <v>41702</v>
      </c>
      <c r="G197" s="52">
        <v>1545.5</v>
      </c>
      <c r="H197" s="98">
        <f t="shared" si="3"/>
        <v>0</v>
      </c>
      <c r="I197" s="266" t="s">
        <v>21</v>
      </c>
    </row>
    <row r="198" spans="1:9" ht="15.75" x14ac:dyDescent="0.25">
      <c r="A198" s="269"/>
      <c r="B198" s="294" t="s">
        <v>1355</v>
      </c>
      <c r="C198" s="308" t="s">
        <v>1027</v>
      </c>
      <c r="D198" s="266" t="s">
        <v>1332</v>
      </c>
      <c r="E198" s="310">
        <v>4488</v>
      </c>
      <c r="F198" s="313" t="s">
        <v>1356</v>
      </c>
      <c r="G198" s="52">
        <v>4488</v>
      </c>
      <c r="H198" s="98">
        <f t="shared" si="3"/>
        <v>0</v>
      </c>
      <c r="I198" s="266" t="s">
        <v>21</v>
      </c>
    </row>
    <row r="199" spans="1:9" x14ac:dyDescent="0.25">
      <c r="A199" s="269"/>
      <c r="B199" s="309" t="s">
        <v>1357</v>
      </c>
      <c r="C199" s="308" t="s">
        <v>1027</v>
      </c>
      <c r="D199" s="266" t="s">
        <v>20</v>
      </c>
      <c r="E199" s="310">
        <v>900</v>
      </c>
      <c r="F199" s="78" t="s">
        <v>1358</v>
      </c>
      <c r="G199" s="52">
        <v>900</v>
      </c>
      <c r="H199" s="98">
        <f t="shared" si="3"/>
        <v>0</v>
      </c>
      <c r="I199" s="266" t="s">
        <v>8</v>
      </c>
    </row>
    <row r="200" spans="1:9" ht="15.75" x14ac:dyDescent="0.25">
      <c r="A200" s="269"/>
      <c r="B200" s="294"/>
      <c r="C200" s="308"/>
      <c r="D200" s="1" t="s">
        <v>1206</v>
      </c>
      <c r="E200" s="22"/>
      <c r="F200" s="320"/>
      <c r="G200" s="24"/>
      <c r="H200" s="40">
        <f t="shared" si="3"/>
        <v>0</v>
      </c>
    </row>
    <row r="201" spans="1:9" ht="15.75" x14ac:dyDescent="0.25">
      <c r="A201" s="263"/>
      <c r="B201" s="301"/>
      <c r="C201" s="321"/>
      <c r="D201" s="1" t="s">
        <v>1206</v>
      </c>
      <c r="E201" s="22"/>
      <c r="F201" s="320"/>
      <c r="G201" s="24"/>
      <c r="H201" s="322">
        <v>0</v>
      </c>
    </row>
    <row r="202" spans="1:9" ht="15.75" x14ac:dyDescent="0.25">
      <c r="A202" s="263"/>
      <c r="B202" s="301"/>
      <c r="C202" s="321"/>
      <c r="D202" s="1" t="s">
        <v>1207</v>
      </c>
      <c r="E202" s="22"/>
      <c r="F202" s="320"/>
      <c r="G202" s="24"/>
      <c r="H202" s="322"/>
    </row>
    <row r="203" spans="1:9" ht="18.75" x14ac:dyDescent="0.3">
      <c r="A203" s="589" t="str">
        <f>A136</f>
        <v>REMISIONES DE    M A R Z O        2 0 1 4</v>
      </c>
      <c r="B203" s="589"/>
      <c r="C203" s="589"/>
      <c r="D203" s="589"/>
      <c r="E203" s="589"/>
      <c r="F203" s="589"/>
      <c r="G203" s="323"/>
      <c r="H203" s="60"/>
    </row>
    <row r="204" spans="1:9" ht="35.25" thickBot="1" x14ac:dyDescent="0.35">
      <c r="A204" s="255" t="s">
        <v>1</v>
      </c>
      <c r="B204" s="291" t="s">
        <v>2</v>
      </c>
      <c r="C204" s="292"/>
      <c r="D204" s="258" t="s">
        <v>1359</v>
      </c>
      <c r="E204" s="259" t="s">
        <v>4</v>
      </c>
      <c r="F204" s="293" t="s">
        <v>5</v>
      </c>
      <c r="G204" s="261" t="s">
        <v>6</v>
      </c>
      <c r="H204" s="262" t="s">
        <v>7</v>
      </c>
    </row>
    <row r="205" spans="1:9" ht="15.75" thickTop="1" x14ac:dyDescent="0.25">
      <c r="A205" s="269">
        <v>41701</v>
      </c>
      <c r="B205" s="309" t="s">
        <v>1360</v>
      </c>
      <c r="C205" s="308" t="s">
        <v>1027</v>
      </c>
      <c r="D205" s="266" t="s">
        <v>186</v>
      </c>
      <c r="E205" s="66">
        <v>50923</v>
      </c>
      <c r="F205" s="298">
        <v>41701</v>
      </c>
      <c r="G205" s="299">
        <v>50923</v>
      </c>
      <c r="H205" s="18">
        <f t="shared" ref="H205:H268" si="4">E205-G205</f>
        <v>0</v>
      </c>
      <c r="I205" s="266" t="s">
        <v>37</v>
      </c>
    </row>
    <row r="206" spans="1:9" x14ac:dyDescent="0.25">
      <c r="A206" s="269"/>
      <c r="B206" s="309" t="s">
        <v>1361</v>
      </c>
      <c r="C206" s="308" t="s">
        <v>1027</v>
      </c>
      <c r="D206" s="266" t="s">
        <v>11</v>
      </c>
      <c r="E206" s="310">
        <v>24344.799999999999</v>
      </c>
      <c r="F206" s="53">
        <v>41706</v>
      </c>
      <c r="G206" s="52">
        <v>24344.799999999999</v>
      </c>
      <c r="H206" s="322">
        <f t="shared" si="4"/>
        <v>0</v>
      </c>
      <c r="I206" s="266" t="s">
        <v>30</v>
      </c>
    </row>
    <row r="207" spans="1:9" x14ac:dyDescent="0.25">
      <c r="A207" s="269"/>
      <c r="B207" s="309" t="s">
        <v>1362</v>
      </c>
      <c r="C207" s="308" t="s">
        <v>1027</v>
      </c>
      <c r="D207" s="266" t="s">
        <v>98</v>
      </c>
      <c r="E207" s="310">
        <v>10962.5</v>
      </c>
      <c r="F207" s="78" t="s">
        <v>1363</v>
      </c>
      <c r="G207" s="52">
        <f>4700+6262.5</f>
        <v>10962.5</v>
      </c>
      <c r="H207" s="322">
        <f t="shared" si="4"/>
        <v>0</v>
      </c>
      <c r="I207" s="266" t="s">
        <v>30</v>
      </c>
    </row>
    <row r="208" spans="1:9" x14ac:dyDescent="0.25">
      <c r="A208" s="269"/>
      <c r="B208" s="309" t="s">
        <v>1364</v>
      </c>
      <c r="C208" s="308" t="s">
        <v>1027</v>
      </c>
      <c r="D208" s="266" t="s">
        <v>87</v>
      </c>
      <c r="E208" s="310">
        <v>3627</v>
      </c>
      <c r="F208" s="53">
        <v>41701</v>
      </c>
      <c r="G208" s="52">
        <v>3627</v>
      </c>
      <c r="H208" s="322">
        <f t="shared" si="4"/>
        <v>0</v>
      </c>
      <c r="I208" s="266" t="s">
        <v>8</v>
      </c>
    </row>
    <row r="209" spans="1:9" x14ac:dyDescent="0.25">
      <c r="A209" s="269"/>
      <c r="B209" s="309" t="s">
        <v>1365</v>
      </c>
      <c r="C209" s="308" t="s">
        <v>1027</v>
      </c>
      <c r="D209" s="266" t="s">
        <v>245</v>
      </c>
      <c r="E209" s="310">
        <v>23450</v>
      </c>
      <c r="F209" s="324" t="s">
        <v>1366</v>
      </c>
      <c r="G209" s="52">
        <v>23450</v>
      </c>
      <c r="H209" s="322">
        <f t="shared" si="4"/>
        <v>0</v>
      </c>
      <c r="I209" s="266" t="s">
        <v>27</v>
      </c>
    </row>
    <row r="210" spans="1:9" x14ac:dyDescent="0.25">
      <c r="A210" s="269"/>
      <c r="B210" s="309" t="s">
        <v>1367</v>
      </c>
      <c r="C210" s="308" t="s">
        <v>1027</v>
      </c>
      <c r="D210" s="266" t="s">
        <v>27</v>
      </c>
      <c r="E210" s="310">
        <v>21139.5</v>
      </c>
      <c r="F210" s="53">
        <v>41703</v>
      </c>
      <c r="G210" s="52">
        <v>21139.5</v>
      </c>
      <c r="H210" s="322">
        <f t="shared" si="4"/>
        <v>0</v>
      </c>
      <c r="I210" s="266" t="s">
        <v>27</v>
      </c>
    </row>
    <row r="211" spans="1:9" x14ac:dyDescent="0.25">
      <c r="A211" s="269"/>
      <c r="B211" s="309" t="s">
        <v>1368</v>
      </c>
      <c r="C211" s="308" t="s">
        <v>1027</v>
      </c>
      <c r="D211" s="266" t="s">
        <v>240</v>
      </c>
      <c r="E211" s="310">
        <v>45332</v>
      </c>
      <c r="F211" s="319" t="s">
        <v>1369</v>
      </c>
      <c r="G211" s="52">
        <v>45332</v>
      </c>
      <c r="H211" s="322">
        <f t="shared" si="4"/>
        <v>0</v>
      </c>
      <c r="I211" s="266" t="s">
        <v>27</v>
      </c>
    </row>
    <row r="212" spans="1:9" x14ac:dyDescent="0.25">
      <c r="A212" s="269"/>
      <c r="B212" s="309" t="s">
        <v>1370</v>
      </c>
      <c r="C212" s="308" t="s">
        <v>1027</v>
      </c>
      <c r="D212" s="266" t="s">
        <v>88</v>
      </c>
      <c r="E212" s="310">
        <v>5384.4</v>
      </c>
      <c r="F212" s="53">
        <v>41704</v>
      </c>
      <c r="G212" s="52">
        <v>5384.4</v>
      </c>
      <c r="H212" s="322">
        <f t="shared" si="4"/>
        <v>0</v>
      </c>
      <c r="I212" s="266" t="s">
        <v>27</v>
      </c>
    </row>
    <row r="213" spans="1:9" x14ac:dyDescent="0.25">
      <c r="A213" s="269"/>
      <c r="B213" s="309" t="s">
        <v>1371</v>
      </c>
      <c r="C213" s="308" t="s">
        <v>1027</v>
      </c>
      <c r="D213" s="266" t="s">
        <v>242</v>
      </c>
      <c r="E213" s="310">
        <v>33952</v>
      </c>
      <c r="F213" s="319" t="s">
        <v>1372</v>
      </c>
      <c r="G213" s="52">
        <v>33952</v>
      </c>
      <c r="H213" s="322">
        <f t="shared" si="4"/>
        <v>0</v>
      </c>
      <c r="I213" s="266" t="s">
        <v>27</v>
      </c>
    </row>
    <row r="214" spans="1:9" x14ac:dyDescent="0.25">
      <c r="A214" s="269"/>
      <c r="B214" s="309" t="s">
        <v>1373</v>
      </c>
      <c r="C214" s="308" t="s">
        <v>1027</v>
      </c>
      <c r="D214" s="266" t="s">
        <v>85</v>
      </c>
      <c r="E214" s="310">
        <v>25540</v>
      </c>
      <c r="F214" s="53">
        <v>41704</v>
      </c>
      <c r="G214" s="52">
        <v>25540</v>
      </c>
      <c r="H214" s="322">
        <f t="shared" si="4"/>
        <v>0</v>
      </c>
      <c r="I214" s="266" t="s">
        <v>27</v>
      </c>
    </row>
    <row r="215" spans="1:9" x14ac:dyDescent="0.25">
      <c r="A215" s="269"/>
      <c r="B215" s="309" t="s">
        <v>1374</v>
      </c>
      <c r="C215" s="308" t="s">
        <v>1027</v>
      </c>
      <c r="D215" s="266" t="s">
        <v>244</v>
      </c>
      <c r="E215" s="310">
        <v>16762</v>
      </c>
      <c r="F215" s="319" t="s">
        <v>1375</v>
      </c>
      <c r="G215" s="52">
        <v>16762</v>
      </c>
      <c r="H215" s="322">
        <f t="shared" si="4"/>
        <v>0</v>
      </c>
      <c r="I215" s="266" t="s">
        <v>27</v>
      </c>
    </row>
    <row r="216" spans="1:9" x14ac:dyDescent="0.25">
      <c r="A216" s="269"/>
      <c r="B216" s="309" t="s">
        <v>1376</v>
      </c>
      <c r="C216" s="308" t="s">
        <v>1027</v>
      </c>
      <c r="D216" s="266" t="s">
        <v>434</v>
      </c>
      <c r="E216" s="310">
        <v>2832.5</v>
      </c>
      <c r="F216" s="53"/>
      <c r="G216" s="52">
        <v>2832.5</v>
      </c>
      <c r="H216" s="322">
        <f t="shared" si="4"/>
        <v>0</v>
      </c>
      <c r="I216" s="266" t="s">
        <v>8</v>
      </c>
    </row>
    <row r="217" spans="1:9" x14ac:dyDescent="0.25">
      <c r="A217" s="269"/>
      <c r="B217" s="309" t="s">
        <v>1377</v>
      </c>
      <c r="C217" s="308" t="s">
        <v>1027</v>
      </c>
      <c r="D217" s="266" t="s">
        <v>149</v>
      </c>
      <c r="E217" s="310">
        <v>8906.4</v>
      </c>
      <c r="F217" s="53">
        <v>41704</v>
      </c>
      <c r="G217" s="52">
        <v>8906.4</v>
      </c>
      <c r="H217" s="322">
        <f t="shared" si="4"/>
        <v>0</v>
      </c>
      <c r="I217" s="266" t="s">
        <v>27</v>
      </c>
    </row>
    <row r="218" spans="1:9" x14ac:dyDescent="0.25">
      <c r="A218" s="269"/>
      <c r="B218" s="309" t="s">
        <v>1378</v>
      </c>
      <c r="C218" s="308" t="s">
        <v>1027</v>
      </c>
      <c r="D218" s="266" t="s">
        <v>8</v>
      </c>
      <c r="E218" s="310">
        <v>311</v>
      </c>
      <c r="F218" s="53">
        <v>41701</v>
      </c>
      <c r="G218" s="52">
        <v>311</v>
      </c>
      <c r="H218" s="322">
        <f t="shared" si="4"/>
        <v>0</v>
      </c>
      <c r="I218" s="266" t="s">
        <v>8</v>
      </c>
    </row>
    <row r="219" spans="1:9" x14ac:dyDescent="0.25">
      <c r="A219" s="269"/>
      <c r="B219" s="309" t="s">
        <v>1379</v>
      </c>
      <c r="C219" s="308" t="s">
        <v>1027</v>
      </c>
      <c r="D219" s="266" t="s">
        <v>346</v>
      </c>
      <c r="E219" s="310">
        <v>3531</v>
      </c>
      <c r="F219" s="53">
        <v>41704</v>
      </c>
      <c r="G219" s="52">
        <v>3531</v>
      </c>
      <c r="H219" s="322">
        <f t="shared" si="4"/>
        <v>0</v>
      </c>
      <c r="I219" s="266" t="s">
        <v>27</v>
      </c>
    </row>
    <row r="220" spans="1:9" x14ac:dyDescent="0.25">
      <c r="A220" s="269"/>
      <c r="B220" s="309" t="s">
        <v>1380</v>
      </c>
      <c r="C220" s="308" t="s">
        <v>1027</v>
      </c>
      <c r="D220" s="266" t="s">
        <v>172</v>
      </c>
      <c r="E220" s="310">
        <v>1861</v>
      </c>
      <c r="F220" s="324" t="s">
        <v>1381</v>
      </c>
      <c r="G220" s="52">
        <v>1861</v>
      </c>
      <c r="H220" s="322">
        <f t="shared" si="4"/>
        <v>0</v>
      </c>
      <c r="I220" s="266" t="s">
        <v>162</v>
      </c>
    </row>
    <row r="221" spans="1:9" x14ac:dyDescent="0.25">
      <c r="A221" s="269"/>
      <c r="B221" s="309" t="s">
        <v>1382</v>
      </c>
      <c r="C221" s="308" t="s">
        <v>1027</v>
      </c>
      <c r="D221" s="266" t="s">
        <v>163</v>
      </c>
      <c r="E221" s="310">
        <v>9461.6</v>
      </c>
      <c r="F221" s="53">
        <v>41703</v>
      </c>
      <c r="G221" s="52">
        <v>9461.6</v>
      </c>
      <c r="H221" s="322">
        <f t="shared" si="4"/>
        <v>0</v>
      </c>
      <c r="I221" s="266" t="s">
        <v>162</v>
      </c>
    </row>
    <row r="222" spans="1:9" x14ac:dyDescent="0.25">
      <c r="A222" s="269"/>
      <c r="B222" s="309" t="s">
        <v>1383</v>
      </c>
      <c r="C222" s="308" t="s">
        <v>1027</v>
      </c>
      <c r="D222" s="266" t="s">
        <v>169</v>
      </c>
      <c r="E222" s="310">
        <v>4920</v>
      </c>
      <c r="F222" s="53">
        <v>41703</v>
      </c>
      <c r="G222" s="64">
        <v>4920</v>
      </c>
      <c r="H222" s="322">
        <f t="shared" si="4"/>
        <v>0</v>
      </c>
      <c r="I222" s="266" t="s">
        <v>162</v>
      </c>
    </row>
    <row r="223" spans="1:9" x14ac:dyDescent="0.25">
      <c r="A223" s="269"/>
      <c r="B223" s="309" t="s">
        <v>1384</v>
      </c>
      <c r="C223" s="308" t="s">
        <v>1027</v>
      </c>
      <c r="D223" s="266" t="s">
        <v>22</v>
      </c>
      <c r="E223" s="310">
        <v>22446</v>
      </c>
      <c r="F223" s="325" t="s">
        <v>1385</v>
      </c>
      <c r="G223" s="64">
        <v>22446</v>
      </c>
      <c r="H223" s="322">
        <f t="shared" si="4"/>
        <v>0</v>
      </c>
      <c r="I223" s="266" t="s">
        <v>162</v>
      </c>
    </row>
    <row r="224" spans="1:9" x14ac:dyDescent="0.25">
      <c r="A224" s="269"/>
      <c r="B224" s="309" t="s">
        <v>1386</v>
      </c>
      <c r="C224" s="308" t="s">
        <v>1027</v>
      </c>
      <c r="D224" s="266" t="s">
        <v>269</v>
      </c>
      <c r="E224" s="310">
        <v>680.5</v>
      </c>
      <c r="F224" s="53">
        <v>41703</v>
      </c>
      <c r="G224" s="64">
        <v>680.5</v>
      </c>
      <c r="H224" s="322">
        <f t="shared" si="4"/>
        <v>0</v>
      </c>
      <c r="I224" s="266" t="s">
        <v>162</v>
      </c>
    </row>
    <row r="225" spans="1:9" x14ac:dyDescent="0.25">
      <c r="A225" s="269"/>
      <c r="B225" s="309" t="s">
        <v>1387</v>
      </c>
      <c r="C225" s="308" t="s">
        <v>1027</v>
      </c>
      <c r="D225" s="266" t="s">
        <v>546</v>
      </c>
      <c r="E225" s="310">
        <v>5037.5</v>
      </c>
      <c r="F225" s="53">
        <v>41703</v>
      </c>
      <c r="G225" s="64">
        <v>5037.5</v>
      </c>
      <c r="H225" s="322">
        <f t="shared" si="4"/>
        <v>0</v>
      </c>
      <c r="I225" s="266" t="s">
        <v>162</v>
      </c>
    </row>
    <row r="226" spans="1:9" x14ac:dyDescent="0.25">
      <c r="A226" s="269"/>
      <c r="B226" s="309" t="s">
        <v>1388</v>
      </c>
      <c r="C226" s="308" t="s">
        <v>1027</v>
      </c>
      <c r="D226" s="266" t="s">
        <v>168</v>
      </c>
      <c r="E226" s="310">
        <v>14190.5</v>
      </c>
      <c r="F226" s="313" t="s">
        <v>1389</v>
      </c>
      <c r="G226" s="64">
        <v>14190.5</v>
      </c>
      <c r="H226" s="322">
        <f t="shared" si="4"/>
        <v>0</v>
      </c>
      <c r="I226" s="266" t="s">
        <v>162</v>
      </c>
    </row>
    <row r="227" spans="1:9" x14ac:dyDescent="0.25">
      <c r="A227" s="269"/>
      <c r="B227" s="309" t="s">
        <v>1390</v>
      </c>
      <c r="C227" s="308" t="s">
        <v>1027</v>
      </c>
      <c r="D227" s="266" t="s">
        <v>358</v>
      </c>
      <c r="E227" s="310">
        <v>16509.95</v>
      </c>
      <c r="F227" s="53">
        <v>41706</v>
      </c>
      <c r="G227" s="52">
        <v>16509.95</v>
      </c>
      <c r="H227" s="322">
        <f t="shared" si="4"/>
        <v>0</v>
      </c>
      <c r="I227" s="266" t="s">
        <v>162</v>
      </c>
    </row>
    <row r="228" spans="1:9" x14ac:dyDescent="0.25">
      <c r="A228" s="269"/>
      <c r="B228" s="309" t="s">
        <v>1391</v>
      </c>
      <c r="C228" s="308" t="s">
        <v>1027</v>
      </c>
      <c r="D228" s="266" t="s">
        <v>250</v>
      </c>
      <c r="E228" s="310">
        <v>3639.9</v>
      </c>
      <c r="F228" s="53">
        <v>41703</v>
      </c>
      <c r="G228" s="64">
        <v>3639.9</v>
      </c>
      <c r="H228" s="322">
        <f t="shared" si="4"/>
        <v>0</v>
      </c>
      <c r="I228" s="266" t="s">
        <v>162</v>
      </c>
    </row>
    <row r="229" spans="1:9" x14ac:dyDescent="0.25">
      <c r="A229" s="269"/>
      <c r="B229" s="309" t="s">
        <v>1392</v>
      </c>
      <c r="C229" s="308" t="s">
        <v>1027</v>
      </c>
      <c r="D229" s="266" t="s">
        <v>160</v>
      </c>
      <c r="E229" s="310">
        <v>91265.41</v>
      </c>
      <c r="F229" s="319" t="s">
        <v>1393</v>
      </c>
      <c r="G229" s="52">
        <v>91265.41</v>
      </c>
      <c r="H229" s="322">
        <f t="shared" si="4"/>
        <v>0</v>
      </c>
      <c r="I229" s="266" t="s">
        <v>162</v>
      </c>
    </row>
    <row r="230" spans="1:9" x14ac:dyDescent="0.25">
      <c r="A230" s="269"/>
      <c r="B230" s="309" t="s">
        <v>1394</v>
      </c>
      <c r="C230" s="308" t="s">
        <v>1027</v>
      </c>
      <c r="D230" s="266" t="s">
        <v>160</v>
      </c>
      <c r="E230" s="310">
        <v>10231.5</v>
      </c>
      <c r="F230" s="319" t="s">
        <v>1395</v>
      </c>
      <c r="G230" s="52">
        <v>10231.5</v>
      </c>
      <c r="H230" s="322">
        <f t="shared" si="4"/>
        <v>0</v>
      </c>
      <c r="I230" s="266" t="s">
        <v>162</v>
      </c>
    </row>
    <row r="231" spans="1:9" x14ac:dyDescent="0.25">
      <c r="A231" s="269"/>
      <c r="B231" s="309" t="s">
        <v>1396</v>
      </c>
      <c r="C231" s="308" t="s">
        <v>1027</v>
      </c>
      <c r="D231" s="266" t="s">
        <v>39</v>
      </c>
      <c r="E231" s="310">
        <v>25050</v>
      </c>
      <c r="F231" s="313" t="s">
        <v>1397</v>
      </c>
      <c r="G231" s="326">
        <v>25050</v>
      </c>
      <c r="H231" s="322">
        <f t="shared" si="4"/>
        <v>0</v>
      </c>
      <c r="I231" s="266" t="s">
        <v>1398</v>
      </c>
    </row>
    <row r="232" spans="1:9" x14ac:dyDescent="0.25">
      <c r="A232" s="269"/>
      <c r="B232" s="309" t="s">
        <v>1399</v>
      </c>
      <c r="C232" s="308" t="s">
        <v>1027</v>
      </c>
      <c r="D232" s="266" t="s">
        <v>92</v>
      </c>
      <c r="E232" s="310">
        <v>7366</v>
      </c>
      <c r="F232" s="53">
        <v>41704</v>
      </c>
      <c r="G232" s="52">
        <v>7366</v>
      </c>
      <c r="H232" s="322">
        <f t="shared" si="4"/>
        <v>0</v>
      </c>
      <c r="I232" s="266" t="s">
        <v>27</v>
      </c>
    </row>
    <row r="233" spans="1:9" x14ac:dyDescent="0.25">
      <c r="A233" s="269"/>
      <c r="B233" s="309" t="s">
        <v>1400</v>
      </c>
      <c r="C233" s="308" t="s">
        <v>1027</v>
      </c>
      <c r="D233" s="266" t="s">
        <v>545</v>
      </c>
      <c r="E233" s="310">
        <v>19999</v>
      </c>
      <c r="F233" s="53">
        <v>41704</v>
      </c>
      <c r="G233" s="52">
        <v>19999</v>
      </c>
      <c r="H233" s="322">
        <f t="shared" si="4"/>
        <v>0</v>
      </c>
      <c r="I233" s="266" t="s">
        <v>27</v>
      </c>
    </row>
    <row r="234" spans="1:9" x14ac:dyDescent="0.25">
      <c r="A234" s="269"/>
      <c r="B234" s="309" t="s">
        <v>1401</v>
      </c>
      <c r="C234" s="308" t="s">
        <v>1027</v>
      </c>
      <c r="D234" s="273" t="s">
        <v>53</v>
      </c>
      <c r="E234" s="318">
        <v>0</v>
      </c>
      <c r="F234" s="53"/>
      <c r="G234" s="52"/>
      <c r="H234" s="322">
        <f t="shared" si="4"/>
        <v>0</v>
      </c>
      <c r="I234" s="266" t="s">
        <v>324</v>
      </c>
    </row>
    <row r="235" spans="1:9" x14ac:dyDescent="0.25">
      <c r="A235" s="269"/>
      <c r="B235" s="309" t="s">
        <v>1402</v>
      </c>
      <c r="C235" s="308" t="s">
        <v>1027</v>
      </c>
      <c r="D235" s="266" t="s">
        <v>1069</v>
      </c>
      <c r="E235" s="310">
        <v>5134</v>
      </c>
      <c r="F235" s="317" t="s">
        <v>1403</v>
      </c>
      <c r="G235" s="52">
        <v>5134</v>
      </c>
      <c r="H235" s="322">
        <f t="shared" si="4"/>
        <v>0</v>
      </c>
      <c r="I235" s="266" t="s">
        <v>27</v>
      </c>
    </row>
    <row r="236" spans="1:9" x14ac:dyDescent="0.25">
      <c r="A236" s="269"/>
      <c r="B236" s="309" t="s">
        <v>1404</v>
      </c>
      <c r="C236" s="308" t="s">
        <v>1027</v>
      </c>
      <c r="D236" s="266" t="s">
        <v>93</v>
      </c>
      <c r="E236" s="310">
        <v>6635</v>
      </c>
      <c r="F236" s="53">
        <v>41704</v>
      </c>
      <c r="G236" s="52">
        <v>6635</v>
      </c>
      <c r="H236" s="322">
        <f t="shared" si="4"/>
        <v>0</v>
      </c>
      <c r="I236" s="266" t="s">
        <v>27</v>
      </c>
    </row>
    <row r="237" spans="1:9" x14ac:dyDescent="0.25">
      <c r="A237" s="269"/>
      <c r="B237" s="309" t="s">
        <v>1405</v>
      </c>
      <c r="C237" s="308" t="s">
        <v>1027</v>
      </c>
      <c r="D237" s="266" t="s">
        <v>812</v>
      </c>
      <c r="E237" s="310">
        <v>5106</v>
      </c>
      <c r="F237" s="53">
        <v>41701</v>
      </c>
      <c r="G237" s="52">
        <v>5106</v>
      </c>
      <c r="H237" s="322">
        <f t="shared" si="4"/>
        <v>0</v>
      </c>
      <c r="I237" s="266"/>
    </row>
    <row r="238" spans="1:9" x14ac:dyDescent="0.25">
      <c r="A238" s="269"/>
      <c r="B238" s="309" t="s">
        <v>1406</v>
      </c>
      <c r="C238" s="308" t="s">
        <v>1027</v>
      </c>
      <c r="D238" s="266" t="s">
        <v>812</v>
      </c>
      <c r="E238" s="310">
        <v>389.5</v>
      </c>
      <c r="F238" s="53">
        <v>41701</v>
      </c>
      <c r="G238" s="52">
        <v>389.5</v>
      </c>
      <c r="H238" s="322">
        <f t="shared" si="4"/>
        <v>0</v>
      </c>
      <c r="I238" s="266"/>
    </row>
    <row r="239" spans="1:9" x14ac:dyDescent="0.25">
      <c r="A239" s="269"/>
      <c r="B239" s="309" t="s">
        <v>1407</v>
      </c>
      <c r="C239" s="308" t="s">
        <v>1027</v>
      </c>
      <c r="D239" s="266" t="s">
        <v>734</v>
      </c>
      <c r="E239" s="310">
        <v>20680</v>
      </c>
      <c r="F239" s="313" t="s">
        <v>1408</v>
      </c>
      <c r="G239" s="52">
        <v>20680</v>
      </c>
      <c r="H239" s="322">
        <f t="shared" si="4"/>
        <v>0</v>
      </c>
      <c r="I239" s="266" t="s">
        <v>8</v>
      </c>
    </row>
    <row r="240" spans="1:9" x14ac:dyDescent="0.25">
      <c r="A240" s="269"/>
      <c r="B240" s="309" t="s">
        <v>1409</v>
      </c>
      <c r="C240" s="308" t="s">
        <v>1027</v>
      </c>
      <c r="D240" s="266" t="s">
        <v>175</v>
      </c>
      <c r="E240" s="310">
        <v>18972.2</v>
      </c>
      <c r="F240" s="319" t="s">
        <v>1410</v>
      </c>
      <c r="G240" s="52">
        <v>18972.2</v>
      </c>
      <c r="H240" s="322">
        <f t="shared" si="4"/>
        <v>0</v>
      </c>
      <c r="I240" s="266" t="s">
        <v>162</v>
      </c>
    </row>
    <row r="241" spans="1:9" x14ac:dyDescent="0.25">
      <c r="A241" s="269"/>
      <c r="B241" s="309" t="s">
        <v>1411</v>
      </c>
      <c r="C241" s="308" t="s">
        <v>1027</v>
      </c>
      <c r="D241" s="266" t="s">
        <v>14</v>
      </c>
      <c r="E241" s="310">
        <v>5338</v>
      </c>
      <c r="F241" s="53">
        <v>41702</v>
      </c>
      <c r="G241" s="52">
        <v>5338</v>
      </c>
      <c r="H241" s="322">
        <f t="shared" si="4"/>
        <v>0</v>
      </c>
      <c r="I241" s="266" t="s">
        <v>12</v>
      </c>
    </row>
    <row r="242" spans="1:9" x14ac:dyDescent="0.25">
      <c r="A242" s="269"/>
      <c r="B242" s="309" t="s">
        <v>1412</v>
      </c>
      <c r="C242" s="308" t="s">
        <v>1027</v>
      </c>
      <c r="D242" s="266" t="s">
        <v>18</v>
      </c>
      <c r="E242" s="327">
        <v>302</v>
      </c>
      <c r="F242" s="53">
        <v>41701</v>
      </c>
      <c r="G242" s="52">
        <v>302</v>
      </c>
      <c r="H242" s="322">
        <f t="shared" si="4"/>
        <v>0</v>
      </c>
      <c r="I242" s="266" t="s">
        <v>8</v>
      </c>
    </row>
    <row r="243" spans="1:9" x14ac:dyDescent="0.25">
      <c r="A243" s="269">
        <v>41702</v>
      </c>
      <c r="B243" s="309" t="s">
        <v>1413</v>
      </c>
      <c r="C243" s="308" t="s">
        <v>1027</v>
      </c>
      <c r="D243" s="266" t="s">
        <v>152</v>
      </c>
      <c r="E243" s="310">
        <v>6932.5</v>
      </c>
      <c r="F243" s="53">
        <v>41702</v>
      </c>
      <c r="G243" s="52">
        <v>6932.5</v>
      </c>
      <c r="H243" s="322">
        <f t="shared" si="4"/>
        <v>0</v>
      </c>
      <c r="I243" s="266"/>
    </row>
    <row r="244" spans="1:9" x14ac:dyDescent="0.25">
      <c r="A244" s="269"/>
      <c r="B244" s="309" t="s">
        <v>1414</v>
      </c>
      <c r="C244" s="308" t="s">
        <v>1027</v>
      </c>
      <c r="D244" s="266" t="s">
        <v>272</v>
      </c>
      <c r="E244" s="310">
        <v>7110.4</v>
      </c>
      <c r="F244" s="313" t="s">
        <v>1415</v>
      </c>
      <c r="G244" s="52">
        <v>7110.4</v>
      </c>
      <c r="H244" s="322">
        <f t="shared" si="4"/>
        <v>0</v>
      </c>
      <c r="I244" s="66" t="s">
        <v>162</v>
      </c>
    </row>
    <row r="245" spans="1:9" x14ac:dyDescent="0.25">
      <c r="A245" s="269"/>
      <c r="B245" s="309" t="s">
        <v>1416</v>
      </c>
      <c r="C245" s="308" t="s">
        <v>1027</v>
      </c>
      <c r="D245" s="266" t="s">
        <v>160</v>
      </c>
      <c r="E245" s="310">
        <v>29304.3</v>
      </c>
      <c r="F245" s="313" t="s">
        <v>1417</v>
      </c>
      <c r="G245" s="52">
        <v>29304.3</v>
      </c>
      <c r="H245" s="322">
        <f t="shared" si="4"/>
        <v>0</v>
      </c>
      <c r="I245" s="266" t="s">
        <v>162</v>
      </c>
    </row>
    <row r="246" spans="1:9" x14ac:dyDescent="0.25">
      <c r="A246" s="269"/>
      <c r="B246" s="309" t="s">
        <v>1418</v>
      </c>
      <c r="C246" s="308" t="s">
        <v>1027</v>
      </c>
      <c r="D246" s="266" t="s">
        <v>62</v>
      </c>
      <c r="E246" s="310">
        <v>7956</v>
      </c>
      <c r="F246" s="53">
        <v>41703</v>
      </c>
      <c r="G246" s="52">
        <v>7956</v>
      </c>
      <c r="H246" s="322">
        <f t="shared" si="4"/>
        <v>0</v>
      </c>
      <c r="I246" s="266" t="s">
        <v>12</v>
      </c>
    </row>
    <row r="247" spans="1:9" x14ac:dyDescent="0.25">
      <c r="A247" s="269"/>
      <c r="B247" s="309" t="s">
        <v>1419</v>
      </c>
      <c r="C247" s="308" t="s">
        <v>1027</v>
      </c>
      <c r="D247" s="266" t="s">
        <v>13</v>
      </c>
      <c r="E247" s="310">
        <v>2005</v>
      </c>
      <c r="F247" s="53">
        <v>41702</v>
      </c>
      <c r="G247" s="52">
        <v>2005</v>
      </c>
      <c r="H247" s="322">
        <f t="shared" si="4"/>
        <v>0</v>
      </c>
      <c r="I247" s="266" t="s">
        <v>21</v>
      </c>
    </row>
    <row r="248" spans="1:9" x14ac:dyDescent="0.25">
      <c r="A248" s="269"/>
      <c r="B248" s="309" t="s">
        <v>1420</v>
      </c>
      <c r="C248" s="308" t="s">
        <v>1027</v>
      </c>
      <c r="D248" s="266" t="s">
        <v>107</v>
      </c>
      <c r="E248" s="310">
        <v>31574</v>
      </c>
      <c r="F248" s="78" t="s">
        <v>1421</v>
      </c>
      <c r="G248" s="52">
        <v>31574</v>
      </c>
      <c r="H248" s="322">
        <f t="shared" si="4"/>
        <v>0</v>
      </c>
      <c r="I248" s="266" t="s">
        <v>30</v>
      </c>
    </row>
    <row r="249" spans="1:9" x14ac:dyDescent="0.25">
      <c r="A249" s="269"/>
      <c r="B249" s="309" t="s">
        <v>1422</v>
      </c>
      <c r="C249" s="308" t="s">
        <v>1027</v>
      </c>
      <c r="D249" s="266" t="s">
        <v>1117</v>
      </c>
      <c r="E249" s="310">
        <v>6632.36</v>
      </c>
      <c r="F249" s="53">
        <v>41702</v>
      </c>
      <c r="G249" s="52">
        <v>6632.36</v>
      </c>
      <c r="H249" s="322">
        <f t="shared" si="4"/>
        <v>0</v>
      </c>
      <c r="I249" s="266"/>
    </row>
    <row r="250" spans="1:9" x14ac:dyDescent="0.25">
      <c r="A250" s="269"/>
      <c r="B250" s="309" t="s">
        <v>1423</v>
      </c>
      <c r="C250" s="308" t="s">
        <v>1027</v>
      </c>
      <c r="D250" s="273" t="s">
        <v>53</v>
      </c>
      <c r="E250" s="318">
        <v>0</v>
      </c>
      <c r="F250" s="53"/>
      <c r="G250" s="52"/>
      <c r="H250" s="322">
        <f t="shared" si="4"/>
        <v>0</v>
      </c>
      <c r="I250" s="266" t="s">
        <v>513</v>
      </c>
    </row>
    <row r="251" spans="1:9" x14ac:dyDescent="0.25">
      <c r="A251" s="269"/>
      <c r="B251" s="309" t="s">
        <v>1424</v>
      </c>
      <c r="C251" s="308" t="s">
        <v>1027</v>
      </c>
      <c r="D251" s="266" t="s">
        <v>20</v>
      </c>
      <c r="E251" s="315">
        <v>2170</v>
      </c>
      <c r="F251" s="78" t="s">
        <v>1425</v>
      </c>
      <c r="G251" s="52">
        <v>2170</v>
      </c>
      <c r="H251" s="322">
        <f t="shared" si="4"/>
        <v>0</v>
      </c>
      <c r="I251" s="266"/>
    </row>
    <row r="252" spans="1:9" x14ac:dyDescent="0.25">
      <c r="A252" s="269"/>
      <c r="B252" s="309" t="s">
        <v>1426</v>
      </c>
      <c r="C252" s="308" t="s">
        <v>1027</v>
      </c>
      <c r="D252" s="266" t="s">
        <v>8</v>
      </c>
      <c r="E252" s="310">
        <v>747.5</v>
      </c>
      <c r="F252" s="53">
        <v>41702</v>
      </c>
      <c r="G252" s="52">
        <v>747.5</v>
      </c>
      <c r="H252" s="322">
        <f t="shared" si="4"/>
        <v>0</v>
      </c>
      <c r="I252" s="266"/>
    </row>
    <row r="253" spans="1:9" x14ac:dyDescent="0.25">
      <c r="A253" s="269"/>
      <c r="B253" s="309" t="s">
        <v>1427</v>
      </c>
      <c r="C253" s="308" t="s">
        <v>1027</v>
      </c>
      <c r="D253" s="266" t="s">
        <v>124</v>
      </c>
      <c r="E253" s="310">
        <v>4703.3999999999996</v>
      </c>
      <c r="F253" s="53">
        <v>41702</v>
      </c>
      <c r="G253" s="52">
        <v>4703.3999999999996</v>
      </c>
      <c r="H253" s="322">
        <f t="shared" si="4"/>
        <v>0</v>
      </c>
      <c r="I253" s="266" t="s">
        <v>30</v>
      </c>
    </row>
    <row r="254" spans="1:9" ht="30" x14ac:dyDescent="0.25">
      <c r="A254" s="269"/>
      <c r="B254" s="309" t="s">
        <v>1428</v>
      </c>
      <c r="C254" s="308" t="s">
        <v>1027</v>
      </c>
      <c r="D254" s="266" t="s">
        <v>123</v>
      </c>
      <c r="E254" s="310">
        <v>4358</v>
      </c>
      <c r="F254" s="328" t="s">
        <v>1429</v>
      </c>
      <c r="G254" s="52">
        <v>4358</v>
      </c>
      <c r="H254" s="322">
        <f t="shared" si="4"/>
        <v>0</v>
      </c>
      <c r="I254" s="266" t="s">
        <v>8</v>
      </c>
    </row>
    <row r="255" spans="1:9" x14ac:dyDescent="0.25">
      <c r="A255" s="269"/>
      <c r="B255" s="309" t="s">
        <v>1430</v>
      </c>
      <c r="C255" s="308" t="s">
        <v>1027</v>
      </c>
      <c r="D255" s="266" t="s">
        <v>32</v>
      </c>
      <c r="E255" s="310">
        <v>7916.6</v>
      </c>
      <c r="F255" s="53">
        <v>41702</v>
      </c>
      <c r="G255" s="52">
        <v>7916.6</v>
      </c>
      <c r="H255" s="322">
        <f t="shared" si="4"/>
        <v>0</v>
      </c>
      <c r="I255" s="266" t="s">
        <v>30</v>
      </c>
    </row>
    <row r="256" spans="1:9" x14ac:dyDescent="0.25">
      <c r="A256" s="269"/>
      <c r="B256" s="309" t="s">
        <v>1431</v>
      </c>
      <c r="C256" s="308" t="s">
        <v>1027</v>
      </c>
      <c r="D256" s="266" t="s">
        <v>27</v>
      </c>
      <c r="E256" s="310">
        <v>1200</v>
      </c>
      <c r="F256" s="53">
        <v>41702</v>
      </c>
      <c r="G256" s="52">
        <v>1200</v>
      </c>
      <c r="H256" s="322">
        <f t="shared" si="4"/>
        <v>0</v>
      </c>
      <c r="I256" s="266" t="s">
        <v>30</v>
      </c>
    </row>
    <row r="257" spans="1:9" x14ac:dyDescent="0.25">
      <c r="A257" s="269"/>
      <c r="B257" s="309" t="s">
        <v>1432</v>
      </c>
      <c r="C257" s="308" t="s">
        <v>1027</v>
      </c>
      <c r="D257" s="266" t="s">
        <v>115</v>
      </c>
      <c r="E257" s="310">
        <v>2806</v>
      </c>
      <c r="F257" s="313" t="s">
        <v>1433</v>
      </c>
      <c r="G257" s="52">
        <v>2806</v>
      </c>
      <c r="H257" s="322">
        <f t="shared" si="4"/>
        <v>0</v>
      </c>
      <c r="I257" s="266" t="s">
        <v>8</v>
      </c>
    </row>
    <row r="258" spans="1:9" x14ac:dyDescent="0.25">
      <c r="A258" s="269"/>
      <c r="B258" s="309" t="s">
        <v>1434</v>
      </c>
      <c r="C258" s="308" t="s">
        <v>1027</v>
      </c>
      <c r="D258" s="266" t="s">
        <v>55</v>
      </c>
      <c r="E258" s="310">
        <v>9193.5</v>
      </c>
      <c r="F258" s="53">
        <v>41702</v>
      </c>
      <c r="G258" s="52">
        <v>9193.5</v>
      </c>
      <c r="H258" s="322">
        <f t="shared" si="4"/>
        <v>0</v>
      </c>
      <c r="I258" s="266" t="s">
        <v>8</v>
      </c>
    </row>
    <row r="259" spans="1:9" x14ac:dyDescent="0.25">
      <c r="A259" s="269"/>
      <c r="B259" s="309" t="s">
        <v>1435</v>
      </c>
      <c r="C259" s="308" t="s">
        <v>1027</v>
      </c>
      <c r="D259" s="266" t="s">
        <v>795</v>
      </c>
      <c r="E259" s="310">
        <v>2415</v>
      </c>
      <c r="F259" s="313" t="s">
        <v>1436</v>
      </c>
      <c r="G259" s="52">
        <v>2415</v>
      </c>
      <c r="H259" s="322">
        <f t="shared" si="4"/>
        <v>0</v>
      </c>
      <c r="I259" s="266" t="s">
        <v>30</v>
      </c>
    </row>
    <row r="260" spans="1:9" x14ac:dyDescent="0.25">
      <c r="A260" s="269"/>
      <c r="B260" s="309" t="s">
        <v>1437</v>
      </c>
      <c r="C260" s="308" t="s">
        <v>1027</v>
      </c>
      <c r="D260" s="266" t="s">
        <v>260</v>
      </c>
      <c r="E260" s="310">
        <v>1344</v>
      </c>
      <c r="F260" s="53">
        <v>41702</v>
      </c>
      <c r="G260" s="52">
        <v>1344</v>
      </c>
      <c r="H260" s="322">
        <f t="shared" si="4"/>
        <v>0</v>
      </c>
      <c r="I260" s="266" t="s">
        <v>30</v>
      </c>
    </row>
    <row r="261" spans="1:9" x14ac:dyDescent="0.25">
      <c r="A261" s="269"/>
      <c r="B261" s="309" t="s">
        <v>1438</v>
      </c>
      <c r="C261" s="308" t="s">
        <v>1027</v>
      </c>
      <c r="D261" s="266" t="s">
        <v>67</v>
      </c>
      <c r="E261" s="310">
        <v>1610.5</v>
      </c>
      <c r="F261" s="313" t="s">
        <v>1353</v>
      </c>
      <c r="G261" s="52">
        <v>1610.5</v>
      </c>
      <c r="H261" s="322">
        <f t="shared" si="4"/>
        <v>0</v>
      </c>
      <c r="I261" s="266" t="s">
        <v>30</v>
      </c>
    </row>
    <row r="262" spans="1:9" x14ac:dyDescent="0.25">
      <c r="A262" s="269"/>
      <c r="B262" s="309" t="s">
        <v>1439</v>
      </c>
      <c r="C262" s="308" t="s">
        <v>1027</v>
      </c>
      <c r="D262" s="266" t="s">
        <v>34</v>
      </c>
      <c r="E262" s="310">
        <v>2433</v>
      </c>
      <c r="F262" s="53">
        <v>41702</v>
      </c>
      <c r="G262" s="52">
        <v>2433</v>
      </c>
      <c r="H262" s="322">
        <f t="shared" si="4"/>
        <v>0</v>
      </c>
      <c r="I262" s="266" t="s">
        <v>30</v>
      </c>
    </row>
    <row r="263" spans="1:9" x14ac:dyDescent="0.25">
      <c r="A263" s="269"/>
      <c r="B263" s="309" t="s">
        <v>1440</v>
      </c>
      <c r="C263" s="308" t="s">
        <v>1027</v>
      </c>
      <c r="D263" s="266" t="s">
        <v>66</v>
      </c>
      <c r="E263" s="310">
        <v>1492.1</v>
      </c>
      <c r="F263" s="53">
        <v>41702</v>
      </c>
      <c r="G263" s="52">
        <v>1492.1</v>
      </c>
      <c r="H263" s="322">
        <f t="shared" si="4"/>
        <v>0</v>
      </c>
      <c r="I263" s="266" t="s">
        <v>30</v>
      </c>
    </row>
    <row r="264" spans="1:9" x14ac:dyDescent="0.25">
      <c r="A264" s="269"/>
      <c r="B264" s="309" t="s">
        <v>1441</v>
      </c>
      <c r="C264" s="308" t="s">
        <v>1027</v>
      </c>
      <c r="D264" s="266" t="s">
        <v>44</v>
      </c>
      <c r="E264" s="310">
        <v>3800</v>
      </c>
      <c r="F264" s="53">
        <v>41720</v>
      </c>
      <c r="G264" s="52">
        <v>3800</v>
      </c>
      <c r="H264" s="322">
        <f t="shared" si="4"/>
        <v>0</v>
      </c>
      <c r="I264" s="266" t="s">
        <v>30</v>
      </c>
    </row>
    <row r="265" spans="1:9" x14ac:dyDescent="0.25">
      <c r="A265" s="269"/>
      <c r="B265" s="309" t="s">
        <v>1442</v>
      </c>
      <c r="C265" s="308" t="s">
        <v>1027</v>
      </c>
      <c r="D265" s="266" t="s">
        <v>144</v>
      </c>
      <c r="E265" s="310">
        <v>3448</v>
      </c>
      <c r="F265" s="53">
        <v>41702</v>
      </c>
      <c r="G265" s="52">
        <v>3448</v>
      </c>
      <c r="H265" s="322">
        <f t="shared" si="4"/>
        <v>0</v>
      </c>
      <c r="I265" s="266" t="s">
        <v>21</v>
      </c>
    </row>
    <row r="266" spans="1:9" x14ac:dyDescent="0.25">
      <c r="A266" s="269"/>
      <c r="B266" s="309" t="s">
        <v>1443</v>
      </c>
      <c r="C266" s="308" t="s">
        <v>1027</v>
      </c>
      <c r="D266" s="266" t="s">
        <v>47</v>
      </c>
      <c r="E266" s="310">
        <v>2875</v>
      </c>
      <c r="F266" s="53">
        <v>41702</v>
      </c>
      <c r="G266" s="52">
        <v>2875</v>
      </c>
      <c r="H266" s="322">
        <f t="shared" si="4"/>
        <v>0</v>
      </c>
      <c r="I266" s="266" t="s">
        <v>30</v>
      </c>
    </row>
    <row r="267" spans="1:9" x14ac:dyDescent="0.25">
      <c r="A267" s="269"/>
      <c r="B267" s="309" t="s">
        <v>1444</v>
      </c>
      <c r="C267" s="308" t="s">
        <v>1027</v>
      </c>
      <c r="D267" s="266" t="s">
        <v>55</v>
      </c>
      <c r="E267" s="310">
        <v>731.5</v>
      </c>
      <c r="F267" s="53">
        <v>41702</v>
      </c>
      <c r="G267" s="52">
        <v>731.5</v>
      </c>
      <c r="H267" s="322">
        <f t="shared" si="4"/>
        <v>0</v>
      </c>
      <c r="I267" s="266" t="s">
        <v>8</v>
      </c>
    </row>
    <row r="268" spans="1:9" x14ac:dyDescent="0.25">
      <c r="A268" s="263"/>
      <c r="B268" s="309" t="s">
        <v>1445</v>
      </c>
      <c r="C268" s="308" t="s">
        <v>1027</v>
      </c>
      <c r="D268" s="266" t="s">
        <v>886</v>
      </c>
      <c r="E268" s="310">
        <v>4079</v>
      </c>
      <c r="F268" s="53">
        <v>41702</v>
      </c>
      <c r="G268" s="52">
        <v>4079</v>
      </c>
      <c r="H268" s="322">
        <f t="shared" si="4"/>
        <v>0</v>
      </c>
      <c r="I268" s="266" t="s">
        <v>21</v>
      </c>
    </row>
    <row r="269" spans="1:9" x14ac:dyDescent="0.25">
      <c r="A269" s="263"/>
      <c r="B269" s="329"/>
      <c r="C269" s="330"/>
      <c r="D269" s="39" t="s">
        <v>1207</v>
      </c>
      <c r="E269" s="38"/>
      <c r="F269" s="287"/>
      <c r="G269" s="288"/>
      <c r="H269" s="322">
        <f t="shared" ref="H269" si="5">E269-G269</f>
        <v>0</v>
      </c>
    </row>
    <row r="270" spans="1:9" x14ac:dyDescent="0.25">
      <c r="A270" s="263"/>
      <c r="B270" s="329"/>
      <c r="C270" s="330"/>
      <c r="D270" s="39" t="s">
        <v>1206</v>
      </c>
      <c r="E270" s="38"/>
      <c r="F270" s="287"/>
      <c r="G270" s="288"/>
      <c r="H270" s="331"/>
    </row>
    <row r="271" spans="1:9" x14ac:dyDescent="0.25">
      <c r="A271" s="332"/>
      <c r="B271" s="333"/>
      <c r="C271" s="334"/>
      <c r="D271" s="335" t="s">
        <v>1280</v>
      </c>
      <c r="E271" s="336"/>
      <c r="F271" s="337"/>
      <c r="G271" s="338"/>
      <c r="H271" s="60"/>
    </row>
    <row r="272" spans="1:9" ht="18.75" x14ac:dyDescent="0.3">
      <c r="A272" s="589" t="str">
        <f>A203</f>
        <v>REMISIONES DE    M A R Z O        2 0 1 4</v>
      </c>
      <c r="B272" s="589"/>
      <c r="C272" s="589"/>
      <c r="D272" s="589"/>
      <c r="E272" s="589"/>
      <c r="F272" s="589"/>
      <c r="G272" s="339"/>
      <c r="H272" s="135"/>
    </row>
    <row r="273" spans="1:9" ht="35.25" thickBot="1" x14ac:dyDescent="0.35">
      <c r="A273" s="340" t="s">
        <v>1</v>
      </c>
      <c r="B273" s="256" t="s">
        <v>2</v>
      </c>
      <c r="C273" s="257"/>
      <c r="D273" s="258" t="s">
        <v>1446</v>
      </c>
      <c r="E273" s="259" t="s">
        <v>4</v>
      </c>
      <c r="F273" s="293" t="s">
        <v>5</v>
      </c>
      <c r="G273" s="261" t="s">
        <v>6</v>
      </c>
      <c r="H273" s="262" t="s">
        <v>7</v>
      </c>
    </row>
    <row r="274" spans="1:9" ht="15.75" thickTop="1" x14ac:dyDescent="0.25">
      <c r="A274" s="269">
        <v>41702</v>
      </c>
      <c r="B274" s="265" t="s">
        <v>1447</v>
      </c>
      <c r="C274" s="308" t="s">
        <v>1027</v>
      </c>
      <c r="D274" s="266" t="s">
        <v>257</v>
      </c>
      <c r="E274" s="18">
        <v>17580.14</v>
      </c>
      <c r="F274" s="341" t="s">
        <v>1448</v>
      </c>
      <c r="G274" s="299">
        <v>17580.14</v>
      </c>
      <c r="H274" s="18">
        <f t="shared" ref="H274:H337" si="6">E274-G274</f>
        <v>0</v>
      </c>
      <c r="I274" s="266" t="s">
        <v>21</v>
      </c>
    </row>
    <row r="275" spans="1:9" x14ac:dyDescent="0.25">
      <c r="A275" s="269"/>
      <c r="B275" s="265" t="s">
        <v>1449</v>
      </c>
      <c r="C275" s="308" t="s">
        <v>1027</v>
      </c>
      <c r="D275" s="266" t="s">
        <v>27</v>
      </c>
      <c r="E275" s="310">
        <v>3486.5</v>
      </c>
      <c r="F275" s="53">
        <v>41702</v>
      </c>
      <c r="G275" s="52">
        <v>3486.5</v>
      </c>
      <c r="H275" s="322">
        <f t="shared" si="6"/>
        <v>0</v>
      </c>
      <c r="I275" s="266" t="s">
        <v>21</v>
      </c>
    </row>
    <row r="276" spans="1:9" x14ac:dyDescent="0.25">
      <c r="A276" s="269"/>
      <c r="B276" s="265" t="s">
        <v>1450</v>
      </c>
      <c r="C276" s="308" t="s">
        <v>1027</v>
      </c>
      <c r="D276" s="266" t="s">
        <v>16</v>
      </c>
      <c r="E276" s="310">
        <v>1486.5</v>
      </c>
      <c r="F276" s="53">
        <v>41708</v>
      </c>
      <c r="G276" s="52">
        <v>1486.5</v>
      </c>
      <c r="H276" s="322">
        <f t="shared" si="6"/>
        <v>0</v>
      </c>
      <c r="I276" s="266"/>
    </row>
    <row r="277" spans="1:9" x14ac:dyDescent="0.25">
      <c r="A277" s="269"/>
      <c r="B277" s="265" t="s">
        <v>1451</v>
      </c>
      <c r="C277" s="308" t="s">
        <v>1027</v>
      </c>
      <c r="D277" s="266" t="s">
        <v>188</v>
      </c>
      <c r="E277" s="310">
        <v>8487.5</v>
      </c>
      <c r="F277" s="53">
        <v>41704</v>
      </c>
      <c r="G277" s="52">
        <v>8487.5</v>
      </c>
      <c r="H277" s="342">
        <f t="shared" si="6"/>
        <v>0</v>
      </c>
      <c r="I277" s="266" t="s">
        <v>8</v>
      </c>
    </row>
    <row r="278" spans="1:9" x14ac:dyDescent="0.25">
      <c r="A278" s="269"/>
      <c r="B278" s="265" t="s">
        <v>1452</v>
      </c>
      <c r="C278" s="308" t="s">
        <v>1027</v>
      </c>
      <c r="D278" s="266" t="s">
        <v>78</v>
      </c>
      <c r="E278" s="310">
        <v>2254.5</v>
      </c>
      <c r="F278" s="53">
        <v>41702</v>
      </c>
      <c r="G278" s="52">
        <v>2254.5</v>
      </c>
      <c r="H278" s="322">
        <f t="shared" si="6"/>
        <v>0</v>
      </c>
      <c r="I278" s="266" t="s">
        <v>21</v>
      </c>
    </row>
    <row r="279" spans="1:9" x14ac:dyDescent="0.25">
      <c r="A279" s="269"/>
      <c r="B279" s="265" t="s">
        <v>1453</v>
      </c>
      <c r="C279" s="308" t="s">
        <v>1027</v>
      </c>
      <c r="D279" s="273" t="s">
        <v>53</v>
      </c>
      <c r="E279" s="318">
        <v>0</v>
      </c>
      <c r="F279" s="53"/>
      <c r="G279" s="52"/>
      <c r="H279" s="322">
        <f t="shared" si="6"/>
        <v>0</v>
      </c>
      <c r="I279" s="266" t="s">
        <v>21</v>
      </c>
    </row>
    <row r="280" spans="1:9" x14ac:dyDescent="0.25">
      <c r="A280" s="269"/>
      <c r="B280" s="265" t="s">
        <v>1454</v>
      </c>
      <c r="C280" s="308" t="s">
        <v>1027</v>
      </c>
      <c r="D280" s="266" t="s">
        <v>80</v>
      </c>
      <c r="E280" s="310">
        <v>1175.5</v>
      </c>
      <c r="F280" s="53">
        <v>41702</v>
      </c>
      <c r="G280" s="52">
        <v>1175.5</v>
      </c>
      <c r="H280" s="322">
        <f t="shared" si="6"/>
        <v>0</v>
      </c>
      <c r="I280" s="266" t="s">
        <v>21</v>
      </c>
    </row>
    <row r="281" spans="1:9" x14ac:dyDescent="0.25">
      <c r="A281" s="269"/>
      <c r="B281" s="265" t="s">
        <v>1455</v>
      </c>
      <c r="C281" s="308" t="s">
        <v>1027</v>
      </c>
      <c r="D281" s="266" t="s">
        <v>304</v>
      </c>
      <c r="E281" s="310">
        <v>12216</v>
      </c>
      <c r="F281" s="53">
        <v>41702</v>
      </c>
      <c r="G281" s="52">
        <v>12216</v>
      </c>
      <c r="H281" s="322">
        <f t="shared" si="6"/>
        <v>0</v>
      </c>
      <c r="I281" s="266" t="s">
        <v>21</v>
      </c>
    </row>
    <row r="282" spans="1:9" x14ac:dyDescent="0.25">
      <c r="A282" s="269"/>
      <c r="B282" s="265" t="s">
        <v>1456</v>
      </c>
      <c r="C282" s="308" t="s">
        <v>1027</v>
      </c>
      <c r="D282" s="266" t="s">
        <v>36</v>
      </c>
      <c r="E282" s="310">
        <v>12277.62</v>
      </c>
      <c r="F282" s="78" t="s">
        <v>1457</v>
      </c>
      <c r="G282" s="52">
        <v>12277.62</v>
      </c>
      <c r="H282" s="322">
        <f t="shared" si="6"/>
        <v>0</v>
      </c>
      <c r="I282" s="266" t="s">
        <v>21</v>
      </c>
    </row>
    <row r="283" spans="1:9" x14ac:dyDescent="0.25">
      <c r="A283" s="269"/>
      <c r="B283" s="265" t="s">
        <v>1458</v>
      </c>
      <c r="C283" s="308" t="s">
        <v>1027</v>
      </c>
      <c r="D283" s="266" t="s">
        <v>152</v>
      </c>
      <c r="E283" s="310">
        <v>6498</v>
      </c>
      <c r="F283" s="53">
        <v>41702</v>
      </c>
      <c r="G283" s="52">
        <v>6498</v>
      </c>
      <c r="H283" s="322">
        <f t="shared" si="6"/>
        <v>0</v>
      </c>
      <c r="I283" s="266" t="s">
        <v>21</v>
      </c>
    </row>
    <row r="284" spans="1:9" x14ac:dyDescent="0.25">
      <c r="A284" s="269"/>
      <c r="B284" s="265" t="s">
        <v>1459</v>
      </c>
      <c r="C284" s="308" t="s">
        <v>1027</v>
      </c>
      <c r="D284" s="266" t="s">
        <v>130</v>
      </c>
      <c r="E284" s="310">
        <v>3476.5</v>
      </c>
      <c r="F284" s="53">
        <v>41704</v>
      </c>
      <c r="G284" s="52">
        <v>3476.5</v>
      </c>
      <c r="H284" s="322">
        <f t="shared" si="6"/>
        <v>0</v>
      </c>
      <c r="I284" s="266" t="s">
        <v>21</v>
      </c>
    </row>
    <row r="285" spans="1:9" x14ac:dyDescent="0.25">
      <c r="A285" s="269"/>
      <c r="B285" s="265" t="s">
        <v>1460</v>
      </c>
      <c r="C285" s="308" t="s">
        <v>1027</v>
      </c>
      <c r="D285" s="266" t="s">
        <v>99</v>
      </c>
      <c r="E285" s="310">
        <v>3434.1</v>
      </c>
      <c r="F285" s="53">
        <v>41702</v>
      </c>
      <c r="G285" s="52">
        <v>3434.1</v>
      </c>
      <c r="H285" s="322">
        <f t="shared" si="6"/>
        <v>0</v>
      </c>
      <c r="I285" s="266" t="s">
        <v>21</v>
      </c>
    </row>
    <row r="286" spans="1:9" x14ac:dyDescent="0.25">
      <c r="A286" s="269"/>
      <c r="B286" s="265" t="s">
        <v>1461</v>
      </c>
      <c r="C286" s="308" t="s">
        <v>1027</v>
      </c>
      <c r="D286" s="266" t="s">
        <v>133</v>
      </c>
      <c r="E286" s="310">
        <v>20672</v>
      </c>
      <c r="F286" s="53">
        <v>41702</v>
      </c>
      <c r="G286" s="52">
        <v>20672</v>
      </c>
      <c r="H286" s="322">
        <f t="shared" si="6"/>
        <v>0</v>
      </c>
      <c r="I286" s="266" t="s">
        <v>8</v>
      </c>
    </row>
    <row r="287" spans="1:9" x14ac:dyDescent="0.25">
      <c r="A287" s="269"/>
      <c r="B287" s="265" t="s">
        <v>1462</v>
      </c>
      <c r="C287" s="308" t="s">
        <v>1027</v>
      </c>
      <c r="D287" s="266" t="s">
        <v>51</v>
      </c>
      <c r="E287" s="310">
        <v>1855</v>
      </c>
      <c r="F287" s="53">
        <v>41702</v>
      </c>
      <c r="G287" s="52">
        <v>1855</v>
      </c>
      <c r="H287" s="322">
        <f t="shared" si="6"/>
        <v>0</v>
      </c>
      <c r="I287" s="266"/>
    </row>
    <row r="288" spans="1:9" x14ac:dyDescent="0.25">
      <c r="A288" s="269"/>
      <c r="B288" s="265" t="s">
        <v>1463</v>
      </c>
      <c r="C288" s="308" t="s">
        <v>1027</v>
      </c>
      <c r="D288" s="266" t="s">
        <v>28</v>
      </c>
      <c r="E288" s="315">
        <v>8103</v>
      </c>
      <c r="F288" s="78" t="s">
        <v>1464</v>
      </c>
      <c r="G288" s="52">
        <f>6450+1653</f>
        <v>8103</v>
      </c>
      <c r="H288" s="322">
        <f t="shared" si="6"/>
        <v>0</v>
      </c>
      <c r="I288" s="266"/>
    </row>
    <row r="289" spans="1:9" x14ac:dyDescent="0.25">
      <c r="A289" s="269"/>
      <c r="B289" s="265" t="s">
        <v>1465</v>
      </c>
      <c r="C289" s="308" t="s">
        <v>1027</v>
      </c>
      <c r="D289" s="266" t="s">
        <v>795</v>
      </c>
      <c r="E289" s="310">
        <v>2846.6</v>
      </c>
      <c r="F289" s="313" t="s">
        <v>1466</v>
      </c>
      <c r="G289" s="52">
        <v>2846.6</v>
      </c>
      <c r="H289" s="322">
        <f t="shared" si="6"/>
        <v>0</v>
      </c>
      <c r="I289" s="266" t="s">
        <v>45</v>
      </c>
    </row>
    <row r="290" spans="1:9" x14ac:dyDescent="0.25">
      <c r="A290" s="269"/>
      <c r="B290" s="265" t="s">
        <v>1467</v>
      </c>
      <c r="C290" s="308" t="s">
        <v>1027</v>
      </c>
      <c r="D290" s="266" t="s">
        <v>68</v>
      </c>
      <c r="E290" s="310">
        <v>4056</v>
      </c>
      <c r="F290" s="53">
        <v>41702</v>
      </c>
      <c r="G290" s="52">
        <v>4056</v>
      </c>
      <c r="H290" s="322">
        <f t="shared" si="6"/>
        <v>0</v>
      </c>
      <c r="I290" s="266" t="s">
        <v>45</v>
      </c>
    </row>
    <row r="291" spans="1:9" x14ac:dyDescent="0.25">
      <c r="A291" s="269"/>
      <c r="B291" s="265" t="s">
        <v>1468</v>
      </c>
      <c r="C291" s="308" t="s">
        <v>1027</v>
      </c>
      <c r="D291" s="266" t="s">
        <v>412</v>
      </c>
      <c r="E291" s="310">
        <v>1488.6</v>
      </c>
      <c r="F291" s="53">
        <v>41702</v>
      </c>
      <c r="G291" s="52">
        <v>1488.6</v>
      </c>
      <c r="H291" s="322">
        <f t="shared" si="6"/>
        <v>0</v>
      </c>
      <c r="I291" s="266" t="s">
        <v>45</v>
      </c>
    </row>
    <row r="292" spans="1:9" x14ac:dyDescent="0.25">
      <c r="A292" s="269"/>
      <c r="B292" s="265" t="s">
        <v>1469</v>
      </c>
      <c r="C292" s="308" t="s">
        <v>1027</v>
      </c>
      <c r="D292" s="266" t="s">
        <v>23</v>
      </c>
      <c r="E292" s="310">
        <v>1436.5</v>
      </c>
      <c r="F292" s="53">
        <v>41702</v>
      </c>
      <c r="G292" s="52">
        <v>1436.5</v>
      </c>
      <c r="H292" s="322">
        <f t="shared" si="6"/>
        <v>0</v>
      </c>
      <c r="I292" s="266"/>
    </row>
    <row r="293" spans="1:9" x14ac:dyDescent="0.25">
      <c r="A293" s="269"/>
      <c r="B293" s="265" t="s">
        <v>1470</v>
      </c>
      <c r="C293" s="308" t="s">
        <v>1027</v>
      </c>
      <c r="D293" s="266" t="s">
        <v>147</v>
      </c>
      <c r="E293" s="310">
        <v>5611</v>
      </c>
      <c r="F293" s="53">
        <v>41704</v>
      </c>
      <c r="G293" s="52">
        <v>5611</v>
      </c>
      <c r="H293" s="322">
        <f t="shared" si="6"/>
        <v>0</v>
      </c>
      <c r="I293" s="266" t="s">
        <v>8</v>
      </c>
    </row>
    <row r="294" spans="1:9" x14ac:dyDescent="0.25">
      <c r="A294" s="269"/>
      <c r="B294" s="265" t="s">
        <v>1471</v>
      </c>
      <c r="C294" s="308" t="s">
        <v>1027</v>
      </c>
      <c r="D294" s="266" t="s">
        <v>115</v>
      </c>
      <c r="E294" s="310">
        <v>652</v>
      </c>
      <c r="F294" s="313" t="s">
        <v>1433</v>
      </c>
      <c r="G294" s="52">
        <v>652</v>
      </c>
      <c r="H294" s="322">
        <f t="shared" si="6"/>
        <v>0</v>
      </c>
      <c r="I294" s="266" t="s">
        <v>8</v>
      </c>
    </row>
    <row r="295" spans="1:9" x14ac:dyDescent="0.25">
      <c r="A295" s="269"/>
      <c r="B295" s="265" t="s">
        <v>1472</v>
      </c>
      <c r="C295" s="308" t="s">
        <v>1027</v>
      </c>
      <c r="D295" s="266" t="s">
        <v>83</v>
      </c>
      <c r="E295" s="310">
        <v>2332</v>
      </c>
      <c r="F295" s="53">
        <v>41702</v>
      </c>
      <c r="G295" s="52">
        <v>2332</v>
      </c>
      <c r="H295" s="322">
        <f t="shared" si="6"/>
        <v>0</v>
      </c>
      <c r="I295" s="266"/>
    </row>
    <row r="296" spans="1:9" x14ac:dyDescent="0.25">
      <c r="A296" s="269"/>
      <c r="B296" s="265" t="s">
        <v>1473</v>
      </c>
      <c r="C296" s="308" t="s">
        <v>1027</v>
      </c>
      <c r="D296" s="266" t="s">
        <v>392</v>
      </c>
      <c r="E296" s="310">
        <v>2278.3200000000002</v>
      </c>
      <c r="F296" s="53">
        <v>41702</v>
      </c>
      <c r="G296" s="52">
        <v>2278.3200000000002</v>
      </c>
      <c r="H296" s="322">
        <f t="shared" si="6"/>
        <v>0</v>
      </c>
      <c r="I296" s="266"/>
    </row>
    <row r="297" spans="1:9" x14ac:dyDescent="0.25">
      <c r="A297" s="269"/>
      <c r="B297" s="265" t="s">
        <v>1474</v>
      </c>
      <c r="C297" s="308" t="s">
        <v>1027</v>
      </c>
      <c r="D297" s="266" t="s">
        <v>392</v>
      </c>
      <c r="E297" s="310">
        <v>589</v>
      </c>
      <c r="F297" s="53">
        <v>41702</v>
      </c>
      <c r="G297" s="52">
        <v>589</v>
      </c>
      <c r="H297" s="322">
        <f t="shared" si="6"/>
        <v>0</v>
      </c>
      <c r="I297" s="266"/>
    </row>
    <row r="298" spans="1:9" x14ac:dyDescent="0.25">
      <c r="A298" s="269"/>
      <c r="B298" s="265" t="s">
        <v>1475</v>
      </c>
      <c r="C298" s="308" t="s">
        <v>1027</v>
      </c>
      <c r="D298" s="266" t="s">
        <v>1476</v>
      </c>
      <c r="E298" s="310">
        <v>16368</v>
      </c>
      <c r="F298" s="53">
        <v>41703</v>
      </c>
      <c r="G298" s="52">
        <v>16368</v>
      </c>
      <c r="H298" s="322">
        <f t="shared" si="6"/>
        <v>0</v>
      </c>
      <c r="I298" s="266" t="s">
        <v>65</v>
      </c>
    </row>
    <row r="299" spans="1:9" x14ac:dyDescent="0.25">
      <c r="A299" s="269"/>
      <c r="B299" s="265" t="s">
        <v>1477</v>
      </c>
      <c r="C299" s="308" t="s">
        <v>1027</v>
      </c>
      <c r="D299" s="266" t="s">
        <v>1478</v>
      </c>
      <c r="E299" s="310">
        <v>554130</v>
      </c>
      <c r="F299" s="53">
        <v>41704</v>
      </c>
      <c r="G299" s="52">
        <v>554130</v>
      </c>
      <c r="H299" s="322">
        <f t="shared" si="6"/>
        <v>0</v>
      </c>
      <c r="I299" s="266" t="s">
        <v>21</v>
      </c>
    </row>
    <row r="300" spans="1:9" x14ac:dyDescent="0.25">
      <c r="A300" s="269"/>
      <c r="B300" s="265" t="s">
        <v>1479</v>
      </c>
      <c r="C300" s="308" t="s">
        <v>1027</v>
      </c>
      <c r="D300" s="266" t="s">
        <v>14</v>
      </c>
      <c r="E300" s="310">
        <v>4500</v>
      </c>
      <c r="F300" s="53">
        <v>41703</v>
      </c>
      <c r="G300" s="52">
        <v>4500</v>
      </c>
      <c r="H300" s="322">
        <f t="shared" si="6"/>
        <v>0</v>
      </c>
      <c r="I300" s="266" t="s">
        <v>12</v>
      </c>
    </row>
    <row r="301" spans="1:9" x14ac:dyDescent="0.25">
      <c r="A301" s="269"/>
      <c r="B301" s="265" t="s">
        <v>1480</v>
      </c>
      <c r="C301" s="308" t="s">
        <v>1027</v>
      </c>
      <c r="D301" s="266" t="s">
        <v>16</v>
      </c>
      <c r="E301" s="310">
        <v>2707.5</v>
      </c>
      <c r="F301" s="53">
        <v>41708</v>
      </c>
      <c r="G301" s="52">
        <v>2707.5</v>
      </c>
      <c r="H301" s="322">
        <f t="shared" si="6"/>
        <v>0</v>
      </c>
      <c r="I301" s="266" t="s">
        <v>217</v>
      </c>
    </row>
    <row r="302" spans="1:9" x14ac:dyDescent="0.25">
      <c r="A302" s="269"/>
      <c r="B302" s="265" t="s">
        <v>1481</v>
      </c>
      <c r="C302" s="308" t="s">
        <v>1027</v>
      </c>
      <c r="D302" s="266" t="s">
        <v>152</v>
      </c>
      <c r="E302" s="310">
        <v>7086.62</v>
      </c>
      <c r="F302" s="53">
        <v>41702</v>
      </c>
      <c r="G302" s="52">
        <v>7086.62</v>
      </c>
      <c r="H302" s="322">
        <f t="shared" si="6"/>
        <v>0</v>
      </c>
      <c r="I302" s="266"/>
    </row>
    <row r="303" spans="1:9" x14ac:dyDescent="0.25">
      <c r="A303" s="269">
        <v>41703</v>
      </c>
      <c r="B303" s="265" t="s">
        <v>1482</v>
      </c>
      <c r="C303" s="308" t="s">
        <v>1027</v>
      </c>
      <c r="D303" s="266" t="s">
        <v>260</v>
      </c>
      <c r="E303" s="310">
        <v>1344</v>
      </c>
      <c r="F303" s="53">
        <v>41703</v>
      </c>
      <c r="G303" s="52">
        <v>1344</v>
      </c>
      <c r="H303" s="322">
        <f t="shared" si="6"/>
        <v>0</v>
      </c>
      <c r="I303" s="266" t="s">
        <v>30</v>
      </c>
    </row>
    <row r="304" spans="1:9" x14ac:dyDescent="0.25">
      <c r="A304" s="269"/>
      <c r="B304" s="265" t="s">
        <v>1483</v>
      </c>
      <c r="C304" s="308" t="s">
        <v>1027</v>
      </c>
      <c r="D304" s="266" t="s">
        <v>13</v>
      </c>
      <c r="E304" s="310">
        <v>2246</v>
      </c>
      <c r="F304" s="53">
        <v>41703</v>
      </c>
      <c r="G304" s="52">
        <v>2246</v>
      </c>
      <c r="H304" s="322">
        <f t="shared" si="6"/>
        <v>0</v>
      </c>
      <c r="I304" s="66" t="s">
        <v>21</v>
      </c>
    </row>
    <row r="305" spans="1:9" x14ac:dyDescent="0.25">
      <c r="A305" s="269"/>
      <c r="B305" s="265" t="s">
        <v>1484</v>
      </c>
      <c r="C305" s="308" t="s">
        <v>1027</v>
      </c>
      <c r="D305" s="266" t="s">
        <v>47</v>
      </c>
      <c r="E305" s="310">
        <v>3268</v>
      </c>
      <c r="F305" s="53">
        <v>41703</v>
      </c>
      <c r="G305" s="52">
        <v>3268</v>
      </c>
      <c r="H305" s="322">
        <f t="shared" si="6"/>
        <v>0</v>
      </c>
      <c r="I305" s="266" t="s">
        <v>30</v>
      </c>
    </row>
    <row r="306" spans="1:9" x14ac:dyDescent="0.25">
      <c r="A306" s="269"/>
      <c r="B306" s="265" t="s">
        <v>1485</v>
      </c>
      <c r="C306" s="308" t="s">
        <v>1027</v>
      </c>
      <c r="D306" s="266" t="s">
        <v>163</v>
      </c>
      <c r="E306" s="310">
        <v>3154</v>
      </c>
      <c r="F306" s="53">
        <v>41703</v>
      </c>
      <c r="G306" s="52">
        <v>3154</v>
      </c>
      <c r="H306" s="322">
        <f t="shared" si="6"/>
        <v>0</v>
      </c>
      <c r="I306" s="266"/>
    </row>
    <row r="307" spans="1:9" x14ac:dyDescent="0.25">
      <c r="A307" s="269"/>
      <c r="B307" s="265" t="s">
        <v>1486</v>
      </c>
      <c r="C307" s="308" t="s">
        <v>1027</v>
      </c>
      <c r="D307" s="266" t="s">
        <v>147</v>
      </c>
      <c r="E307" s="310">
        <v>41859</v>
      </c>
      <c r="F307" s="53">
        <v>41708</v>
      </c>
      <c r="G307" s="52">
        <v>41859</v>
      </c>
      <c r="H307" s="322">
        <f t="shared" si="6"/>
        <v>0</v>
      </c>
      <c r="I307" s="266" t="s">
        <v>30</v>
      </c>
    </row>
    <row r="308" spans="1:9" x14ac:dyDescent="0.25">
      <c r="A308" s="269"/>
      <c r="B308" s="265" t="s">
        <v>1487</v>
      </c>
      <c r="C308" s="308" t="s">
        <v>1027</v>
      </c>
      <c r="D308" s="266" t="s">
        <v>11</v>
      </c>
      <c r="E308" s="310">
        <v>57660</v>
      </c>
      <c r="F308" s="313" t="s">
        <v>1488</v>
      </c>
      <c r="G308" s="52">
        <v>57660</v>
      </c>
      <c r="H308" s="322">
        <f t="shared" si="6"/>
        <v>0</v>
      </c>
      <c r="I308" s="266" t="s">
        <v>65</v>
      </c>
    </row>
    <row r="309" spans="1:9" x14ac:dyDescent="0.25">
      <c r="A309" s="269"/>
      <c r="B309" s="265" t="s">
        <v>1489</v>
      </c>
      <c r="C309" s="308" t="s">
        <v>1027</v>
      </c>
      <c r="D309" s="266" t="s">
        <v>34</v>
      </c>
      <c r="E309" s="310">
        <v>1332</v>
      </c>
      <c r="F309" s="313" t="s">
        <v>1490</v>
      </c>
      <c r="G309" s="52">
        <v>1332</v>
      </c>
      <c r="H309" s="322">
        <f t="shared" si="6"/>
        <v>0</v>
      </c>
      <c r="I309" s="266" t="s">
        <v>30</v>
      </c>
    </row>
    <row r="310" spans="1:9" x14ac:dyDescent="0.25">
      <c r="A310" s="269"/>
      <c r="B310" s="265" t="s">
        <v>1491</v>
      </c>
      <c r="C310" s="308" t="s">
        <v>1027</v>
      </c>
      <c r="D310" s="273" t="s">
        <v>53</v>
      </c>
      <c r="E310" s="318">
        <v>0</v>
      </c>
      <c r="F310" s="53"/>
      <c r="G310" s="52"/>
      <c r="H310" s="322">
        <f t="shared" si="6"/>
        <v>0</v>
      </c>
      <c r="I310" s="266" t="s">
        <v>513</v>
      </c>
    </row>
    <row r="311" spans="1:9" x14ac:dyDescent="0.25">
      <c r="A311" s="269"/>
      <c r="B311" s="265" t="s">
        <v>1492</v>
      </c>
      <c r="C311" s="308" t="s">
        <v>1027</v>
      </c>
      <c r="D311" s="266" t="s">
        <v>43</v>
      </c>
      <c r="E311" s="310">
        <v>1900</v>
      </c>
      <c r="F311" s="53">
        <v>41720</v>
      </c>
      <c r="G311" s="52">
        <v>1900</v>
      </c>
      <c r="H311" s="322">
        <f t="shared" si="6"/>
        <v>0</v>
      </c>
      <c r="I311" s="266" t="s">
        <v>30</v>
      </c>
    </row>
    <row r="312" spans="1:9" x14ac:dyDescent="0.25">
      <c r="A312" s="269"/>
      <c r="B312" s="265" t="s">
        <v>1493</v>
      </c>
      <c r="C312" s="308" t="s">
        <v>1027</v>
      </c>
      <c r="D312" s="266" t="s">
        <v>54</v>
      </c>
      <c r="E312" s="310">
        <v>7568</v>
      </c>
      <c r="F312" s="53">
        <v>41703</v>
      </c>
      <c r="G312" s="52">
        <v>7568</v>
      </c>
      <c r="H312" s="322">
        <f t="shared" si="6"/>
        <v>0</v>
      </c>
      <c r="I312" s="266" t="s">
        <v>30</v>
      </c>
    </row>
    <row r="313" spans="1:9" x14ac:dyDescent="0.25">
      <c r="A313" s="269"/>
      <c r="B313" s="265" t="s">
        <v>1494</v>
      </c>
      <c r="C313" s="308" t="s">
        <v>1027</v>
      </c>
      <c r="D313" s="266" t="s">
        <v>386</v>
      </c>
      <c r="E313" s="310">
        <v>1411</v>
      </c>
      <c r="F313" s="53">
        <v>41703</v>
      </c>
      <c r="G313" s="52">
        <v>1411</v>
      </c>
      <c r="H313" s="322">
        <f t="shared" si="6"/>
        <v>0</v>
      </c>
      <c r="I313" s="266" t="s">
        <v>30</v>
      </c>
    </row>
    <row r="314" spans="1:9" x14ac:dyDescent="0.25">
      <c r="A314" s="269"/>
      <c r="B314" s="265" t="s">
        <v>1495</v>
      </c>
      <c r="C314" s="308" t="s">
        <v>1027</v>
      </c>
      <c r="D314" s="266" t="s">
        <v>144</v>
      </c>
      <c r="E314" s="310">
        <v>3074</v>
      </c>
      <c r="F314" s="53">
        <v>41703</v>
      </c>
      <c r="G314" s="52">
        <v>3074</v>
      </c>
      <c r="H314" s="322">
        <f t="shared" si="6"/>
        <v>0</v>
      </c>
      <c r="I314" s="266" t="s">
        <v>30</v>
      </c>
    </row>
    <row r="315" spans="1:9" x14ac:dyDescent="0.25">
      <c r="A315" s="269"/>
      <c r="B315" s="265" t="s">
        <v>1496</v>
      </c>
      <c r="C315" s="308" t="s">
        <v>1027</v>
      </c>
      <c r="D315" s="266" t="s">
        <v>545</v>
      </c>
      <c r="E315" s="310">
        <v>11423</v>
      </c>
      <c r="F315" s="53">
        <v>41703</v>
      </c>
      <c r="G315" s="52">
        <v>11423</v>
      </c>
      <c r="H315" s="322">
        <f t="shared" si="6"/>
        <v>0</v>
      </c>
      <c r="I315" s="266"/>
    </row>
    <row r="316" spans="1:9" x14ac:dyDescent="0.25">
      <c r="A316" s="269"/>
      <c r="B316" s="265" t="s">
        <v>1497</v>
      </c>
      <c r="C316" s="308" t="s">
        <v>1027</v>
      </c>
      <c r="D316" s="266" t="s">
        <v>79</v>
      </c>
      <c r="E316" s="310">
        <v>28538.85</v>
      </c>
      <c r="F316" s="324" t="s">
        <v>1498</v>
      </c>
      <c r="G316" s="52">
        <v>28538.85</v>
      </c>
      <c r="H316" s="322">
        <f t="shared" si="6"/>
        <v>0</v>
      </c>
      <c r="I316" s="266" t="s">
        <v>217</v>
      </c>
    </row>
    <row r="317" spans="1:9" x14ac:dyDescent="0.25">
      <c r="A317" s="269"/>
      <c r="B317" s="265" t="s">
        <v>1499</v>
      </c>
      <c r="C317" s="308" t="s">
        <v>1027</v>
      </c>
      <c r="D317" s="266" t="s">
        <v>180</v>
      </c>
      <c r="E317" s="310">
        <v>28124</v>
      </c>
      <c r="F317" s="78" t="s">
        <v>1500</v>
      </c>
      <c r="G317" s="52">
        <v>28124</v>
      </c>
      <c r="H317" s="322">
        <f t="shared" si="6"/>
        <v>0</v>
      </c>
      <c r="I317" s="266" t="s">
        <v>162</v>
      </c>
    </row>
    <row r="318" spans="1:9" x14ac:dyDescent="0.25">
      <c r="A318" s="269"/>
      <c r="B318" s="265" t="s">
        <v>1501</v>
      </c>
      <c r="C318" s="308" t="s">
        <v>1027</v>
      </c>
      <c r="D318" s="266" t="s">
        <v>62</v>
      </c>
      <c r="E318" s="310">
        <v>25833</v>
      </c>
      <c r="F318" s="53">
        <v>41703</v>
      </c>
      <c r="G318" s="52">
        <v>25833</v>
      </c>
      <c r="H318" s="322">
        <f t="shared" si="6"/>
        <v>0</v>
      </c>
      <c r="I318" s="266"/>
    </row>
    <row r="319" spans="1:9" x14ac:dyDescent="0.25">
      <c r="A319" s="269"/>
      <c r="B319" s="265" t="s">
        <v>1502</v>
      </c>
      <c r="C319" s="308" t="s">
        <v>1027</v>
      </c>
      <c r="D319" s="266" t="s">
        <v>886</v>
      </c>
      <c r="E319" s="310">
        <v>3422</v>
      </c>
      <c r="F319" s="53">
        <v>41703</v>
      </c>
      <c r="G319" s="52">
        <v>3422</v>
      </c>
      <c r="H319" s="322">
        <f t="shared" si="6"/>
        <v>0</v>
      </c>
      <c r="I319" s="266" t="s">
        <v>21</v>
      </c>
    </row>
    <row r="320" spans="1:9" ht="24.75" x14ac:dyDescent="0.25">
      <c r="A320" s="269"/>
      <c r="B320" s="265" t="s">
        <v>1503</v>
      </c>
      <c r="C320" s="308" t="s">
        <v>1027</v>
      </c>
      <c r="D320" s="266" t="s">
        <v>1504</v>
      </c>
      <c r="E320" s="310">
        <v>28389.5</v>
      </c>
      <c r="F320" s="343" t="s">
        <v>1505</v>
      </c>
      <c r="G320" s="52">
        <v>28389.5</v>
      </c>
      <c r="H320" s="322">
        <f t="shared" si="6"/>
        <v>0</v>
      </c>
      <c r="I320" s="266" t="s">
        <v>8</v>
      </c>
    </row>
    <row r="321" spans="1:9" x14ac:dyDescent="0.25">
      <c r="A321" s="269"/>
      <c r="B321" s="265" t="s">
        <v>1506</v>
      </c>
      <c r="C321" s="308" t="s">
        <v>1027</v>
      </c>
      <c r="D321" s="266" t="s">
        <v>49</v>
      </c>
      <c r="E321" s="310">
        <v>1169</v>
      </c>
      <c r="F321" s="53">
        <v>41703</v>
      </c>
      <c r="G321" s="52">
        <v>1169</v>
      </c>
      <c r="H321" s="322">
        <f t="shared" si="6"/>
        <v>0</v>
      </c>
      <c r="I321" s="266"/>
    </row>
    <row r="322" spans="1:9" x14ac:dyDescent="0.25">
      <c r="A322" s="269"/>
      <c r="B322" s="265" t="s">
        <v>1507</v>
      </c>
      <c r="C322" s="308" t="s">
        <v>1027</v>
      </c>
      <c r="D322" s="266" t="s">
        <v>307</v>
      </c>
      <c r="E322" s="310">
        <v>3387</v>
      </c>
      <c r="F322" s="53">
        <v>41703</v>
      </c>
      <c r="G322" s="52">
        <v>3387</v>
      </c>
      <c r="H322" s="322">
        <f t="shared" si="6"/>
        <v>0</v>
      </c>
      <c r="I322" s="266"/>
    </row>
    <row r="323" spans="1:9" x14ac:dyDescent="0.25">
      <c r="A323" s="269"/>
      <c r="B323" s="265" t="s">
        <v>1508</v>
      </c>
      <c r="C323" s="308" t="s">
        <v>1027</v>
      </c>
      <c r="D323" s="266" t="s">
        <v>478</v>
      </c>
      <c r="E323" s="310">
        <v>27930</v>
      </c>
      <c r="F323" s="53">
        <v>41703</v>
      </c>
      <c r="G323" s="52">
        <v>27930</v>
      </c>
      <c r="H323" s="322">
        <f t="shared" si="6"/>
        <v>0</v>
      </c>
      <c r="I323" s="266" t="s">
        <v>12</v>
      </c>
    </row>
    <row r="324" spans="1:9" x14ac:dyDescent="0.25">
      <c r="A324" s="269"/>
      <c r="B324" s="265" t="s">
        <v>1509</v>
      </c>
      <c r="C324" s="308" t="s">
        <v>1027</v>
      </c>
      <c r="D324" s="273" t="s">
        <v>53</v>
      </c>
      <c r="E324" s="318">
        <v>0</v>
      </c>
      <c r="F324" s="53"/>
      <c r="G324" s="52"/>
      <c r="H324" s="322">
        <f t="shared" si="6"/>
        <v>0</v>
      </c>
      <c r="I324" s="266" t="s">
        <v>324</v>
      </c>
    </row>
    <row r="325" spans="1:9" x14ac:dyDescent="0.25">
      <c r="A325" s="269"/>
      <c r="B325" s="265" t="s">
        <v>1510</v>
      </c>
      <c r="C325" s="308" t="s">
        <v>1027</v>
      </c>
      <c r="D325" s="266" t="s">
        <v>8</v>
      </c>
      <c r="E325" s="310">
        <v>992.5</v>
      </c>
      <c r="F325" s="344" t="s">
        <v>1511</v>
      </c>
      <c r="G325" s="52">
        <v>992.5</v>
      </c>
      <c r="H325" s="322">
        <f t="shared" si="6"/>
        <v>0</v>
      </c>
      <c r="I325" s="266" t="s">
        <v>8</v>
      </c>
    </row>
    <row r="326" spans="1:9" x14ac:dyDescent="0.25">
      <c r="A326" s="269"/>
      <c r="B326" s="265" t="s">
        <v>1512</v>
      </c>
      <c r="C326" s="308" t="s">
        <v>1027</v>
      </c>
      <c r="D326" s="266" t="s">
        <v>490</v>
      </c>
      <c r="E326" s="310">
        <v>561</v>
      </c>
      <c r="F326" s="53">
        <v>41703</v>
      </c>
      <c r="G326" s="52">
        <v>561</v>
      </c>
      <c r="H326" s="322">
        <f t="shared" si="6"/>
        <v>0</v>
      </c>
      <c r="I326" s="266"/>
    </row>
    <row r="327" spans="1:9" x14ac:dyDescent="0.25">
      <c r="A327" s="269"/>
      <c r="B327" s="265" t="s">
        <v>1513</v>
      </c>
      <c r="C327" s="308" t="s">
        <v>1027</v>
      </c>
      <c r="D327" s="266" t="s">
        <v>795</v>
      </c>
      <c r="E327" s="310">
        <v>2453</v>
      </c>
      <c r="F327" s="313" t="s">
        <v>1514</v>
      </c>
      <c r="G327" s="52">
        <v>2453</v>
      </c>
      <c r="H327" s="322">
        <f t="shared" si="6"/>
        <v>0</v>
      </c>
      <c r="I327" s="266" t="s">
        <v>27</v>
      </c>
    </row>
    <row r="328" spans="1:9" x14ac:dyDescent="0.25">
      <c r="A328" s="269"/>
      <c r="B328" s="265" t="s">
        <v>1515</v>
      </c>
      <c r="C328" s="308" t="s">
        <v>1027</v>
      </c>
      <c r="D328" s="266" t="s">
        <v>60</v>
      </c>
      <c r="E328" s="310">
        <v>5955.5</v>
      </c>
      <c r="F328" s="345" t="s">
        <v>1516</v>
      </c>
      <c r="G328" s="52">
        <v>5955.5</v>
      </c>
      <c r="H328" s="322">
        <f t="shared" si="6"/>
        <v>0</v>
      </c>
      <c r="I328" s="266" t="s">
        <v>8</v>
      </c>
    </row>
    <row r="329" spans="1:9" x14ac:dyDescent="0.25">
      <c r="A329" s="269"/>
      <c r="B329" s="265" t="s">
        <v>1517</v>
      </c>
      <c r="C329" s="308" t="s">
        <v>1027</v>
      </c>
      <c r="D329" s="266" t="s">
        <v>44</v>
      </c>
      <c r="E329" s="315">
        <v>3800</v>
      </c>
      <c r="F329" s="53">
        <v>41720</v>
      </c>
      <c r="G329" s="52">
        <v>3800</v>
      </c>
      <c r="H329" s="322">
        <f t="shared" si="6"/>
        <v>0</v>
      </c>
      <c r="I329" s="266" t="s">
        <v>27</v>
      </c>
    </row>
    <row r="330" spans="1:9" x14ac:dyDescent="0.25">
      <c r="A330" s="269"/>
      <c r="B330" s="265" t="s">
        <v>1518</v>
      </c>
      <c r="C330" s="308" t="s">
        <v>1027</v>
      </c>
      <c r="D330" s="266" t="s">
        <v>133</v>
      </c>
      <c r="E330" s="315">
        <v>19981</v>
      </c>
      <c r="F330" s="78" t="s">
        <v>1519</v>
      </c>
      <c r="G330" s="52">
        <v>19981</v>
      </c>
      <c r="H330" s="322">
        <f t="shared" si="6"/>
        <v>0</v>
      </c>
      <c r="I330" s="266" t="s">
        <v>8</v>
      </c>
    </row>
    <row r="331" spans="1:9" x14ac:dyDescent="0.25">
      <c r="A331" s="269"/>
      <c r="B331" s="265" t="s">
        <v>1520</v>
      </c>
      <c r="C331" s="308" t="s">
        <v>1027</v>
      </c>
      <c r="D331" s="266" t="s">
        <v>734</v>
      </c>
      <c r="E331" s="310">
        <v>5755</v>
      </c>
      <c r="F331" s="313" t="s">
        <v>1521</v>
      </c>
      <c r="G331" s="52">
        <v>5755</v>
      </c>
      <c r="H331" s="322">
        <f t="shared" si="6"/>
        <v>0</v>
      </c>
      <c r="I331" s="266" t="s">
        <v>8</v>
      </c>
    </row>
    <row r="332" spans="1:9" x14ac:dyDescent="0.25">
      <c r="A332" s="269"/>
      <c r="B332" s="265" t="s">
        <v>1522</v>
      </c>
      <c r="C332" s="308" t="s">
        <v>1027</v>
      </c>
      <c r="D332" s="266" t="s">
        <v>52</v>
      </c>
      <c r="E332" s="310">
        <v>2482</v>
      </c>
      <c r="F332" s="53">
        <v>41703</v>
      </c>
      <c r="G332" s="52">
        <v>2482</v>
      </c>
      <c r="H332" s="322">
        <f t="shared" si="6"/>
        <v>0</v>
      </c>
      <c r="I332" s="266" t="s">
        <v>45</v>
      </c>
    </row>
    <row r="333" spans="1:9" x14ac:dyDescent="0.25">
      <c r="A333" s="269"/>
      <c r="B333" s="265" t="s">
        <v>1523</v>
      </c>
      <c r="C333" s="308" t="s">
        <v>1027</v>
      </c>
      <c r="D333" s="266" t="s">
        <v>1504</v>
      </c>
      <c r="E333" s="310">
        <v>4402</v>
      </c>
      <c r="F333" s="53">
        <v>41703</v>
      </c>
      <c r="G333" s="52">
        <v>4402</v>
      </c>
      <c r="H333" s="322">
        <f t="shared" si="6"/>
        <v>0</v>
      </c>
      <c r="I333" s="266" t="s">
        <v>8</v>
      </c>
    </row>
    <row r="334" spans="1:9" x14ac:dyDescent="0.25">
      <c r="A334" s="346"/>
      <c r="B334" s="265" t="s">
        <v>1524</v>
      </c>
      <c r="C334" s="308" t="s">
        <v>1027</v>
      </c>
      <c r="D334" s="266" t="s">
        <v>304</v>
      </c>
      <c r="E334" s="310">
        <v>14854</v>
      </c>
      <c r="F334" s="53">
        <v>41703</v>
      </c>
      <c r="G334" s="52">
        <v>14854</v>
      </c>
      <c r="H334" s="322">
        <f t="shared" si="6"/>
        <v>0</v>
      </c>
      <c r="I334" s="266" t="s">
        <v>45</v>
      </c>
    </row>
    <row r="335" spans="1:9" x14ac:dyDescent="0.25">
      <c r="A335" s="269"/>
      <c r="B335" s="265" t="s">
        <v>1525</v>
      </c>
      <c r="C335" s="308" t="s">
        <v>1027</v>
      </c>
      <c r="D335" s="266" t="s">
        <v>98</v>
      </c>
      <c r="E335" s="310">
        <v>11768</v>
      </c>
      <c r="F335" s="53">
        <v>41703</v>
      </c>
      <c r="G335" s="52">
        <v>11768</v>
      </c>
      <c r="H335" s="322">
        <f t="shared" si="6"/>
        <v>0</v>
      </c>
      <c r="I335" s="266" t="s">
        <v>65</v>
      </c>
    </row>
    <row r="336" spans="1:9" x14ac:dyDescent="0.25">
      <c r="A336" s="346"/>
      <c r="B336" s="265" t="s">
        <v>1526</v>
      </c>
      <c r="C336" s="308" t="s">
        <v>1027</v>
      </c>
      <c r="D336" s="266" t="s">
        <v>1527</v>
      </c>
      <c r="E336" s="310">
        <v>2267</v>
      </c>
      <c r="F336" s="53">
        <v>41703</v>
      </c>
      <c r="G336" s="52">
        <v>2267</v>
      </c>
      <c r="H336" s="322">
        <f t="shared" si="6"/>
        <v>0</v>
      </c>
      <c r="I336" s="266" t="s">
        <v>65</v>
      </c>
    </row>
    <row r="337" spans="1:9" x14ac:dyDescent="0.25">
      <c r="A337" s="347"/>
      <c r="B337" s="265" t="s">
        <v>1528</v>
      </c>
      <c r="C337" s="308" t="s">
        <v>1027</v>
      </c>
      <c r="D337" s="266" t="s">
        <v>1529</v>
      </c>
      <c r="E337" s="310">
        <v>13241</v>
      </c>
      <c r="F337" s="313" t="s">
        <v>1530</v>
      </c>
      <c r="G337" s="52">
        <v>13241</v>
      </c>
      <c r="H337" s="331">
        <f t="shared" si="6"/>
        <v>0</v>
      </c>
      <c r="I337" s="266" t="s">
        <v>65</v>
      </c>
    </row>
    <row r="338" spans="1:9" x14ac:dyDescent="0.25">
      <c r="A338" s="347"/>
      <c r="B338" s="329"/>
      <c r="C338" s="330"/>
      <c r="D338" s="39" t="s">
        <v>1206</v>
      </c>
      <c r="E338" s="38"/>
      <c r="F338" s="287"/>
      <c r="G338" s="288"/>
      <c r="H338" s="348"/>
    </row>
    <row r="339" spans="1:9" x14ac:dyDescent="0.25">
      <c r="A339" s="347"/>
      <c r="B339" s="329"/>
      <c r="C339" s="330"/>
      <c r="D339" s="39" t="s">
        <v>1207</v>
      </c>
      <c r="E339" s="38"/>
      <c r="F339" s="287"/>
      <c r="G339" s="288"/>
      <c r="H339" s="348"/>
    </row>
    <row r="340" spans="1:9" x14ac:dyDescent="0.25">
      <c r="A340" s="347"/>
      <c r="B340" s="329"/>
      <c r="C340" s="330"/>
      <c r="D340" s="39" t="s">
        <v>1280</v>
      </c>
      <c r="E340" s="38"/>
      <c r="F340" s="287"/>
      <c r="G340" s="288"/>
      <c r="H340" s="348"/>
    </row>
    <row r="341" spans="1:9" ht="18.75" x14ac:dyDescent="0.3">
      <c r="A341" s="589" t="str">
        <f>A272</f>
        <v>REMISIONES DE    M A R Z O        2 0 1 4</v>
      </c>
      <c r="B341" s="589"/>
      <c r="C341" s="589"/>
      <c r="D341" s="589"/>
      <c r="E341" s="589"/>
      <c r="F341" s="589"/>
      <c r="G341" s="339"/>
      <c r="H341" s="135"/>
    </row>
    <row r="342" spans="1:9" ht="35.25" thickBot="1" x14ac:dyDescent="0.35">
      <c r="A342" s="255" t="s">
        <v>1</v>
      </c>
      <c r="B342" s="291" t="s">
        <v>2</v>
      </c>
      <c r="C342" s="292"/>
      <c r="D342" s="258" t="s">
        <v>1531</v>
      </c>
      <c r="E342" s="259" t="s">
        <v>4</v>
      </c>
      <c r="F342" s="293" t="s">
        <v>5</v>
      </c>
      <c r="G342" s="261" t="s">
        <v>6</v>
      </c>
      <c r="H342" s="262" t="s">
        <v>7</v>
      </c>
    </row>
    <row r="343" spans="1:9" ht="15.75" thickTop="1" x14ac:dyDescent="0.25">
      <c r="A343" s="269">
        <v>41703</v>
      </c>
      <c r="B343" s="264" t="s">
        <v>1532</v>
      </c>
      <c r="C343" s="349" t="s">
        <v>1027</v>
      </c>
      <c r="D343" s="266" t="s">
        <v>338</v>
      </c>
      <c r="E343" s="66">
        <v>4013.5</v>
      </c>
      <c r="F343" s="298">
        <v>41703</v>
      </c>
      <c r="G343" s="299">
        <v>4013.5</v>
      </c>
      <c r="H343" s="18">
        <f t="shared" ref="H343:H406" si="7">E343-G343</f>
        <v>0</v>
      </c>
      <c r="I343" s="266" t="s">
        <v>65</v>
      </c>
    </row>
    <row r="344" spans="1:9" x14ac:dyDescent="0.25">
      <c r="A344" s="346"/>
      <c r="B344" s="264" t="s">
        <v>1533</v>
      </c>
      <c r="C344" s="349" t="s">
        <v>1027</v>
      </c>
      <c r="D344" s="266" t="s">
        <v>494</v>
      </c>
      <c r="E344" s="310">
        <v>3388</v>
      </c>
      <c r="F344" s="53">
        <v>41703</v>
      </c>
      <c r="G344" s="52">
        <v>3388</v>
      </c>
      <c r="H344" s="322">
        <f t="shared" si="7"/>
        <v>0</v>
      </c>
      <c r="I344" s="266"/>
    </row>
    <row r="345" spans="1:9" x14ac:dyDescent="0.25">
      <c r="A345" s="269"/>
      <c r="B345" s="264" t="s">
        <v>1534</v>
      </c>
      <c r="C345" s="349" t="s">
        <v>1027</v>
      </c>
      <c r="D345" s="266" t="s">
        <v>494</v>
      </c>
      <c r="E345" s="310">
        <v>40</v>
      </c>
      <c r="F345" s="53">
        <v>41703</v>
      </c>
      <c r="G345" s="52">
        <v>40</v>
      </c>
      <c r="H345" s="322">
        <f t="shared" si="7"/>
        <v>0</v>
      </c>
      <c r="I345" s="266"/>
    </row>
    <row r="346" spans="1:9" x14ac:dyDescent="0.25">
      <c r="A346" s="269"/>
      <c r="B346" s="264" t="s">
        <v>1535</v>
      </c>
      <c r="C346" s="349" t="s">
        <v>1027</v>
      </c>
      <c r="D346" s="266" t="s">
        <v>70</v>
      </c>
      <c r="E346" s="310">
        <v>8264</v>
      </c>
      <c r="F346" s="53">
        <v>41713</v>
      </c>
      <c r="G346" s="52">
        <v>8264</v>
      </c>
      <c r="H346" s="322">
        <f t="shared" si="7"/>
        <v>0</v>
      </c>
      <c r="I346" s="266"/>
    </row>
    <row r="347" spans="1:9" x14ac:dyDescent="0.25">
      <c r="A347" s="350"/>
      <c r="B347" s="264" t="s">
        <v>1536</v>
      </c>
      <c r="C347" s="349" t="s">
        <v>1027</v>
      </c>
      <c r="D347" s="266" t="s">
        <v>914</v>
      </c>
      <c r="E347" s="310">
        <v>4756</v>
      </c>
      <c r="F347" s="53">
        <v>41703</v>
      </c>
      <c r="G347" s="52">
        <v>4756</v>
      </c>
      <c r="H347" s="322">
        <f t="shared" si="7"/>
        <v>0</v>
      </c>
      <c r="I347" s="266" t="s">
        <v>8</v>
      </c>
    </row>
    <row r="348" spans="1:9" x14ac:dyDescent="0.25">
      <c r="A348" s="350"/>
      <c r="B348" s="264" t="s">
        <v>1537</v>
      </c>
      <c r="C348" s="349" t="s">
        <v>1027</v>
      </c>
      <c r="D348" s="266" t="s">
        <v>70</v>
      </c>
      <c r="E348" s="310">
        <v>9671</v>
      </c>
      <c r="F348" s="53">
        <v>41717</v>
      </c>
      <c r="G348" s="52">
        <v>9671</v>
      </c>
      <c r="H348" s="322">
        <f t="shared" si="7"/>
        <v>0</v>
      </c>
      <c r="I348" s="266"/>
    </row>
    <row r="349" spans="1:9" x14ac:dyDescent="0.25">
      <c r="A349" s="350"/>
      <c r="B349" s="264" t="s">
        <v>1538</v>
      </c>
      <c r="C349" s="349" t="s">
        <v>1027</v>
      </c>
      <c r="D349" s="266" t="s">
        <v>245</v>
      </c>
      <c r="E349" s="310">
        <v>24729</v>
      </c>
      <c r="F349" s="53">
        <v>41703</v>
      </c>
      <c r="G349" s="52">
        <v>24729</v>
      </c>
      <c r="H349" s="322">
        <f t="shared" si="7"/>
        <v>0</v>
      </c>
      <c r="I349" s="266" t="s">
        <v>27</v>
      </c>
    </row>
    <row r="350" spans="1:9" ht="23.25" x14ac:dyDescent="0.25">
      <c r="A350" s="269"/>
      <c r="B350" s="264" t="s">
        <v>1539</v>
      </c>
      <c r="C350" s="349" t="s">
        <v>1027</v>
      </c>
      <c r="D350" s="266" t="s">
        <v>92</v>
      </c>
      <c r="E350" s="315">
        <v>7854</v>
      </c>
      <c r="F350" s="351" t="s">
        <v>1540</v>
      </c>
      <c r="G350" s="52">
        <v>7854</v>
      </c>
      <c r="H350" s="322">
        <f t="shared" si="7"/>
        <v>0</v>
      </c>
      <c r="I350" s="266" t="s">
        <v>27</v>
      </c>
    </row>
    <row r="351" spans="1:9" x14ac:dyDescent="0.25">
      <c r="A351" s="269"/>
      <c r="B351" s="264" t="s">
        <v>1541</v>
      </c>
      <c r="C351" s="349" t="s">
        <v>1027</v>
      </c>
      <c r="D351" s="266" t="s">
        <v>27</v>
      </c>
      <c r="E351" s="310">
        <v>12982</v>
      </c>
      <c r="F351" s="53">
        <v>41703</v>
      </c>
      <c r="G351" s="52">
        <v>12982</v>
      </c>
      <c r="H351" s="322">
        <f t="shared" si="7"/>
        <v>0</v>
      </c>
      <c r="I351" s="266" t="s">
        <v>27</v>
      </c>
    </row>
    <row r="352" spans="1:9" x14ac:dyDescent="0.25">
      <c r="A352" s="269"/>
      <c r="B352" s="264" t="s">
        <v>1542</v>
      </c>
      <c r="C352" s="349" t="s">
        <v>1027</v>
      </c>
      <c r="D352" s="266" t="s">
        <v>27</v>
      </c>
      <c r="E352" s="310">
        <v>674</v>
      </c>
      <c r="F352" s="53">
        <v>41703</v>
      </c>
      <c r="G352" s="52">
        <v>674</v>
      </c>
      <c r="H352" s="322">
        <f t="shared" si="7"/>
        <v>0</v>
      </c>
      <c r="I352" s="266" t="s">
        <v>27</v>
      </c>
    </row>
    <row r="353" spans="1:9" x14ac:dyDescent="0.25">
      <c r="A353" s="269"/>
      <c r="B353" s="264" t="s">
        <v>1543</v>
      </c>
      <c r="C353" s="349" t="s">
        <v>1027</v>
      </c>
      <c r="D353" s="266" t="s">
        <v>85</v>
      </c>
      <c r="E353" s="310">
        <v>25265</v>
      </c>
      <c r="F353" s="53">
        <v>41703</v>
      </c>
      <c r="G353" s="52">
        <v>25265</v>
      </c>
      <c r="H353" s="322">
        <f t="shared" si="7"/>
        <v>0</v>
      </c>
      <c r="I353" s="266" t="s">
        <v>27</v>
      </c>
    </row>
    <row r="354" spans="1:9" x14ac:dyDescent="0.25">
      <c r="A354" s="269"/>
      <c r="B354" s="264" t="s">
        <v>1544</v>
      </c>
      <c r="C354" s="349" t="s">
        <v>1027</v>
      </c>
      <c r="D354" s="273" t="s">
        <v>53</v>
      </c>
      <c r="E354" s="318">
        <v>0</v>
      </c>
      <c r="F354" s="53"/>
      <c r="G354" s="52"/>
      <c r="H354" s="322">
        <f t="shared" si="7"/>
        <v>0</v>
      </c>
      <c r="I354" s="266" t="s">
        <v>1245</v>
      </c>
    </row>
    <row r="355" spans="1:9" x14ac:dyDescent="0.25">
      <c r="A355" s="269"/>
      <c r="B355" s="264" t="s">
        <v>1545</v>
      </c>
      <c r="C355" s="349" t="s">
        <v>1027</v>
      </c>
      <c r="D355" s="266" t="s">
        <v>93</v>
      </c>
      <c r="E355" s="310">
        <v>6798</v>
      </c>
      <c r="F355" s="53">
        <v>41703</v>
      </c>
      <c r="G355" s="52">
        <v>6798</v>
      </c>
      <c r="H355" s="322">
        <f t="shared" si="7"/>
        <v>0</v>
      </c>
      <c r="I355" s="266" t="s">
        <v>27</v>
      </c>
    </row>
    <row r="356" spans="1:9" x14ac:dyDescent="0.25">
      <c r="A356" s="269"/>
      <c r="B356" s="264" t="s">
        <v>1546</v>
      </c>
      <c r="C356" s="349" t="s">
        <v>1027</v>
      </c>
      <c r="D356" s="266" t="s">
        <v>766</v>
      </c>
      <c r="E356" s="310">
        <v>2822</v>
      </c>
      <c r="F356" s="53">
        <v>41703</v>
      </c>
      <c r="G356" s="52">
        <v>2822</v>
      </c>
      <c r="H356" s="322">
        <f t="shared" si="7"/>
        <v>0</v>
      </c>
      <c r="I356" s="266" t="s">
        <v>27</v>
      </c>
    </row>
    <row r="357" spans="1:9" x14ac:dyDescent="0.25">
      <c r="A357" s="269"/>
      <c r="B357" s="264" t="s">
        <v>1547</v>
      </c>
      <c r="C357" s="349" t="s">
        <v>1027</v>
      </c>
      <c r="D357" s="266" t="s">
        <v>91</v>
      </c>
      <c r="E357" s="310">
        <v>4280.5</v>
      </c>
      <c r="F357" s="53">
        <v>41703</v>
      </c>
      <c r="G357" s="52">
        <v>4280.5</v>
      </c>
      <c r="H357" s="322">
        <f t="shared" si="7"/>
        <v>0</v>
      </c>
      <c r="I357" s="266" t="s">
        <v>27</v>
      </c>
    </row>
    <row r="358" spans="1:9" x14ac:dyDescent="0.25">
      <c r="A358" s="269"/>
      <c r="B358" s="264" t="s">
        <v>1548</v>
      </c>
      <c r="C358" s="349" t="s">
        <v>1027</v>
      </c>
      <c r="D358" s="266" t="s">
        <v>32</v>
      </c>
      <c r="E358" s="310">
        <v>7310</v>
      </c>
      <c r="F358" s="53">
        <v>41703</v>
      </c>
      <c r="G358" s="52">
        <v>7310</v>
      </c>
      <c r="H358" s="322">
        <f t="shared" si="7"/>
        <v>0</v>
      </c>
      <c r="I358" s="266" t="s">
        <v>217</v>
      </c>
    </row>
    <row r="359" spans="1:9" x14ac:dyDescent="0.25">
      <c r="A359" s="269"/>
      <c r="B359" s="264" t="s">
        <v>1549</v>
      </c>
      <c r="C359" s="349" t="s">
        <v>1027</v>
      </c>
      <c r="D359" s="266" t="s">
        <v>16</v>
      </c>
      <c r="E359" s="310">
        <v>196965</v>
      </c>
      <c r="F359" s="313">
        <v>41738</v>
      </c>
      <c r="G359" s="326">
        <v>196965</v>
      </c>
      <c r="H359" s="322">
        <f t="shared" si="7"/>
        <v>0</v>
      </c>
      <c r="I359" s="266"/>
    </row>
    <row r="360" spans="1:9" x14ac:dyDescent="0.25">
      <c r="A360" s="269"/>
      <c r="B360" s="264" t="s">
        <v>1550</v>
      </c>
      <c r="C360" s="349" t="s">
        <v>1027</v>
      </c>
      <c r="D360" s="273" t="s">
        <v>53</v>
      </c>
      <c r="E360" s="318">
        <v>0</v>
      </c>
      <c r="F360" s="53"/>
      <c r="G360" s="52"/>
      <c r="H360" s="322">
        <f t="shared" si="7"/>
        <v>0</v>
      </c>
      <c r="I360" s="266" t="s">
        <v>1551</v>
      </c>
    </row>
    <row r="361" spans="1:9" x14ac:dyDescent="0.25">
      <c r="A361" s="269"/>
      <c r="B361" s="264" t="s">
        <v>1552</v>
      </c>
      <c r="C361" s="349" t="s">
        <v>1027</v>
      </c>
      <c r="D361" s="266" t="s">
        <v>8</v>
      </c>
      <c r="E361" s="310">
        <v>1684</v>
      </c>
      <c r="F361" s="53">
        <v>41703</v>
      </c>
      <c r="G361" s="52">
        <v>1684</v>
      </c>
      <c r="H361" s="322">
        <f t="shared" si="7"/>
        <v>0</v>
      </c>
      <c r="I361" s="266" t="s">
        <v>8</v>
      </c>
    </row>
    <row r="362" spans="1:9" x14ac:dyDescent="0.25">
      <c r="A362" s="269"/>
      <c r="B362" s="264" t="s">
        <v>1553</v>
      </c>
      <c r="C362" s="349" t="s">
        <v>1027</v>
      </c>
      <c r="D362" s="266" t="s">
        <v>152</v>
      </c>
      <c r="E362" s="310">
        <v>3128</v>
      </c>
      <c r="F362" s="53">
        <v>41703</v>
      </c>
      <c r="G362" s="52">
        <v>3128</v>
      </c>
      <c r="H362" s="322">
        <f t="shared" si="7"/>
        <v>0</v>
      </c>
      <c r="I362" s="266"/>
    </row>
    <row r="363" spans="1:9" x14ac:dyDescent="0.25">
      <c r="A363" s="269"/>
      <c r="B363" s="264" t="s">
        <v>1554</v>
      </c>
      <c r="C363" s="349" t="s">
        <v>1027</v>
      </c>
      <c r="D363" s="266" t="s">
        <v>137</v>
      </c>
      <c r="E363" s="327">
        <v>4559.5</v>
      </c>
      <c r="F363" s="314" t="s">
        <v>1555</v>
      </c>
      <c r="G363" s="52">
        <v>4559.5</v>
      </c>
      <c r="H363" s="322">
        <f t="shared" si="7"/>
        <v>0</v>
      </c>
      <c r="I363" s="266" t="s">
        <v>8</v>
      </c>
    </row>
    <row r="364" spans="1:9" x14ac:dyDescent="0.25">
      <c r="A364" s="269">
        <v>41704</v>
      </c>
      <c r="B364" s="264" t="s">
        <v>1556</v>
      </c>
      <c r="C364" s="349" t="s">
        <v>1027</v>
      </c>
      <c r="D364" s="266" t="s">
        <v>14</v>
      </c>
      <c r="E364" s="310">
        <v>3717</v>
      </c>
      <c r="F364" s="53">
        <v>41704</v>
      </c>
      <c r="G364" s="52">
        <v>3717</v>
      </c>
      <c r="H364" s="322">
        <f t="shared" si="7"/>
        <v>0</v>
      </c>
      <c r="I364" s="266" t="s">
        <v>12</v>
      </c>
    </row>
    <row r="365" spans="1:9" x14ac:dyDescent="0.25">
      <c r="A365" s="269"/>
      <c r="B365" s="264" t="s">
        <v>1557</v>
      </c>
      <c r="C365" s="349" t="s">
        <v>1027</v>
      </c>
      <c r="D365" s="266" t="s">
        <v>111</v>
      </c>
      <c r="E365" s="310">
        <v>11918</v>
      </c>
      <c r="F365" s="53">
        <v>41716</v>
      </c>
      <c r="G365" s="52">
        <v>11918</v>
      </c>
      <c r="H365" s="322">
        <f t="shared" si="7"/>
        <v>0</v>
      </c>
      <c r="I365" s="66" t="s">
        <v>12</v>
      </c>
    </row>
    <row r="366" spans="1:9" x14ac:dyDescent="0.25">
      <c r="A366" s="269"/>
      <c r="B366" s="264" t="s">
        <v>1558</v>
      </c>
      <c r="C366" s="349" t="s">
        <v>1027</v>
      </c>
      <c r="D366" s="266" t="s">
        <v>69</v>
      </c>
      <c r="E366" s="310">
        <v>2523</v>
      </c>
      <c r="F366" s="53">
        <v>41704</v>
      </c>
      <c r="G366" s="52">
        <v>2523</v>
      </c>
      <c r="H366" s="322">
        <f t="shared" si="7"/>
        <v>0</v>
      </c>
      <c r="I366" s="266"/>
    </row>
    <row r="367" spans="1:9" x14ac:dyDescent="0.25">
      <c r="A367" s="269"/>
      <c r="B367" s="264" t="s">
        <v>1559</v>
      </c>
      <c r="C367" s="349" t="s">
        <v>1027</v>
      </c>
      <c r="D367" s="266" t="s">
        <v>13</v>
      </c>
      <c r="E367" s="310">
        <v>3088</v>
      </c>
      <c r="F367" s="53">
        <v>41704</v>
      </c>
      <c r="G367" s="52">
        <v>3088</v>
      </c>
      <c r="H367" s="322">
        <f t="shared" si="7"/>
        <v>0</v>
      </c>
      <c r="I367" s="266" t="s">
        <v>21</v>
      </c>
    </row>
    <row r="368" spans="1:9" x14ac:dyDescent="0.25">
      <c r="A368" s="269"/>
      <c r="B368" s="264" t="s">
        <v>1560</v>
      </c>
      <c r="C368" s="349" t="s">
        <v>1027</v>
      </c>
      <c r="D368" s="266" t="s">
        <v>23</v>
      </c>
      <c r="E368" s="310">
        <v>2406</v>
      </c>
      <c r="F368" s="53">
        <v>41704</v>
      </c>
      <c r="G368" s="52">
        <v>2406</v>
      </c>
      <c r="H368" s="322">
        <f t="shared" si="7"/>
        <v>0</v>
      </c>
      <c r="I368" s="266"/>
    </row>
    <row r="369" spans="1:9" x14ac:dyDescent="0.25">
      <c r="A369" s="269"/>
      <c r="B369" s="264" t="s">
        <v>1561</v>
      </c>
      <c r="C369" s="349" t="s">
        <v>1027</v>
      </c>
      <c r="D369" s="266" t="s">
        <v>20</v>
      </c>
      <c r="E369" s="310">
        <v>4733</v>
      </c>
      <c r="F369" s="53"/>
      <c r="G369" s="352"/>
      <c r="H369" s="353">
        <f t="shared" si="7"/>
        <v>4733</v>
      </c>
      <c r="I369" s="266" t="s">
        <v>8</v>
      </c>
    </row>
    <row r="370" spans="1:9" x14ac:dyDescent="0.25">
      <c r="A370" s="269"/>
      <c r="B370" s="264" t="s">
        <v>1562</v>
      </c>
      <c r="C370" s="349" t="s">
        <v>1027</v>
      </c>
      <c r="D370" s="266" t="s">
        <v>8</v>
      </c>
      <c r="E370" s="310">
        <v>1594</v>
      </c>
      <c r="F370" s="53">
        <v>41704</v>
      </c>
      <c r="G370" s="52">
        <v>1594</v>
      </c>
      <c r="H370" s="322">
        <f t="shared" si="7"/>
        <v>0</v>
      </c>
      <c r="I370" s="266" t="s">
        <v>8</v>
      </c>
    </row>
    <row r="371" spans="1:9" x14ac:dyDescent="0.25">
      <c r="A371" s="269"/>
      <c r="B371" s="264" t="s">
        <v>1563</v>
      </c>
      <c r="C371" s="349" t="s">
        <v>1027</v>
      </c>
      <c r="D371" s="266" t="s">
        <v>29</v>
      </c>
      <c r="E371" s="310">
        <v>6778</v>
      </c>
      <c r="F371" s="53">
        <v>41704</v>
      </c>
      <c r="G371" s="52">
        <v>6778</v>
      </c>
      <c r="H371" s="322">
        <f t="shared" si="7"/>
        <v>0</v>
      </c>
      <c r="I371" s="266" t="s">
        <v>30</v>
      </c>
    </row>
    <row r="372" spans="1:9" x14ac:dyDescent="0.25">
      <c r="A372" s="269"/>
      <c r="B372" s="264" t="s">
        <v>1564</v>
      </c>
      <c r="C372" s="349" t="s">
        <v>1027</v>
      </c>
      <c r="D372" s="266" t="s">
        <v>449</v>
      </c>
      <c r="E372" s="310">
        <v>2012.2</v>
      </c>
      <c r="F372" s="53">
        <v>41704</v>
      </c>
      <c r="G372" s="52">
        <v>2012.2</v>
      </c>
      <c r="H372" s="322">
        <f t="shared" si="7"/>
        <v>0</v>
      </c>
      <c r="I372" s="266" t="s">
        <v>30</v>
      </c>
    </row>
    <row r="373" spans="1:9" x14ac:dyDescent="0.25">
      <c r="A373" s="269"/>
      <c r="B373" s="264" t="s">
        <v>1565</v>
      </c>
      <c r="C373" s="349" t="s">
        <v>1027</v>
      </c>
      <c r="D373" s="266" t="s">
        <v>47</v>
      </c>
      <c r="E373" s="310">
        <v>3760</v>
      </c>
      <c r="F373" s="53">
        <v>41704</v>
      </c>
      <c r="G373" s="52">
        <v>3760</v>
      </c>
      <c r="H373" s="322">
        <f t="shared" si="7"/>
        <v>0</v>
      </c>
      <c r="I373" s="266" t="s">
        <v>30</v>
      </c>
    </row>
    <row r="374" spans="1:9" x14ac:dyDescent="0.25">
      <c r="A374" s="269"/>
      <c r="B374" s="264" t="s">
        <v>1566</v>
      </c>
      <c r="C374" s="349" t="s">
        <v>1027</v>
      </c>
      <c r="D374" s="266" t="s">
        <v>8</v>
      </c>
      <c r="E374" s="310">
        <v>2637</v>
      </c>
      <c r="F374" s="53">
        <v>41704</v>
      </c>
      <c r="G374" s="52">
        <v>2637</v>
      </c>
      <c r="H374" s="322">
        <f t="shared" si="7"/>
        <v>0</v>
      </c>
      <c r="I374" s="266" t="s">
        <v>8</v>
      </c>
    </row>
    <row r="375" spans="1:9" x14ac:dyDescent="0.25">
      <c r="A375" s="269"/>
      <c r="B375" s="264" t="s">
        <v>1567</v>
      </c>
      <c r="C375" s="349" t="s">
        <v>1027</v>
      </c>
      <c r="D375" s="266" t="s">
        <v>1568</v>
      </c>
      <c r="E375" s="310">
        <v>2284.8000000000002</v>
      </c>
      <c r="F375" s="53">
        <v>41704</v>
      </c>
      <c r="G375" s="52">
        <v>2284.8000000000002</v>
      </c>
      <c r="H375" s="322">
        <f t="shared" si="7"/>
        <v>0</v>
      </c>
      <c r="I375" s="266" t="s">
        <v>30</v>
      </c>
    </row>
    <row r="376" spans="1:9" x14ac:dyDescent="0.25">
      <c r="A376" s="269"/>
      <c r="B376" s="264" t="s">
        <v>1569</v>
      </c>
      <c r="C376" s="349" t="s">
        <v>1027</v>
      </c>
      <c r="D376" s="266" t="s">
        <v>892</v>
      </c>
      <c r="E376" s="310">
        <v>10810</v>
      </c>
      <c r="F376" s="53">
        <v>41704</v>
      </c>
      <c r="G376" s="52">
        <v>10810</v>
      </c>
      <c r="H376" s="322">
        <f t="shared" si="7"/>
        <v>0</v>
      </c>
      <c r="I376" s="266"/>
    </row>
    <row r="377" spans="1:9" x14ac:dyDescent="0.25">
      <c r="A377" s="269"/>
      <c r="B377" s="264" t="s">
        <v>1570</v>
      </c>
      <c r="C377" s="349" t="s">
        <v>1027</v>
      </c>
      <c r="D377" s="266" t="s">
        <v>43</v>
      </c>
      <c r="E377" s="310">
        <v>3800</v>
      </c>
      <c r="F377" s="53">
        <v>41720</v>
      </c>
      <c r="G377" s="52">
        <v>3800</v>
      </c>
      <c r="H377" s="322">
        <f t="shared" si="7"/>
        <v>0</v>
      </c>
      <c r="I377" s="266" t="s">
        <v>30</v>
      </c>
    </row>
    <row r="378" spans="1:9" x14ac:dyDescent="0.25">
      <c r="A378" s="269"/>
      <c r="B378" s="264" t="s">
        <v>1571</v>
      </c>
      <c r="C378" s="349" t="s">
        <v>1027</v>
      </c>
      <c r="D378" s="266" t="s">
        <v>42</v>
      </c>
      <c r="E378" s="310">
        <v>3040</v>
      </c>
      <c r="F378" s="53">
        <v>41720</v>
      </c>
      <c r="G378" s="52">
        <v>3040</v>
      </c>
      <c r="H378" s="322">
        <f t="shared" si="7"/>
        <v>0</v>
      </c>
      <c r="I378" s="266" t="s">
        <v>30</v>
      </c>
    </row>
    <row r="379" spans="1:9" x14ac:dyDescent="0.25">
      <c r="A379" s="269"/>
      <c r="B379" s="264" t="s">
        <v>1572</v>
      </c>
      <c r="C379" s="349" t="s">
        <v>1027</v>
      </c>
      <c r="D379" s="266" t="s">
        <v>57</v>
      </c>
      <c r="E379" s="310">
        <v>600</v>
      </c>
      <c r="F379" s="53">
        <v>41704</v>
      </c>
      <c r="G379" s="52">
        <v>600</v>
      </c>
      <c r="H379" s="322">
        <f t="shared" si="7"/>
        <v>0</v>
      </c>
      <c r="I379" s="266" t="s">
        <v>30</v>
      </c>
    </row>
    <row r="380" spans="1:9" x14ac:dyDescent="0.25">
      <c r="A380" s="269"/>
      <c r="B380" s="264" t="s">
        <v>1573</v>
      </c>
      <c r="C380" s="349" t="s">
        <v>1027</v>
      </c>
      <c r="D380" s="266" t="s">
        <v>115</v>
      </c>
      <c r="E380" s="310">
        <v>275.5</v>
      </c>
      <c r="F380" s="53">
        <v>41704</v>
      </c>
      <c r="G380" s="52">
        <v>275.5</v>
      </c>
      <c r="H380" s="322">
        <f t="shared" si="7"/>
        <v>0</v>
      </c>
      <c r="I380" s="266"/>
    </row>
    <row r="381" spans="1:9" x14ac:dyDescent="0.25">
      <c r="A381" s="269"/>
      <c r="B381" s="264" t="s">
        <v>1574</v>
      </c>
      <c r="C381" s="349" t="s">
        <v>1027</v>
      </c>
      <c r="D381" s="266" t="s">
        <v>260</v>
      </c>
      <c r="E381" s="310">
        <v>1356</v>
      </c>
      <c r="F381" s="53">
        <v>41704</v>
      </c>
      <c r="G381" s="52">
        <v>1356</v>
      </c>
      <c r="H381" s="322">
        <f t="shared" si="7"/>
        <v>0</v>
      </c>
      <c r="I381" s="266" t="s">
        <v>30</v>
      </c>
    </row>
    <row r="382" spans="1:9" x14ac:dyDescent="0.25">
      <c r="A382" s="269"/>
      <c r="B382" s="264" t="s">
        <v>1575</v>
      </c>
      <c r="C382" s="349" t="s">
        <v>1027</v>
      </c>
      <c r="D382" s="266" t="s">
        <v>11</v>
      </c>
      <c r="E382" s="310">
        <v>74970</v>
      </c>
      <c r="F382" s="53">
        <v>41706</v>
      </c>
      <c r="G382" s="52">
        <v>74970</v>
      </c>
      <c r="H382" s="322">
        <f t="shared" si="7"/>
        <v>0</v>
      </c>
      <c r="I382" s="266" t="s">
        <v>37</v>
      </c>
    </row>
    <row r="383" spans="1:9" ht="23.25" x14ac:dyDescent="0.25">
      <c r="A383" s="269"/>
      <c r="B383" s="264" t="s">
        <v>1576</v>
      </c>
      <c r="C383" s="349" t="s">
        <v>1027</v>
      </c>
      <c r="D383" s="266" t="s">
        <v>67</v>
      </c>
      <c r="E383" s="310">
        <v>6674</v>
      </c>
      <c r="F383" s="354" t="s">
        <v>1577</v>
      </c>
      <c r="G383" s="355">
        <v>6674</v>
      </c>
      <c r="H383" s="356">
        <f t="shared" si="7"/>
        <v>0</v>
      </c>
      <c r="I383" s="266" t="s">
        <v>12</v>
      </c>
    </row>
    <row r="384" spans="1:9" x14ac:dyDescent="0.25">
      <c r="A384" s="269"/>
      <c r="B384" s="264" t="s">
        <v>1578</v>
      </c>
      <c r="C384" s="349" t="s">
        <v>1027</v>
      </c>
      <c r="D384" s="266" t="s">
        <v>55</v>
      </c>
      <c r="E384" s="310">
        <v>8446</v>
      </c>
      <c r="F384" s="53">
        <v>41704</v>
      </c>
      <c r="G384" s="52">
        <v>8446</v>
      </c>
      <c r="H384" s="322">
        <f t="shared" si="7"/>
        <v>0</v>
      </c>
      <c r="I384" s="266" t="s">
        <v>8</v>
      </c>
    </row>
    <row r="385" spans="1:9" x14ac:dyDescent="0.25">
      <c r="A385" s="269"/>
      <c r="B385" s="264" t="s">
        <v>1579</v>
      </c>
      <c r="C385" s="349" t="s">
        <v>1027</v>
      </c>
      <c r="D385" s="266" t="s">
        <v>44</v>
      </c>
      <c r="E385" s="310">
        <v>3800</v>
      </c>
      <c r="F385" s="53">
        <v>41720</v>
      </c>
      <c r="G385" s="52">
        <v>3800</v>
      </c>
      <c r="H385" s="322">
        <f t="shared" si="7"/>
        <v>0</v>
      </c>
      <c r="I385" s="266" t="s">
        <v>65</v>
      </c>
    </row>
    <row r="386" spans="1:9" x14ac:dyDescent="0.25">
      <c r="A386" s="269"/>
      <c r="B386" s="264" t="s">
        <v>1580</v>
      </c>
      <c r="C386" s="349" t="s">
        <v>1027</v>
      </c>
      <c r="D386" s="266" t="s">
        <v>36</v>
      </c>
      <c r="E386" s="310">
        <v>26032</v>
      </c>
      <c r="F386" s="53">
        <v>41708</v>
      </c>
      <c r="G386" s="52">
        <v>26032</v>
      </c>
      <c r="H386" s="322">
        <f t="shared" si="7"/>
        <v>0</v>
      </c>
      <c r="I386" s="266" t="s">
        <v>12</v>
      </c>
    </row>
    <row r="387" spans="1:9" x14ac:dyDescent="0.25">
      <c r="A387" s="269"/>
      <c r="B387" s="264" t="s">
        <v>1581</v>
      </c>
      <c r="C387" s="349" t="s">
        <v>1027</v>
      </c>
      <c r="D387" s="266" t="s">
        <v>8</v>
      </c>
      <c r="E387" s="310">
        <v>3023.5</v>
      </c>
      <c r="F387" s="53">
        <v>41704</v>
      </c>
      <c r="G387" s="52">
        <v>3023.5</v>
      </c>
      <c r="H387" s="322">
        <f t="shared" si="7"/>
        <v>0</v>
      </c>
      <c r="I387" s="266" t="s">
        <v>8</v>
      </c>
    </row>
    <row r="388" spans="1:9" x14ac:dyDescent="0.25">
      <c r="A388" s="269"/>
      <c r="B388" s="264" t="s">
        <v>1582</v>
      </c>
      <c r="C388" s="349" t="s">
        <v>1027</v>
      </c>
      <c r="D388" s="266" t="s">
        <v>51</v>
      </c>
      <c r="E388" s="310">
        <v>2138</v>
      </c>
      <c r="F388" s="53">
        <v>41704</v>
      </c>
      <c r="G388" s="52">
        <v>2138</v>
      </c>
      <c r="H388" s="322">
        <f t="shared" si="7"/>
        <v>0</v>
      </c>
      <c r="I388" s="266" t="s">
        <v>12</v>
      </c>
    </row>
    <row r="389" spans="1:9" x14ac:dyDescent="0.25">
      <c r="A389" s="269"/>
      <c r="B389" s="264" t="s">
        <v>1583</v>
      </c>
      <c r="C389" s="349" t="s">
        <v>1027</v>
      </c>
      <c r="D389" s="266" t="s">
        <v>348</v>
      </c>
      <c r="E389" s="310">
        <v>1676</v>
      </c>
      <c r="F389" s="53">
        <v>41704</v>
      </c>
      <c r="G389" s="52">
        <v>1676</v>
      </c>
      <c r="H389" s="322">
        <f t="shared" si="7"/>
        <v>0</v>
      </c>
      <c r="I389" s="266" t="s">
        <v>65</v>
      </c>
    </row>
    <row r="390" spans="1:9" x14ac:dyDescent="0.25">
      <c r="A390" s="269"/>
      <c r="B390" s="264" t="s">
        <v>1584</v>
      </c>
      <c r="C390" s="349" t="s">
        <v>1027</v>
      </c>
      <c r="D390" s="266" t="s">
        <v>704</v>
      </c>
      <c r="E390" s="310">
        <v>1462</v>
      </c>
      <c r="F390" s="53">
        <v>41704</v>
      </c>
      <c r="G390" s="52">
        <v>1462</v>
      </c>
      <c r="H390" s="322">
        <f t="shared" si="7"/>
        <v>0</v>
      </c>
      <c r="I390" s="266" t="s">
        <v>12</v>
      </c>
    </row>
    <row r="391" spans="1:9" x14ac:dyDescent="0.25">
      <c r="A391" s="269"/>
      <c r="B391" s="264" t="s">
        <v>1585</v>
      </c>
      <c r="C391" s="349" t="s">
        <v>1027</v>
      </c>
      <c r="D391" s="266" t="s">
        <v>1046</v>
      </c>
      <c r="E391" s="310">
        <v>1384</v>
      </c>
      <c r="F391" s="53">
        <v>41704</v>
      </c>
      <c r="G391" s="52">
        <v>1384</v>
      </c>
      <c r="H391" s="322">
        <f t="shared" si="7"/>
        <v>0</v>
      </c>
      <c r="I391" s="266" t="s">
        <v>12</v>
      </c>
    </row>
    <row r="392" spans="1:9" x14ac:dyDescent="0.25">
      <c r="A392" s="269"/>
      <c r="B392" s="264" t="s">
        <v>1586</v>
      </c>
      <c r="C392" s="349" t="s">
        <v>1027</v>
      </c>
      <c r="D392" s="266" t="s">
        <v>795</v>
      </c>
      <c r="E392" s="310">
        <v>5285</v>
      </c>
      <c r="F392" s="313" t="s">
        <v>1587</v>
      </c>
      <c r="G392" s="52">
        <v>5285</v>
      </c>
      <c r="H392" s="322">
        <f t="shared" si="7"/>
        <v>0</v>
      </c>
      <c r="I392" s="266" t="s">
        <v>12</v>
      </c>
    </row>
    <row r="393" spans="1:9" x14ac:dyDescent="0.25">
      <c r="A393" s="269"/>
      <c r="B393" s="264" t="s">
        <v>1588</v>
      </c>
      <c r="C393" s="349" t="s">
        <v>1027</v>
      </c>
      <c r="D393" s="266" t="s">
        <v>304</v>
      </c>
      <c r="E393" s="310">
        <v>4096</v>
      </c>
      <c r="F393" s="53">
        <v>41704</v>
      </c>
      <c r="G393" s="52">
        <v>4096</v>
      </c>
      <c r="H393" s="322">
        <f t="shared" si="7"/>
        <v>0</v>
      </c>
      <c r="I393" s="266" t="s">
        <v>65</v>
      </c>
    </row>
    <row r="394" spans="1:9" x14ac:dyDescent="0.25">
      <c r="A394" s="269"/>
      <c r="B394" s="264" t="s">
        <v>1589</v>
      </c>
      <c r="C394" s="349" t="s">
        <v>1027</v>
      </c>
      <c r="D394" s="273" t="s">
        <v>53</v>
      </c>
      <c r="E394" s="318">
        <v>0</v>
      </c>
      <c r="F394" s="53"/>
      <c r="G394" s="52"/>
      <c r="H394" s="322">
        <f t="shared" si="7"/>
        <v>0</v>
      </c>
      <c r="I394" s="266" t="s">
        <v>513</v>
      </c>
    </row>
    <row r="395" spans="1:9" x14ac:dyDescent="0.25">
      <c r="A395" s="269"/>
      <c r="B395" s="264" t="s">
        <v>1590</v>
      </c>
      <c r="C395" s="349" t="s">
        <v>1027</v>
      </c>
      <c r="D395" s="266" t="s">
        <v>152</v>
      </c>
      <c r="E395" s="315">
        <v>11676.5</v>
      </c>
      <c r="F395" s="53">
        <v>41704</v>
      </c>
      <c r="G395" s="52">
        <v>11676.5</v>
      </c>
      <c r="H395" s="322">
        <f t="shared" si="7"/>
        <v>0</v>
      </c>
      <c r="I395" s="266"/>
    </row>
    <row r="396" spans="1:9" x14ac:dyDescent="0.25">
      <c r="A396" s="269"/>
      <c r="B396" s="264" t="s">
        <v>1591</v>
      </c>
      <c r="C396" s="349" t="s">
        <v>1027</v>
      </c>
      <c r="D396" s="266" t="s">
        <v>571</v>
      </c>
      <c r="E396" s="310">
        <v>1770</v>
      </c>
      <c r="F396" s="53">
        <v>41704</v>
      </c>
      <c r="G396" s="52">
        <v>1770</v>
      </c>
      <c r="H396" s="322">
        <f t="shared" si="7"/>
        <v>0</v>
      </c>
      <c r="I396" s="266" t="s">
        <v>65</v>
      </c>
    </row>
    <row r="397" spans="1:9" x14ac:dyDescent="0.25">
      <c r="A397" s="269"/>
      <c r="B397" s="264" t="s">
        <v>1592</v>
      </c>
      <c r="C397" s="349" t="s">
        <v>1027</v>
      </c>
      <c r="D397" s="273" t="s">
        <v>53</v>
      </c>
      <c r="E397" s="318">
        <v>0</v>
      </c>
      <c r="F397" s="53"/>
      <c r="G397" s="52"/>
      <c r="H397" s="322">
        <f t="shared" si="7"/>
        <v>0</v>
      </c>
      <c r="I397" s="266" t="s">
        <v>324</v>
      </c>
    </row>
    <row r="398" spans="1:9" x14ac:dyDescent="0.25">
      <c r="A398" s="269"/>
      <c r="B398" s="264" t="s">
        <v>1593</v>
      </c>
      <c r="C398" s="349" t="s">
        <v>1027</v>
      </c>
      <c r="D398" s="266" t="s">
        <v>74</v>
      </c>
      <c r="E398" s="310">
        <v>1414</v>
      </c>
      <c r="F398" s="53">
        <v>41704</v>
      </c>
      <c r="G398" s="52">
        <v>1414</v>
      </c>
      <c r="H398" s="322">
        <f t="shared" si="7"/>
        <v>0</v>
      </c>
      <c r="I398" s="266"/>
    </row>
    <row r="399" spans="1:9" x14ac:dyDescent="0.25">
      <c r="A399" s="269"/>
      <c r="B399" s="264" t="s">
        <v>1594</v>
      </c>
      <c r="C399" s="349" t="s">
        <v>1027</v>
      </c>
      <c r="D399" s="266" t="s">
        <v>64</v>
      </c>
      <c r="E399" s="310">
        <v>14318</v>
      </c>
      <c r="F399" s="53">
        <v>41704</v>
      </c>
      <c r="G399" s="52">
        <v>14318</v>
      </c>
      <c r="H399" s="322">
        <f t="shared" si="7"/>
        <v>0</v>
      </c>
      <c r="I399" s="266" t="s">
        <v>217</v>
      </c>
    </row>
    <row r="400" spans="1:9" x14ac:dyDescent="0.25">
      <c r="A400" s="269"/>
      <c r="B400" s="264" t="s">
        <v>1595</v>
      </c>
      <c r="C400" s="349" t="s">
        <v>1027</v>
      </c>
      <c r="D400" s="273" t="s">
        <v>53</v>
      </c>
      <c r="E400" s="318">
        <v>0</v>
      </c>
      <c r="F400" s="53"/>
      <c r="G400" s="52"/>
      <c r="H400" s="322">
        <f t="shared" si="7"/>
        <v>0</v>
      </c>
      <c r="I400" s="266" t="s">
        <v>324</v>
      </c>
    </row>
    <row r="401" spans="1:9" x14ac:dyDescent="0.25">
      <c r="A401" s="269"/>
      <c r="B401" s="264" t="s">
        <v>1596</v>
      </c>
      <c r="C401" s="349" t="s">
        <v>1027</v>
      </c>
      <c r="D401" s="266" t="s">
        <v>78</v>
      </c>
      <c r="E401" s="310">
        <v>2206</v>
      </c>
      <c r="F401" s="53">
        <v>41704</v>
      </c>
      <c r="G401" s="52">
        <v>2206</v>
      </c>
      <c r="H401" s="322">
        <f t="shared" si="7"/>
        <v>0</v>
      </c>
      <c r="I401" s="266" t="s">
        <v>65</v>
      </c>
    </row>
    <row r="402" spans="1:9" x14ac:dyDescent="0.25">
      <c r="A402" s="269"/>
      <c r="B402" s="264" t="s">
        <v>1597</v>
      </c>
      <c r="C402" s="349" t="s">
        <v>1027</v>
      </c>
      <c r="D402" s="266" t="s">
        <v>19</v>
      </c>
      <c r="E402" s="310">
        <v>8500</v>
      </c>
      <c r="F402" s="53">
        <v>41704</v>
      </c>
      <c r="G402" s="52">
        <v>8500</v>
      </c>
      <c r="H402" s="322">
        <f t="shared" si="7"/>
        <v>0</v>
      </c>
      <c r="I402" s="266" t="s">
        <v>152</v>
      </c>
    </row>
    <row r="403" spans="1:9" x14ac:dyDescent="0.25">
      <c r="A403" s="269"/>
      <c r="B403" s="264" t="s">
        <v>1598</v>
      </c>
      <c r="C403" s="349" t="s">
        <v>1027</v>
      </c>
      <c r="D403" s="266" t="s">
        <v>8</v>
      </c>
      <c r="E403" s="310">
        <v>1361</v>
      </c>
      <c r="F403" s="53">
        <v>41704</v>
      </c>
      <c r="G403" s="52">
        <v>1361</v>
      </c>
      <c r="H403" s="322">
        <f t="shared" si="7"/>
        <v>0</v>
      </c>
      <c r="I403" s="266" t="s">
        <v>8</v>
      </c>
    </row>
    <row r="404" spans="1:9" x14ac:dyDescent="0.25">
      <c r="A404" s="269"/>
      <c r="B404" s="264" t="s">
        <v>1599</v>
      </c>
      <c r="C404" s="349" t="s">
        <v>1027</v>
      </c>
      <c r="D404" s="266" t="s">
        <v>144</v>
      </c>
      <c r="E404" s="315">
        <v>4592</v>
      </c>
      <c r="F404" s="78" t="s">
        <v>1600</v>
      </c>
      <c r="G404" s="52">
        <v>4592</v>
      </c>
      <c r="H404" s="322">
        <f t="shared" si="7"/>
        <v>0</v>
      </c>
      <c r="I404" s="266" t="s">
        <v>65</v>
      </c>
    </row>
    <row r="405" spans="1:9" x14ac:dyDescent="0.25">
      <c r="A405" s="269"/>
      <c r="B405" s="264" t="s">
        <v>1601</v>
      </c>
      <c r="C405" s="349" t="s">
        <v>1027</v>
      </c>
      <c r="D405" s="266" t="s">
        <v>516</v>
      </c>
      <c r="E405" s="310">
        <v>331</v>
      </c>
      <c r="F405" s="53">
        <v>41704</v>
      </c>
      <c r="G405" s="52">
        <v>331</v>
      </c>
      <c r="H405" s="322">
        <f t="shared" si="7"/>
        <v>0</v>
      </c>
      <c r="I405" s="266" t="s">
        <v>65</v>
      </c>
    </row>
    <row r="406" spans="1:9" x14ac:dyDescent="0.25">
      <c r="A406" s="269"/>
      <c r="B406" s="264" t="s">
        <v>1602</v>
      </c>
      <c r="C406" s="349" t="s">
        <v>1027</v>
      </c>
      <c r="D406" s="266" t="s">
        <v>180</v>
      </c>
      <c r="E406" s="310">
        <v>23667</v>
      </c>
      <c r="F406" s="78" t="s">
        <v>1603</v>
      </c>
      <c r="G406" s="52">
        <v>23667</v>
      </c>
      <c r="H406" s="322">
        <f t="shared" si="7"/>
        <v>0</v>
      </c>
      <c r="I406" s="266" t="s">
        <v>217</v>
      </c>
    </row>
    <row r="407" spans="1:9" x14ac:dyDescent="0.25">
      <c r="A407" s="263"/>
      <c r="B407" s="285"/>
      <c r="C407" s="286"/>
      <c r="D407" s="31" t="s">
        <v>1206</v>
      </c>
      <c r="E407" s="58"/>
      <c r="F407" s="340"/>
      <c r="G407" s="58"/>
      <c r="H407" s="18">
        <f t="shared" ref="H407" si="8">E407-G407</f>
        <v>0</v>
      </c>
    </row>
    <row r="408" spans="1:9" x14ac:dyDescent="0.25">
      <c r="A408" s="263"/>
      <c r="B408" s="285"/>
      <c r="C408" s="286"/>
      <c r="D408" s="31" t="s">
        <v>1207</v>
      </c>
      <c r="E408" s="58"/>
      <c r="F408" s="340"/>
      <c r="G408" s="58"/>
      <c r="H408" s="60"/>
    </row>
    <row r="409" spans="1:9" x14ac:dyDescent="0.25">
      <c r="A409" s="263"/>
      <c r="B409" s="285"/>
      <c r="C409" s="286"/>
      <c r="D409" s="31" t="s">
        <v>1207</v>
      </c>
      <c r="E409" s="58"/>
      <c r="F409" s="340"/>
      <c r="G409" s="58"/>
      <c r="H409" s="60"/>
    </row>
    <row r="410" spans="1:9" ht="18.75" x14ac:dyDescent="0.3">
      <c r="A410" s="589" t="str">
        <f>A341</f>
        <v>REMISIONES DE    M A R Z O        2 0 1 4</v>
      </c>
      <c r="B410" s="589"/>
      <c r="C410" s="589"/>
      <c r="D410" s="589"/>
      <c r="E410" s="589"/>
      <c r="F410" s="589"/>
      <c r="G410" s="339"/>
      <c r="H410" s="135"/>
    </row>
    <row r="411" spans="1:9" ht="35.25" thickBot="1" x14ac:dyDescent="0.35">
      <c r="A411" s="340" t="s">
        <v>1</v>
      </c>
      <c r="B411" s="256" t="s">
        <v>2</v>
      </c>
      <c r="C411" s="257"/>
      <c r="D411" s="258" t="s">
        <v>1531</v>
      </c>
      <c r="E411" s="259" t="s">
        <v>4</v>
      </c>
      <c r="F411" s="293" t="s">
        <v>5</v>
      </c>
      <c r="G411" s="261" t="s">
        <v>6</v>
      </c>
      <c r="H411" s="262" t="s">
        <v>7</v>
      </c>
    </row>
    <row r="412" spans="1:9" ht="15.75" thickTop="1" x14ac:dyDescent="0.25">
      <c r="A412" s="269">
        <v>41704</v>
      </c>
      <c r="B412" s="264" t="s">
        <v>1604</v>
      </c>
      <c r="C412" s="349" t="s">
        <v>1027</v>
      </c>
      <c r="D412" s="266" t="s">
        <v>89</v>
      </c>
      <c r="E412" s="66">
        <v>4392</v>
      </c>
      <c r="F412" s="357" t="s">
        <v>1605</v>
      </c>
      <c r="G412" s="299">
        <v>4392</v>
      </c>
      <c r="H412" s="40">
        <f>E412-G412</f>
        <v>0</v>
      </c>
      <c r="I412" s="266" t="s">
        <v>65</v>
      </c>
    </row>
    <row r="413" spans="1:9" x14ac:dyDescent="0.25">
      <c r="A413" s="269"/>
      <c r="B413" s="264" t="s">
        <v>1606</v>
      </c>
      <c r="C413" s="349" t="s">
        <v>1027</v>
      </c>
      <c r="D413" s="266" t="s">
        <v>32</v>
      </c>
      <c r="E413" s="310">
        <v>7497</v>
      </c>
      <c r="F413" s="53">
        <v>41704</v>
      </c>
      <c r="G413" s="52">
        <v>7497</v>
      </c>
      <c r="H413" s="98">
        <f>E413-G413</f>
        <v>0</v>
      </c>
      <c r="I413" s="266" t="s">
        <v>65</v>
      </c>
    </row>
    <row r="414" spans="1:9" x14ac:dyDescent="0.25">
      <c r="A414" s="269"/>
      <c r="B414" s="264" t="s">
        <v>1607</v>
      </c>
      <c r="C414" s="349" t="s">
        <v>1027</v>
      </c>
      <c r="D414" s="266" t="s">
        <v>68</v>
      </c>
      <c r="E414" s="310">
        <v>1944</v>
      </c>
      <c r="F414" s="53">
        <v>41704</v>
      </c>
      <c r="G414" s="52">
        <v>1944</v>
      </c>
      <c r="H414" s="98">
        <f t="shared" ref="H414:H475" si="9">E414-G414</f>
        <v>0</v>
      </c>
      <c r="I414" s="266" t="s">
        <v>217</v>
      </c>
    </row>
    <row r="415" spans="1:9" x14ac:dyDescent="0.25">
      <c r="A415" s="269"/>
      <c r="B415" s="264" t="s">
        <v>1608</v>
      </c>
      <c r="C415" s="349" t="s">
        <v>1027</v>
      </c>
      <c r="D415" s="266" t="s">
        <v>50</v>
      </c>
      <c r="E415" s="310">
        <v>11211</v>
      </c>
      <c r="F415" s="53">
        <v>41706</v>
      </c>
      <c r="G415" s="52">
        <v>11211</v>
      </c>
      <c r="H415" s="98">
        <f t="shared" si="9"/>
        <v>0</v>
      </c>
      <c r="I415" s="266" t="s">
        <v>8</v>
      </c>
    </row>
    <row r="416" spans="1:9" x14ac:dyDescent="0.25">
      <c r="A416" s="269"/>
      <c r="B416" s="264" t="s">
        <v>1609</v>
      </c>
      <c r="C416" s="349" t="s">
        <v>1027</v>
      </c>
      <c r="D416" s="266" t="s">
        <v>1087</v>
      </c>
      <c r="E416" s="310">
        <v>2293.5</v>
      </c>
      <c r="F416" s="53">
        <v>41704</v>
      </c>
      <c r="G416" s="52">
        <v>2293.5</v>
      </c>
      <c r="H416" s="98">
        <f t="shared" si="9"/>
        <v>0</v>
      </c>
      <c r="I416" s="266" t="s">
        <v>65</v>
      </c>
    </row>
    <row r="417" spans="1:9" x14ac:dyDescent="0.25">
      <c r="A417" s="269"/>
      <c r="B417" s="264" t="s">
        <v>1610</v>
      </c>
      <c r="C417" s="349" t="s">
        <v>1027</v>
      </c>
      <c r="D417" s="266" t="s">
        <v>62</v>
      </c>
      <c r="E417" s="310">
        <v>14759</v>
      </c>
      <c r="F417" s="53">
        <v>41706</v>
      </c>
      <c r="G417" s="52">
        <v>14759</v>
      </c>
      <c r="H417" s="98">
        <f t="shared" si="9"/>
        <v>0</v>
      </c>
      <c r="I417" s="266" t="s">
        <v>217</v>
      </c>
    </row>
    <row r="418" spans="1:9" x14ac:dyDescent="0.25">
      <c r="A418" s="269"/>
      <c r="B418" s="264" t="s">
        <v>1611</v>
      </c>
      <c r="C418" s="349" t="s">
        <v>1027</v>
      </c>
      <c r="D418" s="266" t="s">
        <v>183</v>
      </c>
      <c r="E418" s="310">
        <v>1361</v>
      </c>
      <c r="F418" s="53">
        <v>41704</v>
      </c>
      <c r="G418" s="52">
        <v>1361</v>
      </c>
      <c r="H418" s="98">
        <f t="shared" si="9"/>
        <v>0</v>
      </c>
      <c r="I418" s="266" t="s">
        <v>65</v>
      </c>
    </row>
    <row r="419" spans="1:9" x14ac:dyDescent="0.25">
      <c r="A419" s="269"/>
      <c r="B419" s="264" t="s">
        <v>1612</v>
      </c>
      <c r="C419" s="349" t="s">
        <v>1027</v>
      </c>
      <c r="D419" s="266" t="s">
        <v>130</v>
      </c>
      <c r="E419" s="310">
        <v>5922</v>
      </c>
      <c r="F419" s="53">
        <v>41707</v>
      </c>
      <c r="G419" s="52">
        <v>5922</v>
      </c>
      <c r="H419" s="98">
        <f t="shared" si="9"/>
        <v>0</v>
      </c>
      <c r="I419" s="266"/>
    </row>
    <row r="420" spans="1:9" x14ac:dyDescent="0.25">
      <c r="A420" s="269"/>
      <c r="B420" s="264" t="s">
        <v>1613</v>
      </c>
      <c r="C420" s="349" t="s">
        <v>1027</v>
      </c>
      <c r="D420" s="266" t="s">
        <v>886</v>
      </c>
      <c r="E420" s="310">
        <v>4609</v>
      </c>
      <c r="F420" s="53">
        <v>41704</v>
      </c>
      <c r="G420" s="52">
        <v>4609</v>
      </c>
      <c r="H420" s="98">
        <f t="shared" si="9"/>
        <v>0</v>
      </c>
      <c r="I420" s="266" t="s">
        <v>21</v>
      </c>
    </row>
    <row r="421" spans="1:9" ht="24.75" x14ac:dyDescent="0.25">
      <c r="A421" s="269"/>
      <c r="B421" s="264" t="s">
        <v>1614</v>
      </c>
      <c r="C421" s="349" t="s">
        <v>1027</v>
      </c>
      <c r="D421" s="266" t="s">
        <v>123</v>
      </c>
      <c r="E421" s="310">
        <v>5504.5</v>
      </c>
      <c r="F421" s="343" t="s">
        <v>1615</v>
      </c>
      <c r="G421" s="52">
        <v>5504.5</v>
      </c>
      <c r="H421" s="98">
        <f t="shared" si="9"/>
        <v>0</v>
      </c>
      <c r="I421" s="266" t="s">
        <v>8</v>
      </c>
    </row>
    <row r="422" spans="1:9" x14ac:dyDescent="0.25">
      <c r="A422" s="269"/>
      <c r="B422" s="264" t="s">
        <v>1616</v>
      </c>
      <c r="C422" s="349" t="s">
        <v>1027</v>
      </c>
      <c r="D422" s="266" t="s">
        <v>215</v>
      </c>
      <c r="E422" s="310">
        <v>372</v>
      </c>
      <c r="F422" s="53">
        <v>41704</v>
      </c>
      <c r="G422" s="52">
        <v>372</v>
      </c>
      <c r="H422" s="98">
        <f t="shared" si="9"/>
        <v>0</v>
      </c>
      <c r="I422" s="266"/>
    </row>
    <row r="423" spans="1:9" x14ac:dyDescent="0.25">
      <c r="A423" s="269"/>
      <c r="B423" s="264" t="s">
        <v>1617</v>
      </c>
      <c r="C423" s="349" t="s">
        <v>1027</v>
      </c>
      <c r="D423" s="266" t="s">
        <v>23</v>
      </c>
      <c r="E423" s="310">
        <v>28503</v>
      </c>
      <c r="F423" s="53">
        <v>41704</v>
      </c>
      <c r="G423" s="52">
        <v>28503</v>
      </c>
      <c r="H423" s="98">
        <f t="shared" si="9"/>
        <v>0</v>
      </c>
      <c r="I423" s="266"/>
    </row>
    <row r="424" spans="1:9" x14ac:dyDescent="0.25">
      <c r="A424" s="269"/>
      <c r="B424" s="264" t="s">
        <v>1618</v>
      </c>
      <c r="C424" s="349" t="s">
        <v>1027</v>
      </c>
      <c r="D424" s="266" t="s">
        <v>20</v>
      </c>
      <c r="E424" s="310">
        <v>840</v>
      </c>
      <c r="F424" s="53">
        <v>41704</v>
      </c>
      <c r="G424" s="52">
        <v>840</v>
      </c>
      <c r="H424" s="98">
        <f t="shared" si="9"/>
        <v>0</v>
      </c>
      <c r="I424" s="266" t="s">
        <v>8</v>
      </c>
    </row>
    <row r="425" spans="1:9" x14ac:dyDescent="0.25">
      <c r="A425" s="269"/>
      <c r="B425" s="264" t="s">
        <v>1619</v>
      </c>
      <c r="C425" s="349" t="s">
        <v>1027</v>
      </c>
      <c r="D425" s="266" t="s">
        <v>99</v>
      </c>
      <c r="E425" s="310">
        <v>3358.5</v>
      </c>
      <c r="F425" s="53">
        <v>41704</v>
      </c>
      <c r="G425" s="52">
        <v>3358.5</v>
      </c>
      <c r="H425" s="98">
        <f t="shared" si="9"/>
        <v>0</v>
      </c>
      <c r="I425" s="266" t="s">
        <v>65</v>
      </c>
    </row>
    <row r="426" spans="1:9" x14ac:dyDescent="0.25">
      <c r="A426" s="269"/>
      <c r="B426" s="264" t="s">
        <v>1620</v>
      </c>
      <c r="C426" s="349" t="s">
        <v>1027</v>
      </c>
      <c r="D426" s="266" t="s">
        <v>8</v>
      </c>
      <c r="E426" s="310">
        <v>288.5</v>
      </c>
      <c r="F426" s="53">
        <v>41704</v>
      </c>
      <c r="G426" s="52">
        <v>288.5</v>
      </c>
      <c r="H426" s="98">
        <f t="shared" si="9"/>
        <v>0</v>
      </c>
      <c r="I426" s="266" t="s">
        <v>8</v>
      </c>
    </row>
    <row r="427" spans="1:9" x14ac:dyDescent="0.25">
      <c r="A427" s="269"/>
      <c r="B427" s="264" t="s">
        <v>1621</v>
      </c>
      <c r="C427" s="349" t="s">
        <v>1027</v>
      </c>
      <c r="D427" s="266" t="s">
        <v>1622</v>
      </c>
      <c r="E427" s="310">
        <v>430</v>
      </c>
      <c r="F427" s="53">
        <v>41704</v>
      </c>
      <c r="G427" s="52">
        <v>430</v>
      </c>
      <c r="H427" s="98">
        <f t="shared" si="9"/>
        <v>0</v>
      </c>
      <c r="I427" s="266" t="s">
        <v>8</v>
      </c>
    </row>
    <row r="428" spans="1:9" x14ac:dyDescent="0.25">
      <c r="A428" s="269"/>
      <c r="B428" s="264" t="s">
        <v>1623</v>
      </c>
      <c r="C428" s="349" t="s">
        <v>1027</v>
      </c>
      <c r="D428" s="266" t="s">
        <v>83</v>
      </c>
      <c r="E428" s="310">
        <v>5944.5</v>
      </c>
      <c r="F428" s="313" t="s">
        <v>1624</v>
      </c>
      <c r="G428" s="52">
        <v>5944.5</v>
      </c>
      <c r="H428" s="98">
        <f t="shared" si="9"/>
        <v>0</v>
      </c>
      <c r="I428" s="266"/>
    </row>
    <row r="429" spans="1:9" x14ac:dyDescent="0.25">
      <c r="A429" s="269"/>
      <c r="B429" s="264" t="s">
        <v>1625</v>
      </c>
      <c r="C429" s="349" t="s">
        <v>1027</v>
      </c>
      <c r="D429" s="266" t="s">
        <v>87</v>
      </c>
      <c r="E429" s="310">
        <v>1264</v>
      </c>
      <c r="F429" s="53">
        <v>41704</v>
      </c>
      <c r="G429" s="52">
        <v>1264</v>
      </c>
      <c r="H429" s="98">
        <f t="shared" si="9"/>
        <v>0</v>
      </c>
      <c r="I429" s="266" t="s">
        <v>8</v>
      </c>
    </row>
    <row r="430" spans="1:9" x14ac:dyDescent="0.25">
      <c r="A430" s="269"/>
      <c r="B430" s="264" t="s">
        <v>1626</v>
      </c>
      <c r="C430" s="349" t="s">
        <v>1027</v>
      </c>
      <c r="D430" s="266" t="s">
        <v>87</v>
      </c>
      <c r="E430" s="310">
        <v>580.4</v>
      </c>
      <c r="F430" s="53">
        <v>41704</v>
      </c>
      <c r="G430" s="52">
        <v>580.4</v>
      </c>
      <c r="H430" s="98">
        <f t="shared" si="9"/>
        <v>0</v>
      </c>
      <c r="I430" s="266" t="s">
        <v>8</v>
      </c>
    </row>
    <row r="431" spans="1:9" x14ac:dyDescent="0.25">
      <c r="A431" s="269"/>
      <c r="B431" s="264" t="s">
        <v>1627</v>
      </c>
      <c r="C431" s="349" t="s">
        <v>1027</v>
      </c>
      <c r="D431" s="273" t="s">
        <v>53</v>
      </c>
      <c r="E431" s="318">
        <v>0</v>
      </c>
      <c r="F431" s="53"/>
      <c r="G431" s="52"/>
      <c r="H431" s="98">
        <f t="shared" si="9"/>
        <v>0</v>
      </c>
      <c r="I431" s="266" t="s">
        <v>324</v>
      </c>
    </row>
    <row r="432" spans="1:9" x14ac:dyDescent="0.25">
      <c r="A432" s="269"/>
      <c r="B432" s="264" t="s">
        <v>1628</v>
      </c>
      <c r="C432" s="349" t="s">
        <v>1027</v>
      </c>
      <c r="D432" s="266" t="s">
        <v>110</v>
      </c>
      <c r="E432" s="310">
        <v>37162.800000000003</v>
      </c>
      <c r="F432" s="53">
        <v>41710</v>
      </c>
      <c r="G432" s="52">
        <v>37162.800000000003</v>
      </c>
      <c r="H432" s="98">
        <f t="shared" si="9"/>
        <v>0</v>
      </c>
      <c r="I432" s="266" t="s">
        <v>37</v>
      </c>
    </row>
    <row r="433" spans="1:9" x14ac:dyDescent="0.25">
      <c r="A433" s="269"/>
      <c r="B433" s="264" t="s">
        <v>1629</v>
      </c>
      <c r="C433" s="349" t="s">
        <v>1027</v>
      </c>
      <c r="D433" s="266" t="s">
        <v>494</v>
      </c>
      <c r="E433" s="310">
        <v>3548.5</v>
      </c>
      <c r="F433" s="53">
        <v>41707</v>
      </c>
      <c r="G433" s="52">
        <v>3548.5</v>
      </c>
      <c r="H433" s="98">
        <f t="shared" si="9"/>
        <v>0</v>
      </c>
      <c r="I433" s="266" t="s">
        <v>21</v>
      </c>
    </row>
    <row r="434" spans="1:9" x14ac:dyDescent="0.25">
      <c r="A434" s="269"/>
      <c r="B434" s="264" t="s">
        <v>1630</v>
      </c>
      <c r="C434" s="349" t="s">
        <v>1027</v>
      </c>
      <c r="D434" s="266" t="s">
        <v>160</v>
      </c>
      <c r="E434" s="310">
        <v>108761.60000000001</v>
      </c>
      <c r="F434" s="344" t="s">
        <v>1631</v>
      </c>
      <c r="G434" s="52">
        <v>108761.60000000001</v>
      </c>
      <c r="H434" s="98">
        <f t="shared" si="9"/>
        <v>0</v>
      </c>
      <c r="I434" s="266" t="s">
        <v>162</v>
      </c>
    </row>
    <row r="435" spans="1:9" x14ac:dyDescent="0.25">
      <c r="A435" s="269"/>
      <c r="B435" s="264" t="s">
        <v>1632</v>
      </c>
      <c r="C435" s="349" t="s">
        <v>1027</v>
      </c>
      <c r="D435" s="266" t="s">
        <v>272</v>
      </c>
      <c r="E435" s="310">
        <v>3136</v>
      </c>
      <c r="F435" s="344" t="s">
        <v>1633</v>
      </c>
      <c r="G435" s="52">
        <v>3136</v>
      </c>
      <c r="H435" s="98">
        <f t="shared" si="9"/>
        <v>0</v>
      </c>
      <c r="I435" s="266" t="s">
        <v>162</v>
      </c>
    </row>
    <row r="436" spans="1:9" x14ac:dyDescent="0.25">
      <c r="A436" s="269"/>
      <c r="B436" s="264" t="s">
        <v>1634</v>
      </c>
      <c r="C436" s="349" t="s">
        <v>1027</v>
      </c>
      <c r="D436" s="266" t="s">
        <v>169</v>
      </c>
      <c r="E436" s="327">
        <v>7905</v>
      </c>
      <c r="F436" s="53">
        <v>41706</v>
      </c>
      <c r="G436" s="52">
        <v>7905</v>
      </c>
      <c r="H436" s="98">
        <f t="shared" si="9"/>
        <v>0</v>
      </c>
      <c r="I436" s="266" t="s">
        <v>162</v>
      </c>
    </row>
    <row r="437" spans="1:9" x14ac:dyDescent="0.25">
      <c r="A437" s="269">
        <v>41705</v>
      </c>
      <c r="B437" s="283" t="s">
        <v>1635</v>
      </c>
      <c r="C437" s="358" t="s">
        <v>1636</v>
      </c>
      <c r="D437" s="266" t="s">
        <v>160</v>
      </c>
      <c r="E437" s="310">
        <v>2459</v>
      </c>
      <c r="F437" s="313" t="s">
        <v>1637</v>
      </c>
      <c r="G437" s="52">
        <v>2459</v>
      </c>
      <c r="H437" s="98">
        <f t="shared" si="9"/>
        <v>0</v>
      </c>
      <c r="I437" s="266" t="s">
        <v>162</v>
      </c>
    </row>
    <row r="438" spans="1:9" x14ac:dyDescent="0.25">
      <c r="A438" s="269"/>
      <c r="B438" s="283" t="s">
        <v>1638</v>
      </c>
      <c r="C438" s="358" t="s">
        <v>1636</v>
      </c>
      <c r="D438" s="266" t="s">
        <v>135</v>
      </c>
      <c r="E438" s="310">
        <v>21130.5</v>
      </c>
      <c r="F438" s="53">
        <v>41706</v>
      </c>
      <c r="G438" s="52">
        <v>21130.5</v>
      </c>
      <c r="H438" s="98">
        <f t="shared" si="9"/>
        <v>0</v>
      </c>
      <c r="I438" s="66" t="s">
        <v>162</v>
      </c>
    </row>
    <row r="439" spans="1:9" x14ac:dyDescent="0.25">
      <c r="A439" s="269"/>
      <c r="B439" s="283" t="s">
        <v>1639</v>
      </c>
      <c r="C439" s="358" t="s">
        <v>1636</v>
      </c>
      <c r="D439" s="266" t="s">
        <v>269</v>
      </c>
      <c r="E439" s="310">
        <v>6330</v>
      </c>
      <c r="F439" s="53">
        <v>41706</v>
      </c>
      <c r="G439" s="52">
        <v>6330</v>
      </c>
      <c r="H439" s="98">
        <f t="shared" si="9"/>
        <v>0</v>
      </c>
      <c r="I439" s="266" t="s">
        <v>162</v>
      </c>
    </row>
    <row r="440" spans="1:9" x14ac:dyDescent="0.25">
      <c r="A440" s="269"/>
      <c r="B440" s="283" t="s">
        <v>1640</v>
      </c>
      <c r="C440" s="358" t="s">
        <v>1636</v>
      </c>
      <c r="D440" s="266" t="s">
        <v>358</v>
      </c>
      <c r="E440" s="310">
        <v>8129.6</v>
      </c>
      <c r="F440" s="53">
        <v>41710</v>
      </c>
      <c r="G440" s="52">
        <v>8129.6</v>
      </c>
      <c r="H440" s="98">
        <f t="shared" si="9"/>
        <v>0</v>
      </c>
      <c r="I440" s="266" t="s">
        <v>162</v>
      </c>
    </row>
    <row r="441" spans="1:9" ht="34.5" x14ac:dyDescent="0.25">
      <c r="A441" s="269"/>
      <c r="B441" s="283" t="s">
        <v>1641</v>
      </c>
      <c r="C441" s="358" t="s">
        <v>1636</v>
      </c>
      <c r="D441" s="266" t="s">
        <v>163</v>
      </c>
      <c r="E441" s="310">
        <v>14702</v>
      </c>
      <c r="F441" s="359" t="s">
        <v>1642</v>
      </c>
      <c r="G441" s="52">
        <v>14702</v>
      </c>
      <c r="H441" s="98">
        <f t="shared" si="9"/>
        <v>0</v>
      </c>
      <c r="I441" s="266" t="s">
        <v>162</v>
      </c>
    </row>
    <row r="442" spans="1:9" x14ac:dyDescent="0.25">
      <c r="A442" s="269"/>
      <c r="B442" s="283" t="s">
        <v>1643</v>
      </c>
      <c r="C442" s="358" t="s">
        <v>1636</v>
      </c>
      <c r="D442" s="266" t="s">
        <v>175</v>
      </c>
      <c r="E442" s="310">
        <v>5992</v>
      </c>
      <c r="F442" s="313" t="s">
        <v>1644</v>
      </c>
      <c r="G442" s="52">
        <v>5992</v>
      </c>
      <c r="H442" s="98">
        <f t="shared" si="9"/>
        <v>0</v>
      </c>
      <c r="I442" s="266" t="s">
        <v>162</v>
      </c>
    </row>
    <row r="443" spans="1:9" x14ac:dyDescent="0.25">
      <c r="A443" s="269"/>
      <c r="B443" s="283" t="s">
        <v>1645</v>
      </c>
      <c r="C443" s="358" t="s">
        <v>1636</v>
      </c>
      <c r="D443" s="266" t="s">
        <v>168</v>
      </c>
      <c r="E443" s="310">
        <v>12168</v>
      </c>
      <c r="F443" s="53">
        <v>41706</v>
      </c>
      <c r="G443" s="52">
        <v>12168</v>
      </c>
      <c r="H443" s="98">
        <f t="shared" si="9"/>
        <v>0</v>
      </c>
      <c r="I443" s="266" t="s">
        <v>162</v>
      </c>
    </row>
    <row r="444" spans="1:9" x14ac:dyDescent="0.25">
      <c r="A444" s="269"/>
      <c r="B444" s="283" t="s">
        <v>1646</v>
      </c>
      <c r="C444" s="358" t="s">
        <v>1636</v>
      </c>
      <c r="D444" s="266" t="s">
        <v>361</v>
      </c>
      <c r="E444" s="310">
        <v>1622</v>
      </c>
      <c r="F444" s="53">
        <v>41706</v>
      </c>
      <c r="G444" s="52">
        <v>1622</v>
      </c>
      <c r="H444" s="98">
        <f t="shared" si="9"/>
        <v>0</v>
      </c>
      <c r="I444" s="266" t="s">
        <v>162</v>
      </c>
    </row>
    <row r="445" spans="1:9" x14ac:dyDescent="0.25">
      <c r="A445" s="269"/>
      <c r="B445" s="283" t="s">
        <v>1647</v>
      </c>
      <c r="C445" s="358" t="s">
        <v>1636</v>
      </c>
      <c r="D445" s="266" t="s">
        <v>152</v>
      </c>
      <c r="E445" s="310">
        <v>6681</v>
      </c>
      <c r="F445" s="53">
        <v>41705</v>
      </c>
      <c r="G445" s="52">
        <v>6681</v>
      </c>
      <c r="H445" s="98">
        <f t="shared" si="9"/>
        <v>0</v>
      </c>
      <c r="I445" s="266"/>
    </row>
    <row r="446" spans="1:9" x14ac:dyDescent="0.25">
      <c r="A446" s="269"/>
      <c r="B446" s="283" t="s">
        <v>1648</v>
      </c>
      <c r="C446" s="358" t="s">
        <v>1636</v>
      </c>
      <c r="D446" s="266" t="s">
        <v>367</v>
      </c>
      <c r="E446" s="315">
        <v>4867</v>
      </c>
      <c r="F446" s="78" t="s">
        <v>1649</v>
      </c>
      <c r="G446" s="52">
        <v>4867</v>
      </c>
      <c r="H446" s="98">
        <f t="shared" si="9"/>
        <v>0</v>
      </c>
      <c r="I446" s="266"/>
    </row>
    <row r="447" spans="1:9" x14ac:dyDescent="0.25">
      <c r="A447" s="269"/>
      <c r="B447" s="283" t="s">
        <v>1650</v>
      </c>
      <c r="C447" s="358" t="s">
        <v>1636</v>
      </c>
      <c r="D447" s="266" t="s">
        <v>160</v>
      </c>
      <c r="E447" s="310">
        <v>3872</v>
      </c>
      <c r="F447" s="313" t="s">
        <v>1651</v>
      </c>
      <c r="G447" s="52">
        <v>3872</v>
      </c>
      <c r="H447" s="98">
        <f t="shared" si="9"/>
        <v>0</v>
      </c>
      <c r="I447" s="266" t="s">
        <v>162</v>
      </c>
    </row>
    <row r="448" spans="1:9" x14ac:dyDescent="0.25">
      <c r="A448" s="269"/>
      <c r="B448" s="283" t="s">
        <v>1652</v>
      </c>
      <c r="C448" s="358" t="s">
        <v>1636</v>
      </c>
      <c r="D448" s="266" t="s">
        <v>178</v>
      </c>
      <c r="E448" s="310">
        <v>4161.6000000000004</v>
      </c>
      <c r="F448" s="53">
        <v>41706</v>
      </c>
      <c r="G448" s="52">
        <v>4161.6000000000004</v>
      </c>
      <c r="H448" s="98">
        <f t="shared" si="9"/>
        <v>0</v>
      </c>
      <c r="I448" s="266" t="s">
        <v>162</v>
      </c>
    </row>
    <row r="449" spans="1:9" x14ac:dyDescent="0.25">
      <c r="A449" s="269"/>
      <c r="B449" s="283" t="s">
        <v>1653</v>
      </c>
      <c r="C449" s="358" t="s">
        <v>1636</v>
      </c>
      <c r="D449" s="266" t="s">
        <v>174</v>
      </c>
      <c r="E449" s="310">
        <v>4437.6000000000004</v>
      </c>
      <c r="F449" s="53">
        <v>41706</v>
      </c>
      <c r="G449" s="52">
        <v>4437.6000000000004</v>
      </c>
      <c r="H449" s="98">
        <f t="shared" si="9"/>
        <v>0</v>
      </c>
      <c r="I449" s="266" t="s">
        <v>162</v>
      </c>
    </row>
    <row r="450" spans="1:9" x14ac:dyDescent="0.25">
      <c r="A450" s="269"/>
      <c r="B450" s="283" t="s">
        <v>1654</v>
      </c>
      <c r="C450" s="358" t="s">
        <v>1636</v>
      </c>
      <c r="D450" s="266" t="s">
        <v>14</v>
      </c>
      <c r="E450" s="310">
        <v>7628.5</v>
      </c>
      <c r="F450" s="53">
        <v>41707</v>
      </c>
      <c r="G450" s="52">
        <v>7628.5</v>
      </c>
      <c r="H450" s="98">
        <f t="shared" si="9"/>
        <v>0</v>
      </c>
      <c r="I450" s="266" t="s">
        <v>21</v>
      </c>
    </row>
    <row r="451" spans="1:9" x14ac:dyDescent="0.25">
      <c r="A451" s="269"/>
      <c r="B451" s="283" t="s">
        <v>1655</v>
      </c>
      <c r="C451" s="358" t="s">
        <v>1636</v>
      </c>
      <c r="D451" s="266" t="s">
        <v>106</v>
      </c>
      <c r="E451" s="310">
        <v>40862</v>
      </c>
      <c r="F451" s="53">
        <v>41713</v>
      </c>
      <c r="G451" s="52">
        <v>40862</v>
      </c>
      <c r="H451" s="98">
        <f t="shared" si="9"/>
        <v>0</v>
      </c>
      <c r="I451" s="266" t="s">
        <v>21</v>
      </c>
    </row>
    <row r="452" spans="1:9" x14ac:dyDescent="0.25">
      <c r="A452" s="269"/>
      <c r="B452" s="283" t="s">
        <v>1656</v>
      </c>
      <c r="C452" s="358" t="s">
        <v>1636</v>
      </c>
      <c r="D452" s="266" t="s">
        <v>546</v>
      </c>
      <c r="E452" s="310">
        <v>4869</v>
      </c>
      <c r="F452" s="53">
        <v>41706</v>
      </c>
      <c r="G452" s="52">
        <v>4869</v>
      </c>
      <c r="H452" s="98">
        <f t="shared" si="9"/>
        <v>0</v>
      </c>
      <c r="I452" s="266" t="s">
        <v>162</v>
      </c>
    </row>
    <row r="453" spans="1:9" x14ac:dyDescent="0.25">
      <c r="A453" s="269"/>
      <c r="B453" s="283" t="s">
        <v>1657</v>
      </c>
      <c r="C453" s="358" t="s">
        <v>1636</v>
      </c>
      <c r="D453" s="266" t="s">
        <v>358</v>
      </c>
      <c r="E453" s="310">
        <v>2695.5</v>
      </c>
      <c r="F453" s="53">
        <v>41710</v>
      </c>
      <c r="G453" s="52">
        <v>2695.5</v>
      </c>
      <c r="H453" s="98">
        <f t="shared" si="9"/>
        <v>0</v>
      </c>
      <c r="I453" s="266" t="s">
        <v>162</v>
      </c>
    </row>
    <row r="454" spans="1:9" x14ac:dyDescent="0.25">
      <c r="A454" s="269"/>
      <c r="B454" s="283" t="s">
        <v>1658</v>
      </c>
      <c r="C454" s="358" t="s">
        <v>1636</v>
      </c>
      <c r="D454" s="266" t="s">
        <v>19</v>
      </c>
      <c r="E454" s="310">
        <v>592245.89</v>
      </c>
      <c r="F454" s="53"/>
      <c r="G454" s="352"/>
      <c r="H454" s="360">
        <f t="shared" si="9"/>
        <v>592245.89</v>
      </c>
      <c r="I454" s="266"/>
    </row>
    <row r="455" spans="1:9" x14ac:dyDescent="0.25">
      <c r="A455" s="269"/>
      <c r="B455" s="283" t="s">
        <v>1659</v>
      </c>
      <c r="C455" s="358" t="s">
        <v>1636</v>
      </c>
      <c r="D455" s="266" t="s">
        <v>168</v>
      </c>
      <c r="E455" s="310">
        <v>4048.5</v>
      </c>
      <c r="F455" s="53">
        <v>41706</v>
      </c>
      <c r="G455" s="52">
        <v>4048.5</v>
      </c>
      <c r="H455" s="98">
        <f t="shared" si="9"/>
        <v>0</v>
      </c>
      <c r="I455" s="266" t="s">
        <v>162</v>
      </c>
    </row>
    <row r="456" spans="1:9" x14ac:dyDescent="0.25">
      <c r="A456" s="269"/>
      <c r="B456" s="283" t="s">
        <v>1660</v>
      </c>
      <c r="C456" s="358" t="s">
        <v>1636</v>
      </c>
      <c r="D456" s="266" t="s">
        <v>250</v>
      </c>
      <c r="E456" s="310">
        <v>1510</v>
      </c>
      <c r="F456" s="53">
        <v>41706</v>
      </c>
      <c r="G456" s="52">
        <v>1510</v>
      </c>
      <c r="H456" s="98">
        <f t="shared" si="9"/>
        <v>0</v>
      </c>
      <c r="I456" s="266" t="s">
        <v>162</v>
      </c>
    </row>
    <row r="457" spans="1:9" x14ac:dyDescent="0.25">
      <c r="A457" s="269"/>
      <c r="B457" s="283" t="s">
        <v>1661</v>
      </c>
      <c r="C457" s="358" t="s">
        <v>1636</v>
      </c>
      <c r="D457" s="266" t="s">
        <v>13</v>
      </c>
      <c r="E457" s="310">
        <v>3128</v>
      </c>
      <c r="F457" s="53">
        <v>41707</v>
      </c>
      <c r="G457" s="52">
        <v>3128</v>
      </c>
      <c r="H457" s="98">
        <f t="shared" si="9"/>
        <v>0</v>
      </c>
      <c r="I457" s="266" t="s">
        <v>27</v>
      </c>
    </row>
    <row r="458" spans="1:9" x14ac:dyDescent="0.25">
      <c r="A458" s="269"/>
      <c r="B458" s="283" t="s">
        <v>1662</v>
      </c>
      <c r="C458" s="358" t="s">
        <v>1636</v>
      </c>
      <c r="D458" s="273" t="s">
        <v>53</v>
      </c>
      <c r="E458" s="318">
        <v>0</v>
      </c>
      <c r="F458" s="53"/>
      <c r="G458" s="52"/>
      <c r="H458" s="98">
        <f t="shared" si="9"/>
        <v>0</v>
      </c>
      <c r="I458" s="266" t="s">
        <v>324</v>
      </c>
    </row>
    <row r="459" spans="1:9" x14ac:dyDescent="0.25">
      <c r="A459" s="269"/>
      <c r="B459" s="283" t="s">
        <v>1663</v>
      </c>
      <c r="C459" s="358" t="s">
        <v>1636</v>
      </c>
      <c r="D459" s="266" t="s">
        <v>28</v>
      </c>
      <c r="E459" s="315">
        <v>7650.5</v>
      </c>
      <c r="F459" s="78" t="s">
        <v>1664</v>
      </c>
      <c r="G459" s="52">
        <v>7650.5</v>
      </c>
      <c r="H459" s="98">
        <f t="shared" si="9"/>
        <v>0</v>
      </c>
      <c r="I459" s="266"/>
    </row>
    <row r="460" spans="1:9" x14ac:dyDescent="0.25">
      <c r="A460" s="269"/>
      <c r="B460" s="283" t="s">
        <v>1665</v>
      </c>
      <c r="C460" s="358" t="s">
        <v>1636</v>
      </c>
      <c r="D460" s="266" t="s">
        <v>36</v>
      </c>
      <c r="E460" s="310">
        <v>23044.5</v>
      </c>
      <c r="F460" s="53">
        <v>41708</v>
      </c>
      <c r="G460" s="52">
        <v>23044.5</v>
      </c>
      <c r="H460" s="98">
        <f t="shared" si="9"/>
        <v>0</v>
      </c>
      <c r="I460" s="266" t="s">
        <v>12</v>
      </c>
    </row>
    <row r="461" spans="1:9" x14ac:dyDescent="0.25">
      <c r="A461" s="269"/>
      <c r="B461" s="283" t="s">
        <v>1666</v>
      </c>
      <c r="C461" s="358" t="s">
        <v>1636</v>
      </c>
      <c r="D461" s="266" t="s">
        <v>47</v>
      </c>
      <c r="E461" s="310">
        <v>3302</v>
      </c>
      <c r="F461" s="53">
        <v>41705</v>
      </c>
      <c r="G461" s="52">
        <v>3302</v>
      </c>
      <c r="H461" s="98">
        <f t="shared" si="9"/>
        <v>0</v>
      </c>
      <c r="I461" s="266" t="s">
        <v>30</v>
      </c>
    </row>
    <row r="462" spans="1:9" x14ac:dyDescent="0.25">
      <c r="A462" s="269"/>
      <c r="B462" s="283" t="s">
        <v>1667</v>
      </c>
      <c r="C462" s="358" t="s">
        <v>1636</v>
      </c>
      <c r="D462" s="266" t="s">
        <v>76</v>
      </c>
      <c r="E462" s="310">
        <v>5992</v>
      </c>
      <c r="F462" s="53">
        <v>41705</v>
      </c>
      <c r="G462" s="52">
        <v>5992</v>
      </c>
      <c r="H462" s="98">
        <f t="shared" si="9"/>
        <v>0</v>
      </c>
      <c r="I462" s="266"/>
    </row>
    <row r="463" spans="1:9" x14ac:dyDescent="0.25">
      <c r="A463" s="269"/>
      <c r="B463" s="283" t="s">
        <v>1668</v>
      </c>
      <c r="C463" s="358" t="s">
        <v>1636</v>
      </c>
      <c r="D463" s="266" t="s">
        <v>1669</v>
      </c>
      <c r="E463" s="315">
        <v>8541</v>
      </c>
      <c r="F463" s="78" t="s">
        <v>1670</v>
      </c>
      <c r="G463" s="52">
        <v>8541</v>
      </c>
      <c r="H463" s="98">
        <f t="shared" si="9"/>
        <v>0</v>
      </c>
      <c r="I463" s="266" t="s">
        <v>65</v>
      </c>
    </row>
    <row r="464" spans="1:9" x14ac:dyDescent="0.25">
      <c r="A464" s="269"/>
      <c r="B464" s="283" t="s">
        <v>1671</v>
      </c>
      <c r="C464" s="358" t="s">
        <v>1636</v>
      </c>
      <c r="D464" s="266" t="s">
        <v>959</v>
      </c>
      <c r="E464" s="310">
        <v>1725</v>
      </c>
      <c r="F464" s="53">
        <v>41705</v>
      </c>
      <c r="G464" s="52">
        <v>1725</v>
      </c>
      <c r="H464" s="98">
        <f t="shared" si="9"/>
        <v>0</v>
      </c>
      <c r="I464" s="266" t="s">
        <v>65</v>
      </c>
    </row>
    <row r="465" spans="1:9" x14ac:dyDescent="0.25">
      <c r="A465" s="269"/>
      <c r="B465" s="283" t="s">
        <v>1672</v>
      </c>
      <c r="C465" s="358" t="s">
        <v>1636</v>
      </c>
      <c r="D465" s="266" t="s">
        <v>52</v>
      </c>
      <c r="E465" s="310">
        <v>3326</v>
      </c>
      <c r="F465" s="53">
        <v>41705</v>
      </c>
      <c r="G465" s="52">
        <v>3326</v>
      </c>
      <c r="H465" s="98">
        <f t="shared" si="9"/>
        <v>0</v>
      </c>
      <c r="I465" s="266" t="s">
        <v>12</v>
      </c>
    </row>
    <row r="466" spans="1:9" x14ac:dyDescent="0.25">
      <c r="A466" s="269"/>
      <c r="B466" s="283" t="s">
        <v>1673</v>
      </c>
      <c r="C466" s="358" t="s">
        <v>1636</v>
      </c>
      <c r="D466" s="266" t="s">
        <v>373</v>
      </c>
      <c r="E466" s="310">
        <v>27816.5</v>
      </c>
      <c r="F466" s="53">
        <v>41705</v>
      </c>
      <c r="G466" s="52">
        <v>27816.5</v>
      </c>
      <c r="H466" s="98">
        <f t="shared" si="9"/>
        <v>0</v>
      </c>
      <c r="I466" s="266" t="s">
        <v>217</v>
      </c>
    </row>
    <row r="467" spans="1:9" x14ac:dyDescent="0.25">
      <c r="A467" s="269"/>
      <c r="B467" s="283" t="s">
        <v>1674</v>
      </c>
      <c r="C467" s="358" t="s">
        <v>1636</v>
      </c>
      <c r="D467" s="266" t="s">
        <v>124</v>
      </c>
      <c r="E467" s="310">
        <v>9212</v>
      </c>
      <c r="F467" s="53">
        <v>41705</v>
      </c>
      <c r="G467" s="52">
        <v>9212</v>
      </c>
      <c r="H467" s="98">
        <f t="shared" si="9"/>
        <v>0</v>
      </c>
      <c r="I467" s="266" t="s">
        <v>30</v>
      </c>
    </row>
    <row r="468" spans="1:9" x14ac:dyDescent="0.25">
      <c r="A468" s="269"/>
      <c r="B468" s="283" t="s">
        <v>1675</v>
      </c>
      <c r="C468" s="358" t="s">
        <v>1636</v>
      </c>
      <c r="D468" s="266" t="s">
        <v>488</v>
      </c>
      <c r="E468" s="310">
        <v>1046</v>
      </c>
      <c r="F468" s="53">
        <v>41705</v>
      </c>
      <c r="G468" s="52">
        <v>1046</v>
      </c>
      <c r="H468" s="98">
        <f t="shared" si="9"/>
        <v>0</v>
      </c>
      <c r="I468" s="266"/>
    </row>
    <row r="469" spans="1:9" x14ac:dyDescent="0.25">
      <c r="A469" s="269"/>
      <c r="B469" s="283" t="s">
        <v>1676</v>
      </c>
      <c r="C469" s="358" t="s">
        <v>1636</v>
      </c>
      <c r="D469" s="266" t="s">
        <v>54</v>
      </c>
      <c r="E469" s="310">
        <v>10098</v>
      </c>
      <c r="F469" s="53">
        <v>41705</v>
      </c>
      <c r="G469" s="52">
        <v>10098</v>
      </c>
      <c r="H469" s="98">
        <f t="shared" si="9"/>
        <v>0</v>
      </c>
      <c r="I469" s="266" t="s">
        <v>30</v>
      </c>
    </row>
    <row r="470" spans="1:9" x14ac:dyDescent="0.25">
      <c r="A470" s="269"/>
      <c r="B470" s="283" t="s">
        <v>1677</v>
      </c>
      <c r="C470" s="358" t="s">
        <v>1636</v>
      </c>
      <c r="D470" s="266" t="s">
        <v>67</v>
      </c>
      <c r="E470" s="310">
        <v>4019</v>
      </c>
      <c r="F470" s="53">
        <v>41705</v>
      </c>
      <c r="G470" s="52">
        <v>4019</v>
      </c>
      <c r="H470" s="98">
        <f t="shared" si="9"/>
        <v>0</v>
      </c>
      <c r="I470" s="266" t="s">
        <v>12</v>
      </c>
    </row>
    <row r="471" spans="1:9" x14ac:dyDescent="0.25">
      <c r="A471" s="269"/>
      <c r="B471" s="283" t="s">
        <v>1678</v>
      </c>
      <c r="C471" s="358" t="s">
        <v>1636</v>
      </c>
      <c r="D471" s="266" t="s">
        <v>106</v>
      </c>
      <c r="E471" s="310">
        <v>2750</v>
      </c>
      <c r="F471" s="53">
        <v>41706</v>
      </c>
      <c r="G471" s="52">
        <v>2750</v>
      </c>
      <c r="H471" s="98">
        <f t="shared" si="9"/>
        <v>0</v>
      </c>
      <c r="I471" s="266"/>
    </row>
    <row r="472" spans="1:9" x14ac:dyDescent="0.25">
      <c r="A472" s="269"/>
      <c r="B472" s="283" t="s">
        <v>1679</v>
      </c>
      <c r="C472" s="358" t="s">
        <v>1636</v>
      </c>
      <c r="D472" s="266" t="s">
        <v>36</v>
      </c>
      <c r="E472" s="310">
        <v>4920</v>
      </c>
      <c r="F472" s="53">
        <v>41708</v>
      </c>
      <c r="G472" s="52">
        <v>4920</v>
      </c>
      <c r="H472" s="98">
        <f t="shared" si="9"/>
        <v>0</v>
      </c>
      <c r="I472" s="266" t="s">
        <v>12</v>
      </c>
    </row>
    <row r="473" spans="1:9" x14ac:dyDescent="0.25">
      <c r="A473" s="269"/>
      <c r="B473" s="283" t="s">
        <v>1680</v>
      </c>
      <c r="C473" s="358" t="s">
        <v>1636</v>
      </c>
      <c r="D473" s="266" t="s">
        <v>35</v>
      </c>
      <c r="E473" s="310">
        <v>722</v>
      </c>
      <c r="F473" s="53">
        <v>41705</v>
      </c>
      <c r="G473" s="52">
        <v>722</v>
      </c>
      <c r="H473" s="98">
        <f t="shared" si="9"/>
        <v>0</v>
      </c>
      <c r="I473" s="266" t="s">
        <v>30</v>
      </c>
    </row>
    <row r="474" spans="1:9" x14ac:dyDescent="0.25">
      <c r="A474" s="269"/>
      <c r="B474" s="283" t="s">
        <v>1681</v>
      </c>
      <c r="C474" s="358" t="s">
        <v>1636</v>
      </c>
      <c r="D474" s="266" t="s">
        <v>152</v>
      </c>
      <c r="E474" s="310">
        <v>14430</v>
      </c>
      <c r="F474" s="53">
        <v>41705</v>
      </c>
      <c r="G474" s="52">
        <v>14430</v>
      </c>
      <c r="H474" s="98">
        <f t="shared" si="9"/>
        <v>0</v>
      </c>
      <c r="I474" s="266"/>
    </row>
    <row r="475" spans="1:9" x14ac:dyDescent="0.25">
      <c r="A475" s="269"/>
      <c r="B475" s="283" t="s">
        <v>1682</v>
      </c>
      <c r="C475" s="358" t="s">
        <v>1636</v>
      </c>
      <c r="D475" s="266" t="s">
        <v>34</v>
      </c>
      <c r="E475" s="310">
        <v>1927</v>
      </c>
      <c r="F475" s="53">
        <v>41705</v>
      </c>
      <c r="G475" s="52">
        <v>1927</v>
      </c>
      <c r="H475" s="98">
        <f t="shared" si="9"/>
        <v>0</v>
      </c>
      <c r="I475" s="266" t="s">
        <v>30</v>
      </c>
    </row>
    <row r="476" spans="1:9" x14ac:dyDescent="0.25">
      <c r="A476" s="263"/>
      <c r="B476" s="285"/>
      <c r="C476" s="286"/>
      <c r="D476" s="31" t="s">
        <v>1280</v>
      </c>
      <c r="E476" s="58"/>
      <c r="F476" s="340"/>
      <c r="G476" s="58"/>
      <c r="H476" s="60"/>
    </row>
    <row r="477" spans="1:9" x14ac:dyDescent="0.25">
      <c r="A477" s="263"/>
      <c r="B477" s="285"/>
      <c r="C477" s="286"/>
      <c r="D477" s="31" t="s">
        <v>1207</v>
      </c>
      <c r="E477" s="58"/>
      <c r="F477" s="340"/>
      <c r="G477" s="58"/>
      <c r="H477" s="60"/>
    </row>
    <row r="478" spans="1:9" x14ac:dyDescent="0.25">
      <c r="A478" s="263"/>
      <c r="B478" s="285"/>
      <c r="C478" s="286"/>
      <c r="D478" s="31" t="s">
        <v>1206</v>
      </c>
      <c r="E478" s="58"/>
      <c r="F478" s="340"/>
      <c r="G478" s="58"/>
      <c r="H478" s="331"/>
    </row>
    <row r="479" spans="1:9" ht="18.75" x14ac:dyDescent="0.3">
      <c r="A479" s="593" t="str">
        <f>A410</f>
        <v>REMISIONES DE    M A R Z O        2 0 1 4</v>
      </c>
      <c r="B479" s="593"/>
      <c r="C479" s="593"/>
      <c r="D479" s="593"/>
      <c r="E479" s="593"/>
      <c r="F479" s="593"/>
      <c r="G479" s="361"/>
      <c r="H479" s="135"/>
    </row>
    <row r="480" spans="1:9" ht="35.25" thickBot="1" x14ac:dyDescent="0.35">
      <c r="A480" s="255" t="s">
        <v>1</v>
      </c>
      <c r="B480" s="291" t="s">
        <v>2</v>
      </c>
      <c r="C480" s="292"/>
      <c r="D480" s="258" t="s">
        <v>1531</v>
      </c>
      <c r="E480" s="259" t="s">
        <v>4</v>
      </c>
      <c r="F480" s="293" t="s">
        <v>5</v>
      </c>
      <c r="G480" s="261" t="s">
        <v>6</v>
      </c>
      <c r="H480" s="262" t="s">
        <v>7</v>
      </c>
    </row>
    <row r="481" spans="1:9" ht="15.75" thickTop="1" x14ac:dyDescent="0.25">
      <c r="A481" s="362">
        <v>41705</v>
      </c>
      <c r="B481" s="363" t="s">
        <v>1683</v>
      </c>
      <c r="C481" s="358" t="s">
        <v>1636</v>
      </c>
      <c r="D481" s="266" t="s">
        <v>795</v>
      </c>
      <c r="E481" s="66">
        <v>5006</v>
      </c>
      <c r="F481" s="364" t="s">
        <v>1684</v>
      </c>
      <c r="G481" s="299">
        <v>5006</v>
      </c>
      <c r="H481" s="18">
        <f t="shared" ref="H481:H544" si="10">E481-G481</f>
        <v>0</v>
      </c>
      <c r="I481" s="266" t="s">
        <v>12</v>
      </c>
    </row>
    <row r="482" spans="1:9" x14ac:dyDescent="0.25">
      <c r="A482" s="269"/>
      <c r="B482" s="283" t="s">
        <v>1685</v>
      </c>
      <c r="C482" s="358" t="s">
        <v>1686</v>
      </c>
      <c r="D482" s="266" t="s">
        <v>260</v>
      </c>
      <c r="E482" s="310">
        <v>3136</v>
      </c>
      <c r="F482" s="53">
        <v>41705</v>
      </c>
      <c r="G482" s="52">
        <v>3136</v>
      </c>
      <c r="H482" s="322">
        <f t="shared" si="10"/>
        <v>0</v>
      </c>
      <c r="I482" s="266" t="s">
        <v>12</v>
      </c>
    </row>
    <row r="483" spans="1:9" x14ac:dyDescent="0.25">
      <c r="A483" s="269"/>
      <c r="B483" s="283" t="s">
        <v>1687</v>
      </c>
      <c r="C483" s="358" t="s">
        <v>1686</v>
      </c>
      <c r="D483" s="266" t="s">
        <v>29</v>
      </c>
      <c r="E483" s="310">
        <v>9762.5</v>
      </c>
      <c r="F483" s="53">
        <v>41705</v>
      </c>
      <c r="G483" s="52">
        <v>9762.5</v>
      </c>
      <c r="H483" s="322">
        <f t="shared" si="10"/>
        <v>0</v>
      </c>
      <c r="I483" s="266" t="s">
        <v>30</v>
      </c>
    </row>
    <row r="484" spans="1:9" x14ac:dyDescent="0.25">
      <c r="A484" s="269"/>
      <c r="B484" s="283" t="s">
        <v>1688</v>
      </c>
      <c r="C484" s="358" t="s">
        <v>1686</v>
      </c>
      <c r="D484" s="266" t="s">
        <v>44</v>
      </c>
      <c r="E484" s="310">
        <v>5700</v>
      </c>
      <c r="F484" s="53">
        <v>41720</v>
      </c>
      <c r="G484" s="52">
        <v>5700</v>
      </c>
      <c r="H484" s="322">
        <f t="shared" si="10"/>
        <v>0</v>
      </c>
      <c r="I484" s="266" t="s">
        <v>12</v>
      </c>
    </row>
    <row r="485" spans="1:9" x14ac:dyDescent="0.25">
      <c r="A485" s="269"/>
      <c r="B485" s="283" t="s">
        <v>1689</v>
      </c>
      <c r="C485" s="358" t="s">
        <v>1686</v>
      </c>
      <c r="D485" s="266" t="s">
        <v>1036</v>
      </c>
      <c r="E485" s="310">
        <v>8777</v>
      </c>
      <c r="F485" s="53">
        <v>41705</v>
      </c>
      <c r="G485" s="52">
        <v>8777</v>
      </c>
      <c r="H485" s="322">
        <f t="shared" si="10"/>
        <v>0</v>
      </c>
      <c r="I485" s="266"/>
    </row>
    <row r="486" spans="1:9" x14ac:dyDescent="0.25">
      <c r="A486" s="269"/>
      <c r="B486" s="283" t="s">
        <v>1690</v>
      </c>
      <c r="C486" s="358" t="s">
        <v>1686</v>
      </c>
      <c r="D486" s="266" t="s">
        <v>228</v>
      </c>
      <c r="E486" s="310">
        <v>2853.5</v>
      </c>
      <c r="F486" s="53">
        <v>41705</v>
      </c>
      <c r="G486" s="52">
        <v>2853.5</v>
      </c>
      <c r="H486" s="322">
        <f t="shared" si="10"/>
        <v>0</v>
      </c>
      <c r="I486" s="266" t="s">
        <v>30</v>
      </c>
    </row>
    <row r="487" spans="1:9" x14ac:dyDescent="0.25">
      <c r="A487" s="269"/>
      <c r="B487" s="283" t="s">
        <v>1691</v>
      </c>
      <c r="C487" s="358" t="s">
        <v>1686</v>
      </c>
      <c r="D487" s="266" t="s">
        <v>55</v>
      </c>
      <c r="E487" s="310">
        <v>12956.5</v>
      </c>
      <c r="F487" s="53">
        <v>41705</v>
      </c>
      <c r="G487" s="52">
        <v>12956.5</v>
      </c>
      <c r="H487" s="322">
        <f t="shared" si="10"/>
        <v>0</v>
      </c>
      <c r="I487" s="266" t="s">
        <v>8</v>
      </c>
    </row>
    <row r="488" spans="1:9" x14ac:dyDescent="0.25">
      <c r="A488" s="269"/>
      <c r="B488" s="283" t="s">
        <v>1692</v>
      </c>
      <c r="C488" s="358" t="s">
        <v>1686</v>
      </c>
      <c r="D488" s="266" t="s">
        <v>1693</v>
      </c>
      <c r="E488" s="310">
        <v>367.5</v>
      </c>
      <c r="F488" s="53">
        <v>41705</v>
      </c>
      <c r="G488" s="52">
        <v>367.5</v>
      </c>
      <c r="H488" s="322">
        <f t="shared" si="10"/>
        <v>0</v>
      </c>
      <c r="I488" s="266" t="s">
        <v>30</v>
      </c>
    </row>
    <row r="489" spans="1:9" x14ac:dyDescent="0.25">
      <c r="A489" s="269"/>
      <c r="B489" s="283" t="s">
        <v>1694</v>
      </c>
      <c r="C489" s="358" t="s">
        <v>1686</v>
      </c>
      <c r="D489" s="266" t="s">
        <v>886</v>
      </c>
      <c r="E489" s="310">
        <v>46517.69</v>
      </c>
      <c r="F489" s="53">
        <v>41710</v>
      </c>
      <c r="G489" s="52">
        <v>46517.69</v>
      </c>
      <c r="H489" s="322">
        <f t="shared" si="10"/>
        <v>0</v>
      </c>
      <c r="I489" s="266" t="s">
        <v>27</v>
      </c>
    </row>
    <row r="490" spans="1:9" x14ac:dyDescent="0.25">
      <c r="A490" s="269"/>
      <c r="B490" s="283" t="s">
        <v>1695</v>
      </c>
      <c r="C490" s="358" t="s">
        <v>1686</v>
      </c>
      <c r="D490" s="266" t="s">
        <v>32</v>
      </c>
      <c r="E490" s="310">
        <v>12192</v>
      </c>
      <c r="F490" s="53">
        <v>41705</v>
      </c>
      <c r="G490" s="52">
        <v>12192</v>
      </c>
      <c r="H490" s="322">
        <f t="shared" si="10"/>
        <v>0</v>
      </c>
      <c r="I490" s="266" t="s">
        <v>30</v>
      </c>
    </row>
    <row r="491" spans="1:9" x14ac:dyDescent="0.25">
      <c r="A491" s="269"/>
      <c r="B491" s="283" t="s">
        <v>1696</v>
      </c>
      <c r="C491" s="358" t="s">
        <v>1686</v>
      </c>
      <c r="D491" s="266" t="s">
        <v>518</v>
      </c>
      <c r="E491" s="310">
        <v>741</v>
      </c>
      <c r="F491" s="53">
        <v>41705</v>
      </c>
      <c r="G491" s="52">
        <v>741</v>
      </c>
      <c r="H491" s="356">
        <f t="shared" si="10"/>
        <v>0</v>
      </c>
      <c r="I491" s="266"/>
    </row>
    <row r="492" spans="1:9" x14ac:dyDescent="0.25">
      <c r="A492" s="269"/>
      <c r="B492" s="283" t="s">
        <v>1697</v>
      </c>
      <c r="C492" s="358" t="s">
        <v>1686</v>
      </c>
      <c r="D492" s="266" t="s">
        <v>237</v>
      </c>
      <c r="E492" s="310">
        <v>11057.5</v>
      </c>
      <c r="F492" s="53">
        <v>41705</v>
      </c>
      <c r="G492" s="52">
        <v>11057.5</v>
      </c>
      <c r="H492" s="322">
        <f t="shared" si="10"/>
        <v>0</v>
      </c>
      <c r="I492" s="266" t="s">
        <v>27</v>
      </c>
    </row>
    <row r="493" spans="1:9" x14ac:dyDescent="0.25">
      <c r="A493" s="269"/>
      <c r="B493" s="283" t="s">
        <v>1698</v>
      </c>
      <c r="C493" s="358" t="s">
        <v>1686</v>
      </c>
      <c r="D493" s="266" t="s">
        <v>886</v>
      </c>
      <c r="E493" s="310">
        <v>2419.5</v>
      </c>
      <c r="F493" s="53">
        <v>41705</v>
      </c>
      <c r="G493" s="52">
        <v>2419.5</v>
      </c>
      <c r="H493" s="322">
        <f t="shared" si="10"/>
        <v>0</v>
      </c>
      <c r="I493" s="266" t="s">
        <v>27</v>
      </c>
    </row>
    <row r="494" spans="1:9" x14ac:dyDescent="0.25">
      <c r="A494" s="269"/>
      <c r="B494" s="283" t="s">
        <v>1699</v>
      </c>
      <c r="C494" s="358" t="s">
        <v>1686</v>
      </c>
      <c r="D494" s="266" t="s">
        <v>43</v>
      </c>
      <c r="E494" s="310">
        <v>1900</v>
      </c>
      <c r="F494" s="53">
        <v>41720</v>
      </c>
      <c r="G494" s="52">
        <v>1900</v>
      </c>
      <c r="H494" s="322">
        <f t="shared" si="10"/>
        <v>0</v>
      </c>
      <c r="I494" s="266" t="s">
        <v>30</v>
      </c>
    </row>
    <row r="495" spans="1:9" x14ac:dyDescent="0.25">
      <c r="A495" s="269"/>
      <c r="B495" s="283" t="s">
        <v>1700</v>
      </c>
      <c r="C495" s="358" t="s">
        <v>1686</v>
      </c>
      <c r="D495" s="266" t="s">
        <v>42</v>
      </c>
      <c r="E495" s="310">
        <v>2470</v>
      </c>
      <c r="F495" s="53">
        <v>41720</v>
      </c>
      <c r="G495" s="52">
        <v>2470</v>
      </c>
      <c r="H495" s="322">
        <f t="shared" si="10"/>
        <v>0</v>
      </c>
      <c r="I495" s="266" t="s">
        <v>30</v>
      </c>
    </row>
    <row r="496" spans="1:9" x14ac:dyDescent="0.25">
      <c r="A496" s="269"/>
      <c r="B496" s="283" t="s">
        <v>1701</v>
      </c>
      <c r="C496" s="358" t="s">
        <v>1686</v>
      </c>
      <c r="D496" s="266" t="s">
        <v>57</v>
      </c>
      <c r="E496" s="310">
        <v>1000</v>
      </c>
      <c r="F496" s="53">
        <v>41705</v>
      </c>
      <c r="G496" s="52">
        <v>1000</v>
      </c>
      <c r="H496" s="322">
        <f t="shared" si="10"/>
        <v>0</v>
      </c>
      <c r="I496" s="266" t="s">
        <v>30</v>
      </c>
    </row>
    <row r="497" spans="1:9" x14ac:dyDescent="0.25">
      <c r="A497" s="269"/>
      <c r="B497" s="283" t="s">
        <v>1702</v>
      </c>
      <c r="C497" s="358" t="s">
        <v>1686</v>
      </c>
      <c r="D497" s="266" t="s">
        <v>12</v>
      </c>
      <c r="E497" s="310">
        <v>23058</v>
      </c>
      <c r="F497" s="53">
        <v>41705</v>
      </c>
      <c r="G497" s="52">
        <v>23058</v>
      </c>
      <c r="H497" s="322">
        <f t="shared" si="10"/>
        <v>0</v>
      </c>
      <c r="I497" s="266"/>
    </row>
    <row r="498" spans="1:9" x14ac:dyDescent="0.25">
      <c r="A498" s="269"/>
      <c r="B498" s="283" t="s">
        <v>1703</v>
      </c>
      <c r="C498" s="358" t="s">
        <v>1686</v>
      </c>
      <c r="D498" s="266" t="s">
        <v>12</v>
      </c>
      <c r="E498" s="310">
        <v>173</v>
      </c>
      <c r="F498" s="53">
        <v>41705</v>
      </c>
      <c r="G498" s="52">
        <v>173</v>
      </c>
      <c r="H498" s="322">
        <f t="shared" si="10"/>
        <v>0</v>
      </c>
      <c r="I498" s="266"/>
    </row>
    <row r="499" spans="1:9" x14ac:dyDescent="0.25">
      <c r="A499" s="269"/>
      <c r="B499" s="283" t="s">
        <v>1704</v>
      </c>
      <c r="C499" s="358" t="s">
        <v>1686</v>
      </c>
      <c r="D499" s="266" t="s">
        <v>130</v>
      </c>
      <c r="E499" s="310">
        <v>6120.1</v>
      </c>
      <c r="F499" s="53">
        <v>41708</v>
      </c>
      <c r="G499" s="52">
        <v>6120.1</v>
      </c>
      <c r="H499" s="322">
        <f t="shared" si="10"/>
        <v>0</v>
      </c>
      <c r="I499" s="266" t="s">
        <v>27</v>
      </c>
    </row>
    <row r="500" spans="1:9" x14ac:dyDescent="0.25">
      <c r="A500" s="269"/>
      <c r="B500" s="283" t="s">
        <v>1705</v>
      </c>
      <c r="C500" s="358" t="s">
        <v>1686</v>
      </c>
      <c r="D500" s="266" t="s">
        <v>27</v>
      </c>
      <c r="E500" s="310">
        <v>708</v>
      </c>
      <c r="F500" s="53">
        <v>41705</v>
      </c>
      <c r="G500" s="52">
        <v>708</v>
      </c>
      <c r="H500" s="322">
        <f t="shared" si="10"/>
        <v>0</v>
      </c>
      <c r="I500" s="266" t="s">
        <v>27</v>
      </c>
    </row>
    <row r="501" spans="1:9" x14ac:dyDescent="0.25">
      <c r="A501" s="269"/>
      <c r="B501" s="283" t="s">
        <v>1706</v>
      </c>
      <c r="C501" s="358" t="s">
        <v>1686</v>
      </c>
      <c r="D501" s="266" t="s">
        <v>22</v>
      </c>
      <c r="E501" s="310">
        <v>1452</v>
      </c>
      <c r="F501" s="53">
        <v>41705</v>
      </c>
      <c r="G501" s="52">
        <v>1452</v>
      </c>
      <c r="H501" s="322">
        <f t="shared" si="10"/>
        <v>0</v>
      </c>
      <c r="I501" s="266" t="s">
        <v>8</v>
      </c>
    </row>
    <row r="502" spans="1:9" x14ac:dyDescent="0.25">
      <c r="A502" s="269"/>
      <c r="B502" s="283" t="s">
        <v>1707</v>
      </c>
      <c r="C502" s="358" t="s">
        <v>1686</v>
      </c>
      <c r="D502" s="266" t="s">
        <v>1708</v>
      </c>
      <c r="E502" s="310">
        <v>2528.5</v>
      </c>
      <c r="F502" s="53">
        <v>41705</v>
      </c>
      <c r="G502" s="52">
        <v>2528.5</v>
      </c>
      <c r="H502" s="322">
        <f t="shared" si="10"/>
        <v>0</v>
      </c>
      <c r="I502" s="266" t="s">
        <v>8</v>
      </c>
    </row>
    <row r="503" spans="1:9" x14ac:dyDescent="0.25">
      <c r="A503" s="269"/>
      <c r="B503" s="283" t="s">
        <v>1709</v>
      </c>
      <c r="C503" s="358" t="s">
        <v>1686</v>
      </c>
      <c r="D503" s="266" t="s">
        <v>25</v>
      </c>
      <c r="E503" s="310">
        <v>29950.5</v>
      </c>
      <c r="F503" s="78" t="s">
        <v>1710</v>
      </c>
      <c r="G503" s="52">
        <v>29950.5</v>
      </c>
      <c r="H503" s="322">
        <f t="shared" si="10"/>
        <v>0</v>
      </c>
      <c r="I503" s="266" t="s">
        <v>65</v>
      </c>
    </row>
    <row r="504" spans="1:9" x14ac:dyDescent="0.25">
      <c r="A504" s="269"/>
      <c r="B504" s="283" t="s">
        <v>1711</v>
      </c>
      <c r="C504" s="358" t="s">
        <v>1686</v>
      </c>
      <c r="D504" s="266" t="s">
        <v>11</v>
      </c>
      <c r="E504" s="310">
        <v>47583</v>
      </c>
      <c r="F504" s="53">
        <v>41725</v>
      </c>
      <c r="G504" s="52">
        <v>47583</v>
      </c>
      <c r="H504" s="322">
        <f t="shared" si="10"/>
        <v>0</v>
      </c>
      <c r="I504" s="266" t="s">
        <v>65</v>
      </c>
    </row>
    <row r="505" spans="1:9" x14ac:dyDescent="0.25">
      <c r="A505" s="269"/>
      <c r="B505" s="283" t="s">
        <v>1712</v>
      </c>
      <c r="C505" s="358" t="s">
        <v>1686</v>
      </c>
      <c r="D505" s="266" t="s">
        <v>64</v>
      </c>
      <c r="E505" s="310">
        <v>857</v>
      </c>
      <c r="F505" s="53">
        <v>41705</v>
      </c>
      <c r="G505" s="52">
        <v>857</v>
      </c>
      <c r="H505" s="322">
        <f t="shared" si="10"/>
        <v>0</v>
      </c>
      <c r="I505" s="266" t="s">
        <v>65</v>
      </c>
    </row>
    <row r="506" spans="1:9" x14ac:dyDescent="0.25">
      <c r="A506" s="269"/>
      <c r="B506" s="283" t="s">
        <v>1713</v>
      </c>
      <c r="C506" s="358" t="s">
        <v>1686</v>
      </c>
      <c r="D506" s="266" t="s">
        <v>734</v>
      </c>
      <c r="E506" s="310">
        <v>680</v>
      </c>
      <c r="F506" s="344" t="s">
        <v>1714</v>
      </c>
      <c r="G506" s="52">
        <v>680</v>
      </c>
      <c r="H506" s="322">
        <f t="shared" si="10"/>
        <v>0</v>
      </c>
      <c r="I506" s="266" t="s">
        <v>8</v>
      </c>
    </row>
    <row r="507" spans="1:9" x14ac:dyDescent="0.25">
      <c r="A507" s="269"/>
      <c r="B507" s="283" t="s">
        <v>1715</v>
      </c>
      <c r="C507" s="358" t="s">
        <v>1686</v>
      </c>
      <c r="D507" s="266" t="s">
        <v>20</v>
      </c>
      <c r="E507" s="310">
        <v>12307.5</v>
      </c>
      <c r="F507" s="53">
        <v>41708</v>
      </c>
      <c r="G507" s="311">
        <v>9000</v>
      </c>
      <c r="H507" s="365">
        <f t="shared" si="10"/>
        <v>3307.5</v>
      </c>
      <c r="I507" s="266" t="s">
        <v>8</v>
      </c>
    </row>
    <row r="508" spans="1:9" x14ac:dyDescent="0.25">
      <c r="A508" s="269"/>
      <c r="B508" s="283" t="s">
        <v>1716</v>
      </c>
      <c r="C508" s="358" t="s">
        <v>1686</v>
      </c>
      <c r="D508" s="266" t="s">
        <v>509</v>
      </c>
      <c r="E508" s="310">
        <v>27962</v>
      </c>
      <c r="F508" s="53">
        <v>41705</v>
      </c>
      <c r="G508" s="52">
        <v>27962</v>
      </c>
      <c r="H508" s="322">
        <f t="shared" si="10"/>
        <v>0</v>
      </c>
      <c r="I508" s="266" t="s">
        <v>8</v>
      </c>
    </row>
    <row r="509" spans="1:9" x14ac:dyDescent="0.25">
      <c r="A509" s="269"/>
      <c r="B509" s="283" t="s">
        <v>1717</v>
      </c>
      <c r="C509" s="358" t="s">
        <v>1686</v>
      </c>
      <c r="D509" s="266" t="s">
        <v>8</v>
      </c>
      <c r="E509" s="310">
        <v>2402.6</v>
      </c>
      <c r="F509" s="53">
        <v>41705</v>
      </c>
      <c r="G509" s="52">
        <v>2402.6</v>
      </c>
      <c r="H509" s="322">
        <f t="shared" si="10"/>
        <v>0</v>
      </c>
      <c r="I509" s="266" t="s">
        <v>8</v>
      </c>
    </row>
    <row r="510" spans="1:9" x14ac:dyDescent="0.25">
      <c r="A510" s="269"/>
      <c r="B510" s="283" t="s">
        <v>1718</v>
      </c>
      <c r="C510" s="358" t="s">
        <v>1686</v>
      </c>
      <c r="D510" s="266" t="s">
        <v>51</v>
      </c>
      <c r="E510" s="310">
        <v>884</v>
      </c>
      <c r="F510" s="53">
        <v>41705</v>
      </c>
      <c r="G510" s="52">
        <v>884</v>
      </c>
      <c r="H510" s="322">
        <f t="shared" si="10"/>
        <v>0</v>
      </c>
      <c r="I510" s="266"/>
    </row>
    <row r="511" spans="1:9" x14ac:dyDescent="0.25">
      <c r="A511" s="269"/>
      <c r="B511" s="283" t="s">
        <v>1719</v>
      </c>
      <c r="C511" s="358" t="s">
        <v>1686</v>
      </c>
      <c r="D511" s="266" t="s">
        <v>55</v>
      </c>
      <c r="E511" s="310">
        <v>846</v>
      </c>
      <c r="F511" s="53">
        <v>41705</v>
      </c>
      <c r="G511" s="52">
        <v>846</v>
      </c>
      <c r="H511" s="322">
        <f t="shared" si="10"/>
        <v>0</v>
      </c>
      <c r="I511" s="266" t="s">
        <v>8</v>
      </c>
    </row>
    <row r="512" spans="1:9" x14ac:dyDescent="0.25">
      <c r="A512" s="269"/>
      <c r="B512" s="283" t="s">
        <v>1720</v>
      </c>
      <c r="C512" s="358" t="s">
        <v>1686</v>
      </c>
      <c r="D512" s="266" t="s">
        <v>312</v>
      </c>
      <c r="E512" s="310">
        <v>921.5</v>
      </c>
      <c r="F512" s="53">
        <v>41705</v>
      </c>
      <c r="G512" s="52">
        <v>921.5</v>
      </c>
      <c r="H512" s="322">
        <f t="shared" si="10"/>
        <v>0</v>
      </c>
      <c r="I512" s="266"/>
    </row>
    <row r="513" spans="1:9" x14ac:dyDescent="0.25">
      <c r="A513" s="269"/>
      <c r="B513" s="283" t="s">
        <v>1721</v>
      </c>
      <c r="C513" s="358" t="s">
        <v>1686</v>
      </c>
      <c r="D513" s="266" t="s">
        <v>711</v>
      </c>
      <c r="E513" s="310">
        <v>16020</v>
      </c>
      <c r="F513" s="53">
        <v>41705</v>
      </c>
      <c r="G513" s="52">
        <v>16020</v>
      </c>
      <c r="H513" s="322">
        <f t="shared" si="10"/>
        <v>0</v>
      </c>
      <c r="I513" s="266"/>
    </row>
    <row r="514" spans="1:9" x14ac:dyDescent="0.25">
      <c r="A514" s="269"/>
      <c r="B514" s="283" t="s">
        <v>1722</v>
      </c>
      <c r="C514" s="358" t="s">
        <v>1686</v>
      </c>
      <c r="D514" s="266" t="s">
        <v>349</v>
      </c>
      <c r="E514" s="310">
        <v>6844.5</v>
      </c>
      <c r="F514" s="53">
        <v>41705</v>
      </c>
      <c r="G514" s="52">
        <v>6844.5</v>
      </c>
      <c r="H514" s="322">
        <f t="shared" si="10"/>
        <v>0</v>
      </c>
      <c r="I514" s="266" t="s">
        <v>217</v>
      </c>
    </row>
    <row r="515" spans="1:9" x14ac:dyDescent="0.25">
      <c r="A515" s="269"/>
      <c r="B515" s="283" t="s">
        <v>1723</v>
      </c>
      <c r="C515" s="358" t="s">
        <v>1686</v>
      </c>
      <c r="D515" s="266" t="s">
        <v>235</v>
      </c>
      <c r="E515" s="310">
        <v>4668.5</v>
      </c>
      <c r="F515" s="53"/>
      <c r="G515" s="352"/>
      <c r="H515" s="353">
        <f t="shared" si="10"/>
        <v>4668.5</v>
      </c>
      <c r="I515" s="266" t="s">
        <v>217</v>
      </c>
    </row>
    <row r="516" spans="1:9" x14ac:dyDescent="0.25">
      <c r="A516" s="269"/>
      <c r="B516" s="283" t="s">
        <v>1724</v>
      </c>
      <c r="C516" s="358" t="s">
        <v>1686</v>
      </c>
      <c r="D516" s="266" t="s">
        <v>137</v>
      </c>
      <c r="E516" s="310">
        <v>886</v>
      </c>
      <c r="F516" s="313" t="s">
        <v>1725</v>
      </c>
      <c r="G516" s="52">
        <v>886</v>
      </c>
      <c r="H516" s="322">
        <f t="shared" si="10"/>
        <v>0</v>
      </c>
      <c r="I516" s="266"/>
    </row>
    <row r="517" spans="1:9" x14ac:dyDescent="0.25">
      <c r="A517" s="269"/>
      <c r="B517" s="283" t="s">
        <v>1726</v>
      </c>
      <c r="C517" s="358" t="s">
        <v>1686</v>
      </c>
      <c r="D517" s="266" t="s">
        <v>78</v>
      </c>
      <c r="E517" s="310">
        <v>2768</v>
      </c>
      <c r="F517" s="53">
        <v>41705</v>
      </c>
      <c r="G517" s="52">
        <v>2768</v>
      </c>
      <c r="H517" s="322">
        <f t="shared" si="10"/>
        <v>0</v>
      </c>
      <c r="I517" s="266" t="s">
        <v>217</v>
      </c>
    </row>
    <row r="518" spans="1:9" x14ac:dyDescent="0.25">
      <c r="A518" s="269"/>
      <c r="B518" s="283" t="s">
        <v>1727</v>
      </c>
      <c r="C518" s="358" t="s">
        <v>1686</v>
      </c>
      <c r="D518" s="273" t="s">
        <v>53</v>
      </c>
      <c r="E518" s="318">
        <v>0</v>
      </c>
      <c r="F518" s="53"/>
      <c r="G518" s="52"/>
      <c r="H518" s="322">
        <f t="shared" si="10"/>
        <v>0</v>
      </c>
      <c r="I518" s="266" t="s">
        <v>324</v>
      </c>
    </row>
    <row r="519" spans="1:9" x14ac:dyDescent="0.25">
      <c r="A519" s="269"/>
      <c r="B519" s="283" t="s">
        <v>1728</v>
      </c>
      <c r="C519" s="358" t="s">
        <v>1686</v>
      </c>
      <c r="D519" s="266" t="s">
        <v>99</v>
      </c>
      <c r="E519" s="310">
        <v>5633.6</v>
      </c>
      <c r="F519" s="53">
        <v>41705</v>
      </c>
      <c r="G519" s="52">
        <v>5633.6</v>
      </c>
      <c r="H519" s="322">
        <f t="shared" si="10"/>
        <v>0</v>
      </c>
      <c r="I519" s="266" t="s">
        <v>217</v>
      </c>
    </row>
    <row r="520" spans="1:9" x14ac:dyDescent="0.25">
      <c r="A520" s="269"/>
      <c r="B520" s="283" t="s">
        <v>1729</v>
      </c>
      <c r="C520" s="358" t="s">
        <v>1686</v>
      </c>
      <c r="D520" s="266" t="s">
        <v>136</v>
      </c>
      <c r="E520" s="310">
        <v>3002.5</v>
      </c>
      <c r="F520" s="53">
        <v>41705</v>
      </c>
      <c r="G520" s="52">
        <v>3002.5</v>
      </c>
      <c r="H520" s="322">
        <f t="shared" si="10"/>
        <v>0</v>
      </c>
      <c r="I520" s="266" t="s">
        <v>8</v>
      </c>
    </row>
    <row r="521" spans="1:9" x14ac:dyDescent="0.25">
      <c r="A521" s="269"/>
      <c r="B521" s="283" t="s">
        <v>1730</v>
      </c>
      <c r="C521" s="358" t="s">
        <v>1686</v>
      </c>
      <c r="D521" s="266" t="s">
        <v>144</v>
      </c>
      <c r="E521" s="310">
        <v>4000</v>
      </c>
      <c r="F521" s="53">
        <v>41705</v>
      </c>
      <c r="G521" s="52">
        <v>4000</v>
      </c>
      <c r="H521" s="322">
        <f t="shared" si="10"/>
        <v>0</v>
      </c>
      <c r="I521" s="266" t="s">
        <v>217</v>
      </c>
    </row>
    <row r="522" spans="1:9" x14ac:dyDescent="0.25">
      <c r="A522" s="269"/>
      <c r="B522" s="283" t="s">
        <v>1731</v>
      </c>
      <c r="C522" s="358" t="s">
        <v>1686</v>
      </c>
      <c r="D522" s="266" t="s">
        <v>80</v>
      </c>
      <c r="E522" s="310">
        <v>1856</v>
      </c>
      <c r="F522" s="53">
        <v>41705</v>
      </c>
      <c r="G522" s="52">
        <v>1856</v>
      </c>
      <c r="H522" s="322">
        <f t="shared" si="10"/>
        <v>0</v>
      </c>
      <c r="I522" s="266" t="s">
        <v>217</v>
      </c>
    </row>
    <row r="523" spans="1:9" x14ac:dyDescent="0.25">
      <c r="A523" s="269"/>
      <c r="B523" s="283" t="s">
        <v>1732</v>
      </c>
      <c r="C523" s="358" t="s">
        <v>1686</v>
      </c>
      <c r="D523" s="266" t="s">
        <v>28</v>
      </c>
      <c r="E523" s="310">
        <v>26073.599999999999</v>
      </c>
      <c r="F523" s="53">
        <v>41705</v>
      </c>
      <c r="G523" s="52">
        <v>26073.599999999999</v>
      </c>
      <c r="H523" s="322">
        <f t="shared" si="10"/>
        <v>0</v>
      </c>
      <c r="I523" s="266"/>
    </row>
    <row r="524" spans="1:9" x14ac:dyDescent="0.25">
      <c r="A524" s="269"/>
      <c r="B524" s="283" t="s">
        <v>1733</v>
      </c>
      <c r="C524" s="358" t="s">
        <v>1686</v>
      </c>
      <c r="D524" s="266" t="s">
        <v>513</v>
      </c>
      <c r="E524" s="310">
        <v>22.5</v>
      </c>
      <c r="F524" s="53">
        <v>41705</v>
      </c>
      <c r="G524" s="52">
        <v>22.5</v>
      </c>
      <c r="H524" s="322">
        <f t="shared" si="10"/>
        <v>0</v>
      </c>
      <c r="I524" s="266" t="s">
        <v>8</v>
      </c>
    </row>
    <row r="525" spans="1:9" x14ac:dyDescent="0.25">
      <c r="A525" s="269"/>
      <c r="B525" s="283" t="s">
        <v>1734</v>
      </c>
      <c r="C525" s="358" t="s">
        <v>1686</v>
      </c>
      <c r="D525" s="266" t="s">
        <v>134</v>
      </c>
      <c r="E525" s="310">
        <v>7444.3</v>
      </c>
      <c r="F525" s="53">
        <v>41706</v>
      </c>
      <c r="G525" s="52">
        <v>7444.3</v>
      </c>
      <c r="H525" s="322">
        <f t="shared" si="10"/>
        <v>0</v>
      </c>
      <c r="I525" s="266" t="s">
        <v>12</v>
      </c>
    </row>
    <row r="526" spans="1:9" x14ac:dyDescent="0.25">
      <c r="A526" s="269"/>
      <c r="B526" s="283" t="s">
        <v>1735</v>
      </c>
      <c r="C526" s="358" t="s">
        <v>1686</v>
      </c>
      <c r="D526" s="266" t="s">
        <v>68</v>
      </c>
      <c r="E526" s="310">
        <v>3928</v>
      </c>
      <c r="F526" s="53">
        <v>41706</v>
      </c>
      <c r="G526" s="52">
        <v>3928</v>
      </c>
      <c r="H526" s="322">
        <f t="shared" si="10"/>
        <v>0</v>
      </c>
      <c r="I526" s="266" t="s">
        <v>12</v>
      </c>
    </row>
    <row r="527" spans="1:9" x14ac:dyDescent="0.25">
      <c r="A527" s="269"/>
      <c r="B527" s="283" t="s">
        <v>1736</v>
      </c>
      <c r="C527" s="358" t="s">
        <v>1686</v>
      </c>
      <c r="D527" s="266" t="s">
        <v>62</v>
      </c>
      <c r="E527" s="310">
        <v>21288</v>
      </c>
      <c r="F527" s="313" t="s">
        <v>1737</v>
      </c>
      <c r="G527" s="52">
        <v>21288</v>
      </c>
      <c r="H527" s="331">
        <f t="shared" si="10"/>
        <v>0</v>
      </c>
      <c r="I527" s="266" t="s">
        <v>12</v>
      </c>
    </row>
    <row r="528" spans="1:9" x14ac:dyDescent="0.25">
      <c r="A528" s="269"/>
      <c r="B528" s="283" t="s">
        <v>1738</v>
      </c>
      <c r="C528" s="358" t="s">
        <v>1686</v>
      </c>
      <c r="D528" s="266" t="s">
        <v>16</v>
      </c>
      <c r="E528" s="310">
        <v>6075</v>
      </c>
      <c r="F528" s="53">
        <v>41705</v>
      </c>
      <c r="G528" s="52">
        <v>6075</v>
      </c>
      <c r="H528" s="331">
        <f t="shared" si="10"/>
        <v>0</v>
      </c>
      <c r="I528" s="266" t="s">
        <v>217</v>
      </c>
    </row>
    <row r="529" spans="1:9" x14ac:dyDescent="0.25">
      <c r="A529" s="269"/>
      <c r="B529" s="283" t="s">
        <v>1739</v>
      </c>
      <c r="C529" s="358" t="s">
        <v>1686</v>
      </c>
      <c r="D529" s="266" t="s">
        <v>193</v>
      </c>
      <c r="E529" s="310">
        <v>1972.6</v>
      </c>
      <c r="F529" s="53">
        <v>41705</v>
      </c>
      <c r="G529" s="52">
        <v>1972.6</v>
      </c>
      <c r="H529" s="331">
        <f t="shared" si="10"/>
        <v>0</v>
      </c>
      <c r="I529" s="266" t="s">
        <v>217</v>
      </c>
    </row>
    <row r="530" spans="1:9" x14ac:dyDescent="0.25">
      <c r="A530" s="269"/>
      <c r="B530" s="283" t="s">
        <v>1740</v>
      </c>
      <c r="C530" s="358" t="s">
        <v>1686</v>
      </c>
      <c r="D530" s="266" t="s">
        <v>99</v>
      </c>
      <c r="E530" s="310">
        <v>1499</v>
      </c>
      <c r="F530" s="53">
        <v>41705</v>
      </c>
      <c r="G530" s="52">
        <v>1499</v>
      </c>
      <c r="H530" s="331">
        <f t="shared" si="10"/>
        <v>0</v>
      </c>
      <c r="I530" s="266" t="s">
        <v>217</v>
      </c>
    </row>
    <row r="531" spans="1:9" x14ac:dyDescent="0.25">
      <c r="A531" s="269"/>
      <c r="B531" s="283" t="s">
        <v>1741</v>
      </c>
      <c r="C531" s="358" t="s">
        <v>1686</v>
      </c>
      <c r="D531" s="266" t="s">
        <v>92</v>
      </c>
      <c r="E531" s="310">
        <v>6831.5</v>
      </c>
      <c r="F531" s="53">
        <v>41706</v>
      </c>
      <c r="G531" s="52">
        <v>6831.5</v>
      </c>
      <c r="H531" s="331">
        <f t="shared" si="10"/>
        <v>0</v>
      </c>
      <c r="I531" s="266" t="s">
        <v>27</v>
      </c>
    </row>
    <row r="532" spans="1:9" x14ac:dyDescent="0.25">
      <c r="A532" s="269"/>
      <c r="B532" s="283" t="s">
        <v>1742</v>
      </c>
      <c r="C532" s="358" t="s">
        <v>1686</v>
      </c>
      <c r="D532" s="266" t="s">
        <v>88</v>
      </c>
      <c r="E532" s="310">
        <v>6194</v>
      </c>
      <c r="F532" s="53">
        <v>41706</v>
      </c>
      <c r="G532" s="52">
        <v>6194</v>
      </c>
      <c r="H532" s="331">
        <f t="shared" si="10"/>
        <v>0</v>
      </c>
      <c r="I532" s="266" t="s">
        <v>27</v>
      </c>
    </row>
    <row r="533" spans="1:9" ht="24.75" x14ac:dyDescent="0.25">
      <c r="A533" s="269"/>
      <c r="B533" s="283" t="s">
        <v>1743</v>
      </c>
      <c r="C533" s="358" t="s">
        <v>1686</v>
      </c>
      <c r="D533" s="266" t="s">
        <v>1744</v>
      </c>
      <c r="E533" s="310">
        <v>3999.6</v>
      </c>
      <c r="F533" s="343" t="s">
        <v>1745</v>
      </c>
      <c r="G533" s="52">
        <v>3999.6</v>
      </c>
      <c r="H533" s="331">
        <f t="shared" si="10"/>
        <v>0</v>
      </c>
      <c r="I533" s="266" t="s">
        <v>27</v>
      </c>
    </row>
    <row r="534" spans="1:9" x14ac:dyDescent="0.25">
      <c r="A534" s="269"/>
      <c r="B534" s="283" t="s">
        <v>1746</v>
      </c>
      <c r="C534" s="358" t="s">
        <v>1686</v>
      </c>
      <c r="D534" s="266" t="s">
        <v>242</v>
      </c>
      <c r="E534" s="310">
        <v>38042.6</v>
      </c>
      <c r="F534" s="366" t="s">
        <v>1747</v>
      </c>
      <c r="G534" s="52">
        <v>38042.6</v>
      </c>
      <c r="H534" s="331">
        <f t="shared" si="10"/>
        <v>0</v>
      </c>
      <c r="I534" s="266" t="s">
        <v>27</v>
      </c>
    </row>
    <row r="535" spans="1:9" x14ac:dyDescent="0.25">
      <c r="A535" s="269"/>
      <c r="B535" s="283" t="s">
        <v>1748</v>
      </c>
      <c r="C535" s="358" t="s">
        <v>1686</v>
      </c>
      <c r="D535" s="266" t="s">
        <v>85</v>
      </c>
      <c r="E535" s="310">
        <v>31645.599999999999</v>
      </c>
      <c r="F535" s="53">
        <v>41706</v>
      </c>
      <c r="G535" s="52">
        <v>31645.599999999999</v>
      </c>
      <c r="H535" s="331">
        <f t="shared" si="10"/>
        <v>0</v>
      </c>
      <c r="I535" s="266" t="s">
        <v>27</v>
      </c>
    </row>
    <row r="536" spans="1:9" x14ac:dyDescent="0.25">
      <c r="A536" s="269"/>
      <c r="B536" s="283" t="s">
        <v>1749</v>
      </c>
      <c r="C536" s="358" t="s">
        <v>1686</v>
      </c>
      <c r="D536" s="273" t="s">
        <v>53</v>
      </c>
      <c r="E536" s="318">
        <v>0</v>
      </c>
      <c r="F536" s="53"/>
      <c r="G536" s="52"/>
      <c r="H536" s="331">
        <f t="shared" si="10"/>
        <v>0</v>
      </c>
      <c r="I536" s="266" t="s">
        <v>324</v>
      </c>
    </row>
    <row r="537" spans="1:9" x14ac:dyDescent="0.25">
      <c r="A537" s="269"/>
      <c r="B537" s="283" t="s">
        <v>1750</v>
      </c>
      <c r="C537" s="358" t="s">
        <v>1686</v>
      </c>
      <c r="D537" s="266" t="s">
        <v>635</v>
      </c>
      <c r="E537" s="310">
        <v>11265.6</v>
      </c>
      <c r="F537" s="53">
        <v>41706</v>
      </c>
      <c r="G537" s="52">
        <v>11265.6</v>
      </c>
      <c r="H537" s="331">
        <f t="shared" si="10"/>
        <v>0</v>
      </c>
      <c r="I537" s="266" t="s">
        <v>27</v>
      </c>
    </row>
    <row r="538" spans="1:9" x14ac:dyDescent="0.25">
      <c r="A538" s="269"/>
      <c r="B538" s="283" t="s">
        <v>1751</v>
      </c>
      <c r="C538" s="358" t="s">
        <v>1686</v>
      </c>
      <c r="D538" s="266" t="s">
        <v>244</v>
      </c>
      <c r="E538" s="310">
        <v>16466</v>
      </c>
      <c r="F538" s="313" t="s">
        <v>1752</v>
      </c>
      <c r="G538" s="52">
        <v>16466</v>
      </c>
      <c r="H538" s="98">
        <f t="shared" si="10"/>
        <v>0</v>
      </c>
      <c r="I538" s="266" t="s">
        <v>27</v>
      </c>
    </row>
    <row r="539" spans="1:9" x14ac:dyDescent="0.25">
      <c r="A539" s="269"/>
      <c r="B539" s="283" t="s">
        <v>1753</v>
      </c>
      <c r="C539" s="358" t="s">
        <v>1686</v>
      </c>
      <c r="D539" s="266" t="s">
        <v>149</v>
      </c>
      <c r="E539" s="310">
        <v>9860</v>
      </c>
      <c r="F539" s="53">
        <v>41706</v>
      </c>
      <c r="G539" s="52">
        <v>9860</v>
      </c>
      <c r="H539" s="331">
        <f t="shared" si="10"/>
        <v>0</v>
      </c>
      <c r="I539" s="266" t="s">
        <v>10</v>
      </c>
    </row>
    <row r="540" spans="1:9" x14ac:dyDescent="0.25">
      <c r="A540" s="269"/>
      <c r="B540" s="283" t="s">
        <v>1754</v>
      </c>
      <c r="C540" s="358" t="s">
        <v>1686</v>
      </c>
      <c r="D540" s="266" t="s">
        <v>89</v>
      </c>
      <c r="E540" s="310">
        <v>21070</v>
      </c>
      <c r="F540" s="366" t="s">
        <v>1755</v>
      </c>
      <c r="G540" s="52">
        <v>21070</v>
      </c>
      <c r="H540" s="331">
        <f t="shared" si="10"/>
        <v>0</v>
      </c>
      <c r="I540" s="266" t="s">
        <v>45</v>
      </c>
    </row>
    <row r="541" spans="1:9" x14ac:dyDescent="0.25">
      <c r="A541" s="269"/>
      <c r="B541" s="283" t="s">
        <v>1756</v>
      </c>
      <c r="C541" s="358" t="s">
        <v>1686</v>
      </c>
      <c r="D541" s="266" t="s">
        <v>240</v>
      </c>
      <c r="E541" s="310">
        <v>54247.3</v>
      </c>
      <c r="F541" s="366" t="s">
        <v>1757</v>
      </c>
      <c r="G541" s="52">
        <v>54247.3</v>
      </c>
      <c r="H541" s="331">
        <f t="shared" si="10"/>
        <v>0</v>
      </c>
      <c r="I541" s="266" t="s">
        <v>27</v>
      </c>
    </row>
    <row r="542" spans="1:9" x14ac:dyDescent="0.25">
      <c r="A542" s="269"/>
      <c r="B542" s="283" t="s">
        <v>1758</v>
      </c>
      <c r="C542" s="358" t="s">
        <v>1686</v>
      </c>
      <c r="D542" s="266" t="s">
        <v>245</v>
      </c>
      <c r="E542" s="310">
        <v>1851</v>
      </c>
      <c r="F542" s="53">
        <v>41706</v>
      </c>
      <c r="G542" s="52">
        <v>1851</v>
      </c>
      <c r="H542" s="98">
        <f t="shared" si="10"/>
        <v>0</v>
      </c>
      <c r="I542" s="266" t="s">
        <v>27</v>
      </c>
    </row>
    <row r="543" spans="1:9" x14ac:dyDescent="0.25">
      <c r="A543" s="269"/>
      <c r="B543" s="283" t="s">
        <v>1759</v>
      </c>
      <c r="C543" s="358" t="s">
        <v>1686</v>
      </c>
      <c r="D543" s="266" t="s">
        <v>346</v>
      </c>
      <c r="E543" s="310">
        <v>3853.5</v>
      </c>
      <c r="F543" s="53">
        <v>41706</v>
      </c>
      <c r="G543" s="52">
        <v>3853.5</v>
      </c>
      <c r="H543" s="331">
        <f t="shared" si="10"/>
        <v>0</v>
      </c>
      <c r="I543" s="266" t="s">
        <v>27</v>
      </c>
    </row>
    <row r="544" spans="1:9" x14ac:dyDescent="0.25">
      <c r="A544" s="269"/>
      <c r="B544" s="283" t="s">
        <v>1760</v>
      </c>
      <c r="C544" s="358" t="s">
        <v>1686</v>
      </c>
      <c r="D544" s="266" t="s">
        <v>14</v>
      </c>
      <c r="E544" s="310">
        <v>9000</v>
      </c>
      <c r="F544" s="53">
        <v>41705</v>
      </c>
      <c r="G544" s="52">
        <v>9000</v>
      </c>
      <c r="H544" s="331">
        <f t="shared" si="10"/>
        <v>0</v>
      </c>
      <c r="I544" s="266" t="s">
        <v>45</v>
      </c>
    </row>
    <row r="545" spans="1:9" x14ac:dyDescent="0.25">
      <c r="A545" s="269"/>
      <c r="B545" s="283" t="s">
        <v>1761</v>
      </c>
      <c r="C545" s="358" t="s">
        <v>1686</v>
      </c>
      <c r="D545" s="266" t="s">
        <v>89</v>
      </c>
      <c r="E545" s="310">
        <v>5392</v>
      </c>
      <c r="F545" s="366" t="s">
        <v>1762</v>
      </c>
      <c r="G545" s="52">
        <v>5392</v>
      </c>
      <c r="H545" s="331">
        <f t="shared" ref="H545:H547" si="11">E545-G545</f>
        <v>0</v>
      </c>
      <c r="I545" s="266" t="s">
        <v>45</v>
      </c>
    </row>
    <row r="546" spans="1:9" x14ac:dyDescent="0.25">
      <c r="A546" s="269"/>
      <c r="B546" s="264"/>
      <c r="C546" s="349"/>
      <c r="D546" s="31" t="s">
        <v>1206</v>
      </c>
      <c r="E546" s="58"/>
      <c r="F546" s="340"/>
      <c r="G546" s="58"/>
      <c r="H546" s="18">
        <f t="shared" si="11"/>
        <v>0</v>
      </c>
    </row>
    <row r="547" spans="1:9" x14ac:dyDescent="0.25">
      <c r="A547" s="263"/>
      <c r="B547" s="367"/>
      <c r="C547" s="368"/>
      <c r="D547" s="31" t="s">
        <v>1280</v>
      </c>
      <c r="E547" s="58"/>
      <c r="F547" s="340"/>
      <c r="G547" s="58"/>
      <c r="H547" s="18">
        <f t="shared" si="11"/>
        <v>0</v>
      </c>
    </row>
    <row r="548" spans="1:9" x14ac:dyDescent="0.25">
      <c r="A548" s="263"/>
      <c r="B548" s="367"/>
      <c r="C548" s="368"/>
      <c r="D548" s="31" t="s">
        <v>1207</v>
      </c>
      <c r="E548" s="58"/>
      <c r="F548" s="340"/>
      <c r="G548" s="58"/>
      <c r="H548" s="60"/>
    </row>
    <row r="549" spans="1:9" ht="18.75" x14ac:dyDescent="0.3">
      <c r="A549" s="589" t="str">
        <f>A479</f>
        <v>REMISIONES DE    M A R Z O        2 0 1 4</v>
      </c>
      <c r="B549" s="589"/>
      <c r="C549" s="589"/>
      <c r="D549" s="589"/>
      <c r="E549" s="589"/>
      <c r="F549" s="589"/>
      <c r="G549" s="339"/>
      <c r="H549" s="135"/>
    </row>
    <row r="550" spans="1:9" ht="35.25" thickBot="1" x14ac:dyDescent="0.35">
      <c r="A550" s="255" t="s">
        <v>1</v>
      </c>
      <c r="B550" s="291" t="s">
        <v>2</v>
      </c>
      <c r="C550" s="292"/>
      <c r="D550" s="258" t="s">
        <v>1531</v>
      </c>
      <c r="E550" s="259" t="s">
        <v>4</v>
      </c>
      <c r="F550" s="293" t="s">
        <v>5</v>
      </c>
      <c r="G550" s="261" t="s">
        <v>6</v>
      </c>
      <c r="H550" s="262" t="s">
        <v>7</v>
      </c>
    </row>
    <row r="551" spans="1:9" ht="15.75" thickTop="1" x14ac:dyDescent="0.25">
      <c r="A551" s="362">
        <v>41705</v>
      </c>
      <c r="B551" s="363" t="s">
        <v>1763</v>
      </c>
      <c r="C551" s="358" t="s">
        <v>1686</v>
      </c>
      <c r="D551" s="266" t="s">
        <v>1764</v>
      </c>
      <c r="E551" s="66">
        <v>3545</v>
      </c>
      <c r="F551" s="298">
        <v>41705</v>
      </c>
      <c r="G551" s="299">
        <v>3545</v>
      </c>
      <c r="H551" s="60">
        <f t="shared" ref="H551:H614" si="12">E551-G551</f>
        <v>0</v>
      </c>
      <c r="I551" s="266" t="s">
        <v>10</v>
      </c>
    </row>
    <row r="552" spans="1:9" x14ac:dyDescent="0.25">
      <c r="A552" s="269"/>
      <c r="B552" s="283" t="s">
        <v>1765</v>
      </c>
      <c r="C552" s="358" t="s">
        <v>1686</v>
      </c>
      <c r="D552" s="266" t="s">
        <v>1766</v>
      </c>
      <c r="E552" s="310">
        <v>3231</v>
      </c>
      <c r="F552" s="53">
        <v>41705</v>
      </c>
      <c r="G552" s="52">
        <v>3231</v>
      </c>
      <c r="H552" s="331">
        <f t="shared" si="12"/>
        <v>0</v>
      </c>
      <c r="I552" s="266" t="s">
        <v>10</v>
      </c>
    </row>
    <row r="553" spans="1:9" x14ac:dyDescent="0.25">
      <c r="A553" s="269"/>
      <c r="B553" s="283" t="s">
        <v>1767</v>
      </c>
      <c r="C553" s="358" t="s">
        <v>1686</v>
      </c>
      <c r="D553" s="266" t="s">
        <v>1764</v>
      </c>
      <c r="E553" s="310">
        <v>850.5</v>
      </c>
      <c r="F553" s="53">
        <v>41705</v>
      </c>
      <c r="G553" s="52">
        <v>850.5</v>
      </c>
      <c r="H553" s="331">
        <f t="shared" si="12"/>
        <v>0</v>
      </c>
      <c r="I553" s="266" t="s">
        <v>10</v>
      </c>
    </row>
    <row r="554" spans="1:9" x14ac:dyDescent="0.25">
      <c r="A554" s="269"/>
      <c r="B554" s="283" t="s">
        <v>1768</v>
      </c>
      <c r="C554" s="358" t="s">
        <v>1686</v>
      </c>
      <c r="D554" s="266" t="s">
        <v>179</v>
      </c>
      <c r="E554" s="327">
        <v>18931.599999999999</v>
      </c>
      <c r="F554" s="53">
        <v>41707</v>
      </c>
      <c r="G554" s="52">
        <v>18931.599999999999</v>
      </c>
      <c r="H554" s="331">
        <f t="shared" si="12"/>
        <v>0</v>
      </c>
      <c r="I554" s="266" t="s">
        <v>30</v>
      </c>
    </row>
    <row r="555" spans="1:9" x14ac:dyDescent="0.25">
      <c r="A555" s="269">
        <v>41706</v>
      </c>
      <c r="B555" s="283" t="s">
        <v>1769</v>
      </c>
      <c r="C555" s="358" t="s">
        <v>1686</v>
      </c>
      <c r="D555" s="266" t="s">
        <v>106</v>
      </c>
      <c r="E555" s="310">
        <v>9282</v>
      </c>
      <c r="F555" s="53">
        <v>41713</v>
      </c>
      <c r="G555" s="52">
        <v>9282</v>
      </c>
      <c r="H555" s="331">
        <f t="shared" si="12"/>
        <v>0</v>
      </c>
      <c r="I555" s="266"/>
    </row>
    <row r="556" spans="1:9" x14ac:dyDescent="0.25">
      <c r="A556" s="269"/>
      <c r="B556" s="283" t="s">
        <v>1770</v>
      </c>
      <c r="C556" s="358" t="s">
        <v>1686</v>
      </c>
      <c r="D556" s="266" t="s">
        <v>108</v>
      </c>
      <c r="E556" s="310">
        <v>7603</v>
      </c>
      <c r="F556" s="53">
        <v>41706</v>
      </c>
      <c r="G556" s="52">
        <v>7603</v>
      </c>
      <c r="H556" s="331">
        <f t="shared" si="12"/>
        <v>0</v>
      </c>
      <c r="I556" s="66"/>
    </row>
    <row r="557" spans="1:9" x14ac:dyDescent="0.25">
      <c r="A557" s="269"/>
      <c r="B557" s="283" t="s">
        <v>1771</v>
      </c>
      <c r="C557" s="358" t="s">
        <v>1686</v>
      </c>
      <c r="D557" s="266" t="s">
        <v>16</v>
      </c>
      <c r="E557" s="310">
        <v>227446.5</v>
      </c>
      <c r="F557" s="313">
        <v>41738</v>
      </c>
      <c r="G557" s="326">
        <v>227446.5</v>
      </c>
      <c r="H557" s="98">
        <f t="shared" si="12"/>
        <v>0</v>
      </c>
      <c r="I557" s="266"/>
    </row>
    <row r="558" spans="1:9" x14ac:dyDescent="0.25">
      <c r="A558" s="269"/>
      <c r="B558" s="283" t="s">
        <v>1772</v>
      </c>
      <c r="C558" s="358" t="s">
        <v>1686</v>
      </c>
      <c r="D558" s="266" t="s">
        <v>639</v>
      </c>
      <c r="E558" s="310">
        <v>2406.8000000000002</v>
      </c>
      <c r="F558" s="53">
        <v>41706</v>
      </c>
      <c r="G558" s="52">
        <v>2406.8000000000002</v>
      </c>
      <c r="H558" s="98">
        <f t="shared" si="12"/>
        <v>0</v>
      </c>
      <c r="I558" s="266" t="s">
        <v>8</v>
      </c>
    </row>
    <row r="559" spans="1:9" x14ac:dyDescent="0.25">
      <c r="A559" s="269"/>
      <c r="B559" s="283" t="s">
        <v>1773</v>
      </c>
      <c r="C559" s="358" t="s">
        <v>1686</v>
      </c>
      <c r="D559" s="266" t="s">
        <v>106</v>
      </c>
      <c r="E559" s="310">
        <v>12870</v>
      </c>
      <c r="F559" s="53">
        <v>41713</v>
      </c>
      <c r="G559" s="52">
        <v>12870</v>
      </c>
      <c r="H559" s="98">
        <f t="shared" si="12"/>
        <v>0</v>
      </c>
      <c r="I559" s="266"/>
    </row>
    <row r="560" spans="1:9" x14ac:dyDescent="0.25">
      <c r="A560" s="269"/>
      <c r="B560" s="283" t="s">
        <v>1774</v>
      </c>
      <c r="C560" s="358" t="s">
        <v>1686</v>
      </c>
      <c r="D560" s="266" t="s">
        <v>502</v>
      </c>
      <c r="E560" s="310">
        <v>829</v>
      </c>
      <c r="F560" s="53">
        <v>41706</v>
      </c>
      <c r="G560" s="52">
        <v>829</v>
      </c>
      <c r="H560" s="98">
        <f t="shared" si="12"/>
        <v>0</v>
      </c>
      <c r="I560" s="266"/>
    </row>
    <row r="561" spans="1:9" x14ac:dyDescent="0.25">
      <c r="A561" s="269"/>
      <c r="B561" s="283" t="s">
        <v>1775</v>
      </c>
      <c r="C561" s="358" t="s">
        <v>1686</v>
      </c>
      <c r="D561" s="266" t="s">
        <v>116</v>
      </c>
      <c r="E561" s="310">
        <v>2659.2</v>
      </c>
      <c r="F561" s="53">
        <v>41706</v>
      </c>
      <c r="G561" s="52">
        <v>2659.2</v>
      </c>
      <c r="H561" s="98">
        <f t="shared" si="12"/>
        <v>0</v>
      </c>
      <c r="I561" s="266"/>
    </row>
    <row r="562" spans="1:9" x14ac:dyDescent="0.25">
      <c r="A562" s="269"/>
      <c r="B562" s="283" t="s">
        <v>1776</v>
      </c>
      <c r="C562" s="358" t="s">
        <v>1686</v>
      </c>
      <c r="D562" s="266" t="s">
        <v>13</v>
      </c>
      <c r="E562" s="310">
        <v>6000</v>
      </c>
      <c r="F562" s="53">
        <v>41707</v>
      </c>
      <c r="G562" s="52">
        <v>6000</v>
      </c>
      <c r="H562" s="98">
        <f t="shared" si="12"/>
        <v>0</v>
      </c>
      <c r="I562" s="266" t="s">
        <v>21</v>
      </c>
    </row>
    <row r="563" spans="1:9" x14ac:dyDescent="0.25">
      <c r="A563" s="269"/>
      <c r="B563" s="283" t="s">
        <v>1777</v>
      </c>
      <c r="C563" s="358" t="s">
        <v>1686</v>
      </c>
      <c r="D563" s="266" t="s">
        <v>11</v>
      </c>
      <c r="E563" s="310">
        <v>46019.65</v>
      </c>
      <c r="F563" s="53">
        <v>41725</v>
      </c>
      <c r="G563" s="52">
        <v>46019.65</v>
      </c>
      <c r="H563" s="98">
        <f t="shared" si="12"/>
        <v>0</v>
      </c>
      <c r="I563" s="266" t="s">
        <v>217</v>
      </c>
    </row>
    <row r="564" spans="1:9" x14ac:dyDescent="0.25">
      <c r="A564" s="269"/>
      <c r="B564" s="283" t="s">
        <v>1778</v>
      </c>
      <c r="C564" s="358" t="s">
        <v>1686</v>
      </c>
      <c r="D564" s="266" t="s">
        <v>130</v>
      </c>
      <c r="E564" s="310">
        <v>5673.6</v>
      </c>
      <c r="F564" s="53">
        <v>41708</v>
      </c>
      <c r="G564" s="52">
        <v>5673.6</v>
      </c>
      <c r="H564" s="331">
        <f t="shared" si="12"/>
        <v>0</v>
      </c>
      <c r="I564" s="266" t="s">
        <v>21</v>
      </c>
    </row>
    <row r="565" spans="1:9" x14ac:dyDescent="0.25">
      <c r="A565" s="269"/>
      <c r="B565" s="283" t="s">
        <v>1779</v>
      </c>
      <c r="C565" s="358" t="s">
        <v>1686</v>
      </c>
      <c r="D565" s="266" t="s">
        <v>44</v>
      </c>
      <c r="E565" s="310">
        <v>5700</v>
      </c>
      <c r="F565" s="53">
        <v>41720</v>
      </c>
      <c r="G565" s="52">
        <v>5700</v>
      </c>
      <c r="H565" s="331">
        <f t="shared" si="12"/>
        <v>0</v>
      </c>
      <c r="I565" s="266" t="s">
        <v>45</v>
      </c>
    </row>
    <row r="566" spans="1:9" x14ac:dyDescent="0.25">
      <c r="A566" s="269"/>
      <c r="B566" s="283" t="s">
        <v>1780</v>
      </c>
      <c r="C566" s="358" t="s">
        <v>1686</v>
      </c>
      <c r="D566" s="266" t="s">
        <v>122</v>
      </c>
      <c r="E566" s="310">
        <v>2660</v>
      </c>
      <c r="F566" s="53">
        <v>41720</v>
      </c>
      <c r="G566" s="52">
        <v>2660</v>
      </c>
      <c r="H566" s="331">
        <f t="shared" si="12"/>
        <v>0</v>
      </c>
      <c r="I566" s="266" t="s">
        <v>45</v>
      </c>
    </row>
    <row r="567" spans="1:9" x14ac:dyDescent="0.25">
      <c r="A567" s="269"/>
      <c r="B567" s="283" t="s">
        <v>1781</v>
      </c>
      <c r="C567" s="358" t="s">
        <v>1686</v>
      </c>
      <c r="D567" s="266" t="s">
        <v>260</v>
      </c>
      <c r="E567" s="310">
        <v>1808</v>
      </c>
      <c r="F567" s="53">
        <v>41706</v>
      </c>
      <c r="G567" s="52">
        <v>1808</v>
      </c>
      <c r="H567" s="331">
        <f t="shared" si="12"/>
        <v>0</v>
      </c>
      <c r="I567" s="266" t="s">
        <v>45</v>
      </c>
    </row>
    <row r="568" spans="1:9" x14ac:dyDescent="0.25">
      <c r="A568" s="269"/>
      <c r="B568" s="283" t="s">
        <v>1782</v>
      </c>
      <c r="C568" s="358" t="s">
        <v>1686</v>
      </c>
      <c r="D568" s="266" t="s">
        <v>36</v>
      </c>
      <c r="E568" s="310">
        <v>23113.5</v>
      </c>
      <c r="F568" s="53">
        <v>41710</v>
      </c>
      <c r="G568" s="52">
        <v>23113.5</v>
      </c>
      <c r="H568" s="98">
        <f t="shared" si="12"/>
        <v>0</v>
      </c>
      <c r="I568" s="266" t="s">
        <v>65</v>
      </c>
    </row>
    <row r="569" spans="1:9" x14ac:dyDescent="0.25">
      <c r="A569" s="269"/>
      <c r="B569" s="283" t="s">
        <v>1783</v>
      </c>
      <c r="C569" s="358" t="s">
        <v>1686</v>
      </c>
      <c r="D569" s="266" t="s">
        <v>287</v>
      </c>
      <c r="E569" s="310">
        <v>22480.5</v>
      </c>
      <c r="F569" s="53">
        <v>41706</v>
      </c>
      <c r="G569" s="52">
        <v>22480.5</v>
      </c>
      <c r="H569" s="331">
        <f t="shared" si="12"/>
        <v>0</v>
      </c>
      <c r="I569" s="266" t="s">
        <v>30</v>
      </c>
    </row>
    <row r="570" spans="1:9" x14ac:dyDescent="0.25">
      <c r="A570" s="269"/>
      <c r="B570" s="283" t="s">
        <v>1784</v>
      </c>
      <c r="C570" s="358" t="s">
        <v>1686</v>
      </c>
      <c r="D570" s="266" t="s">
        <v>36</v>
      </c>
      <c r="E570" s="310">
        <v>27371</v>
      </c>
      <c r="F570" s="78" t="s">
        <v>1785</v>
      </c>
      <c r="G570" s="52">
        <v>27371</v>
      </c>
      <c r="H570" s="98">
        <f t="shared" si="12"/>
        <v>0</v>
      </c>
      <c r="I570" s="266" t="s">
        <v>21</v>
      </c>
    </row>
    <row r="571" spans="1:9" x14ac:dyDescent="0.25">
      <c r="A571" s="269"/>
      <c r="B571" s="283" t="s">
        <v>1786</v>
      </c>
      <c r="C571" s="358" t="s">
        <v>1686</v>
      </c>
      <c r="D571" s="266" t="s">
        <v>57</v>
      </c>
      <c r="E571" s="310">
        <v>1160</v>
      </c>
      <c r="F571" s="53">
        <v>41706</v>
      </c>
      <c r="G571" s="52">
        <v>1160</v>
      </c>
      <c r="H571" s="331">
        <f t="shared" si="12"/>
        <v>0</v>
      </c>
      <c r="I571" s="266" t="s">
        <v>12</v>
      </c>
    </row>
    <row r="572" spans="1:9" x14ac:dyDescent="0.25">
      <c r="A572" s="269"/>
      <c r="B572" s="283" t="s">
        <v>1787</v>
      </c>
      <c r="C572" s="358" t="s">
        <v>1686</v>
      </c>
      <c r="D572" s="266" t="s">
        <v>55</v>
      </c>
      <c r="E572" s="310">
        <v>11178</v>
      </c>
      <c r="F572" s="53">
        <v>41706</v>
      </c>
      <c r="G572" s="52">
        <v>11178</v>
      </c>
      <c r="H572" s="331">
        <f t="shared" si="12"/>
        <v>0</v>
      </c>
      <c r="I572" s="266" t="s">
        <v>8</v>
      </c>
    </row>
    <row r="573" spans="1:9" x14ac:dyDescent="0.25">
      <c r="A573" s="269"/>
      <c r="B573" s="283" t="s">
        <v>1788</v>
      </c>
      <c r="C573" s="358" t="s">
        <v>1686</v>
      </c>
      <c r="D573" s="266" t="s">
        <v>105</v>
      </c>
      <c r="E573" s="310">
        <v>2520</v>
      </c>
      <c r="F573" s="53">
        <v>41706</v>
      </c>
      <c r="G573" s="52">
        <v>2520</v>
      </c>
      <c r="H573" s="331">
        <f t="shared" si="12"/>
        <v>0</v>
      </c>
      <c r="I573" s="266" t="s">
        <v>8</v>
      </c>
    </row>
    <row r="574" spans="1:9" x14ac:dyDescent="0.25">
      <c r="A574" s="269"/>
      <c r="B574" s="283" t="s">
        <v>1789</v>
      </c>
      <c r="C574" s="358" t="s">
        <v>1686</v>
      </c>
      <c r="D574" s="266" t="s">
        <v>29</v>
      </c>
      <c r="E574" s="310">
        <v>5605</v>
      </c>
      <c r="F574" s="53">
        <v>41706</v>
      </c>
      <c r="G574" s="52">
        <v>5605</v>
      </c>
      <c r="H574" s="331">
        <f t="shared" si="12"/>
        <v>0</v>
      </c>
      <c r="I574" s="266" t="s">
        <v>30</v>
      </c>
    </row>
    <row r="575" spans="1:9" ht="30" x14ac:dyDescent="0.25">
      <c r="A575" s="269"/>
      <c r="B575" s="283" t="s">
        <v>1790</v>
      </c>
      <c r="C575" s="358" t="s">
        <v>1686</v>
      </c>
      <c r="D575" s="266" t="s">
        <v>123</v>
      </c>
      <c r="E575" s="310">
        <v>5811.5</v>
      </c>
      <c r="F575" s="328" t="s">
        <v>1791</v>
      </c>
      <c r="G575" s="52">
        <v>5811.5</v>
      </c>
      <c r="H575" s="331">
        <f t="shared" si="12"/>
        <v>0</v>
      </c>
      <c r="I575" s="266" t="s">
        <v>8</v>
      </c>
    </row>
    <row r="576" spans="1:9" x14ac:dyDescent="0.25">
      <c r="A576" s="269"/>
      <c r="B576" s="283" t="s">
        <v>1792</v>
      </c>
      <c r="C576" s="358" t="s">
        <v>1686</v>
      </c>
      <c r="D576" s="266" t="s">
        <v>1793</v>
      </c>
      <c r="E576" s="310">
        <v>2893</v>
      </c>
      <c r="F576" s="53">
        <v>41706</v>
      </c>
      <c r="G576" s="52">
        <v>2893</v>
      </c>
      <c r="H576" s="331">
        <f t="shared" si="12"/>
        <v>0</v>
      </c>
      <c r="I576" s="266" t="s">
        <v>12</v>
      </c>
    </row>
    <row r="577" spans="1:9" x14ac:dyDescent="0.25">
      <c r="A577" s="269"/>
      <c r="B577" s="283" t="s">
        <v>1794</v>
      </c>
      <c r="C577" s="358" t="s">
        <v>1686</v>
      </c>
      <c r="D577" s="266" t="s">
        <v>47</v>
      </c>
      <c r="E577" s="310">
        <v>3590</v>
      </c>
      <c r="F577" s="53">
        <v>41708</v>
      </c>
      <c r="G577" s="52">
        <v>3590</v>
      </c>
      <c r="H577" s="98">
        <f t="shared" si="12"/>
        <v>0</v>
      </c>
      <c r="I577" s="266" t="s">
        <v>30</v>
      </c>
    </row>
    <row r="578" spans="1:9" x14ac:dyDescent="0.25">
      <c r="A578" s="269"/>
      <c r="B578" s="283" t="s">
        <v>1795</v>
      </c>
      <c r="C578" s="358" t="s">
        <v>1686</v>
      </c>
      <c r="D578" s="266" t="s">
        <v>34</v>
      </c>
      <c r="E578" s="310">
        <v>2675.5</v>
      </c>
      <c r="F578" s="53">
        <v>41706</v>
      </c>
      <c r="G578" s="52">
        <v>2675.5</v>
      </c>
      <c r="H578" s="331">
        <f t="shared" si="12"/>
        <v>0</v>
      </c>
      <c r="I578" s="266" t="s">
        <v>30</v>
      </c>
    </row>
    <row r="579" spans="1:9" x14ac:dyDescent="0.25">
      <c r="A579" s="269"/>
      <c r="B579" s="283" t="s">
        <v>1796</v>
      </c>
      <c r="C579" s="358" t="s">
        <v>1686</v>
      </c>
      <c r="D579" s="266" t="s">
        <v>27</v>
      </c>
      <c r="E579" s="310">
        <v>2878.5</v>
      </c>
      <c r="F579" s="53">
        <v>41707</v>
      </c>
      <c r="G579" s="52">
        <v>2878.5</v>
      </c>
      <c r="H579" s="98">
        <f t="shared" si="12"/>
        <v>0</v>
      </c>
      <c r="I579" s="266" t="s">
        <v>21</v>
      </c>
    </row>
    <row r="580" spans="1:9" x14ac:dyDescent="0.25">
      <c r="A580" s="269"/>
      <c r="B580" s="283" t="s">
        <v>1797</v>
      </c>
      <c r="C580" s="358" t="s">
        <v>1686</v>
      </c>
      <c r="D580" s="266" t="s">
        <v>67</v>
      </c>
      <c r="E580" s="310">
        <v>1103</v>
      </c>
      <c r="F580" s="53">
        <v>41706</v>
      </c>
      <c r="G580" s="52">
        <v>1103</v>
      </c>
      <c r="H580" s="331">
        <f t="shared" si="12"/>
        <v>0</v>
      </c>
      <c r="I580" s="266" t="s">
        <v>65</v>
      </c>
    </row>
    <row r="581" spans="1:9" x14ac:dyDescent="0.25">
      <c r="A581" s="269"/>
      <c r="B581" s="283" t="s">
        <v>1798</v>
      </c>
      <c r="C581" s="358" t="s">
        <v>1686</v>
      </c>
      <c r="D581" s="266" t="s">
        <v>48</v>
      </c>
      <c r="E581" s="310">
        <v>830</v>
      </c>
      <c r="F581" s="53">
        <v>41706</v>
      </c>
      <c r="G581" s="52">
        <v>830</v>
      </c>
      <c r="H581" s="331">
        <f t="shared" si="12"/>
        <v>0</v>
      </c>
      <c r="I581" s="266" t="s">
        <v>65</v>
      </c>
    </row>
    <row r="582" spans="1:9" x14ac:dyDescent="0.25">
      <c r="A582" s="269"/>
      <c r="B582" s="283" t="s">
        <v>1799</v>
      </c>
      <c r="C582" s="358" t="s">
        <v>1686</v>
      </c>
      <c r="D582" s="266" t="s">
        <v>811</v>
      </c>
      <c r="E582" s="310">
        <v>2326.5</v>
      </c>
      <c r="F582" s="53">
        <v>41706</v>
      </c>
      <c r="G582" s="52">
        <v>2326.5</v>
      </c>
      <c r="H582" s="331">
        <f t="shared" si="12"/>
        <v>0</v>
      </c>
      <c r="I582" s="266" t="s">
        <v>30</v>
      </c>
    </row>
    <row r="583" spans="1:9" x14ac:dyDescent="0.25">
      <c r="A583" s="269"/>
      <c r="B583" s="283" t="s">
        <v>1800</v>
      </c>
      <c r="C583" s="358" t="s">
        <v>1686</v>
      </c>
      <c r="D583" s="266" t="s">
        <v>687</v>
      </c>
      <c r="E583" s="310">
        <v>923</v>
      </c>
      <c r="F583" s="53">
        <v>41706</v>
      </c>
      <c r="G583" s="52">
        <v>923</v>
      </c>
      <c r="H583" s="331">
        <f t="shared" si="12"/>
        <v>0</v>
      </c>
      <c r="I583" s="266"/>
    </row>
    <row r="584" spans="1:9" x14ac:dyDescent="0.25">
      <c r="A584" s="269"/>
      <c r="B584" s="283" t="s">
        <v>1801</v>
      </c>
      <c r="C584" s="358" t="s">
        <v>1686</v>
      </c>
      <c r="D584" s="266" t="s">
        <v>119</v>
      </c>
      <c r="E584" s="310">
        <v>5223.5</v>
      </c>
      <c r="F584" s="53">
        <v>41706</v>
      </c>
      <c r="G584" s="52">
        <v>5223.5</v>
      </c>
      <c r="H584" s="331">
        <f t="shared" si="12"/>
        <v>0</v>
      </c>
      <c r="I584" s="266" t="s">
        <v>65</v>
      </c>
    </row>
    <row r="585" spans="1:9" x14ac:dyDescent="0.25">
      <c r="A585" s="269"/>
      <c r="B585" s="283" t="s">
        <v>1802</v>
      </c>
      <c r="C585" s="358" t="s">
        <v>1686</v>
      </c>
      <c r="D585" s="266" t="s">
        <v>886</v>
      </c>
      <c r="E585" s="310">
        <v>5450</v>
      </c>
      <c r="F585" s="53">
        <v>41707</v>
      </c>
      <c r="G585" s="52">
        <v>5450</v>
      </c>
      <c r="H585" s="331">
        <f t="shared" si="12"/>
        <v>0</v>
      </c>
      <c r="I585" s="266" t="s">
        <v>21</v>
      </c>
    </row>
    <row r="586" spans="1:9" x14ac:dyDescent="0.25">
      <c r="A586" s="269"/>
      <c r="B586" s="283" t="s">
        <v>1803</v>
      </c>
      <c r="C586" s="358" t="s">
        <v>1686</v>
      </c>
      <c r="D586" s="266" t="s">
        <v>215</v>
      </c>
      <c r="E586" s="310">
        <v>1527.5</v>
      </c>
      <c r="F586" s="53">
        <v>41706</v>
      </c>
      <c r="G586" s="52">
        <v>1527.5</v>
      </c>
      <c r="H586" s="331">
        <f t="shared" si="12"/>
        <v>0</v>
      </c>
      <c r="I586" s="266"/>
    </row>
    <row r="587" spans="1:9" x14ac:dyDescent="0.25">
      <c r="A587" s="269"/>
      <c r="B587" s="283" t="s">
        <v>1804</v>
      </c>
      <c r="C587" s="358" t="s">
        <v>1686</v>
      </c>
      <c r="D587" s="266" t="s">
        <v>108</v>
      </c>
      <c r="E587" s="310">
        <v>1455.5</v>
      </c>
      <c r="F587" s="53">
        <v>41706</v>
      </c>
      <c r="G587" s="52">
        <v>1455.5</v>
      </c>
      <c r="H587" s="331">
        <f t="shared" si="12"/>
        <v>0</v>
      </c>
      <c r="I587" s="266" t="s">
        <v>65</v>
      </c>
    </row>
    <row r="588" spans="1:9" x14ac:dyDescent="0.25">
      <c r="A588" s="269"/>
      <c r="B588" s="283" t="s">
        <v>1805</v>
      </c>
      <c r="C588" s="358" t="s">
        <v>1686</v>
      </c>
      <c r="D588" s="266" t="s">
        <v>59</v>
      </c>
      <c r="E588" s="310">
        <v>11584</v>
      </c>
      <c r="F588" s="313" t="s">
        <v>1806</v>
      </c>
      <c r="G588" s="52">
        <v>11584</v>
      </c>
      <c r="H588" s="331">
        <f t="shared" si="12"/>
        <v>0</v>
      </c>
      <c r="I588" s="266" t="s">
        <v>21</v>
      </c>
    </row>
    <row r="589" spans="1:9" x14ac:dyDescent="0.25">
      <c r="A589" s="269"/>
      <c r="B589" s="283" t="s">
        <v>1807</v>
      </c>
      <c r="C589" s="358" t="s">
        <v>1686</v>
      </c>
      <c r="D589" s="266" t="s">
        <v>373</v>
      </c>
      <c r="E589" s="310">
        <v>22436</v>
      </c>
      <c r="F589" s="53">
        <v>41706</v>
      </c>
      <c r="G589" s="52">
        <v>22436</v>
      </c>
      <c r="H589" s="331">
        <f t="shared" si="12"/>
        <v>0</v>
      </c>
      <c r="I589" s="266" t="s">
        <v>12</v>
      </c>
    </row>
    <row r="590" spans="1:9" x14ac:dyDescent="0.25">
      <c r="A590" s="269"/>
      <c r="B590" s="283" t="s">
        <v>1808</v>
      </c>
      <c r="C590" s="358" t="s">
        <v>1686</v>
      </c>
      <c r="D590" s="266" t="s">
        <v>373</v>
      </c>
      <c r="E590" s="310">
        <v>6026</v>
      </c>
      <c r="F590" s="53">
        <v>41706</v>
      </c>
      <c r="G590" s="52">
        <v>6026</v>
      </c>
      <c r="H590" s="331">
        <f t="shared" si="12"/>
        <v>0</v>
      </c>
      <c r="I590" s="266" t="s">
        <v>12</v>
      </c>
    </row>
    <row r="591" spans="1:9" x14ac:dyDescent="0.25">
      <c r="A591" s="269"/>
      <c r="B591" s="283" t="s">
        <v>1809</v>
      </c>
      <c r="C591" s="358" t="s">
        <v>1686</v>
      </c>
      <c r="D591" s="266" t="s">
        <v>51</v>
      </c>
      <c r="E591" s="310">
        <v>2077</v>
      </c>
      <c r="F591" s="53">
        <v>41708</v>
      </c>
      <c r="G591" s="52">
        <v>2077</v>
      </c>
      <c r="H591" s="331">
        <f t="shared" si="12"/>
        <v>0</v>
      </c>
      <c r="I591" s="266" t="s">
        <v>65</v>
      </c>
    </row>
    <row r="592" spans="1:9" x14ac:dyDescent="0.25">
      <c r="A592" s="269"/>
      <c r="B592" s="283" t="s">
        <v>1810</v>
      </c>
      <c r="C592" s="358" t="s">
        <v>1686</v>
      </c>
      <c r="D592" s="266" t="s">
        <v>8</v>
      </c>
      <c r="E592" s="310">
        <v>2820</v>
      </c>
      <c r="F592" s="53">
        <v>41706</v>
      </c>
      <c r="G592" s="52">
        <v>2820</v>
      </c>
      <c r="H592" s="98">
        <f t="shared" si="12"/>
        <v>0</v>
      </c>
      <c r="I592" s="266" t="s">
        <v>8</v>
      </c>
    </row>
    <row r="593" spans="1:9" x14ac:dyDescent="0.25">
      <c r="A593" s="269"/>
      <c r="B593" s="283" t="s">
        <v>1811</v>
      </c>
      <c r="C593" s="358" t="s">
        <v>1686</v>
      </c>
      <c r="D593" s="266" t="s">
        <v>186</v>
      </c>
      <c r="E593" s="310">
        <v>3997</v>
      </c>
      <c r="F593" s="53">
        <v>41707</v>
      </c>
      <c r="G593" s="52">
        <v>3997</v>
      </c>
      <c r="H593" s="331">
        <f t="shared" si="12"/>
        <v>0</v>
      </c>
      <c r="I593" s="266" t="s">
        <v>21</v>
      </c>
    </row>
    <row r="594" spans="1:9" x14ac:dyDescent="0.25">
      <c r="A594" s="269"/>
      <c r="B594" s="283" t="s">
        <v>1812</v>
      </c>
      <c r="C594" s="358" t="s">
        <v>1686</v>
      </c>
      <c r="D594" s="273" t="s">
        <v>53</v>
      </c>
      <c r="E594" s="318">
        <v>0</v>
      </c>
      <c r="F594" s="53"/>
      <c r="G594" s="52"/>
      <c r="H594" s="98">
        <f t="shared" si="12"/>
        <v>0</v>
      </c>
      <c r="I594" s="266" t="s">
        <v>324</v>
      </c>
    </row>
    <row r="595" spans="1:9" x14ac:dyDescent="0.25">
      <c r="A595" s="269"/>
      <c r="B595" s="283" t="s">
        <v>1813</v>
      </c>
      <c r="C595" s="358" t="s">
        <v>1686</v>
      </c>
      <c r="D595" s="266" t="s">
        <v>148</v>
      </c>
      <c r="E595" s="310">
        <v>1615</v>
      </c>
      <c r="F595" s="53">
        <v>41706</v>
      </c>
      <c r="G595" s="52">
        <v>1615</v>
      </c>
      <c r="H595" s="331">
        <f t="shared" si="12"/>
        <v>0</v>
      </c>
      <c r="I595" s="266" t="s">
        <v>12</v>
      </c>
    </row>
    <row r="596" spans="1:9" x14ac:dyDescent="0.25">
      <c r="A596" s="269"/>
      <c r="B596" s="283" t="s">
        <v>1814</v>
      </c>
      <c r="C596" s="358" t="s">
        <v>1686</v>
      </c>
      <c r="D596" s="266" t="s">
        <v>8</v>
      </c>
      <c r="E596" s="310">
        <v>1579</v>
      </c>
      <c r="F596" s="53">
        <v>41706</v>
      </c>
      <c r="G596" s="52">
        <v>1579</v>
      </c>
      <c r="H596" s="331">
        <f t="shared" si="12"/>
        <v>0</v>
      </c>
      <c r="I596" s="266" t="s">
        <v>8</v>
      </c>
    </row>
    <row r="597" spans="1:9" x14ac:dyDescent="0.25">
      <c r="A597" s="269"/>
      <c r="B597" s="283" t="s">
        <v>1815</v>
      </c>
      <c r="C597" s="358" t="s">
        <v>1686</v>
      </c>
      <c r="D597" s="266" t="s">
        <v>32</v>
      </c>
      <c r="E597" s="310">
        <v>7587</v>
      </c>
      <c r="F597" s="53">
        <v>41706</v>
      </c>
      <c r="G597" s="52">
        <v>7587</v>
      </c>
      <c r="H597" s="98">
        <f t="shared" si="12"/>
        <v>0</v>
      </c>
      <c r="I597" s="266" t="s">
        <v>12</v>
      </c>
    </row>
    <row r="598" spans="1:9" x14ac:dyDescent="0.25">
      <c r="A598" s="269"/>
      <c r="B598" s="283" t="s">
        <v>1816</v>
      </c>
      <c r="C598" s="358" t="s">
        <v>1686</v>
      </c>
      <c r="D598" s="266" t="s">
        <v>50</v>
      </c>
      <c r="E598" s="310">
        <v>24570</v>
      </c>
      <c r="F598" s="53">
        <v>41711</v>
      </c>
      <c r="G598" s="52">
        <v>24570</v>
      </c>
      <c r="H598" s="331">
        <f t="shared" si="12"/>
        <v>0</v>
      </c>
      <c r="I598" s="266" t="s">
        <v>8</v>
      </c>
    </row>
    <row r="599" spans="1:9" x14ac:dyDescent="0.25">
      <c r="A599" s="269"/>
      <c r="B599" s="283" t="s">
        <v>1817</v>
      </c>
      <c r="C599" s="358" t="s">
        <v>1686</v>
      </c>
      <c r="D599" s="266" t="s">
        <v>136</v>
      </c>
      <c r="E599" s="310">
        <v>3454</v>
      </c>
      <c r="F599" s="53">
        <v>41706</v>
      </c>
      <c r="G599" s="52">
        <v>3454</v>
      </c>
      <c r="H599" s="331">
        <f t="shared" si="12"/>
        <v>0</v>
      </c>
      <c r="I599" s="266" t="s">
        <v>8</v>
      </c>
    </row>
    <row r="600" spans="1:9" x14ac:dyDescent="0.25">
      <c r="A600" s="269"/>
      <c r="B600" s="283" t="s">
        <v>1818</v>
      </c>
      <c r="C600" s="358" t="s">
        <v>1686</v>
      </c>
      <c r="D600" s="266" t="s">
        <v>110</v>
      </c>
      <c r="E600" s="310">
        <v>37266</v>
      </c>
      <c r="F600" s="53">
        <v>41710</v>
      </c>
      <c r="G600" s="52">
        <v>37266</v>
      </c>
      <c r="H600" s="331">
        <f t="shared" si="12"/>
        <v>0</v>
      </c>
      <c r="I600" s="266" t="s">
        <v>162</v>
      </c>
    </row>
    <row r="601" spans="1:9" x14ac:dyDescent="0.25">
      <c r="A601" s="269"/>
      <c r="B601" s="283" t="s">
        <v>1819</v>
      </c>
      <c r="C601" s="358" t="s">
        <v>1686</v>
      </c>
      <c r="D601" s="266" t="s">
        <v>1478</v>
      </c>
      <c r="E601" s="310">
        <v>27912</v>
      </c>
      <c r="F601" s="53">
        <v>41708</v>
      </c>
      <c r="G601" s="52">
        <v>27912</v>
      </c>
      <c r="H601" s="331">
        <f t="shared" si="12"/>
        <v>0</v>
      </c>
      <c r="I601" s="266"/>
    </row>
    <row r="602" spans="1:9" x14ac:dyDescent="0.25">
      <c r="A602" s="269"/>
      <c r="B602" s="283" t="s">
        <v>1820</v>
      </c>
      <c r="C602" s="358" t="s">
        <v>1686</v>
      </c>
      <c r="D602" s="266" t="s">
        <v>509</v>
      </c>
      <c r="E602" s="310">
        <v>20551</v>
      </c>
      <c r="F602" s="53">
        <v>41706</v>
      </c>
      <c r="G602" s="52">
        <v>20551</v>
      </c>
      <c r="H602" s="331">
        <f t="shared" si="12"/>
        <v>0</v>
      </c>
      <c r="I602" s="266" t="s">
        <v>8</v>
      </c>
    </row>
    <row r="603" spans="1:9" x14ac:dyDescent="0.25">
      <c r="A603" s="269"/>
      <c r="B603" s="283" t="s">
        <v>1821</v>
      </c>
      <c r="C603" s="358" t="s">
        <v>1686</v>
      </c>
      <c r="D603" s="266" t="s">
        <v>22</v>
      </c>
      <c r="E603" s="310">
        <v>1092</v>
      </c>
      <c r="F603" s="53">
        <v>41706</v>
      </c>
      <c r="G603" s="52">
        <v>1092</v>
      </c>
      <c r="H603" s="331">
        <f t="shared" si="12"/>
        <v>0</v>
      </c>
      <c r="I603" s="266" t="s">
        <v>8</v>
      </c>
    </row>
    <row r="604" spans="1:9" x14ac:dyDescent="0.25">
      <c r="A604" s="269"/>
      <c r="B604" s="283" t="s">
        <v>1822</v>
      </c>
      <c r="C604" s="358" t="s">
        <v>1686</v>
      </c>
      <c r="D604" s="266" t="s">
        <v>74</v>
      </c>
      <c r="E604" s="310">
        <v>2593.4</v>
      </c>
      <c r="F604" s="53">
        <v>41706</v>
      </c>
      <c r="G604" s="52">
        <v>2593.4</v>
      </c>
      <c r="H604" s="98">
        <f t="shared" si="12"/>
        <v>0</v>
      </c>
      <c r="I604" s="266" t="s">
        <v>8</v>
      </c>
    </row>
    <row r="605" spans="1:9" x14ac:dyDescent="0.25">
      <c r="A605" s="269"/>
      <c r="B605" s="283" t="s">
        <v>1823</v>
      </c>
      <c r="C605" s="358" t="s">
        <v>1686</v>
      </c>
      <c r="D605" s="266" t="s">
        <v>17</v>
      </c>
      <c r="E605" s="310">
        <v>3615.5</v>
      </c>
      <c r="F605" s="53">
        <v>41708</v>
      </c>
      <c r="G605" s="52">
        <v>3615.5</v>
      </c>
      <c r="H605" s="331">
        <f t="shared" si="12"/>
        <v>0</v>
      </c>
      <c r="I605" s="266"/>
    </row>
    <row r="606" spans="1:9" x14ac:dyDescent="0.25">
      <c r="A606" s="269"/>
      <c r="B606" s="283" t="s">
        <v>1824</v>
      </c>
      <c r="C606" s="358" t="s">
        <v>1686</v>
      </c>
      <c r="D606" s="266" t="s">
        <v>1504</v>
      </c>
      <c r="E606" s="310">
        <v>780</v>
      </c>
      <c r="F606" s="313" t="s">
        <v>1825</v>
      </c>
      <c r="G606" s="52">
        <v>780</v>
      </c>
      <c r="H606" s="331">
        <f t="shared" si="12"/>
        <v>0</v>
      </c>
      <c r="I606" s="266" t="s">
        <v>8</v>
      </c>
    </row>
    <row r="607" spans="1:9" x14ac:dyDescent="0.25">
      <c r="A607" s="269"/>
      <c r="B607" s="283" t="s">
        <v>1826</v>
      </c>
      <c r="C607" s="358" t="s">
        <v>1686</v>
      </c>
      <c r="D607" s="266" t="s">
        <v>87</v>
      </c>
      <c r="E607" s="310">
        <v>3564</v>
      </c>
      <c r="F607" s="53">
        <v>41706</v>
      </c>
      <c r="G607" s="52">
        <v>3564</v>
      </c>
      <c r="H607" s="98">
        <f t="shared" si="12"/>
        <v>0</v>
      </c>
      <c r="I607" s="266" t="s">
        <v>8</v>
      </c>
    </row>
    <row r="608" spans="1:9" x14ac:dyDescent="0.25">
      <c r="A608" s="269"/>
      <c r="B608" s="283" t="s">
        <v>1827</v>
      </c>
      <c r="C608" s="358" t="s">
        <v>1686</v>
      </c>
      <c r="D608" s="266" t="s">
        <v>524</v>
      </c>
      <c r="E608" s="310">
        <v>9216</v>
      </c>
      <c r="F608" s="53">
        <v>41715</v>
      </c>
      <c r="G608" s="52">
        <v>9216</v>
      </c>
      <c r="H608" s="331">
        <f t="shared" si="12"/>
        <v>0</v>
      </c>
      <c r="I608" s="266"/>
    </row>
    <row r="609" spans="1:9" x14ac:dyDescent="0.25">
      <c r="A609" s="269"/>
      <c r="B609" s="283" t="s">
        <v>1828</v>
      </c>
      <c r="C609" s="358" t="s">
        <v>1686</v>
      </c>
      <c r="D609" s="266" t="s">
        <v>1829</v>
      </c>
      <c r="E609" s="310">
        <v>3545.5</v>
      </c>
      <c r="F609" s="53">
        <v>41706</v>
      </c>
      <c r="G609" s="52">
        <v>3545.5</v>
      </c>
      <c r="H609" s="331">
        <f t="shared" si="12"/>
        <v>0</v>
      </c>
      <c r="I609" s="266"/>
    </row>
    <row r="610" spans="1:9" x14ac:dyDescent="0.25">
      <c r="A610" s="269"/>
      <c r="B610" s="283" t="s">
        <v>1830</v>
      </c>
      <c r="C610" s="358" t="s">
        <v>1686</v>
      </c>
      <c r="D610" s="266" t="s">
        <v>31</v>
      </c>
      <c r="E610" s="310">
        <v>5288.6</v>
      </c>
      <c r="F610" s="53">
        <v>41706</v>
      </c>
      <c r="G610" s="52">
        <v>5288.6</v>
      </c>
      <c r="H610" s="331">
        <f t="shared" si="12"/>
        <v>0</v>
      </c>
      <c r="I610" s="266"/>
    </row>
    <row r="611" spans="1:9" x14ac:dyDescent="0.25">
      <c r="A611" s="269"/>
      <c r="B611" s="283" t="s">
        <v>1831</v>
      </c>
      <c r="C611" s="358" t="s">
        <v>1686</v>
      </c>
      <c r="D611" s="266" t="s">
        <v>23</v>
      </c>
      <c r="E611" s="310">
        <v>2030.5</v>
      </c>
      <c r="F611" s="53">
        <v>41706</v>
      </c>
      <c r="G611" s="52">
        <v>2030.5</v>
      </c>
      <c r="H611" s="331">
        <f t="shared" si="12"/>
        <v>0</v>
      </c>
      <c r="I611" s="266"/>
    </row>
    <row r="612" spans="1:9" x14ac:dyDescent="0.25">
      <c r="A612" s="269"/>
      <c r="B612" s="283" t="s">
        <v>1832</v>
      </c>
      <c r="C612" s="358" t="s">
        <v>1686</v>
      </c>
      <c r="D612" s="266" t="s">
        <v>1833</v>
      </c>
      <c r="E612" s="310">
        <v>179.5</v>
      </c>
      <c r="F612" s="53">
        <v>41706</v>
      </c>
      <c r="G612" s="52">
        <v>179.5</v>
      </c>
      <c r="H612" s="331">
        <f t="shared" si="12"/>
        <v>0</v>
      </c>
      <c r="I612" s="266"/>
    </row>
    <row r="613" spans="1:9" ht="45" x14ac:dyDescent="0.25">
      <c r="A613" s="269"/>
      <c r="B613" s="283" t="s">
        <v>1834</v>
      </c>
      <c r="C613" s="358" t="s">
        <v>1686</v>
      </c>
      <c r="D613" s="266" t="s">
        <v>494</v>
      </c>
      <c r="E613" s="310">
        <v>9603.5</v>
      </c>
      <c r="F613" s="328" t="s">
        <v>1835</v>
      </c>
      <c r="G613" s="52">
        <v>9603.5</v>
      </c>
      <c r="H613" s="331">
        <f t="shared" si="12"/>
        <v>0</v>
      </c>
      <c r="I613" s="266" t="s">
        <v>8</v>
      </c>
    </row>
    <row r="614" spans="1:9" x14ac:dyDescent="0.25">
      <c r="A614" s="269"/>
      <c r="B614" s="283" t="s">
        <v>1836</v>
      </c>
      <c r="C614" s="358" t="s">
        <v>1686</v>
      </c>
      <c r="D614" s="266" t="s">
        <v>624</v>
      </c>
      <c r="E614" s="310">
        <v>1985.5</v>
      </c>
      <c r="F614" s="53">
        <v>41708</v>
      </c>
      <c r="G614" s="52">
        <v>1985.5</v>
      </c>
      <c r="H614" s="331">
        <f t="shared" si="12"/>
        <v>0</v>
      </c>
      <c r="I614" s="266" t="s">
        <v>217</v>
      </c>
    </row>
    <row r="615" spans="1:9" x14ac:dyDescent="0.25">
      <c r="A615" s="263"/>
      <c r="B615" s="369"/>
      <c r="C615" s="286"/>
      <c r="D615" s="31" t="s">
        <v>1206</v>
      </c>
      <c r="E615" s="58"/>
      <c r="F615" s="340"/>
      <c r="G615" s="58"/>
      <c r="H615" s="60"/>
    </row>
    <row r="616" spans="1:9" x14ac:dyDescent="0.25">
      <c r="A616" s="263"/>
      <c r="B616" s="369"/>
      <c r="C616" s="286"/>
      <c r="D616" s="31" t="s">
        <v>1280</v>
      </c>
      <c r="E616" s="58"/>
      <c r="F616" s="340"/>
      <c r="G616" s="58"/>
      <c r="H616" s="60"/>
    </row>
    <row r="617" spans="1:9" x14ac:dyDescent="0.25">
      <c r="A617" s="332"/>
      <c r="B617" s="370"/>
      <c r="C617" s="371"/>
      <c r="D617" s="372" t="s">
        <v>1207</v>
      </c>
      <c r="E617" s="373"/>
      <c r="F617" s="374"/>
      <c r="G617" s="373"/>
      <c r="H617" s="60"/>
    </row>
    <row r="618" spans="1:9" ht="18.75" x14ac:dyDescent="0.3">
      <c r="A618" s="589" t="str">
        <f>A549</f>
        <v>REMISIONES DE    M A R Z O        2 0 1 4</v>
      </c>
      <c r="B618" s="589"/>
      <c r="C618" s="589"/>
      <c r="D618" s="589"/>
      <c r="E618" s="589"/>
      <c r="F618" s="589"/>
      <c r="G618" s="339"/>
      <c r="H618" s="135"/>
    </row>
    <row r="619" spans="1:9" ht="35.25" thickBot="1" x14ac:dyDescent="0.35">
      <c r="A619" s="340" t="s">
        <v>1</v>
      </c>
      <c r="B619" s="256" t="s">
        <v>2</v>
      </c>
      <c r="C619" s="257"/>
      <c r="D619" s="258" t="s">
        <v>1531</v>
      </c>
      <c r="E619" s="259" t="s">
        <v>4</v>
      </c>
      <c r="F619" s="293" t="s">
        <v>5</v>
      </c>
      <c r="G619" s="261" t="s">
        <v>6</v>
      </c>
      <c r="H619" s="262" t="s">
        <v>7</v>
      </c>
    </row>
    <row r="620" spans="1:9" ht="15.75" thickTop="1" x14ac:dyDescent="0.25">
      <c r="A620" s="269">
        <v>41706</v>
      </c>
      <c r="B620" s="375" t="s">
        <v>1837</v>
      </c>
      <c r="C620" s="358" t="s">
        <v>1686</v>
      </c>
      <c r="D620" s="266" t="s">
        <v>137</v>
      </c>
      <c r="E620" s="66">
        <v>3923</v>
      </c>
      <c r="F620" s="298">
        <v>41706</v>
      </c>
      <c r="G620" s="299">
        <v>3923</v>
      </c>
      <c r="H620" s="60">
        <f t="shared" ref="H620:H683" si="13">E620-G620</f>
        <v>0</v>
      </c>
      <c r="I620" s="266"/>
    </row>
    <row r="621" spans="1:9" x14ac:dyDescent="0.25">
      <c r="A621" s="269"/>
      <c r="B621" s="375" t="s">
        <v>1838</v>
      </c>
      <c r="C621" s="358" t="s">
        <v>1686</v>
      </c>
      <c r="D621" s="266" t="s">
        <v>75</v>
      </c>
      <c r="E621" s="310">
        <v>4365</v>
      </c>
      <c r="F621" s="314" t="s">
        <v>1839</v>
      </c>
      <c r="G621" s="52">
        <v>4365</v>
      </c>
      <c r="H621" s="331">
        <f t="shared" si="13"/>
        <v>0</v>
      </c>
      <c r="I621" s="266" t="s">
        <v>217</v>
      </c>
    </row>
    <row r="622" spans="1:9" x14ac:dyDescent="0.25">
      <c r="A622" s="269"/>
      <c r="B622" s="375" t="s">
        <v>1840</v>
      </c>
      <c r="C622" s="358" t="s">
        <v>1686</v>
      </c>
      <c r="D622" s="266" t="s">
        <v>516</v>
      </c>
      <c r="E622" s="310">
        <v>406</v>
      </c>
      <c r="F622" s="53">
        <v>41708</v>
      </c>
      <c r="G622" s="52">
        <v>406</v>
      </c>
      <c r="H622" s="331">
        <f t="shared" si="13"/>
        <v>0</v>
      </c>
      <c r="I622" s="266" t="s">
        <v>217</v>
      </c>
    </row>
    <row r="623" spans="1:9" x14ac:dyDescent="0.25">
      <c r="A623" s="269"/>
      <c r="B623" s="375" t="s">
        <v>1841</v>
      </c>
      <c r="C623" s="358" t="s">
        <v>1686</v>
      </c>
      <c r="D623" s="266" t="s">
        <v>351</v>
      </c>
      <c r="E623" s="310">
        <v>3919</v>
      </c>
      <c r="F623" s="53">
        <v>41708</v>
      </c>
      <c r="G623" s="52">
        <v>3919</v>
      </c>
      <c r="H623" s="331">
        <f t="shared" si="13"/>
        <v>0</v>
      </c>
      <c r="I623" s="266" t="s">
        <v>217</v>
      </c>
    </row>
    <row r="624" spans="1:9" x14ac:dyDescent="0.25">
      <c r="A624" s="269"/>
      <c r="B624" s="375" t="s">
        <v>1842</v>
      </c>
      <c r="C624" s="358" t="s">
        <v>1686</v>
      </c>
      <c r="D624" s="266" t="s">
        <v>1843</v>
      </c>
      <c r="E624" s="310">
        <v>15433.5</v>
      </c>
      <c r="F624" s="53">
        <v>41708</v>
      </c>
      <c r="G624" s="52">
        <v>15433.5</v>
      </c>
      <c r="H624" s="331">
        <f t="shared" si="13"/>
        <v>0</v>
      </c>
      <c r="I624" s="266" t="s">
        <v>217</v>
      </c>
    </row>
    <row r="625" spans="1:9" x14ac:dyDescent="0.25">
      <c r="A625" s="269"/>
      <c r="B625" s="375" t="s">
        <v>1844</v>
      </c>
      <c r="C625" s="358" t="s">
        <v>1686</v>
      </c>
      <c r="D625" s="266" t="s">
        <v>245</v>
      </c>
      <c r="E625" s="310">
        <v>22369.599999999999</v>
      </c>
      <c r="F625" s="53">
        <v>41707</v>
      </c>
      <c r="G625" s="52">
        <v>22369.599999999999</v>
      </c>
      <c r="H625" s="98">
        <f t="shared" si="13"/>
        <v>0</v>
      </c>
      <c r="I625" s="266" t="s">
        <v>37</v>
      </c>
    </row>
    <row r="626" spans="1:9" x14ac:dyDescent="0.25">
      <c r="A626" s="269"/>
      <c r="B626" s="375" t="s">
        <v>1845</v>
      </c>
      <c r="C626" s="358" t="s">
        <v>1686</v>
      </c>
      <c r="D626" s="266" t="s">
        <v>27</v>
      </c>
      <c r="E626" s="310">
        <v>25869.599999999999</v>
      </c>
      <c r="F626" s="376" t="s">
        <v>1846</v>
      </c>
      <c r="G626" s="64">
        <v>25869.599999999999</v>
      </c>
      <c r="H626" s="331">
        <f t="shared" si="13"/>
        <v>0</v>
      </c>
      <c r="I626" s="266" t="s">
        <v>37</v>
      </c>
    </row>
    <row r="627" spans="1:9" x14ac:dyDescent="0.25">
      <c r="A627" s="269"/>
      <c r="B627" s="375" t="s">
        <v>1847</v>
      </c>
      <c r="C627" s="358" t="s">
        <v>1686</v>
      </c>
      <c r="D627" s="266" t="s">
        <v>78</v>
      </c>
      <c r="E627" s="310">
        <v>6164</v>
      </c>
      <c r="F627" s="53">
        <v>41708</v>
      </c>
      <c r="G627" s="64">
        <v>6164</v>
      </c>
      <c r="H627" s="331">
        <f t="shared" si="13"/>
        <v>0</v>
      </c>
      <c r="I627" s="266" t="s">
        <v>217</v>
      </c>
    </row>
    <row r="628" spans="1:9" x14ac:dyDescent="0.25">
      <c r="A628" s="269"/>
      <c r="B628" s="375" t="s">
        <v>1848</v>
      </c>
      <c r="C628" s="358" t="s">
        <v>1686</v>
      </c>
      <c r="D628" s="266" t="s">
        <v>80</v>
      </c>
      <c r="E628" s="310">
        <v>3148</v>
      </c>
      <c r="F628" s="53">
        <v>41708</v>
      </c>
      <c r="G628" s="64">
        <v>3148</v>
      </c>
      <c r="H628" s="331">
        <f t="shared" si="13"/>
        <v>0</v>
      </c>
      <c r="I628" s="266" t="s">
        <v>217</v>
      </c>
    </row>
    <row r="629" spans="1:9" x14ac:dyDescent="0.25">
      <c r="A629" s="269"/>
      <c r="B629" s="375" t="s">
        <v>1849</v>
      </c>
      <c r="C629" s="358" t="s">
        <v>1686</v>
      </c>
      <c r="D629" s="266" t="s">
        <v>144</v>
      </c>
      <c r="E629" s="310">
        <v>4700</v>
      </c>
      <c r="F629" s="53">
        <v>41708</v>
      </c>
      <c r="G629" s="64">
        <v>4700</v>
      </c>
      <c r="H629" s="331">
        <f t="shared" si="13"/>
        <v>0</v>
      </c>
      <c r="I629" s="266" t="s">
        <v>217</v>
      </c>
    </row>
    <row r="630" spans="1:9" x14ac:dyDescent="0.25">
      <c r="A630" s="269"/>
      <c r="B630" s="375" t="s">
        <v>1850</v>
      </c>
      <c r="C630" s="358" t="s">
        <v>1686</v>
      </c>
      <c r="D630" s="266" t="s">
        <v>185</v>
      </c>
      <c r="E630" s="310">
        <v>11997</v>
      </c>
      <c r="F630" s="324" t="s">
        <v>1851</v>
      </c>
      <c r="G630" s="52">
        <v>11997</v>
      </c>
      <c r="H630" s="331">
        <f t="shared" si="13"/>
        <v>0</v>
      </c>
      <c r="I630" s="266" t="s">
        <v>37</v>
      </c>
    </row>
    <row r="631" spans="1:9" x14ac:dyDescent="0.25">
      <c r="A631" s="269"/>
      <c r="B631" s="375" t="s">
        <v>1852</v>
      </c>
      <c r="C631" s="358" t="s">
        <v>1686</v>
      </c>
      <c r="D631" s="266" t="s">
        <v>233</v>
      </c>
      <c r="E631" s="310">
        <v>3134</v>
      </c>
      <c r="F631" s="53">
        <v>41708</v>
      </c>
      <c r="G631" s="52">
        <v>3134</v>
      </c>
      <c r="H631" s="331">
        <f t="shared" si="13"/>
        <v>0</v>
      </c>
      <c r="I631" s="266"/>
    </row>
    <row r="632" spans="1:9" x14ac:dyDescent="0.25">
      <c r="A632" s="269"/>
      <c r="B632" s="375" t="s">
        <v>1853</v>
      </c>
      <c r="C632" s="358" t="s">
        <v>1686</v>
      </c>
      <c r="D632" s="266" t="s">
        <v>16</v>
      </c>
      <c r="E632" s="310">
        <v>2424</v>
      </c>
      <c r="F632" s="53">
        <v>41708</v>
      </c>
      <c r="G632" s="52">
        <v>2424</v>
      </c>
      <c r="H632" s="331">
        <f t="shared" si="13"/>
        <v>0</v>
      </c>
      <c r="I632" s="266" t="s">
        <v>217</v>
      </c>
    </row>
    <row r="633" spans="1:9" x14ac:dyDescent="0.25">
      <c r="A633" s="269"/>
      <c r="B633" s="375" t="s">
        <v>1854</v>
      </c>
      <c r="C633" s="358" t="s">
        <v>1686</v>
      </c>
      <c r="D633" s="266" t="s">
        <v>479</v>
      </c>
      <c r="E633" s="310">
        <v>4145.2</v>
      </c>
      <c r="F633" s="53">
        <v>41707</v>
      </c>
      <c r="G633" s="52">
        <v>4145.2</v>
      </c>
      <c r="H633" s="331">
        <f t="shared" si="13"/>
        <v>0</v>
      </c>
      <c r="I633" s="266" t="s">
        <v>37</v>
      </c>
    </row>
    <row r="634" spans="1:9" x14ac:dyDescent="0.25">
      <c r="A634" s="269"/>
      <c r="B634" s="375" t="s">
        <v>1855</v>
      </c>
      <c r="C634" s="358" t="s">
        <v>1686</v>
      </c>
      <c r="D634" s="273" t="s">
        <v>1856</v>
      </c>
      <c r="E634" s="318">
        <v>0</v>
      </c>
      <c r="F634" s="377" t="s">
        <v>1857</v>
      </c>
      <c r="G634" s="52"/>
      <c r="H634" s="331">
        <f t="shared" si="13"/>
        <v>0</v>
      </c>
      <c r="I634" s="266" t="s">
        <v>30</v>
      </c>
    </row>
    <row r="635" spans="1:9" x14ac:dyDescent="0.25">
      <c r="A635" s="269"/>
      <c r="B635" s="375" t="s">
        <v>1858</v>
      </c>
      <c r="C635" s="358" t="s">
        <v>1686</v>
      </c>
      <c r="D635" s="266" t="s">
        <v>782</v>
      </c>
      <c r="E635" s="310">
        <v>5198.6000000000004</v>
      </c>
      <c r="F635" s="53">
        <v>41706</v>
      </c>
      <c r="G635" s="52">
        <v>5198.6000000000004</v>
      </c>
      <c r="H635" s="331">
        <f t="shared" si="13"/>
        <v>0</v>
      </c>
      <c r="I635" s="266" t="s">
        <v>65</v>
      </c>
    </row>
    <row r="636" spans="1:9" x14ac:dyDescent="0.25">
      <c r="A636" s="269"/>
      <c r="B636" s="375" t="s">
        <v>1859</v>
      </c>
      <c r="C636" s="358" t="s">
        <v>1686</v>
      </c>
      <c r="D636" s="266" t="s">
        <v>62</v>
      </c>
      <c r="E636" s="310">
        <v>21690</v>
      </c>
      <c r="F636" s="53">
        <v>41706</v>
      </c>
      <c r="G636" s="52">
        <v>21690</v>
      </c>
      <c r="H636" s="331">
        <f t="shared" si="13"/>
        <v>0</v>
      </c>
      <c r="I636" s="266" t="s">
        <v>65</v>
      </c>
    </row>
    <row r="637" spans="1:9" x14ac:dyDescent="0.25">
      <c r="A637" s="269"/>
      <c r="B637" s="375" t="s">
        <v>1860</v>
      </c>
      <c r="C637" s="358" t="s">
        <v>1686</v>
      </c>
      <c r="D637" s="266" t="s">
        <v>98</v>
      </c>
      <c r="E637" s="310">
        <v>10906</v>
      </c>
      <c r="F637" s="53">
        <v>41706</v>
      </c>
      <c r="G637" s="52">
        <v>10906</v>
      </c>
      <c r="H637" s="98">
        <f t="shared" si="13"/>
        <v>0</v>
      </c>
      <c r="I637" s="266" t="s">
        <v>65</v>
      </c>
    </row>
    <row r="638" spans="1:9" x14ac:dyDescent="0.25">
      <c r="A638" s="269"/>
      <c r="B638" s="375" t="s">
        <v>1861</v>
      </c>
      <c r="C638" s="358" t="s">
        <v>1686</v>
      </c>
      <c r="D638" s="266" t="s">
        <v>68</v>
      </c>
      <c r="E638" s="310">
        <v>3400</v>
      </c>
      <c r="F638" s="53">
        <v>41706</v>
      </c>
      <c r="G638" s="52">
        <v>3400</v>
      </c>
      <c r="H638" s="98">
        <f t="shared" si="13"/>
        <v>0</v>
      </c>
      <c r="I638" s="266" t="s">
        <v>65</v>
      </c>
    </row>
    <row r="639" spans="1:9" x14ac:dyDescent="0.25">
      <c r="A639" s="269"/>
      <c r="B639" s="375" t="s">
        <v>1862</v>
      </c>
      <c r="C639" s="358" t="s">
        <v>1686</v>
      </c>
      <c r="D639" s="266" t="s">
        <v>147</v>
      </c>
      <c r="E639" s="315">
        <v>8734</v>
      </c>
      <c r="F639" s="78" t="s">
        <v>1863</v>
      </c>
      <c r="G639" s="52">
        <v>8734</v>
      </c>
      <c r="H639" s="98">
        <f t="shared" si="13"/>
        <v>0</v>
      </c>
      <c r="I639" s="266"/>
    </row>
    <row r="640" spans="1:9" x14ac:dyDescent="0.25">
      <c r="A640" s="269"/>
      <c r="B640" s="375" t="s">
        <v>1864</v>
      </c>
      <c r="C640" s="358" t="s">
        <v>1686</v>
      </c>
      <c r="D640" s="266" t="s">
        <v>795</v>
      </c>
      <c r="E640" s="310">
        <v>2482.1999999999998</v>
      </c>
      <c r="F640" s="313" t="s">
        <v>1865</v>
      </c>
      <c r="G640" s="52">
        <v>2482.1999999999998</v>
      </c>
      <c r="H640" s="331">
        <f t="shared" si="13"/>
        <v>0</v>
      </c>
      <c r="I640" s="266" t="s">
        <v>30</v>
      </c>
    </row>
    <row r="641" spans="1:9" x14ac:dyDescent="0.25">
      <c r="A641" s="269"/>
      <c r="B641" s="375" t="s">
        <v>1866</v>
      </c>
      <c r="C641" s="358" t="s">
        <v>1686</v>
      </c>
      <c r="D641" s="266" t="s">
        <v>269</v>
      </c>
      <c r="E641" s="310">
        <v>6679</v>
      </c>
      <c r="F641" s="53">
        <v>41706</v>
      </c>
      <c r="G641" s="52">
        <v>6679</v>
      </c>
      <c r="H641" s="331">
        <f t="shared" si="13"/>
        <v>0</v>
      </c>
      <c r="I641" s="266"/>
    </row>
    <row r="642" spans="1:9" x14ac:dyDescent="0.25">
      <c r="A642" s="269"/>
      <c r="B642" s="375" t="s">
        <v>1867</v>
      </c>
      <c r="C642" s="358" t="s">
        <v>1686</v>
      </c>
      <c r="D642" s="266" t="s">
        <v>396</v>
      </c>
      <c r="E642" s="310">
        <v>473</v>
      </c>
      <c r="F642" s="53">
        <v>41706</v>
      </c>
      <c r="G642" s="52">
        <v>473</v>
      </c>
      <c r="H642" s="331">
        <f t="shared" si="13"/>
        <v>0</v>
      </c>
      <c r="I642" s="266"/>
    </row>
    <row r="643" spans="1:9" x14ac:dyDescent="0.25">
      <c r="A643" s="269"/>
      <c r="B643" s="375" t="s">
        <v>1868</v>
      </c>
      <c r="C643" s="358" t="s">
        <v>1686</v>
      </c>
      <c r="D643" s="266" t="s">
        <v>14</v>
      </c>
      <c r="E643" s="310">
        <v>9000</v>
      </c>
      <c r="F643" s="53">
        <v>41707</v>
      </c>
      <c r="G643" s="52">
        <v>9000</v>
      </c>
      <c r="H643" s="98">
        <f t="shared" si="13"/>
        <v>0</v>
      </c>
      <c r="I643" s="266" t="s">
        <v>21</v>
      </c>
    </row>
    <row r="644" spans="1:9" x14ac:dyDescent="0.25">
      <c r="A644" s="269"/>
      <c r="B644" s="375" t="s">
        <v>1869</v>
      </c>
      <c r="C644" s="358" t="s">
        <v>1686</v>
      </c>
      <c r="D644" s="266" t="s">
        <v>63</v>
      </c>
      <c r="E644" s="310">
        <v>2024.5</v>
      </c>
      <c r="F644" s="53">
        <v>41707</v>
      </c>
      <c r="G644" s="52">
        <v>2024.5</v>
      </c>
      <c r="H644" s="331">
        <f t="shared" si="13"/>
        <v>0</v>
      </c>
      <c r="I644" s="266" t="s">
        <v>21</v>
      </c>
    </row>
    <row r="645" spans="1:9" x14ac:dyDescent="0.25">
      <c r="A645" s="269"/>
      <c r="B645" s="375" t="s">
        <v>1870</v>
      </c>
      <c r="C645" s="358" t="s">
        <v>1686</v>
      </c>
      <c r="D645" s="266" t="s">
        <v>942</v>
      </c>
      <c r="E645" s="310">
        <v>257</v>
      </c>
      <c r="F645" s="53">
        <v>41706</v>
      </c>
      <c r="G645" s="52">
        <v>257</v>
      </c>
      <c r="H645" s="331">
        <f t="shared" si="13"/>
        <v>0</v>
      </c>
      <c r="I645" s="266" t="s">
        <v>8</v>
      </c>
    </row>
    <row r="646" spans="1:9" x14ac:dyDescent="0.25">
      <c r="A646" s="269">
        <v>41707</v>
      </c>
      <c r="B646" s="375" t="s">
        <v>1871</v>
      </c>
      <c r="C646" s="358" t="s">
        <v>1686</v>
      </c>
      <c r="D646" s="378" t="s">
        <v>1872</v>
      </c>
      <c r="E646" s="379">
        <v>0</v>
      </c>
      <c r="F646" s="39"/>
      <c r="G646" s="38"/>
      <c r="H646" s="331">
        <f t="shared" si="13"/>
        <v>0</v>
      </c>
      <c r="I646" s="40"/>
    </row>
    <row r="647" spans="1:9" x14ac:dyDescent="0.25">
      <c r="A647" s="269"/>
      <c r="B647" s="375" t="s">
        <v>1873</v>
      </c>
      <c r="C647" s="358" t="s">
        <v>1686</v>
      </c>
      <c r="D647" s="36" t="s">
        <v>8</v>
      </c>
      <c r="E647" s="380">
        <v>516.5</v>
      </c>
      <c r="F647" s="39">
        <v>41707</v>
      </c>
      <c r="G647" s="38">
        <v>516.5</v>
      </c>
      <c r="H647" s="331">
        <f t="shared" si="13"/>
        <v>0</v>
      </c>
      <c r="I647" s="36" t="s">
        <v>8</v>
      </c>
    </row>
    <row r="648" spans="1:9" x14ac:dyDescent="0.25">
      <c r="A648" s="269"/>
      <c r="B648" s="375" t="s">
        <v>1874</v>
      </c>
      <c r="C648" s="358" t="s">
        <v>1686</v>
      </c>
      <c r="D648" s="36" t="s">
        <v>8</v>
      </c>
      <c r="E648" s="380">
        <v>949</v>
      </c>
      <c r="F648" s="39">
        <v>41707</v>
      </c>
      <c r="G648" s="38">
        <v>949</v>
      </c>
      <c r="H648" s="98">
        <f t="shared" si="13"/>
        <v>0</v>
      </c>
      <c r="I648" s="36" t="s">
        <v>8</v>
      </c>
    </row>
    <row r="649" spans="1:9" x14ac:dyDescent="0.25">
      <c r="A649" s="269"/>
      <c r="B649" s="375" t="s">
        <v>1875</v>
      </c>
      <c r="C649" s="358" t="s">
        <v>1686</v>
      </c>
      <c r="D649" s="36" t="s">
        <v>136</v>
      </c>
      <c r="E649" s="380">
        <v>2112</v>
      </c>
      <c r="F649" s="39">
        <v>41707</v>
      </c>
      <c r="G649" s="38">
        <v>2112</v>
      </c>
      <c r="H649" s="331">
        <f t="shared" si="13"/>
        <v>0</v>
      </c>
      <c r="I649" s="36"/>
    </row>
    <row r="650" spans="1:9" x14ac:dyDescent="0.25">
      <c r="A650" s="269"/>
      <c r="B650" s="375" t="s">
        <v>1876</v>
      </c>
      <c r="C650" s="358" t="s">
        <v>1686</v>
      </c>
      <c r="D650" s="36" t="s">
        <v>8</v>
      </c>
      <c r="E650" s="380">
        <v>863.5</v>
      </c>
      <c r="F650" s="39">
        <v>41707</v>
      </c>
      <c r="G650" s="38">
        <v>863.5</v>
      </c>
      <c r="H650" s="331">
        <f t="shared" si="13"/>
        <v>0</v>
      </c>
      <c r="I650" s="36" t="s">
        <v>8</v>
      </c>
    </row>
    <row r="651" spans="1:9" x14ac:dyDescent="0.25">
      <c r="A651" s="269"/>
      <c r="B651" s="375" t="s">
        <v>1877</v>
      </c>
      <c r="C651" s="358" t="s">
        <v>1686</v>
      </c>
      <c r="D651" s="378" t="s">
        <v>1872</v>
      </c>
      <c r="E651" s="379">
        <v>0</v>
      </c>
      <c r="F651" s="39"/>
      <c r="G651" s="38"/>
      <c r="H651" s="331">
        <f t="shared" si="13"/>
        <v>0</v>
      </c>
      <c r="I651" s="36"/>
    </row>
    <row r="652" spans="1:9" x14ac:dyDescent="0.25">
      <c r="A652" s="269"/>
      <c r="B652" s="375" t="s">
        <v>1878</v>
      </c>
      <c r="C652" s="358" t="s">
        <v>1686</v>
      </c>
      <c r="D652" s="36" t="s">
        <v>1879</v>
      </c>
      <c r="E652" s="380">
        <v>1157</v>
      </c>
      <c r="F652" s="39">
        <v>41707</v>
      </c>
      <c r="G652" s="38">
        <v>1157</v>
      </c>
      <c r="H652" s="331">
        <f t="shared" si="13"/>
        <v>0</v>
      </c>
      <c r="I652" s="36"/>
    </row>
    <row r="653" spans="1:9" x14ac:dyDescent="0.25">
      <c r="A653" s="269"/>
      <c r="B653" s="375" t="s">
        <v>1880</v>
      </c>
      <c r="C653" s="358" t="s">
        <v>1686</v>
      </c>
      <c r="D653" s="36" t="s">
        <v>180</v>
      </c>
      <c r="E653" s="380">
        <v>22684.5</v>
      </c>
      <c r="F653" s="39">
        <v>41707</v>
      </c>
      <c r="G653" s="38">
        <v>22684.5</v>
      </c>
      <c r="H653" s="331">
        <f t="shared" si="13"/>
        <v>0</v>
      </c>
      <c r="I653" s="36" t="s">
        <v>37</v>
      </c>
    </row>
    <row r="654" spans="1:9" x14ac:dyDescent="0.25">
      <c r="A654" s="269"/>
      <c r="B654" s="375" t="s">
        <v>1881</v>
      </c>
      <c r="C654" s="358" t="s">
        <v>1686</v>
      </c>
      <c r="D654" s="36" t="s">
        <v>260</v>
      </c>
      <c r="E654" s="380">
        <v>904</v>
      </c>
      <c r="F654" s="39">
        <v>41707</v>
      </c>
      <c r="G654" s="38">
        <v>904</v>
      </c>
      <c r="H654" s="331">
        <f t="shared" si="13"/>
        <v>0</v>
      </c>
      <c r="I654" s="36" t="s">
        <v>65</v>
      </c>
    </row>
    <row r="655" spans="1:9" x14ac:dyDescent="0.25">
      <c r="A655" s="269"/>
      <c r="B655" s="375" t="s">
        <v>1882</v>
      </c>
      <c r="C655" s="358" t="s">
        <v>1686</v>
      </c>
      <c r="D655" s="36" t="s">
        <v>44</v>
      </c>
      <c r="E655" s="380">
        <v>4560</v>
      </c>
      <c r="F655" s="39">
        <v>41720</v>
      </c>
      <c r="G655" s="38">
        <v>4560</v>
      </c>
      <c r="H655" s="98">
        <f t="shared" si="13"/>
        <v>0</v>
      </c>
      <c r="I655" s="36" t="s">
        <v>65</v>
      </c>
    </row>
    <row r="656" spans="1:9" x14ac:dyDescent="0.25">
      <c r="A656" s="269"/>
      <c r="B656" s="375" t="s">
        <v>1883</v>
      </c>
      <c r="C656" s="358" t="s">
        <v>1686</v>
      </c>
      <c r="D656" s="36" t="s">
        <v>43</v>
      </c>
      <c r="E656" s="380">
        <v>1900</v>
      </c>
      <c r="F656" s="39">
        <v>41720</v>
      </c>
      <c r="G656" s="38">
        <v>1900</v>
      </c>
      <c r="H656" s="331">
        <f t="shared" si="13"/>
        <v>0</v>
      </c>
      <c r="I656" s="36" t="s">
        <v>12</v>
      </c>
    </row>
    <row r="657" spans="1:9" x14ac:dyDescent="0.25">
      <c r="A657" s="269"/>
      <c r="B657" s="375" t="s">
        <v>1884</v>
      </c>
      <c r="C657" s="358" t="s">
        <v>1686</v>
      </c>
      <c r="D657" s="36" t="s">
        <v>1885</v>
      </c>
      <c r="E657" s="380">
        <v>2660</v>
      </c>
      <c r="F657" s="39">
        <v>41720</v>
      </c>
      <c r="G657" s="38">
        <v>2660</v>
      </c>
      <c r="H657" s="331">
        <f t="shared" si="13"/>
        <v>0</v>
      </c>
      <c r="I657" s="36" t="s">
        <v>12</v>
      </c>
    </row>
    <row r="658" spans="1:9" x14ac:dyDescent="0.25">
      <c r="A658" s="269"/>
      <c r="B658" s="375" t="s">
        <v>1886</v>
      </c>
      <c r="C658" s="358" t="s">
        <v>1686</v>
      </c>
      <c r="D658" s="36" t="s">
        <v>36</v>
      </c>
      <c r="E658" s="380">
        <v>23266</v>
      </c>
      <c r="F658" s="39">
        <v>41707</v>
      </c>
      <c r="G658" s="38">
        <v>23266</v>
      </c>
      <c r="H658" s="331">
        <f t="shared" si="13"/>
        <v>0</v>
      </c>
      <c r="I658" s="36" t="s">
        <v>65</v>
      </c>
    </row>
    <row r="659" spans="1:9" x14ac:dyDescent="0.25">
      <c r="A659" s="269"/>
      <c r="B659" s="375" t="s">
        <v>1887</v>
      </c>
      <c r="C659" s="358" t="s">
        <v>1686</v>
      </c>
      <c r="D659" s="36" t="s">
        <v>47</v>
      </c>
      <c r="E659" s="380">
        <v>2781</v>
      </c>
      <c r="F659" s="39">
        <v>41707</v>
      </c>
      <c r="G659" s="38">
        <v>2781</v>
      </c>
      <c r="H659" s="331">
        <f t="shared" si="13"/>
        <v>0</v>
      </c>
      <c r="I659" s="36" t="s">
        <v>12</v>
      </c>
    </row>
    <row r="660" spans="1:9" x14ac:dyDescent="0.25">
      <c r="A660" s="269"/>
      <c r="B660" s="375" t="s">
        <v>1888</v>
      </c>
      <c r="C660" s="358" t="s">
        <v>1686</v>
      </c>
      <c r="D660" s="36" t="s">
        <v>34</v>
      </c>
      <c r="E660" s="380">
        <v>2343.6</v>
      </c>
      <c r="F660" s="39">
        <v>41707</v>
      </c>
      <c r="G660" s="38">
        <v>2343.6</v>
      </c>
      <c r="H660" s="331">
        <f t="shared" si="13"/>
        <v>0</v>
      </c>
      <c r="I660" s="36" t="s">
        <v>12</v>
      </c>
    </row>
    <row r="661" spans="1:9" x14ac:dyDescent="0.25">
      <c r="A661" s="269"/>
      <c r="B661" s="375" t="s">
        <v>1889</v>
      </c>
      <c r="C661" s="358" t="s">
        <v>1686</v>
      </c>
      <c r="D661" s="36" t="s">
        <v>29</v>
      </c>
      <c r="E661" s="380">
        <v>5578.5</v>
      </c>
      <c r="F661" s="39">
        <v>41707</v>
      </c>
      <c r="G661" s="38">
        <v>5578.5</v>
      </c>
      <c r="H661" s="331">
        <f t="shared" si="13"/>
        <v>0</v>
      </c>
      <c r="I661" s="36" t="s">
        <v>12</v>
      </c>
    </row>
    <row r="662" spans="1:9" x14ac:dyDescent="0.25">
      <c r="A662" s="269"/>
      <c r="B662" s="375" t="s">
        <v>1890</v>
      </c>
      <c r="C662" s="358" t="s">
        <v>1686</v>
      </c>
      <c r="D662" s="36" t="s">
        <v>35</v>
      </c>
      <c r="E662" s="380">
        <v>1459.5</v>
      </c>
      <c r="F662" s="39">
        <v>41707</v>
      </c>
      <c r="G662" s="38">
        <v>1459.5</v>
      </c>
      <c r="H662" s="331">
        <f t="shared" si="13"/>
        <v>0</v>
      </c>
      <c r="I662" s="36" t="s">
        <v>12</v>
      </c>
    </row>
    <row r="663" spans="1:9" x14ac:dyDescent="0.25">
      <c r="A663" s="269"/>
      <c r="B663" s="375" t="s">
        <v>1891</v>
      </c>
      <c r="C663" s="358" t="s">
        <v>1686</v>
      </c>
      <c r="D663" s="36" t="s">
        <v>1793</v>
      </c>
      <c r="E663" s="380">
        <v>1935</v>
      </c>
      <c r="F663" s="39">
        <v>41707</v>
      </c>
      <c r="G663" s="38">
        <v>1935</v>
      </c>
      <c r="H663" s="331">
        <f t="shared" si="13"/>
        <v>0</v>
      </c>
      <c r="I663" s="36" t="s">
        <v>12</v>
      </c>
    </row>
    <row r="664" spans="1:9" x14ac:dyDescent="0.25">
      <c r="A664" s="269"/>
      <c r="B664" s="375" t="s">
        <v>1892</v>
      </c>
      <c r="C664" s="358" t="s">
        <v>1686</v>
      </c>
      <c r="D664" s="36" t="s">
        <v>1893</v>
      </c>
      <c r="E664" s="380">
        <v>8925.1</v>
      </c>
      <c r="F664" s="39">
        <v>41707</v>
      </c>
      <c r="G664" s="38">
        <v>8925.1</v>
      </c>
      <c r="H664" s="331">
        <f t="shared" si="13"/>
        <v>0</v>
      </c>
      <c r="I664" s="36" t="s">
        <v>12</v>
      </c>
    </row>
    <row r="665" spans="1:9" x14ac:dyDescent="0.25">
      <c r="A665" s="269"/>
      <c r="B665" s="375" t="s">
        <v>1894</v>
      </c>
      <c r="C665" s="358" t="s">
        <v>1686</v>
      </c>
      <c r="D665" s="36" t="s">
        <v>13</v>
      </c>
      <c r="E665" s="380">
        <v>6968</v>
      </c>
      <c r="F665" s="55" t="s">
        <v>1895</v>
      </c>
      <c r="G665" s="45">
        <v>2664</v>
      </c>
      <c r="H665" s="312">
        <f t="shared" si="13"/>
        <v>4304</v>
      </c>
      <c r="I665" s="36" t="s">
        <v>21</v>
      </c>
    </row>
    <row r="666" spans="1:9" x14ac:dyDescent="0.25">
      <c r="A666" s="269"/>
      <c r="B666" s="375" t="s">
        <v>1896</v>
      </c>
      <c r="C666" s="358" t="s">
        <v>1686</v>
      </c>
      <c r="D666" s="36" t="s">
        <v>36</v>
      </c>
      <c r="E666" s="380">
        <v>7051.5</v>
      </c>
      <c r="F666" s="39">
        <v>41709</v>
      </c>
      <c r="G666" s="38">
        <v>7051.5</v>
      </c>
      <c r="H666" s="331">
        <f t="shared" si="13"/>
        <v>0</v>
      </c>
      <c r="I666" s="36" t="s">
        <v>21</v>
      </c>
    </row>
    <row r="667" spans="1:9" x14ac:dyDescent="0.25">
      <c r="A667" s="269"/>
      <c r="B667" s="375" t="s">
        <v>1897</v>
      </c>
      <c r="C667" s="358" t="s">
        <v>1686</v>
      </c>
      <c r="D667" s="36" t="s">
        <v>766</v>
      </c>
      <c r="E667" s="380">
        <v>24593.7</v>
      </c>
      <c r="F667" s="39">
        <v>41707</v>
      </c>
      <c r="G667" s="38">
        <v>24593.7</v>
      </c>
      <c r="H667" s="331">
        <f t="shared" si="13"/>
        <v>0</v>
      </c>
      <c r="I667" s="36" t="s">
        <v>27</v>
      </c>
    </row>
    <row r="668" spans="1:9" x14ac:dyDescent="0.25">
      <c r="A668" s="269"/>
      <c r="B668" s="375" t="s">
        <v>1898</v>
      </c>
      <c r="C668" s="358" t="s">
        <v>1686</v>
      </c>
      <c r="D668" s="36" t="s">
        <v>27</v>
      </c>
      <c r="E668" s="380">
        <v>3350.5</v>
      </c>
      <c r="F668" s="39">
        <v>41707</v>
      </c>
      <c r="G668" s="38">
        <v>3350.5</v>
      </c>
      <c r="H668" s="98">
        <f t="shared" si="13"/>
        <v>0</v>
      </c>
      <c r="I668" s="36" t="s">
        <v>21</v>
      </c>
    </row>
    <row r="669" spans="1:9" x14ac:dyDescent="0.25">
      <c r="A669" s="269"/>
      <c r="B669" s="375" t="s">
        <v>1899</v>
      </c>
      <c r="C669" s="358" t="s">
        <v>1686</v>
      </c>
      <c r="D669" s="36" t="s">
        <v>55</v>
      </c>
      <c r="E669" s="380">
        <v>17767.099999999999</v>
      </c>
      <c r="F669" s="55" t="s">
        <v>1900</v>
      </c>
      <c r="G669" s="38">
        <v>17767.099999999999</v>
      </c>
      <c r="H669" s="98">
        <f t="shared" si="13"/>
        <v>0</v>
      </c>
      <c r="I669" s="36"/>
    </row>
    <row r="670" spans="1:9" x14ac:dyDescent="0.25">
      <c r="A670" s="269"/>
      <c r="B670" s="375" t="s">
        <v>1901</v>
      </c>
      <c r="C670" s="358" t="s">
        <v>1686</v>
      </c>
      <c r="D670" s="36" t="s">
        <v>8</v>
      </c>
      <c r="E670" s="380">
        <v>4553.5</v>
      </c>
      <c r="F670" s="39">
        <v>41707</v>
      </c>
      <c r="G670" s="38">
        <v>4553.5</v>
      </c>
      <c r="H670" s="331">
        <f t="shared" si="13"/>
        <v>0</v>
      </c>
      <c r="I670" s="36" t="s">
        <v>8</v>
      </c>
    </row>
    <row r="671" spans="1:9" x14ac:dyDescent="0.25">
      <c r="A671" s="269"/>
      <c r="B671" s="375" t="s">
        <v>1902</v>
      </c>
      <c r="C671" s="358" t="s">
        <v>1686</v>
      </c>
      <c r="D671" s="36" t="s">
        <v>1903</v>
      </c>
      <c r="E671" s="380">
        <v>460.2</v>
      </c>
      <c r="F671" s="39">
        <v>41707</v>
      </c>
      <c r="G671" s="38">
        <v>460.2</v>
      </c>
      <c r="H671" s="331">
        <f t="shared" si="13"/>
        <v>0</v>
      </c>
      <c r="I671" s="36"/>
    </row>
    <row r="672" spans="1:9" x14ac:dyDescent="0.25">
      <c r="A672" s="269"/>
      <c r="B672" s="375" t="s">
        <v>1904</v>
      </c>
      <c r="C672" s="358" t="s">
        <v>1686</v>
      </c>
      <c r="D672" s="36" t="s">
        <v>130</v>
      </c>
      <c r="E672" s="380">
        <v>8912.5</v>
      </c>
      <c r="F672" s="39">
        <v>41708</v>
      </c>
      <c r="G672" s="38">
        <v>8912.5</v>
      </c>
      <c r="H672" s="331">
        <f t="shared" si="13"/>
        <v>0</v>
      </c>
      <c r="I672" s="36" t="s">
        <v>21</v>
      </c>
    </row>
    <row r="673" spans="1:9" x14ac:dyDescent="0.25">
      <c r="A673" s="269"/>
      <c r="B673" s="375" t="s">
        <v>1905</v>
      </c>
      <c r="C673" s="358" t="s">
        <v>1686</v>
      </c>
      <c r="D673" s="36" t="s">
        <v>22</v>
      </c>
      <c r="E673" s="380">
        <v>6630.5</v>
      </c>
      <c r="F673" s="39">
        <v>41707</v>
      </c>
      <c r="G673" s="38">
        <v>6630.5</v>
      </c>
      <c r="H673" s="331">
        <f t="shared" si="13"/>
        <v>0</v>
      </c>
      <c r="I673" s="36"/>
    </row>
    <row r="674" spans="1:9" x14ac:dyDescent="0.25">
      <c r="A674" s="269"/>
      <c r="B674" s="375" t="s">
        <v>1906</v>
      </c>
      <c r="C674" s="358" t="s">
        <v>1686</v>
      </c>
      <c r="D674" s="378" t="s">
        <v>1872</v>
      </c>
      <c r="E674" s="379">
        <v>0</v>
      </c>
      <c r="F674" s="39"/>
      <c r="G674" s="38"/>
      <c r="H674" s="331">
        <f t="shared" si="13"/>
        <v>0</v>
      </c>
      <c r="I674" s="36"/>
    </row>
    <row r="675" spans="1:9" x14ac:dyDescent="0.25">
      <c r="A675" s="269"/>
      <c r="B675" s="375" t="s">
        <v>1907</v>
      </c>
      <c r="C675" s="358" t="s">
        <v>1686</v>
      </c>
      <c r="D675" s="36" t="s">
        <v>50</v>
      </c>
      <c r="E675" s="380">
        <v>16116</v>
      </c>
      <c r="F675" s="39">
        <v>41707</v>
      </c>
      <c r="G675" s="38">
        <v>16116</v>
      </c>
      <c r="H675" s="331">
        <f t="shared" si="13"/>
        <v>0</v>
      </c>
      <c r="I675" s="36"/>
    </row>
    <row r="676" spans="1:9" x14ac:dyDescent="0.25">
      <c r="A676" s="269"/>
      <c r="B676" s="375" t="s">
        <v>1908</v>
      </c>
      <c r="C676" s="358" t="s">
        <v>1686</v>
      </c>
      <c r="D676" s="36" t="s">
        <v>69</v>
      </c>
      <c r="E676" s="380">
        <v>2445.5</v>
      </c>
      <c r="F676" s="39">
        <v>41707</v>
      </c>
      <c r="G676" s="38">
        <v>2445.5</v>
      </c>
      <c r="H676" s="331">
        <f t="shared" si="13"/>
        <v>0</v>
      </c>
      <c r="I676" s="36"/>
    </row>
    <row r="677" spans="1:9" x14ac:dyDescent="0.25">
      <c r="A677" s="269"/>
      <c r="B677" s="375" t="s">
        <v>1909</v>
      </c>
      <c r="C677" s="358" t="s">
        <v>1686</v>
      </c>
      <c r="D677" s="36" t="s">
        <v>1910</v>
      </c>
      <c r="E677" s="380">
        <v>635.5</v>
      </c>
      <c r="F677" s="39">
        <v>41707</v>
      </c>
      <c r="G677" s="38">
        <v>635.5</v>
      </c>
      <c r="H677" s="331">
        <f t="shared" si="13"/>
        <v>0</v>
      </c>
      <c r="I677" s="36"/>
    </row>
    <row r="678" spans="1:9" x14ac:dyDescent="0.25">
      <c r="A678" s="269"/>
      <c r="B678" s="375" t="s">
        <v>1911</v>
      </c>
      <c r="C678" s="358" t="s">
        <v>1686</v>
      </c>
      <c r="D678" s="36" t="s">
        <v>136</v>
      </c>
      <c r="E678" s="380">
        <v>1794.5</v>
      </c>
      <c r="F678" s="39">
        <v>41707</v>
      </c>
      <c r="G678" s="38">
        <v>1794.5</v>
      </c>
      <c r="H678" s="331">
        <f t="shared" si="13"/>
        <v>0</v>
      </c>
      <c r="I678" s="36"/>
    </row>
    <row r="679" spans="1:9" x14ac:dyDescent="0.25">
      <c r="A679" s="269"/>
      <c r="B679" s="375" t="s">
        <v>1912</v>
      </c>
      <c r="C679" s="358" t="s">
        <v>1686</v>
      </c>
      <c r="D679" s="36" t="s">
        <v>509</v>
      </c>
      <c r="E679" s="380">
        <v>14948.5</v>
      </c>
      <c r="F679" s="39">
        <v>41707</v>
      </c>
      <c r="G679" s="38">
        <v>14948.5</v>
      </c>
      <c r="H679" s="331">
        <f t="shared" si="13"/>
        <v>0</v>
      </c>
      <c r="I679" s="36"/>
    </row>
    <row r="680" spans="1:9" x14ac:dyDescent="0.25">
      <c r="A680" s="269"/>
      <c r="B680" s="375" t="s">
        <v>1913</v>
      </c>
      <c r="C680" s="358" t="s">
        <v>1686</v>
      </c>
      <c r="D680" s="20" t="s">
        <v>148</v>
      </c>
      <c r="E680" s="315">
        <v>8384</v>
      </c>
      <c r="F680" s="53">
        <v>41708</v>
      </c>
      <c r="G680" s="52">
        <v>8384</v>
      </c>
      <c r="H680" s="331">
        <f t="shared" si="13"/>
        <v>0</v>
      </c>
      <c r="I680" s="20" t="s">
        <v>65</v>
      </c>
    </row>
    <row r="681" spans="1:9" x14ac:dyDescent="0.25">
      <c r="A681" s="269"/>
      <c r="B681" s="375" t="s">
        <v>1914</v>
      </c>
      <c r="C681" s="358" t="s">
        <v>1686</v>
      </c>
      <c r="D681" s="36" t="s">
        <v>795</v>
      </c>
      <c r="E681" s="380">
        <v>3095.5</v>
      </c>
      <c r="F681" s="53">
        <v>41708</v>
      </c>
      <c r="G681" s="38">
        <v>3095.5</v>
      </c>
      <c r="H681" s="331">
        <f t="shared" si="13"/>
        <v>0</v>
      </c>
      <c r="I681" s="36" t="s">
        <v>65</v>
      </c>
    </row>
    <row r="682" spans="1:9" x14ac:dyDescent="0.25">
      <c r="A682" s="269"/>
      <c r="B682" s="375" t="s">
        <v>1915</v>
      </c>
      <c r="C682" s="358" t="s">
        <v>1686</v>
      </c>
      <c r="D682" s="20" t="s">
        <v>1916</v>
      </c>
      <c r="E682" s="315">
        <v>363.5</v>
      </c>
      <c r="F682" s="53">
        <v>41708</v>
      </c>
      <c r="G682" s="52">
        <v>363.5</v>
      </c>
      <c r="H682" s="331">
        <f t="shared" si="13"/>
        <v>0</v>
      </c>
      <c r="I682" s="20" t="s">
        <v>65</v>
      </c>
    </row>
    <row r="683" spans="1:9" x14ac:dyDescent="0.25">
      <c r="A683" s="269"/>
      <c r="B683" s="375" t="s">
        <v>1917</v>
      </c>
      <c r="C683" s="358" t="s">
        <v>1686</v>
      </c>
      <c r="D683" s="36" t="s">
        <v>316</v>
      </c>
      <c r="E683" s="380">
        <v>1100</v>
      </c>
      <c r="F683" s="53">
        <v>41708</v>
      </c>
      <c r="G683" s="38">
        <v>1100</v>
      </c>
      <c r="H683" s="331">
        <f t="shared" si="13"/>
        <v>0</v>
      </c>
      <c r="I683" s="36" t="s">
        <v>65</v>
      </c>
    </row>
    <row r="684" spans="1:9" x14ac:dyDescent="0.25">
      <c r="A684" s="263"/>
      <c r="B684" s="369"/>
      <c r="C684" s="286"/>
      <c r="D684" s="37" t="s">
        <v>1918</v>
      </c>
      <c r="E684" s="38"/>
      <c r="F684" s="263"/>
      <c r="G684" s="38"/>
      <c r="H684" s="40">
        <f t="shared" ref="H684:H685" si="14">E684-G684</f>
        <v>0</v>
      </c>
    </row>
    <row r="685" spans="1:9" x14ac:dyDescent="0.25">
      <c r="A685" s="263"/>
      <c r="B685" s="369"/>
      <c r="C685" s="286"/>
      <c r="D685" s="37" t="s">
        <v>1919</v>
      </c>
      <c r="E685" s="58"/>
      <c r="F685" s="340"/>
      <c r="G685" s="58"/>
      <c r="H685" s="40">
        <f t="shared" si="14"/>
        <v>0</v>
      </c>
    </row>
    <row r="686" spans="1:9" x14ac:dyDescent="0.25">
      <c r="A686" s="263"/>
      <c r="B686" s="369"/>
      <c r="C686" s="286"/>
      <c r="D686" s="37" t="s">
        <v>1280</v>
      </c>
      <c r="E686" s="58"/>
      <c r="F686" s="340"/>
      <c r="G686" s="58"/>
      <c r="H686" s="40"/>
    </row>
    <row r="687" spans="1:9" ht="18.75" x14ac:dyDescent="0.3">
      <c r="A687" s="592" t="str">
        <f>A618</f>
        <v>REMISIONES DE    M A R Z O        2 0 1 4</v>
      </c>
      <c r="B687" s="592"/>
      <c r="C687" s="592"/>
      <c r="D687" s="592"/>
      <c r="E687" s="592"/>
      <c r="F687" s="592"/>
      <c r="G687" s="339"/>
      <c r="H687" s="135"/>
    </row>
    <row r="688" spans="1:9" ht="35.25" thickBot="1" x14ac:dyDescent="0.35">
      <c r="A688" s="340" t="s">
        <v>1</v>
      </c>
      <c r="B688" s="256" t="s">
        <v>2</v>
      </c>
      <c r="C688" s="257"/>
      <c r="D688" s="258" t="s">
        <v>1531</v>
      </c>
      <c r="E688" s="259" t="s">
        <v>4</v>
      </c>
      <c r="F688" s="260" t="s">
        <v>5</v>
      </c>
      <c r="G688" s="261" t="s">
        <v>6</v>
      </c>
      <c r="H688" s="262" t="s">
        <v>7</v>
      </c>
    </row>
    <row r="689" spans="1:9" ht="15.75" thickTop="1" x14ac:dyDescent="0.25">
      <c r="A689" s="269">
        <v>41707</v>
      </c>
      <c r="B689" s="283" t="s">
        <v>1920</v>
      </c>
      <c r="C689" s="358" t="s">
        <v>1686</v>
      </c>
      <c r="D689" s="36" t="s">
        <v>186</v>
      </c>
      <c r="E689" s="40">
        <v>2424</v>
      </c>
      <c r="F689" s="381">
        <v>41708</v>
      </c>
      <c r="G689" s="382">
        <v>2424</v>
      </c>
      <c r="H689" s="60">
        <f t="shared" ref="H689:H752" si="15">E689-G689</f>
        <v>0</v>
      </c>
      <c r="I689" s="36"/>
    </row>
    <row r="690" spans="1:9" x14ac:dyDescent="0.25">
      <c r="A690" s="269"/>
      <c r="B690" s="283" t="s">
        <v>1921</v>
      </c>
      <c r="C690" s="358" t="s">
        <v>1686</v>
      </c>
      <c r="D690" s="36" t="s">
        <v>68</v>
      </c>
      <c r="E690" s="380">
        <v>4808</v>
      </c>
      <c r="F690" s="39">
        <v>41708</v>
      </c>
      <c r="G690" s="38">
        <v>4808</v>
      </c>
      <c r="H690" s="331">
        <f t="shared" si="15"/>
        <v>0</v>
      </c>
      <c r="I690" s="36" t="s">
        <v>37</v>
      </c>
    </row>
    <row r="691" spans="1:9" x14ac:dyDescent="0.25">
      <c r="A691" s="269"/>
      <c r="B691" s="283" t="s">
        <v>1922</v>
      </c>
      <c r="C691" s="358" t="s">
        <v>1686</v>
      </c>
      <c r="D691" s="36" t="s">
        <v>98</v>
      </c>
      <c r="E691" s="380">
        <v>8320</v>
      </c>
      <c r="F691" s="39">
        <v>41708</v>
      </c>
      <c r="G691" s="38">
        <v>8320</v>
      </c>
      <c r="H691" s="331">
        <f t="shared" si="15"/>
        <v>0</v>
      </c>
      <c r="I691" s="36" t="s">
        <v>37</v>
      </c>
    </row>
    <row r="692" spans="1:9" x14ac:dyDescent="0.25">
      <c r="A692" s="269"/>
      <c r="B692" s="283" t="s">
        <v>1923</v>
      </c>
      <c r="C692" s="358" t="s">
        <v>1686</v>
      </c>
      <c r="D692" s="36" t="s">
        <v>68</v>
      </c>
      <c r="E692" s="380">
        <v>1016</v>
      </c>
      <c r="F692" s="39">
        <v>41708</v>
      </c>
      <c r="G692" s="38">
        <v>1016</v>
      </c>
      <c r="H692" s="331">
        <f t="shared" si="15"/>
        <v>0</v>
      </c>
      <c r="I692" s="36" t="s">
        <v>37</v>
      </c>
    </row>
    <row r="693" spans="1:9" x14ac:dyDescent="0.25">
      <c r="A693" s="269"/>
      <c r="B693" s="283" t="s">
        <v>1924</v>
      </c>
      <c r="C693" s="358" t="s">
        <v>1686</v>
      </c>
      <c r="D693" s="36" t="s">
        <v>148</v>
      </c>
      <c r="E693" s="380">
        <v>22494.5</v>
      </c>
      <c r="F693" s="39">
        <v>41708</v>
      </c>
      <c r="G693" s="38">
        <v>22494.5</v>
      </c>
      <c r="H693" s="331">
        <f t="shared" si="15"/>
        <v>0</v>
      </c>
      <c r="I693" s="36" t="s">
        <v>27</v>
      </c>
    </row>
    <row r="694" spans="1:9" x14ac:dyDescent="0.25">
      <c r="A694" s="269"/>
      <c r="B694" s="283" t="s">
        <v>1925</v>
      </c>
      <c r="C694" s="358" t="s">
        <v>1686</v>
      </c>
      <c r="D694" s="36" t="s">
        <v>1926</v>
      </c>
      <c r="E694" s="380">
        <v>876</v>
      </c>
      <c r="F694" s="39">
        <v>41707</v>
      </c>
      <c r="G694" s="38">
        <v>876</v>
      </c>
      <c r="H694" s="331">
        <f t="shared" si="15"/>
        <v>0</v>
      </c>
      <c r="I694" s="36"/>
    </row>
    <row r="695" spans="1:9" x14ac:dyDescent="0.25">
      <c r="A695" s="269"/>
      <c r="B695" s="283" t="s">
        <v>1927</v>
      </c>
      <c r="C695" s="358" t="s">
        <v>1686</v>
      </c>
      <c r="D695" s="36" t="s">
        <v>152</v>
      </c>
      <c r="E695" s="380">
        <v>6569</v>
      </c>
      <c r="F695" s="39">
        <v>41707</v>
      </c>
      <c r="G695" s="38">
        <v>6569</v>
      </c>
      <c r="H695" s="331">
        <f t="shared" si="15"/>
        <v>0</v>
      </c>
      <c r="I695" s="36"/>
    </row>
    <row r="696" spans="1:9" x14ac:dyDescent="0.25">
      <c r="A696" s="269"/>
      <c r="B696" s="283" t="s">
        <v>1928</v>
      </c>
      <c r="C696" s="358" t="s">
        <v>1686</v>
      </c>
      <c r="D696" s="36" t="s">
        <v>1929</v>
      </c>
      <c r="E696" s="380">
        <v>11796.4</v>
      </c>
      <c r="F696" s="39">
        <v>41707</v>
      </c>
      <c r="G696" s="38">
        <v>11796.4</v>
      </c>
      <c r="H696" s="331">
        <f t="shared" si="15"/>
        <v>0</v>
      </c>
      <c r="I696" s="36" t="s">
        <v>21</v>
      </c>
    </row>
    <row r="697" spans="1:9" x14ac:dyDescent="0.25">
      <c r="A697" s="269"/>
      <c r="B697" s="283" t="s">
        <v>1930</v>
      </c>
      <c r="C697" s="358" t="s">
        <v>1686</v>
      </c>
      <c r="D697" s="36" t="s">
        <v>1057</v>
      </c>
      <c r="E697" s="380">
        <v>343</v>
      </c>
      <c r="F697" s="39">
        <v>41707</v>
      </c>
      <c r="G697" s="38">
        <v>343</v>
      </c>
      <c r="H697" s="331">
        <f t="shared" si="15"/>
        <v>0</v>
      </c>
      <c r="I697" s="36"/>
    </row>
    <row r="698" spans="1:9" x14ac:dyDescent="0.25">
      <c r="A698" s="269"/>
      <c r="B698" s="283" t="s">
        <v>1931</v>
      </c>
      <c r="C698" s="358" t="s">
        <v>1686</v>
      </c>
      <c r="D698" s="36" t="s">
        <v>1932</v>
      </c>
      <c r="E698" s="380">
        <v>1290.4000000000001</v>
      </c>
      <c r="F698" s="39">
        <v>41707</v>
      </c>
      <c r="G698" s="38">
        <v>1290.4000000000001</v>
      </c>
      <c r="H698" s="331">
        <f t="shared" si="15"/>
        <v>0</v>
      </c>
      <c r="I698" s="36"/>
    </row>
    <row r="699" spans="1:9" x14ac:dyDescent="0.25">
      <c r="A699" s="269">
        <v>41708</v>
      </c>
      <c r="B699" s="283" t="s">
        <v>1933</v>
      </c>
      <c r="C699" s="358" t="s">
        <v>1686</v>
      </c>
      <c r="D699" s="36" t="s">
        <v>1929</v>
      </c>
      <c r="E699" s="380">
        <v>24358.5</v>
      </c>
      <c r="F699" s="39">
        <v>41708</v>
      </c>
      <c r="G699" s="38">
        <v>24358.5</v>
      </c>
      <c r="H699" s="98">
        <f t="shared" si="15"/>
        <v>0</v>
      </c>
      <c r="I699" s="40" t="s">
        <v>21</v>
      </c>
    </row>
    <row r="700" spans="1:9" x14ac:dyDescent="0.25">
      <c r="A700" s="269"/>
      <c r="B700" s="283" t="s">
        <v>1934</v>
      </c>
      <c r="C700" s="358" t="s">
        <v>1686</v>
      </c>
      <c r="D700" s="36" t="s">
        <v>525</v>
      </c>
      <c r="E700" s="380">
        <v>244</v>
      </c>
      <c r="F700" s="39">
        <v>41708</v>
      </c>
      <c r="G700" s="38">
        <v>244</v>
      </c>
      <c r="H700" s="98">
        <f t="shared" si="15"/>
        <v>0</v>
      </c>
      <c r="I700" s="36"/>
    </row>
    <row r="701" spans="1:9" x14ac:dyDescent="0.25">
      <c r="A701" s="269"/>
      <c r="B701" s="283" t="s">
        <v>1935</v>
      </c>
      <c r="C701" s="358" t="s">
        <v>1686</v>
      </c>
      <c r="D701" s="36" t="s">
        <v>14</v>
      </c>
      <c r="E701" s="380">
        <v>6700</v>
      </c>
      <c r="F701" s="39">
        <v>41708</v>
      </c>
      <c r="G701" s="38">
        <v>6700</v>
      </c>
      <c r="H701" s="331">
        <f t="shared" si="15"/>
        <v>0</v>
      </c>
      <c r="I701" s="36" t="s">
        <v>27</v>
      </c>
    </row>
    <row r="702" spans="1:9" x14ac:dyDescent="0.25">
      <c r="A702" s="269"/>
      <c r="B702" s="283" t="s">
        <v>1936</v>
      </c>
      <c r="C702" s="358" t="s">
        <v>1686</v>
      </c>
      <c r="D702" s="36" t="s">
        <v>218</v>
      </c>
      <c r="E702" s="380">
        <v>36970.5</v>
      </c>
      <c r="F702" s="39">
        <v>41710</v>
      </c>
      <c r="G702" s="38">
        <v>36970.5</v>
      </c>
      <c r="H702" s="331">
        <f t="shared" si="15"/>
        <v>0</v>
      </c>
      <c r="I702" s="36" t="s">
        <v>27</v>
      </c>
    </row>
    <row r="703" spans="1:9" x14ac:dyDescent="0.25">
      <c r="A703" s="269"/>
      <c r="B703" s="283" t="s">
        <v>1937</v>
      </c>
      <c r="C703" s="358" t="s">
        <v>1686</v>
      </c>
      <c r="D703" s="36" t="s">
        <v>20</v>
      </c>
      <c r="E703" s="380">
        <v>3510.4</v>
      </c>
      <c r="F703" s="39"/>
      <c r="G703" s="81"/>
      <c r="H703" s="360">
        <f t="shared" si="15"/>
        <v>3510.4</v>
      </c>
      <c r="I703" s="36"/>
    </row>
    <row r="704" spans="1:9" x14ac:dyDescent="0.25">
      <c r="A704" s="269"/>
      <c r="B704" s="283" t="s">
        <v>1938</v>
      </c>
      <c r="C704" s="358" t="s">
        <v>1686</v>
      </c>
      <c r="D704" s="36" t="s">
        <v>149</v>
      </c>
      <c r="E704" s="380">
        <v>7021</v>
      </c>
      <c r="F704" s="39">
        <v>41708</v>
      </c>
      <c r="G704" s="38">
        <v>7021</v>
      </c>
      <c r="H704" s="331">
        <f t="shared" si="15"/>
        <v>0</v>
      </c>
      <c r="I704" s="36"/>
    </row>
    <row r="705" spans="1:9" x14ac:dyDescent="0.25">
      <c r="A705" s="269"/>
      <c r="B705" s="283" t="s">
        <v>1939</v>
      </c>
      <c r="C705" s="358" t="s">
        <v>1686</v>
      </c>
      <c r="D705" s="36" t="s">
        <v>215</v>
      </c>
      <c r="E705" s="380">
        <v>3789</v>
      </c>
      <c r="F705" s="39">
        <v>41708</v>
      </c>
      <c r="G705" s="38">
        <v>3789</v>
      </c>
      <c r="H705" s="331">
        <f t="shared" si="15"/>
        <v>0</v>
      </c>
      <c r="I705" s="36"/>
    </row>
    <row r="706" spans="1:9" x14ac:dyDescent="0.25">
      <c r="A706" s="269"/>
      <c r="B706" s="283" t="s">
        <v>1940</v>
      </c>
      <c r="C706" s="358" t="s">
        <v>1686</v>
      </c>
      <c r="D706" s="36" t="s">
        <v>374</v>
      </c>
      <c r="E706" s="380">
        <v>12267.5</v>
      </c>
      <c r="F706" s="39">
        <v>41708</v>
      </c>
      <c r="G706" s="38">
        <v>12267.5</v>
      </c>
      <c r="H706" s="331">
        <f t="shared" si="15"/>
        <v>0</v>
      </c>
      <c r="I706" s="36"/>
    </row>
    <row r="707" spans="1:9" x14ac:dyDescent="0.25">
      <c r="A707" s="269"/>
      <c r="B707" s="283" t="s">
        <v>1941</v>
      </c>
      <c r="C707" s="358" t="s">
        <v>1686</v>
      </c>
      <c r="D707" s="36" t="s">
        <v>57</v>
      </c>
      <c r="E707" s="380">
        <v>1470</v>
      </c>
      <c r="F707" s="39">
        <v>41708</v>
      </c>
      <c r="G707" s="38">
        <v>1470</v>
      </c>
      <c r="H707" s="331">
        <f t="shared" si="15"/>
        <v>0</v>
      </c>
      <c r="I707" s="36" t="s">
        <v>30</v>
      </c>
    </row>
    <row r="708" spans="1:9" x14ac:dyDescent="0.25">
      <c r="A708" s="269"/>
      <c r="B708" s="283" t="s">
        <v>1942</v>
      </c>
      <c r="C708" s="358" t="s">
        <v>1686</v>
      </c>
      <c r="D708" s="36" t="s">
        <v>13</v>
      </c>
      <c r="E708" s="380">
        <v>2090</v>
      </c>
      <c r="F708" s="39">
        <v>41709</v>
      </c>
      <c r="G708" s="38">
        <v>2090</v>
      </c>
      <c r="H708" s="331">
        <f t="shared" si="15"/>
        <v>0</v>
      </c>
      <c r="I708" s="36" t="s">
        <v>21</v>
      </c>
    </row>
    <row r="709" spans="1:9" x14ac:dyDescent="0.25">
      <c r="A709" s="269"/>
      <c r="B709" s="283" t="s">
        <v>1943</v>
      </c>
      <c r="C709" s="358" t="s">
        <v>1686</v>
      </c>
      <c r="D709" s="36" t="s">
        <v>36</v>
      </c>
      <c r="E709" s="380">
        <v>22325</v>
      </c>
      <c r="F709" s="55" t="s">
        <v>1944</v>
      </c>
      <c r="G709" s="38">
        <v>22325</v>
      </c>
      <c r="H709" s="98">
        <f t="shared" si="15"/>
        <v>0</v>
      </c>
      <c r="I709" s="36" t="s">
        <v>37</v>
      </c>
    </row>
    <row r="710" spans="1:9" x14ac:dyDescent="0.25">
      <c r="A710" s="269"/>
      <c r="B710" s="283" t="s">
        <v>1945</v>
      </c>
      <c r="C710" s="358" t="s">
        <v>1686</v>
      </c>
      <c r="D710" s="36" t="s">
        <v>1946</v>
      </c>
      <c r="E710" s="380">
        <v>7539.5</v>
      </c>
      <c r="F710" s="39">
        <v>41709</v>
      </c>
      <c r="G710" s="38">
        <v>7539.5</v>
      </c>
      <c r="H710" s="331">
        <f t="shared" si="15"/>
        <v>0</v>
      </c>
      <c r="I710" s="36" t="s">
        <v>65</v>
      </c>
    </row>
    <row r="711" spans="1:9" x14ac:dyDescent="0.25">
      <c r="A711" s="269"/>
      <c r="B711" s="283" t="s">
        <v>1947</v>
      </c>
      <c r="C711" s="358" t="s">
        <v>1686</v>
      </c>
      <c r="D711" s="36" t="s">
        <v>314</v>
      </c>
      <c r="E711" s="380">
        <v>3040</v>
      </c>
      <c r="F711" s="39">
        <v>41720</v>
      </c>
      <c r="G711" s="38">
        <v>3040</v>
      </c>
      <c r="H711" s="98">
        <f t="shared" si="15"/>
        <v>0</v>
      </c>
      <c r="I711" s="36" t="s">
        <v>37</v>
      </c>
    </row>
    <row r="712" spans="1:9" x14ac:dyDescent="0.25">
      <c r="A712" s="269"/>
      <c r="B712" s="283" t="s">
        <v>1948</v>
      </c>
      <c r="C712" s="358" t="s">
        <v>1686</v>
      </c>
      <c r="D712" s="36" t="s">
        <v>36</v>
      </c>
      <c r="E712" s="380">
        <v>506.5</v>
      </c>
      <c r="F712" s="39">
        <v>41708</v>
      </c>
      <c r="G712" s="38">
        <v>506.5</v>
      </c>
      <c r="H712" s="331">
        <f t="shared" si="15"/>
        <v>0</v>
      </c>
      <c r="I712" s="36" t="s">
        <v>65</v>
      </c>
    </row>
    <row r="713" spans="1:9" x14ac:dyDescent="0.25">
      <c r="A713" s="269"/>
      <c r="B713" s="283" t="s">
        <v>1949</v>
      </c>
      <c r="C713" s="358" t="s">
        <v>1686</v>
      </c>
      <c r="D713" s="383" t="s">
        <v>1950</v>
      </c>
      <c r="E713" s="380">
        <v>1870</v>
      </c>
      <c r="F713" s="39">
        <v>41712</v>
      </c>
      <c r="G713" s="38">
        <v>1870</v>
      </c>
      <c r="H713" s="331">
        <f t="shared" si="15"/>
        <v>0</v>
      </c>
      <c r="I713" s="36" t="s">
        <v>37</v>
      </c>
    </row>
    <row r="714" spans="1:9" x14ac:dyDescent="0.25">
      <c r="A714" s="269"/>
      <c r="B714" s="283" t="s">
        <v>1951</v>
      </c>
      <c r="C714" s="358" t="s">
        <v>1686</v>
      </c>
      <c r="D714" s="36" t="s">
        <v>47</v>
      </c>
      <c r="E714" s="380">
        <v>4624.5</v>
      </c>
      <c r="F714" s="39">
        <v>41709</v>
      </c>
      <c r="G714" s="38">
        <v>4624.5</v>
      </c>
      <c r="H714" s="331">
        <f t="shared" si="15"/>
        <v>0</v>
      </c>
      <c r="I714" s="36" t="s">
        <v>30</v>
      </c>
    </row>
    <row r="715" spans="1:9" x14ac:dyDescent="0.25">
      <c r="A715" s="269"/>
      <c r="B715" s="283" t="s">
        <v>1952</v>
      </c>
      <c r="C715" s="358" t="s">
        <v>1686</v>
      </c>
      <c r="D715" s="36" t="s">
        <v>449</v>
      </c>
      <c r="E715" s="380">
        <v>901</v>
      </c>
      <c r="F715" s="39">
        <v>41708</v>
      </c>
      <c r="G715" s="38">
        <v>901</v>
      </c>
      <c r="H715" s="331">
        <f t="shared" si="15"/>
        <v>0</v>
      </c>
      <c r="I715" s="36" t="s">
        <v>30</v>
      </c>
    </row>
    <row r="716" spans="1:9" x14ac:dyDescent="0.25">
      <c r="A716" s="269"/>
      <c r="B716" s="283" t="s">
        <v>1953</v>
      </c>
      <c r="C716" s="358" t="s">
        <v>1686</v>
      </c>
      <c r="D716" s="36" t="s">
        <v>260</v>
      </c>
      <c r="E716" s="380">
        <v>1356</v>
      </c>
      <c r="F716" s="39">
        <v>41708</v>
      </c>
      <c r="G716" s="38">
        <v>1356</v>
      </c>
      <c r="H716" s="331">
        <f t="shared" si="15"/>
        <v>0</v>
      </c>
      <c r="I716" s="36" t="s">
        <v>37</v>
      </c>
    </row>
    <row r="717" spans="1:9" x14ac:dyDescent="0.25">
      <c r="A717" s="269"/>
      <c r="B717" s="283" t="s">
        <v>1954</v>
      </c>
      <c r="C717" s="358" t="s">
        <v>1686</v>
      </c>
      <c r="D717" s="36" t="s">
        <v>43</v>
      </c>
      <c r="E717" s="380">
        <v>1900</v>
      </c>
      <c r="F717" s="39">
        <v>41720</v>
      </c>
      <c r="G717" s="38">
        <v>1900</v>
      </c>
      <c r="H717" s="98">
        <f t="shared" si="15"/>
        <v>0</v>
      </c>
      <c r="I717" s="36" t="s">
        <v>30</v>
      </c>
    </row>
    <row r="718" spans="1:9" x14ac:dyDescent="0.25">
      <c r="A718" s="269"/>
      <c r="B718" s="283" t="s">
        <v>1955</v>
      </c>
      <c r="C718" s="358" t="s">
        <v>1686</v>
      </c>
      <c r="D718" s="36" t="s">
        <v>1793</v>
      </c>
      <c r="E718" s="380">
        <v>860</v>
      </c>
      <c r="F718" s="39">
        <v>41708</v>
      </c>
      <c r="G718" s="38">
        <v>860</v>
      </c>
      <c r="H718" s="331">
        <f t="shared" si="15"/>
        <v>0</v>
      </c>
      <c r="I718" s="36" t="s">
        <v>30</v>
      </c>
    </row>
    <row r="719" spans="1:9" x14ac:dyDescent="0.25">
      <c r="A719" s="269"/>
      <c r="B719" s="283" t="s">
        <v>1956</v>
      </c>
      <c r="C719" s="358" t="s">
        <v>1686</v>
      </c>
      <c r="D719" s="36" t="s">
        <v>50</v>
      </c>
      <c r="E719" s="380">
        <v>4071.5</v>
      </c>
      <c r="F719" s="39">
        <v>41708</v>
      </c>
      <c r="G719" s="38">
        <v>4071.5</v>
      </c>
      <c r="H719" s="98">
        <f t="shared" si="15"/>
        <v>0</v>
      </c>
      <c r="I719" s="36"/>
    </row>
    <row r="720" spans="1:9" x14ac:dyDescent="0.25">
      <c r="A720" s="269"/>
      <c r="B720" s="283" t="s">
        <v>1957</v>
      </c>
      <c r="C720" s="358" t="s">
        <v>1686</v>
      </c>
      <c r="D720" s="36" t="s">
        <v>74</v>
      </c>
      <c r="E720" s="380">
        <v>1320</v>
      </c>
      <c r="F720" s="39">
        <v>41708</v>
      </c>
      <c r="G720" s="38">
        <v>1320</v>
      </c>
      <c r="H720" s="331">
        <f t="shared" si="15"/>
        <v>0</v>
      </c>
      <c r="I720" s="36"/>
    </row>
    <row r="721" spans="1:9" x14ac:dyDescent="0.25">
      <c r="A721" s="269"/>
      <c r="B721" s="283" t="s">
        <v>1958</v>
      </c>
      <c r="C721" s="358" t="s">
        <v>1686</v>
      </c>
      <c r="D721" s="36" t="s">
        <v>959</v>
      </c>
      <c r="E721" s="380">
        <v>3240</v>
      </c>
      <c r="F721" s="384" t="s">
        <v>1959</v>
      </c>
      <c r="G721" s="38">
        <v>3240</v>
      </c>
      <c r="H721" s="98">
        <f t="shared" si="15"/>
        <v>0</v>
      </c>
      <c r="I721" s="36" t="s">
        <v>27</v>
      </c>
    </row>
    <row r="722" spans="1:9" x14ac:dyDescent="0.25">
      <c r="A722" s="269"/>
      <c r="B722" s="283" t="s">
        <v>1960</v>
      </c>
      <c r="C722" s="358" t="s">
        <v>1686</v>
      </c>
      <c r="D722" s="36" t="s">
        <v>50</v>
      </c>
      <c r="E722" s="380">
        <v>190.5</v>
      </c>
      <c r="F722" s="39">
        <v>41708</v>
      </c>
      <c r="G722" s="38">
        <v>190.5</v>
      </c>
      <c r="H722" s="98">
        <f t="shared" si="15"/>
        <v>0</v>
      </c>
      <c r="I722" s="36"/>
    </row>
    <row r="723" spans="1:9" x14ac:dyDescent="0.25">
      <c r="A723" s="269"/>
      <c r="B723" s="283" t="s">
        <v>1961</v>
      </c>
      <c r="C723" s="358" t="s">
        <v>1686</v>
      </c>
      <c r="D723" s="36" t="s">
        <v>29</v>
      </c>
      <c r="E723" s="380">
        <v>4164.5</v>
      </c>
      <c r="F723" s="39">
        <v>41708</v>
      </c>
      <c r="G723" s="38">
        <v>4164.5</v>
      </c>
      <c r="H723" s="98">
        <f t="shared" si="15"/>
        <v>0</v>
      </c>
      <c r="I723" s="36" t="s">
        <v>30</v>
      </c>
    </row>
    <row r="724" spans="1:9" x14ac:dyDescent="0.25">
      <c r="A724" s="269"/>
      <c r="B724" s="283" t="s">
        <v>1962</v>
      </c>
      <c r="C724" s="358" t="s">
        <v>1686</v>
      </c>
      <c r="D724" s="36" t="s">
        <v>518</v>
      </c>
      <c r="E724" s="380">
        <v>947</v>
      </c>
      <c r="F724" s="39">
        <v>41708</v>
      </c>
      <c r="G724" s="38">
        <v>947</v>
      </c>
      <c r="H724" s="98">
        <f t="shared" si="15"/>
        <v>0</v>
      </c>
      <c r="I724" s="36"/>
    </row>
    <row r="725" spans="1:9" ht="30" x14ac:dyDescent="0.25">
      <c r="A725" s="269"/>
      <c r="B725" s="283" t="s">
        <v>1963</v>
      </c>
      <c r="C725" s="358" t="s">
        <v>1686</v>
      </c>
      <c r="D725" s="36" t="s">
        <v>123</v>
      </c>
      <c r="E725" s="380">
        <v>2659.6</v>
      </c>
      <c r="F725" s="385" t="s">
        <v>1964</v>
      </c>
      <c r="G725" s="38">
        <v>2659.6</v>
      </c>
      <c r="H725" s="98">
        <f t="shared" si="15"/>
        <v>0</v>
      </c>
      <c r="I725" s="36"/>
    </row>
    <row r="726" spans="1:9" x14ac:dyDescent="0.25">
      <c r="A726" s="269"/>
      <c r="B726" s="283" t="s">
        <v>1965</v>
      </c>
      <c r="C726" s="358" t="s">
        <v>1686</v>
      </c>
      <c r="D726" s="36" t="s">
        <v>55</v>
      </c>
      <c r="E726" s="380">
        <v>11776</v>
      </c>
      <c r="F726" s="39">
        <v>41708</v>
      </c>
      <c r="G726" s="38">
        <v>11776</v>
      </c>
      <c r="H726" s="98">
        <f t="shared" si="15"/>
        <v>0</v>
      </c>
      <c r="I726" s="36"/>
    </row>
    <row r="727" spans="1:9" x14ac:dyDescent="0.25">
      <c r="A727" s="269"/>
      <c r="B727" s="283" t="s">
        <v>1966</v>
      </c>
      <c r="C727" s="358" t="s">
        <v>1686</v>
      </c>
      <c r="D727" s="36" t="s">
        <v>58</v>
      </c>
      <c r="E727" s="380">
        <v>1611.5</v>
      </c>
      <c r="F727" s="39">
        <v>41708</v>
      </c>
      <c r="G727" s="38">
        <v>1611.5</v>
      </c>
      <c r="H727" s="98">
        <f t="shared" si="15"/>
        <v>0</v>
      </c>
      <c r="I727" s="36" t="s">
        <v>30</v>
      </c>
    </row>
    <row r="728" spans="1:9" x14ac:dyDescent="0.25">
      <c r="A728" s="269"/>
      <c r="B728" s="283" t="s">
        <v>1967</v>
      </c>
      <c r="C728" s="358" t="s">
        <v>1686</v>
      </c>
      <c r="D728" s="36" t="s">
        <v>124</v>
      </c>
      <c r="E728" s="380">
        <v>7337.5</v>
      </c>
      <c r="F728" s="39">
        <v>41708</v>
      </c>
      <c r="G728" s="38">
        <v>7337.5</v>
      </c>
      <c r="H728" s="98">
        <f t="shared" si="15"/>
        <v>0</v>
      </c>
      <c r="I728" s="36" t="s">
        <v>30</v>
      </c>
    </row>
    <row r="729" spans="1:9" x14ac:dyDescent="0.25">
      <c r="A729" s="269"/>
      <c r="B729" s="283" t="s">
        <v>1968</v>
      </c>
      <c r="C729" s="358" t="s">
        <v>1686</v>
      </c>
      <c r="D729" s="36" t="s">
        <v>1969</v>
      </c>
      <c r="E729" s="380">
        <v>4130</v>
      </c>
      <c r="F729" s="39">
        <v>41708</v>
      </c>
      <c r="G729" s="38">
        <v>4130</v>
      </c>
      <c r="H729" s="98">
        <f t="shared" si="15"/>
        <v>0</v>
      </c>
      <c r="I729" s="36"/>
    </row>
    <row r="730" spans="1:9" x14ac:dyDescent="0.25">
      <c r="A730" s="269"/>
      <c r="B730" s="283" t="s">
        <v>1970</v>
      </c>
      <c r="C730" s="358" t="s">
        <v>1686</v>
      </c>
      <c r="D730" s="36" t="s">
        <v>54</v>
      </c>
      <c r="E730" s="380">
        <v>10196.6</v>
      </c>
      <c r="F730" s="39">
        <v>41708</v>
      </c>
      <c r="G730" s="38">
        <v>10196.6</v>
      </c>
      <c r="H730" s="98">
        <f t="shared" si="15"/>
        <v>0</v>
      </c>
      <c r="I730" s="36" t="s">
        <v>30</v>
      </c>
    </row>
    <row r="731" spans="1:9" x14ac:dyDescent="0.25">
      <c r="A731" s="269"/>
      <c r="B731" s="283" t="s">
        <v>1971</v>
      </c>
      <c r="C731" s="358" t="s">
        <v>1686</v>
      </c>
      <c r="D731" s="36" t="s">
        <v>136</v>
      </c>
      <c r="E731" s="380">
        <v>925</v>
      </c>
      <c r="F731" s="39">
        <v>41708</v>
      </c>
      <c r="G731" s="38">
        <v>925</v>
      </c>
      <c r="H731" s="98">
        <f t="shared" si="15"/>
        <v>0</v>
      </c>
      <c r="I731" s="36"/>
    </row>
    <row r="732" spans="1:9" x14ac:dyDescent="0.25">
      <c r="A732" s="269"/>
      <c r="B732" s="283" t="s">
        <v>1972</v>
      </c>
      <c r="C732" s="358" t="s">
        <v>1686</v>
      </c>
      <c r="D732" s="36" t="s">
        <v>32</v>
      </c>
      <c r="E732" s="380">
        <v>11086</v>
      </c>
      <c r="F732" s="39">
        <v>41708</v>
      </c>
      <c r="G732" s="38">
        <v>11086</v>
      </c>
      <c r="H732" s="98">
        <f t="shared" si="15"/>
        <v>0</v>
      </c>
      <c r="I732" s="36" t="s">
        <v>30</v>
      </c>
    </row>
    <row r="733" spans="1:9" x14ac:dyDescent="0.25">
      <c r="A733" s="269"/>
      <c r="B733" s="283" t="s">
        <v>1973</v>
      </c>
      <c r="C733" s="358" t="s">
        <v>1686</v>
      </c>
      <c r="D733" s="20" t="s">
        <v>215</v>
      </c>
      <c r="E733" s="315">
        <v>9961.5</v>
      </c>
      <c r="F733" s="53">
        <v>41708</v>
      </c>
      <c r="G733" s="52">
        <v>9961.5</v>
      </c>
      <c r="H733" s="386">
        <f t="shared" si="15"/>
        <v>0</v>
      </c>
      <c r="I733" s="20"/>
    </row>
    <row r="734" spans="1:9" x14ac:dyDescent="0.25">
      <c r="A734" s="269"/>
      <c r="B734" s="283" t="s">
        <v>1974</v>
      </c>
      <c r="C734" s="358" t="s">
        <v>1686</v>
      </c>
      <c r="D734" s="36" t="s">
        <v>50</v>
      </c>
      <c r="E734" s="380">
        <v>10105</v>
      </c>
      <c r="F734" s="39">
        <v>41708</v>
      </c>
      <c r="G734" s="38">
        <v>10105</v>
      </c>
      <c r="H734" s="98">
        <f t="shared" si="15"/>
        <v>0</v>
      </c>
      <c r="I734" s="36"/>
    </row>
    <row r="735" spans="1:9" x14ac:dyDescent="0.25">
      <c r="A735" s="269"/>
      <c r="B735" s="283" t="s">
        <v>1975</v>
      </c>
      <c r="C735" s="358" t="s">
        <v>1686</v>
      </c>
      <c r="D735" s="20" t="s">
        <v>232</v>
      </c>
      <c r="E735" s="315">
        <v>7284</v>
      </c>
      <c r="F735" s="53">
        <v>41708</v>
      </c>
      <c r="G735" s="52">
        <v>7284</v>
      </c>
      <c r="H735" s="98">
        <f t="shared" si="15"/>
        <v>0</v>
      </c>
      <c r="I735" s="20" t="s">
        <v>27</v>
      </c>
    </row>
    <row r="736" spans="1:9" x14ac:dyDescent="0.25">
      <c r="A736" s="269"/>
      <c r="B736" s="283" t="s">
        <v>1976</v>
      </c>
      <c r="C736" s="358" t="s">
        <v>1686</v>
      </c>
      <c r="D736" s="36" t="s">
        <v>27</v>
      </c>
      <c r="E736" s="380">
        <v>1855.5</v>
      </c>
      <c r="F736" s="39">
        <v>41708</v>
      </c>
      <c r="G736" s="38">
        <v>1855.5</v>
      </c>
      <c r="H736" s="98">
        <f t="shared" si="15"/>
        <v>0</v>
      </c>
      <c r="I736" s="36" t="s">
        <v>21</v>
      </c>
    </row>
    <row r="737" spans="1:9" x14ac:dyDescent="0.25">
      <c r="A737" s="269"/>
      <c r="B737" s="283" t="s">
        <v>1977</v>
      </c>
      <c r="C737" s="358" t="s">
        <v>1686</v>
      </c>
      <c r="D737" s="36" t="s">
        <v>130</v>
      </c>
      <c r="E737" s="380">
        <v>8018</v>
      </c>
      <c r="F737" s="39">
        <v>41710</v>
      </c>
      <c r="G737" s="38">
        <v>8018</v>
      </c>
      <c r="H737" s="98">
        <f t="shared" si="15"/>
        <v>0</v>
      </c>
      <c r="I737" s="36" t="s">
        <v>21</v>
      </c>
    </row>
    <row r="738" spans="1:9" x14ac:dyDescent="0.25">
      <c r="A738" s="269"/>
      <c r="B738" s="283" t="s">
        <v>1978</v>
      </c>
      <c r="C738" s="358" t="s">
        <v>1686</v>
      </c>
      <c r="D738" s="378" t="s">
        <v>53</v>
      </c>
      <c r="E738" s="379">
        <v>0</v>
      </c>
      <c r="F738" s="39"/>
      <c r="G738" s="38"/>
      <c r="H738" s="98">
        <f t="shared" si="15"/>
        <v>0</v>
      </c>
      <c r="I738" s="36" t="s">
        <v>1245</v>
      </c>
    </row>
    <row r="739" spans="1:9" x14ac:dyDescent="0.25">
      <c r="A739" s="269"/>
      <c r="B739" s="283" t="s">
        <v>1979</v>
      </c>
      <c r="C739" s="358" t="s">
        <v>1686</v>
      </c>
      <c r="D739" s="36" t="s">
        <v>74</v>
      </c>
      <c r="E739" s="380">
        <v>4454.5</v>
      </c>
      <c r="F739" s="39">
        <v>41708</v>
      </c>
      <c r="G739" s="38">
        <v>4454.5</v>
      </c>
      <c r="H739" s="98">
        <f t="shared" si="15"/>
        <v>0</v>
      </c>
      <c r="I739" s="36"/>
    </row>
    <row r="740" spans="1:9" x14ac:dyDescent="0.25">
      <c r="A740" s="269"/>
      <c r="B740" s="283" t="s">
        <v>1980</v>
      </c>
      <c r="C740" s="358" t="s">
        <v>1686</v>
      </c>
      <c r="D740" s="36" t="s">
        <v>516</v>
      </c>
      <c r="E740" s="380">
        <v>935.5</v>
      </c>
      <c r="F740" s="39">
        <v>41708</v>
      </c>
      <c r="G740" s="38">
        <v>935.5</v>
      </c>
      <c r="H740" s="98">
        <f t="shared" si="15"/>
        <v>0</v>
      </c>
      <c r="I740" s="36" t="s">
        <v>27</v>
      </c>
    </row>
    <row r="741" spans="1:9" x14ac:dyDescent="0.25">
      <c r="A741" s="269"/>
      <c r="B741" s="283" t="s">
        <v>1981</v>
      </c>
      <c r="C741" s="358" t="s">
        <v>1686</v>
      </c>
      <c r="D741" s="36" t="s">
        <v>959</v>
      </c>
      <c r="E741" s="380">
        <v>285.5</v>
      </c>
      <c r="F741" s="39">
        <v>41708</v>
      </c>
      <c r="G741" s="38">
        <v>285.5</v>
      </c>
      <c r="H741" s="98">
        <f t="shared" si="15"/>
        <v>0</v>
      </c>
      <c r="I741" s="36" t="s">
        <v>27</v>
      </c>
    </row>
    <row r="742" spans="1:9" x14ac:dyDescent="0.25">
      <c r="A742" s="269"/>
      <c r="B742" s="283" t="s">
        <v>1982</v>
      </c>
      <c r="C742" s="358" t="s">
        <v>1686</v>
      </c>
      <c r="D742" s="36" t="s">
        <v>111</v>
      </c>
      <c r="E742" s="380">
        <v>12000.5</v>
      </c>
      <c r="F742" s="39">
        <v>41716</v>
      </c>
      <c r="G742" s="38">
        <v>12000.5</v>
      </c>
      <c r="H742" s="98">
        <f t="shared" si="15"/>
        <v>0</v>
      </c>
      <c r="I742" s="36" t="s">
        <v>21</v>
      </c>
    </row>
    <row r="743" spans="1:9" ht="34.5" x14ac:dyDescent="0.25">
      <c r="A743" s="269"/>
      <c r="B743" s="283" t="s">
        <v>1983</v>
      </c>
      <c r="C743" s="358" t="s">
        <v>1686</v>
      </c>
      <c r="D743" s="36" t="s">
        <v>509</v>
      </c>
      <c r="E743" s="380">
        <v>14766</v>
      </c>
      <c r="F743" s="387" t="s">
        <v>1984</v>
      </c>
      <c r="G743" s="38">
        <v>14766</v>
      </c>
      <c r="H743" s="98">
        <f t="shared" si="15"/>
        <v>0</v>
      </c>
      <c r="I743" s="36"/>
    </row>
    <row r="744" spans="1:9" x14ac:dyDescent="0.25">
      <c r="A744" s="269"/>
      <c r="B744" s="283" t="s">
        <v>1985</v>
      </c>
      <c r="C744" s="358" t="s">
        <v>1686</v>
      </c>
      <c r="D744" s="36" t="s">
        <v>8</v>
      </c>
      <c r="E744" s="380">
        <v>294</v>
      </c>
      <c r="F744" s="39">
        <v>41708</v>
      </c>
      <c r="G744" s="38">
        <v>294</v>
      </c>
      <c r="H744" s="98">
        <f t="shared" si="15"/>
        <v>0</v>
      </c>
      <c r="I744" s="36" t="s">
        <v>8</v>
      </c>
    </row>
    <row r="745" spans="1:9" x14ac:dyDescent="0.25">
      <c r="A745" s="269"/>
      <c r="B745" s="283" t="s">
        <v>1986</v>
      </c>
      <c r="C745" s="358" t="s">
        <v>1686</v>
      </c>
      <c r="D745" s="36" t="s">
        <v>920</v>
      </c>
      <c r="E745" s="380">
        <v>12275.5</v>
      </c>
      <c r="F745" s="39">
        <v>41708</v>
      </c>
      <c r="G745" s="38">
        <v>12275.5</v>
      </c>
      <c r="H745" s="98">
        <f t="shared" si="15"/>
        <v>0</v>
      </c>
      <c r="I745" s="36" t="s">
        <v>65</v>
      </c>
    </row>
    <row r="746" spans="1:9" x14ac:dyDescent="0.25">
      <c r="A746" s="269"/>
      <c r="B746" s="283" t="s">
        <v>1987</v>
      </c>
      <c r="C746" s="358" t="s">
        <v>1686</v>
      </c>
      <c r="D746" s="36" t="s">
        <v>255</v>
      </c>
      <c r="E746" s="380">
        <v>9437</v>
      </c>
      <c r="F746" s="39">
        <v>41708</v>
      </c>
      <c r="G746" s="38">
        <v>9437</v>
      </c>
      <c r="H746" s="98">
        <f t="shared" si="15"/>
        <v>0</v>
      </c>
      <c r="I746" s="36" t="s">
        <v>21</v>
      </c>
    </row>
    <row r="747" spans="1:9" x14ac:dyDescent="0.25">
      <c r="A747" s="269"/>
      <c r="B747" s="283" t="s">
        <v>1988</v>
      </c>
      <c r="C747" s="358" t="s">
        <v>1686</v>
      </c>
      <c r="D747" s="36" t="s">
        <v>1989</v>
      </c>
      <c r="E747" s="380">
        <v>547</v>
      </c>
      <c r="F747" s="39">
        <v>41708</v>
      </c>
      <c r="G747" s="38">
        <v>547</v>
      </c>
      <c r="H747" s="98">
        <f t="shared" si="15"/>
        <v>0</v>
      </c>
      <c r="I747" s="36"/>
    </row>
    <row r="748" spans="1:9" x14ac:dyDescent="0.25">
      <c r="A748" s="269"/>
      <c r="B748" s="283" t="s">
        <v>1990</v>
      </c>
      <c r="C748" s="358" t="s">
        <v>1686</v>
      </c>
      <c r="D748" s="36" t="s">
        <v>193</v>
      </c>
      <c r="E748" s="380">
        <v>440</v>
      </c>
      <c r="F748" s="39">
        <v>41708</v>
      </c>
      <c r="G748" s="38">
        <v>440</v>
      </c>
      <c r="H748" s="98">
        <f t="shared" si="15"/>
        <v>0</v>
      </c>
      <c r="I748" s="36" t="s">
        <v>65</v>
      </c>
    </row>
    <row r="749" spans="1:9" x14ac:dyDescent="0.25">
      <c r="A749" s="269"/>
      <c r="B749" s="283" t="s">
        <v>1991</v>
      </c>
      <c r="C749" s="358" t="s">
        <v>1686</v>
      </c>
      <c r="D749" s="36" t="s">
        <v>1992</v>
      </c>
      <c r="E749" s="380">
        <v>2039.5</v>
      </c>
      <c r="F749" s="39">
        <v>41708</v>
      </c>
      <c r="G749" s="38">
        <v>2039.5</v>
      </c>
      <c r="H749" s="98">
        <f t="shared" si="15"/>
        <v>0</v>
      </c>
      <c r="I749" s="36" t="s">
        <v>65</v>
      </c>
    </row>
    <row r="750" spans="1:9" x14ac:dyDescent="0.25">
      <c r="A750" s="269"/>
      <c r="B750" s="283" t="s">
        <v>1993</v>
      </c>
      <c r="C750" s="358" t="s">
        <v>1686</v>
      </c>
      <c r="D750" s="36" t="s">
        <v>235</v>
      </c>
      <c r="E750" s="380">
        <v>2720.5</v>
      </c>
      <c r="F750" s="39">
        <v>41711</v>
      </c>
      <c r="G750" s="38">
        <v>2720.5</v>
      </c>
      <c r="H750" s="98">
        <f t="shared" si="15"/>
        <v>0</v>
      </c>
      <c r="I750" s="36" t="s">
        <v>65</v>
      </c>
    </row>
    <row r="751" spans="1:9" x14ac:dyDescent="0.25">
      <c r="A751" s="269"/>
      <c r="B751" s="283" t="s">
        <v>1994</v>
      </c>
      <c r="C751" s="358" t="s">
        <v>1686</v>
      </c>
      <c r="D751" s="36" t="s">
        <v>353</v>
      </c>
      <c r="E751" s="380">
        <v>2058</v>
      </c>
      <c r="F751" s="39">
        <v>41708</v>
      </c>
      <c r="G751" s="38">
        <v>2058</v>
      </c>
      <c r="H751" s="98">
        <f t="shared" si="15"/>
        <v>0</v>
      </c>
      <c r="I751" s="36" t="s">
        <v>65</v>
      </c>
    </row>
    <row r="752" spans="1:9" x14ac:dyDescent="0.25">
      <c r="A752" s="269"/>
      <c r="B752" s="283" t="s">
        <v>1995</v>
      </c>
      <c r="C752" s="358" t="s">
        <v>1686</v>
      </c>
      <c r="D752" s="36" t="s">
        <v>1996</v>
      </c>
      <c r="E752" s="380">
        <v>3713</v>
      </c>
      <c r="F752" s="39">
        <v>41708</v>
      </c>
      <c r="G752" s="38">
        <v>3713</v>
      </c>
      <c r="H752" s="98">
        <f t="shared" si="15"/>
        <v>0</v>
      </c>
      <c r="I752" s="36" t="s">
        <v>65</v>
      </c>
    </row>
    <row r="753" spans="1:9" x14ac:dyDescent="0.25">
      <c r="A753" s="269"/>
      <c r="B753" s="283"/>
      <c r="C753" s="388"/>
      <c r="D753" s="58" t="s">
        <v>1918</v>
      </c>
      <c r="E753" s="58"/>
      <c r="F753" s="389"/>
      <c r="G753" s="58"/>
      <c r="H753" s="98">
        <f t="shared" ref="H753" si="16">E753-G753</f>
        <v>0</v>
      </c>
    </row>
    <row r="754" spans="1:9" x14ac:dyDescent="0.25">
      <c r="A754" s="263"/>
      <c r="B754" s="369"/>
      <c r="C754" s="286"/>
      <c r="D754" s="31" t="s">
        <v>1997</v>
      </c>
      <c r="E754" s="58"/>
      <c r="F754" s="340"/>
      <c r="G754" s="58"/>
      <c r="H754" s="60"/>
    </row>
    <row r="755" spans="1:9" x14ac:dyDescent="0.25">
      <c r="A755" s="263"/>
      <c r="B755" s="369"/>
      <c r="C755" s="286"/>
      <c r="D755" s="31" t="s">
        <v>1206</v>
      </c>
      <c r="E755" s="58"/>
      <c r="F755" s="340"/>
      <c r="G755" s="58"/>
      <c r="H755" s="60"/>
    </row>
    <row r="756" spans="1:9" ht="18.75" x14ac:dyDescent="0.3">
      <c r="A756" s="592" t="str">
        <f>A687</f>
        <v>REMISIONES DE    M A R Z O        2 0 1 4</v>
      </c>
      <c r="B756" s="592"/>
      <c r="C756" s="592"/>
      <c r="D756" s="592"/>
      <c r="E756" s="592"/>
      <c r="F756" s="592"/>
      <c r="G756" s="339"/>
      <c r="H756" s="135"/>
    </row>
    <row r="757" spans="1:9" ht="35.25" thickBot="1" x14ac:dyDescent="0.35">
      <c r="A757" s="340" t="s">
        <v>1</v>
      </c>
      <c r="B757" s="256" t="s">
        <v>2</v>
      </c>
      <c r="C757" s="257"/>
      <c r="D757" s="258" t="s">
        <v>1531</v>
      </c>
      <c r="E757" s="259" t="s">
        <v>4</v>
      </c>
      <c r="F757" s="293" t="s">
        <v>5</v>
      </c>
      <c r="G757" s="261" t="s">
        <v>6</v>
      </c>
      <c r="H757" s="262" t="s">
        <v>7</v>
      </c>
    </row>
    <row r="758" spans="1:9" ht="15.75" thickTop="1" x14ac:dyDescent="0.25">
      <c r="A758" s="269">
        <v>41708</v>
      </c>
      <c r="B758" s="283" t="s">
        <v>1998</v>
      </c>
      <c r="C758" s="358" t="s">
        <v>1686</v>
      </c>
      <c r="D758" s="36" t="s">
        <v>351</v>
      </c>
      <c r="E758" s="40">
        <v>2673.5</v>
      </c>
      <c r="F758" s="381">
        <v>41708</v>
      </c>
      <c r="G758" s="382">
        <v>2673.5</v>
      </c>
      <c r="H758" s="60">
        <f t="shared" ref="H758:H821" si="17">E758-G758</f>
        <v>0</v>
      </c>
      <c r="I758" s="36" t="s">
        <v>65</v>
      </c>
    </row>
    <row r="759" spans="1:9" x14ac:dyDescent="0.25">
      <c r="A759" s="269"/>
      <c r="B759" s="283" t="s">
        <v>1999</v>
      </c>
      <c r="C759" s="358" t="s">
        <v>1686</v>
      </c>
      <c r="D759" s="36" t="s">
        <v>307</v>
      </c>
      <c r="E759" s="380">
        <v>9198.5</v>
      </c>
      <c r="F759" s="39">
        <v>41708</v>
      </c>
      <c r="G759" s="38">
        <v>9198.5</v>
      </c>
      <c r="H759" s="331">
        <f t="shared" si="17"/>
        <v>0</v>
      </c>
      <c r="I759" s="36" t="s">
        <v>65</v>
      </c>
    </row>
    <row r="760" spans="1:9" x14ac:dyDescent="0.25">
      <c r="A760" s="269"/>
      <c r="B760" s="283" t="s">
        <v>2000</v>
      </c>
      <c r="C760" s="358" t="s">
        <v>1686</v>
      </c>
      <c r="D760" s="36" t="s">
        <v>235</v>
      </c>
      <c r="E760" s="380">
        <v>2098.5</v>
      </c>
      <c r="F760" s="39">
        <v>41709</v>
      </c>
      <c r="G760" s="38">
        <v>2098.5</v>
      </c>
      <c r="H760" s="98">
        <f t="shared" si="17"/>
        <v>0</v>
      </c>
      <c r="I760" s="36"/>
    </row>
    <row r="761" spans="1:9" x14ac:dyDescent="0.25">
      <c r="A761" s="269"/>
      <c r="B761" s="283" t="s">
        <v>2001</v>
      </c>
      <c r="C761" s="358" t="s">
        <v>1686</v>
      </c>
      <c r="D761" s="36" t="s">
        <v>217</v>
      </c>
      <c r="E761" s="380">
        <v>98</v>
      </c>
      <c r="F761" s="39">
        <v>41711</v>
      </c>
      <c r="G761" s="38">
        <v>98</v>
      </c>
      <c r="H761" s="331">
        <f t="shared" si="17"/>
        <v>0</v>
      </c>
      <c r="I761" s="36"/>
    </row>
    <row r="762" spans="1:9" x14ac:dyDescent="0.25">
      <c r="A762" s="269"/>
      <c r="B762" s="283" t="s">
        <v>2002</v>
      </c>
      <c r="C762" s="358" t="s">
        <v>1686</v>
      </c>
      <c r="D762" s="36" t="s">
        <v>68</v>
      </c>
      <c r="E762" s="380">
        <v>3816</v>
      </c>
      <c r="F762" s="39">
        <v>41708</v>
      </c>
      <c r="G762" s="38">
        <v>3816</v>
      </c>
      <c r="H762" s="331">
        <f t="shared" si="17"/>
        <v>0</v>
      </c>
      <c r="I762" s="36"/>
    </row>
    <row r="763" spans="1:9" x14ac:dyDescent="0.25">
      <c r="A763" s="269"/>
      <c r="B763" s="283" t="s">
        <v>2003</v>
      </c>
      <c r="C763" s="358" t="s">
        <v>1686</v>
      </c>
      <c r="D763" s="36" t="s">
        <v>11</v>
      </c>
      <c r="E763" s="380">
        <v>28589.5</v>
      </c>
      <c r="F763" s="39">
        <v>41725</v>
      </c>
      <c r="G763" s="38">
        <v>28589.5</v>
      </c>
      <c r="H763" s="331">
        <f t="shared" si="17"/>
        <v>0</v>
      </c>
      <c r="I763" s="36" t="s">
        <v>37</v>
      </c>
    </row>
    <row r="764" spans="1:9" x14ac:dyDescent="0.25">
      <c r="A764" s="269"/>
      <c r="B764" s="283" t="s">
        <v>2004</v>
      </c>
      <c r="C764" s="358" t="s">
        <v>1686</v>
      </c>
      <c r="D764" s="36" t="s">
        <v>98</v>
      </c>
      <c r="E764" s="380">
        <v>9130.5</v>
      </c>
      <c r="F764" s="39">
        <v>41708</v>
      </c>
      <c r="G764" s="38">
        <v>9130.5</v>
      </c>
      <c r="H764" s="98">
        <f t="shared" si="17"/>
        <v>0</v>
      </c>
      <c r="I764" s="36" t="s">
        <v>37</v>
      </c>
    </row>
    <row r="765" spans="1:9" x14ac:dyDescent="0.25">
      <c r="A765" s="269"/>
      <c r="B765" s="283" t="s">
        <v>2005</v>
      </c>
      <c r="C765" s="358" t="s">
        <v>1686</v>
      </c>
      <c r="D765" s="36" t="s">
        <v>2006</v>
      </c>
      <c r="E765" s="380">
        <v>5236</v>
      </c>
      <c r="F765" s="39">
        <v>41708</v>
      </c>
      <c r="G765" s="38">
        <v>5236</v>
      </c>
      <c r="H765" s="331">
        <f t="shared" si="17"/>
        <v>0</v>
      </c>
      <c r="I765" s="36" t="s">
        <v>37</v>
      </c>
    </row>
    <row r="766" spans="1:9" x14ac:dyDescent="0.25">
      <c r="A766" s="269"/>
      <c r="B766" s="283" t="s">
        <v>2007</v>
      </c>
      <c r="C766" s="358" t="s">
        <v>1686</v>
      </c>
      <c r="D766" s="36" t="s">
        <v>435</v>
      </c>
      <c r="E766" s="380">
        <v>2582</v>
      </c>
      <c r="F766" s="384" t="s">
        <v>2008</v>
      </c>
      <c r="G766" s="38">
        <v>2582</v>
      </c>
      <c r="H766" s="98">
        <f t="shared" si="17"/>
        <v>0</v>
      </c>
      <c r="I766" s="36"/>
    </row>
    <row r="767" spans="1:9" x14ac:dyDescent="0.25">
      <c r="A767" s="269"/>
      <c r="B767" s="283" t="s">
        <v>2009</v>
      </c>
      <c r="C767" s="358" t="s">
        <v>1686</v>
      </c>
      <c r="D767" s="36" t="s">
        <v>168</v>
      </c>
      <c r="E767" s="380">
        <v>11352.6</v>
      </c>
      <c r="F767" s="39">
        <v>41710</v>
      </c>
      <c r="G767" s="38">
        <v>11352.6</v>
      </c>
      <c r="H767" s="98">
        <f t="shared" si="17"/>
        <v>0</v>
      </c>
      <c r="I767" s="36" t="s">
        <v>162</v>
      </c>
    </row>
    <row r="768" spans="1:9" x14ac:dyDescent="0.25">
      <c r="A768" s="269"/>
      <c r="B768" s="283" t="s">
        <v>2010</v>
      </c>
      <c r="C768" s="358" t="s">
        <v>1686</v>
      </c>
      <c r="D768" s="36" t="s">
        <v>160</v>
      </c>
      <c r="E768" s="380">
        <v>80551</v>
      </c>
      <c r="F768" s="390" t="s">
        <v>2011</v>
      </c>
      <c r="G768" s="38">
        <v>80551</v>
      </c>
      <c r="H768" s="331">
        <f t="shared" si="17"/>
        <v>0</v>
      </c>
      <c r="I768" s="36" t="s">
        <v>162</v>
      </c>
    </row>
    <row r="769" spans="1:9" x14ac:dyDescent="0.25">
      <c r="A769" s="269"/>
      <c r="B769" s="283" t="s">
        <v>2012</v>
      </c>
      <c r="C769" s="358" t="s">
        <v>1686</v>
      </c>
      <c r="D769" s="36" t="s">
        <v>2013</v>
      </c>
      <c r="E769" s="380">
        <v>14105</v>
      </c>
      <c r="F769" s="39">
        <v>41715</v>
      </c>
      <c r="G769" s="38">
        <v>14105</v>
      </c>
      <c r="H769" s="331">
        <f t="shared" si="17"/>
        <v>0</v>
      </c>
      <c r="I769" s="36" t="s">
        <v>162</v>
      </c>
    </row>
    <row r="770" spans="1:9" x14ac:dyDescent="0.25">
      <c r="A770" s="269"/>
      <c r="B770" s="283" t="s">
        <v>2014</v>
      </c>
      <c r="C770" s="358" t="s">
        <v>1686</v>
      </c>
      <c r="D770" s="36" t="s">
        <v>2013</v>
      </c>
      <c r="E770" s="380">
        <v>3028.6</v>
      </c>
      <c r="F770" s="39">
        <v>41715</v>
      </c>
      <c r="G770" s="38">
        <v>3028.6</v>
      </c>
      <c r="H770" s="331">
        <f t="shared" si="17"/>
        <v>0</v>
      </c>
      <c r="I770" s="36" t="s">
        <v>162</v>
      </c>
    </row>
    <row r="771" spans="1:9" x14ac:dyDescent="0.25">
      <c r="A771" s="269"/>
      <c r="B771" s="283" t="s">
        <v>2015</v>
      </c>
      <c r="C771" s="358" t="s">
        <v>1686</v>
      </c>
      <c r="D771" s="36" t="s">
        <v>163</v>
      </c>
      <c r="E771" s="380">
        <v>13621</v>
      </c>
      <c r="F771" s="39">
        <v>41710</v>
      </c>
      <c r="G771" s="38">
        <v>13621</v>
      </c>
      <c r="H771" s="98">
        <f t="shared" si="17"/>
        <v>0</v>
      </c>
      <c r="I771" s="36" t="s">
        <v>162</v>
      </c>
    </row>
    <row r="772" spans="1:9" x14ac:dyDescent="0.25">
      <c r="A772" s="269"/>
      <c r="B772" s="283" t="s">
        <v>2016</v>
      </c>
      <c r="C772" s="358" t="s">
        <v>1686</v>
      </c>
      <c r="D772" s="36" t="s">
        <v>2017</v>
      </c>
      <c r="E772" s="380">
        <v>6003</v>
      </c>
      <c r="F772" s="39">
        <v>41710</v>
      </c>
      <c r="G772" s="38">
        <v>6003</v>
      </c>
      <c r="H772" s="98">
        <f t="shared" si="17"/>
        <v>0</v>
      </c>
      <c r="I772" s="36" t="s">
        <v>162</v>
      </c>
    </row>
    <row r="773" spans="1:9" x14ac:dyDescent="0.25">
      <c r="A773" s="269"/>
      <c r="B773" s="283" t="s">
        <v>2018</v>
      </c>
      <c r="C773" s="358" t="s">
        <v>1686</v>
      </c>
      <c r="D773" s="36" t="s">
        <v>2019</v>
      </c>
      <c r="E773" s="380">
        <v>3159</v>
      </c>
      <c r="F773" s="39">
        <v>41710</v>
      </c>
      <c r="G773" s="38">
        <v>3159</v>
      </c>
      <c r="H773" s="98">
        <f t="shared" si="17"/>
        <v>0</v>
      </c>
      <c r="I773" s="36" t="s">
        <v>162</v>
      </c>
    </row>
    <row r="774" spans="1:9" x14ac:dyDescent="0.25">
      <c r="A774" s="269"/>
      <c r="B774" s="283" t="s">
        <v>2020</v>
      </c>
      <c r="C774" s="358" t="s">
        <v>1686</v>
      </c>
      <c r="D774" s="36" t="s">
        <v>2021</v>
      </c>
      <c r="E774" s="380">
        <v>13674</v>
      </c>
      <c r="F774" s="39">
        <v>41710</v>
      </c>
      <c r="G774" s="38">
        <v>13674</v>
      </c>
      <c r="H774" s="98">
        <f t="shared" si="17"/>
        <v>0</v>
      </c>
      <c r="I774" s="36" t="s">
        <v>162</v>
      </c>
    </row>
    <row r="775" spans="1:9" x14ac:dyDescent="0.25">
      <c r="A775" s="269"/>
      <c r="B775" s="283" t="s">
        <v>2022</v>
      </c>
      <c r="C775" s="358" t="s">
        <v>1686</v>
      </c>
      <c r="D775" s="36" t="s">
        <v>22</v>
      </c>
      <c r="E775" s="380">
        <v>18017</v>
      </c>
      <c r="F775" s="39">
        <v>41710</v>
      </c>
      <c r="G775" s="38">
        <v>18017</v>
      </c>
      <c r="H775" s="98">
        <f t="shared" si="17"/>
        <v>0</v>
      </c>
      <c r="I775" s="36" t="s">
        <v>162</v>
      </c>
    </row>
    <row r="776" spans="1:9" x14ac:dyDescent="0.25">
      <c r="A776" s="269"/>
      <c r="B776" s="283" t="s">
        <v>2023</v>
      </c>
      <c r="C776" s="358" t="s">
        <v>1686</v>
      </c>
      <c r="D776" s="36" t="s">
        <v>2024</v>
      </c>
      <c r="E776" s="380">
        <v>41556</v>
      </c>
      <c r="F776" s="391" t="s">
        <v>2025</v>
      </c>
      <c r="G776" s="38">
        <v>41556</v>
      </c>
      <c r="H776" s="98">
        <f t="shared" si="17"/>
        <v>0</v>
      </c>
      <c r="I776" s="36" t="s">
        <v>162</v>
      </c>
    </row>
    <row r="777" spans="1:9" x14ac:dyDescent="0.25">
      <c r="A777" s="269"/>
      <c r="B777" s="283" t="s">
        <v>2026</v>
      </c>
      <c r="C777" s="358" t="s">
        <v>1686</v>
      </c>
      <c r="D777" s="36" t="s">
        <v>2024</v>
      </c>
      <c r="E777" s="380">
        <v>10067.1</v>
      </c>
      <c r="F777" s="390" t="s">
        <v>2027</v>
      </c>
      <c r="G777" s="38">
        <v>10067.1</v>
      </c>
      <c r="H777" s="98">
        <f t="shared" si="17"/>
        <v>0</v>
      </c>
      <c r="I777" s="36" t="s">
        <v>162</v>
      </c>
    </row>
    <row r="778" spans="1:9" x14ac:dyDescent="0.25">
      <c r="A778" s="269"/>
      <c r="B778" s="283" t="s">
        <v>2028</v>
      </c>
      <c r="C778" s="358" t="s">
        <v>1686</v>
      </c>
      <c r="D778" s="36" t="s">
        <v>2029</v>
      </c>
      <c r="E778" s="380">
        <v>10883</v>
      </c>
      <c r="F778" s="39">
        <v>41708</v>
      </c>
      <c r="G778" s="38">
        <v>10883</v>
      </c>
      <c r="H778" s="98">
        <f t="shared" si="17"/>
        <v>0</v>
      </c>
      <c r="I778" s="36" t="s">
        <v>21</v>
      </c>
    </row>
    <row r="779" spans="1:9" x14ac:dyDescent="0.25">
      <c r="A779" s="269"/>
      <c r="B779" s="283" t="s">
        <v>2030</v>
      </c>
      <c r="C779" s="358" t="s">
        <v>1686</v>
      </c>
      <c r="D779" s="36" t="s">
        <v>478</v>
      </c>
      <c r="E779" s="380">
        <v>25550.6</v>
      </c>
      <c r="F779" s="39">
        <v>41708</v>
      </c>
      <c r="G779" s="38">
        <v>25550.6</v>
      </c>
      <c r="H779" s="98">
        <f t="shared" si="17"/>
        <v>0</v>
      </c>
      <c r="I779" s="36" t="s">
        <v>21</v>
      </c>
    </row>
    <row r="780" spans="1:9" x14ac:dyDescent="0.25">
      <c r="A780" s="269"/>
      <c r="B780" s="283" t="s">
        <v>2031</v>
      </c>
      <c r="C780" s="358" t="s">
        <v>1686</v>
      </c>
      <c r="D780" s="36" t="s">
        <v>545</v>
      </c>
      <c r="E780" s="380">
        <v>8065.5</v>
      </c>
      <c r="F780" s="39">
        <v>41710</v>
      </c>
      <c r="G780" s="38">
        <v>8065.5</v>
      </c>
      <c r="H780" s="98">
        <f t="shared" si="17"/>
        <v>0</v>
      </c>
      <c r="I780" s="36" t="s">
        <v>37</v>
      </c>
    </row>
    <row r="781" spans="1:9" x14ac:dyDescent="0.25">
      <c r="A781" s="269"/>
      <c r="B781" s="283" t="s">
        <v>2032</v>
      </c>
      <c r="C781" s="358" t="s">
        <v>1686</v>
      </c>
      <c r="D781" s="36" t="s">
        <v>93</v>
      </c>
      <c r="E781" s="380">
        <v>7404</v>
      </c>
      <c r="F781" s="39">
        <v>41710</v>
      </c>
      <c r="G781" s="38">
        <v>7404</v>
      </c>
      <c r="H781" s="98">
        <f t="shared" si="17"/>
        <v>0</v>
      </c>
      <c r="I781" s="36" t="s">
        <v>37</v>
      </c>
    </row>
    <row r="782" spans="1:9" x14ac:dyDescent="0.25">
      <c r="A782" s="269"/>
      <c r="B782" s="283" t="s">
        <v>2033</v>
      </c>
      <c r="C782" s="358" t="s">
        <v>1686</v>
      </c>
      <c r="D782" s="36" t="s">
        <v>85</v>
      </c>
      <c r="E782" s="380">
        <v>16961.5</v>
      </c>
      <c r="F782" s="55" t="s">
        <v>2034</v>
      </c>
      <c r="G782" s="38">
        <v>16961.5</v>
      </c>
      <c r="H782" s="98">
        <f t="shared" si="17"/>
        <v>0</v>
      </c>
      <c r="I782" s="36" t="s">
        <v>37</v>
      </c>
    </row>
    <row r="783" spans="1:9" x14ac:dyDescent="0.25">
      <c r="A783" s="269"/>
      <c r="B783" s="283" t="s">
        <v>2035</v>
      </c>
      <c r="C783" s="358" t="s">
        <v>1686</v>
      </c>
      <c r="D783" s="36" t="s">
        <v>91</v>
      </c>
      <c r="E783" s="380">
        <v>16917.5</v>
      </c>
      <c r="F783" s="39">
        <v>41710</v>
      </c>
      <c r="G783" s="38">
        <v>16917.5</v>
      </c>
      <c r="H783" s="98">
        <f t="shared" si="17"/>
        <v>0</v>
      </c>
      <c r="I783" s="36" t="s">
        <v>37</v>
      </c>
    </row>
    <row r="784" spans="1:9" x14ac:dyDescent="0.25">
      <c r="A784" s="269"/>
      <c r="B784" s="283" t="s">
        <v>2036</v>
      </c>
      <c r="C784" s="358" t="s">
        <v>1686</v>
      </c>
      <c r="D784" s="36" t="s">
        <v>92</v>
      </c>
      <c r="E784" s="380">
        <v>8365</v>
      </c>
      <c r="F784" s="39">
        <v>41710</v>
      </c>
      <c r="G784" s="38">
        <v>8365</v>
      </c>
      <c r="H784" s="98">
        <f t="shared" si="17"/>
        <v>0</v>
      </c>
      <c r="I784" s="36" t="s">
        <v>37</v>
      </c>
    </row>
    <row r="785" spans="1:9" x14ac:dyDescent="0.25">
      <c r="A785" s="269"/>
      <c r="B785" s="283" t="s">
        <v>2037</v>
      </c>
      <c r="C785" s="358" t="s">
        <v>1686</v>
      </c>
      <c r="D785" s="36" t="s">
        <v>766</v>
      </c>
      <c r="E785" s="380">
        <v>3100</v>
      </c>
      <c r="F785" s="39">
        <v>41710</v>
      </c>
      <c r="G785" s="38">
        <v>3100</v>
      </c>
      <c r="H785" s="98">
        <f t="shared" si="17"/>
        <v>0</v>
      </c>
      <c r="I785" s="36" t="s">
        <v>37</v>
      </c>
    </row>
    <row r="786" spans="1:9" x14ac:dyDescent="0.25">
      <c r="A786" s="269"/>
      <c r="B786" s="283" t="s">
        <v>2038</v>
      </c>
      <c r="C786" s="358" t="s">
        <v>1686</v>
      </c>
      <c r="D786" s="36" t="s">
        <v>245</v>
      </c>
      <c r="E786" s="380">
        <v>24500</v>
      </c>
      <c r="F786" s="39">
        <v>41710</v>
      </c>
      <c r="G786" s="38">
        <v>24500</v>
      </c>
      <c r="H786" s="98">
        <f t="shared" si="17"/>
        <v>0</v>
      </c>
      <c r="I786" s="36" t="s">
        <v>37</v>
      </c>
    </row>
    <row r="787" spans="1:9" x14ac:dyDescent="0.25">
      <c r="A787" s="269"/>
      <c r="B787" s="283" t="s">
        <v>2039</v>
      </c>
      <c r="C787" s="358" t="s">
        <v>1686</v>
      </c>
      <c r="D787" s="36" t="s">
        <v>88</v>
      </c>
      <c r="E787" s="380">
        <v>5395</v>
      </c>
      <c r="F787" s="39">
        <v>41710</v>
      </c>
      <c r="G787" s="38">
        <v>5395</v>
      </c>
      <c r="H787" s="98">
        <f t="shared" si="17"/>
        <v>0</v>
      </c>
      <c r="I787" s="36" t="s">
        <v>37</v>
      </c>
    </row>
    <row r="788" spans="1:9" x14ac:dyDescent="0.25">
      <c r="A788" s="269"/>
      <c r="B788" s="283" t="s">
        <v>2040</v>
      </c>
      <c r="C788" s="358" t="s">
        <v>1686</v>
      </c>
      <c r="D788" s="36" t="s">
        <v>2041</v>
      </c>
      <c r="E788" s="380">
        <v>34703.5</v>
      </c>
      <c r="F788" s="39">
        <v>41723</v>
      </c>
      <c r="G788" s="38">
        <v>34703.5</v>
      </c>
      <c r="H788" s="98">
        <f t="shared" si="17"/>
        <v>0</v>
      </c>
      <c r="I788" s="36" t="s">
        <v>37</v>
      </c>
    </row>
    <row r="789" spans="1:9" x14ac:dyDescent="0.25">
      <c r="A789" s="269"/>
      <c r="B789" s="283" t="s">
        <v>2042</v>
      </c>
      <c r="C789" s="358" t="s">
        <v>1686</v>
      </c>
      <c r="D789" s="36" t="s">
        <v>106</v>
      </c>
      <c r="E789" s="380">
        <v>184626</v>
      </c>
      <c r="F789" s="39">
        <v>41713</v>
      </c>
      <c r="G789" s="38">
        <v>184626</v>
      </c>
      <c r="H789" s="98">
        <f t="shared" si="17"/>
        <v>0</v>
      </c>
      <c r="I789" s="36" t="s">
        <v>30</v>
      </c>
    </row>
    <row r="790" spans="1:9" x14ac:dyDescent="0.25">
      <c r="A790" s="269"/>
      <c r="B790" s="283" t="s">
        <v>2043</v>
      </c>
      <c r="C790" s="358" t="s">
        <v>1686</v>
      </c>
      <c r="D790" s="36" t="s">
        <v>106</v>
      </c>
      <c r="E790" s="380">
        <v>107450</v>
      </c>
      <c r="F790" s="39">
        <v>41713</v>
      </c>
      <c r="G790" s="38">
        <v>107450</v>
      </c>
      <c r="H790" s="98">
        <f t="shared" si="17"/>
        <v>0</v>
      </c>
      <c r="I790" s="36" t="s">
        <v>30</v>
      </c>
    </row>
    <row r="791" spans="1:9" x14ac:dyDescent="0.25">
      <c r="A791" s="269"/>
      <c r="B791" s="283" t="s">
        <v>2044</v>
      </c>
      <c r="C791" s="358" t="s">
        <v>1686</v>
      </c>
      <c r="D791" s="36" t="s">
        <v>106</v>
      </c>
      <c r="E791" s="380">
        <v>114800</v>
      </c>
      <c r="F791" s="39">
        <v>41713</v>
      </c>
      <c r="G791" s="38">
        <v>114800</v>
      </c>
      <c r="H791" s="98">
        <f t="shared" si="17"/>
        <v>0</v>
      </c>
      <c r="I791" s="36" t="s">
        <v>30</v>
      </c>
    </row>
    <row r="792" spans="1:9" x14ac:dyDescent="0.25">
      <c r="A792" s="269"/>
      <c r="B792" s="283" t="s">
        <v>2045</v>
      </c>
      <c r="C792" s="358" t="s">
        <v>1686</v>
      </c>
      <c r="D792" s="36" t="s">
        <v>106</v>
      </c>
      <c r="E792" s="380">
        <v>119700</v>
      </c>
      <c r="F792" s="39">
        <v>41713</v>
      </c>
      <c r="G792" s="38">
        <v>119700</v>
      </c>
      <c r="H792" s="98">
        <f t="shared" si="17"/>
        <v>0</v>
      </c>
      <c r="I792" s="36" t="s">
        <v>30</v>
      </c>
    </row>
    <row r="793" spans="1:9" x14ac:dyDescent="0.25">
      <c r="A793" s="269"/>
      <c r="B793" s="283" t="s">
        <v>2046</v>
      </c>
      <c r="C793" s="358" t="s">
        <v>1686</v>
      </c>
      <c r="D793" s="36" t="s">
        <v>106</v>
      </c>
      <c r="E793" s="380">
        <v>80955</v>
      </c>
      <c r="F793" s="39">
        <v>41713</v>
      </c>
      <c r="G793" s="38">
        <v>80955</v>
      </c>
      <c r="H793" s="98">
        <f t="shared" si="17"/>
        <v>0</v>
      </c>
      <c r="I793" s="36" t="s">
        <v>30</v>
      </c>
    </row>
    <row r="794" spans="1:9" x14ac:dyDescent="0.25">
      <c r="A794" s="269"/>
      <c r="B794" s="283" t="s">
        <v>2047</v>
      </c>
      <c r="C794" s="358" t="s">
        <v>1686</v>
      </c>
      <c r="D794" s="36" t="s">
        <v>106</v>
      </c>
      <c r="E794" s="380">
        <v>233935</v>
      </c>
      <c r="F794" s="39">
        <v>41719</v>
      </c>
      <c r="G794" s="38">
        <v>233935</v>
      </c>
      <c r="H794" s="98">
        <f t="shared" si="17"/>
        <v>0</v>
      </c>
      <c r="I794" s="36" t="s">
        <v>30</v>
      </c>
    </row>
    <row r="795" spans="1:9" x14ac:dyDescent="0.25">
      <c r="A795" s="269"/>
      <c r="B795" s="283" t="s">
        <v>2048</v>
      </c>
      <c r="C795" s="358" t="s">
        <v>1686</v>
      </c>
      <c r="D795" s="36" t="s">
        <v>240</v>
      </c>
      <c r="E795" s="380">
        <v>45336.800000000003</v>
      </c>
      <c r="F795" s="392" t="s">
        <v>2049</v>
      </c>
      <c r="G795" s="38">
        <v>45336.800000000003</v>
      </c>
      <c r="H795" s="98">
        <f t="shared" si="17"/>
        <v>0</v>
      </c>
      <c r="I795" s="36" t="s">
        <v>37</v>
      </c>
    </row>
    <row r="796" spans="1:9" x14ac:dyDescent="0.25">
      <c r="A796" s="269"/>
      <c r="B796" s="283" t="s">
        <v>2050</v>
      </c>
      <c r="C796" s="358" t="s">
        <v>1686</v>
      </c>
      <c r="D796" s="36" t="s">
        <v>244</v>
      </c>
      <c r="E796" s="380">
        <v>21828.5</v>
      </c>
      <c r="F796" s="39">
        <v>41724</v>
      </c>
      <c r="G796" s="38">
        <v>21828.5</v>
      </c>
      <c r="H796" s="98">
        <f t="shared" si="17"/>
        <v>0</v>
      </c>
      <c r="I796" s="36" t="s">
        <v>37</v>
      </c>
    </row>
    <row r="797" spans="1:9" x14ac:dyDescent="0.25">
      <c r="A797" s="269"/>
      <c r="B797" s="283" t="s">
        <v>2051</v>
      </c>
      <c r="C797" s="358" t="s">
        <v>1686</v>
      </c>
      <c r="D797" s="36" t="s">
        <v>149</v>
      </c>
      <c r="E797" s="380">
        <v>10015</v>
      </c>
      <c r="F797" s="39">
        <v>41710</v>
      </c>
      <c r="G797" s="38">
        <v>10015</v>
      </c>
      <c r="H797" s="98">
        <f t="shared" si="17"/>
        <v>0</v>
      </c>
      <c r="I797" s="36" t="s">
        <v>37</v>
      </c>
    </row>
    <row r="798" spans="1:9" x14ac:dyDescent="0.25">
      <c r="A798" s="269"/>
      <c r="B798" s="283" t="s">
        <v>2052</v>
      </c>
      <c r="C798" s="358" t="s">
        <v>1686</v>
      </c>
      <c r="D798" s="36" t="s">
        <v>2053</v>
      </c>
      <c r="E798" s="380">
        <v>3939</v>
      </c>
      <c r="F798" s="39">
        <v>41710</v>
      </c>
      <c r="G798" s="38">
        <v>3939</v>
      </c>
      <c r="H798" s="98">
        <f t="shared" si="17"/>
        <v>0</v>
      </c>
      <c r="I798" s="36" t="s">
        <v>37</v>
      </c>
    </row>
    <row r="799" spans="1:9" x14ac:dyDescent="0.25">
      <c r="A799" s="269"/>
      <c r="B799" s="283" t="s">
        <v>2054</v>
      </c>
      <c r="C799" s="358" t="s">
        <v>1686</v>
      </c>
      <c r="D799" s="36" t="s">
        <v>147</v>
      </c>
      <c r="E799" s="380">
        <v>4506.5</v>
      </c>
      <c r="F799" s="39">
        <v>41710</v>
      </c>
      <c r="G799" s="38">
        <v>4506.5</v>
      </c>
      <c r="H799" s="98">
        <f t="shared" si="17"/>
        <v>0</v>
      </c>
      <c r="I799" s="36"/>
    </row>
    <row r="800" spans="1:9" x14ac:dyDescent="0.25">
      <c r="A800" s="269"/>
      <c r="B800" s="283" t="s">
        <v>2055</v>
      </c>
      <c r="C800" s="358" t="s">
        <v>1686</v>
      </c>
      <c r="D800" s="36" t="s">
        <v>87</v>
      </c>
      <c r="E800" s="380">
        <v>8368</v>
      </c>
      <c r="F800" s="39">
        <v>41708</v>
      </c>
      <c r="G800" s="38">
        <v>8368</v>
      </c>
      <c r="H800" s="98">
        <f t="shared" si="17"/>
        <v>0</v>
      </c>
      <c r="I800" s="36"/>
    </row>
    <row r="801" spans="1:9" x14ac:dyDescent="0.25">
      <c r="A801" s="269"/>
      <c r="B801" s="283" t="s">
        <v>2056</v>
      </c>
      <c r="C801" s="358" t="s">
        <v>1686</v>
      </c>
      <c r="D801" s="36" t="s">
        <v>434</v>
      </c>
      <c r="E801" s="380">
        <v>2518.5</v>
      </c>
      <c r="F801" s="39">
        <v>41708</v>
      </c>
      <c r="G801" s="38">
        <v>2518.5</v>
      </c>
      <c r="H801" s="98">
        <f t="shared" si="17"/>
        <v>0</v>
      </c>
      <c r="I801" s="36"/>
    </row>
    <row r="802" spans="1:9" x14ac:dyDescent="0.25">
      <c r="A802" s="269"/>
      <c r="B802" s="283" t="s">
        <v>2057</v>
      </c>
      <c r="C802" s="358" t="s">
        <v>1686</v>
      </c>
      <c r="D802" s="36" t="s">
        <v>8</v>
      </c>
      <c r="E802" s="380">
        <v>734.5</v>
      </c>
      <c r="F802" s="39">
        <v>41708</v>
      </c>
      <c r="G802" s="38">
        <v>734.5</v>
      </c>
      <c r="H802" s="98">
        <f t="shared" si="17"/>
        <v>0</v>
      </c>
      <c r="I802" s="36" t="s">
        <v>8</v>
      </c>
    </row>
    <row r="803" spans="1:9" ht="45.75" x14ac:dyDescent="0.25">
      <c r="A803" s="269"/>
      <c r="B803" s="283" t="s">
        <v>2058</v>
      </c>
      <c r="C803" s="358" t="s">
        <v>1686</v>
      </c>
      <c r="D803" s="36" t="s">
        <v>1504</v>
      </c>
      <c r="E803" s="380">
        <v>29643</v>
      </c>
      <c r="F803" s="393" t="s">
        <v>2059</v>
      </c>
      <c r="G803" s="38">
        <v>29643</v>
      </c>
      <c r="H803" s="98">
        <f t="shared" si="17"/>
        <v>0</v>
      </c>
      <c r="I803" s="36"/>
    </row>
    <row r="804" spans="1:9" x14ac:dyDescent="0.25">
      <c r="A804" s="269"/>
      <c r="B804" s="283" t="s">
        <v>2060</v>
      </c>
      <c r="C804" s="358" t="s">
        <v>1686</v>
      </c>
      <c r="D804" s="36" t="s">
        <v>96</v>
      </c>
      <c r="E804" s="380">
        <v>12985.6</v>
      </c>
      <c r="F804" s="39">
        <v>41722</v>
      </c>
      <c r="G804" s="38">
        <v>12985.6</v>
      </c>
      <c r="H804" s="98">
        <f t="shared" si="17"/>
        <v>0</v>
      </c>
      <c r="I804" s="36" t="s">
        <v>21</v>
      </c>
    </row>
    <row r="805" spans="1:9" x14ac:dyDescent="0.25">
      <c r="A805" s="269"/>
      <c r="B805" s="283" t="s">
        <v>2061</v>
      </c>
      <c r="C805" s="358" t="s">
        <v>1686</v>
      </c>
      <c r="D805" s="36" t="s">
        <v>152</v>
      </c>
      <c r="E805" s="380">
        <v>6759</v>
      </c>
      <c r="F805" s="39">
        <v>41708</v>
      </c>
      <c r="G805" s="38">
        <v>6759</v>
      </c>
      <c r="H805" s="98">
        <f t="shared" si="17"/>
        <v>0</v>
      </c>
      <c r="I805" s="36"/>
    </row>
    <row r="806" spans="1:9" x14ac:dyDescent="0.25">
      <c r="A806" s="269"/>
      <c r="B806" s="283" t="s">
        <v>2062</v>
      </c>
      <c r="C806" s="358" t="s">
        <v>1686</v>
      </c>
      <c r="D806" s="36" t="s">
        <v>39</v>
      </c>
      <c r="E806" s="380">
        <v>6232</v>
      </c>
      <c r="F806" s="41" t="s">
        <v>2063</v>
      </c>
      <c r="G806" s="38">
        <v>6232</v>
      </c>
      <c r="H806" s="98">
        <f t="shared" si="17"/>
        <v>0</v>
      </c>
      <c r="I806" s="36"/>
    </row>
    <row r="807" spans="1:9" x14ac:dyDescent="0.25">
      <c r="A807" s="269"/>
      <c r="B807" s="283" t="s">
        <v>2064</v>
      </c>
      <c r="C807" s="358" t="s">
        <v>1686</v>
      </c>
      <c r="D807" s="36" t="s">
        <v>1112</v>
      </c>
      <c r="E807" s="380">
        <v>7633</v>
      </c>
      <c r="F807" s="39">
        <v>41710</v>
      </c>
      <c r="G807" s="38">
        <v>7633</v>
      </c>
      <c r="H807" s="98">
        <f t="shared" si="17"/>
        <v>0</v>
      </c>
      <c r="I807" s="36" t="s">
        <v>162</v>
      </c>
    </row>
    <row r="808" spans="1:9" x14ac:dyDescent="0.25">
      <c r="A808" s="269"/>
      <c r="B808" s="283" t="s">
        <v>2065</v>
      </c>
      <c r="C808" s="358" t="s">
        <v>1686</v>
      </c>
      <c r="D808" s="36" t="s">
        <v>959</v>
      </c>
      <c r="E808" s="394">
        <v>453.5</v>
      </c>
      <c r="F808" s="39">
        <v>41708</v>
      </c>
      <c r="G808" s="38">
        <v>453.5</v>
      </c>
      <c r="H808" s="98">
        <f t="shared" si="17"/>
        <v>0</v>
      </c>
      <c r="I808" s="36" t="s">
        <v>27</v>
      </c>
    </row>
    <row r="809" spans="1:9" x14ac:dyDescent="0.25">
      <c r="A809" s="269">
        <v>41709</v>
      </c>
      <c r="B809" s="283" t="s">
        <v>2066</v>
      </c>
      <c r="C809" s="358" t="s">
        <v>1686</v>
      </c>
      <c r="D809" s="36" t="s">
        <v>14</v>
      </c>
      <c r="E809" s="380">
        <v>2447</v>
      </c>
      <c r="F809" s="39">
        <v>41709</v>
      </c>
      <c r="G809" s="38">
        <v>2447</v>
      </c>
      <c r="H809" s="98">
        <f t="shared" si="17"/>
        <v>0</v>
      </c>
      <c r="I809" s="40" t="s">
        <v>27</v>
      </c>
    </row>
    <row r="810" spans="1:9" x14ac:dyDescent="0.25">
      <c r="A810" s="269"/>
      <c r="B810" s="283" t="s">
        <v>2067</v>
      </c>
      <c r="C810" s="358" t="s">
        <v>1686</v>
      </c>
      <c r="D810" s="36" t="s">
        <v>23</v>
      </c>
      <c r="E810" s="380">
        <v>2809</v>
      </c>
      <c r="F810" s="39">
        <v>41709</v>
      </c>
      <c r="G810" s="38">
        <v>2809</v>
      </c>
      <c r="H810" s="98">
        <f t="shared" si="17"/>
        <v>0</v>
      </c>
      <c r="I810" s="36"/>
    </row>
    <row r="811" spans="1:9" x14ac:dyDescent="0.25">
      <c r="A811" s="269"/>
      <c r="B811" s="283" t="s">
        <v>2068</v>
      </c>
      <c r="C811" s="358" t="s">
        <v>1686</v>
      </c>
      <c r="D811" s="36" t="s">
        <v>62</v>
      </c>
      <c r="E811" s="380">
        <v>7269</v>
      </c>
      <c r="F811" s="39">
        <v>41710</v>
      </c>
      <c r="G811" s="38">
        <v>7269</v>
      </c>
      <c r="H811" s="98">
        <f t="shared" si="17"/>
        <v>0</v>
      </c>
      <c r="I811" s="36" t="s">
        <v>12</v>
      </c>
    </row>
    <row r="812" spans="1:9" x14ac:dyDescent="0.25">
      <c r="A812" s="269"/>
      <c r="B812" s="283" t="s">
        <v>2069</v>
      </c>
      <c r="C812" s="358" t="s">
        <v>1686</v>
      </c>
      <c r="D812" s="36" t="s">
        <v>13</v>
      </c>
      <c r="E812" s="380">
        <v>2382</v>
      </c>
      <c r="F812" s="39">
        <v>41710</v>
      </c>
      <c r="G812" s="38">
        <v>2382</v>
      </c>
      <c r="H812" s="98">
        <f t="shared" si="17"/>
        <v>0</v>
      </c>
      <c r="I812" s="36" t="s">
        <v>21</v>
      </c>
    </row>
    <row r="813" spans="1:9" x14ac:dyDescent="0.25">
      <c r="A813" s="269"/>
      <c r="B813" s="283" t="s">
        <v>2070</v>
      </c>
      <c r="C813" s="358" t="s">
        <v>1686</v>
      </c>
      <c r="D813" s="36" t="s">
        <v>55</v>
      </c>
      <c r="E813" s="380">
        <v>2765.5</v>
      </c>
      <c r="F813" s="39">
        <v>41709</v>
      </c>
      <c r="G813" s="38">
        <v>2765.5</v>
      </c>
      <c r="H813" s="331">
        <f t="shared" si="17"/>
        <v>0</v>
      </c>
      <c r="I813" s="36"/>
    </row>
    <row r="814" spans="1:9" x14ac:dyDescent="0.25">
      <c r="A814" s="269"/>
      <c r="B814" s="283" t="s">
        <v>2071</v>
      </c>
      <c r="C814" s="358" t="s">
        <v>1686</v>
      </c>
      <c r="D814" s="36" t="s">
        <v>315</v>
      </c>
      <c r="E814" s="380">
        <v>526</v>
      </c>
      <c r="F814" s="39">
        <v>41709</v>
      </c>
      <c r="G814" s="38">
        <v>526</v>
      </c>
      <c r="H814" s="331">
        <f t="shared" si="17"/>
        <v>0</v>
      </c>
      <c r="I814" s="36" t="s">
        <v>30</v>
      </c>
    </row>
    <row r="815" spans="1:9" x14ac:dyDescent="0.25">
      <c r="A815" s="269"/>
      <c r="B815" s="283" t="s">
        <v>2072</v>
      </c>
      <c r="C815" s="358" t="s">
        <v>1686</v>
      </c>
      <c r="D815" s="36" t="s">
        <v>22</v>
      </c>
      <c r="E815" s="380">
        <v>2942</v>
      </c>
      <c r="F815" s="39">
        <v>41709</v>
      </c>
      <c r="G815" s="38">
        <v>2942</v>
      </c>
      <c r="H815" s="98">
        <f t="shared" si="17"/>
        <v>0</v>
      </c>
      <c r="I815" s="36"/>
    </row>
    <row r="816" spans="1:9" x14ac:dyDescent="0.25">
      <c r="A816" s="269"/>
      <c r="B816" s="283" t="s">
        <v>2073</v>
      </c>
      <c r="C816" s="358" t="s">
        <v>1686</v>
      </c>
      <c r="D816" s="36" t="s">
        <v>35</v>
      </c>
      <c r="E816" s="380">
        <v>1299.5</v>
      </c>
      <c r="F816" s="39">
        <v>41709</v>
      </c>
      <c r="G816" s="38">
        <v>1299.5</v>
      </c>
      <c r="H816" s="331">
        <f t="shared" si="17"/>
        <v>0</v>
      </c>
      <c r="I816" s="36" t="s">
        <v>30</v>
      </c>
    </row>
    <row r="817" spans="1:9" x14ac:dyDescent="0.25">
      <c r="A817" s="269"/>
      <c r="B817" s="283" t="s">
        <v>2074</v>
      </c>
      <c r="C817" s="358" t="s">
        <v>1686</v>
      </c>
      <c r="D817" s="36" t="s">
        <v>136</v>
      </c>
      <c r="E817" s="380">
        <v>791.5</v>
      </c>
      <c r="F817" s="39">
        <v>41709</v>
      </c>
      <c r="G817" s="38">
        <v>791.5</v>
      </c>
      <c r="H817" s="331">
        <f t="shared" si="17"/>
        <v>0</v>
      </c>
      <c r="I817" s="36"/>
    </row>
    <row r="818" spans="1:9" x14ac:dyDescent="0.25">
      <c r="A818" s="269"/>
      <c r="B818" s="283" t="s">
        <v>2075</v>
      </c>
      <c r="C818" s="358" t="s">
        <v>1686</v>
      </c>
      <c r="D818" s="36" t="s">
        <v>32</v>
      </c>
      <c r="E818" s="380">
        <v>8196</v>
      </c>
      <c r="F818" s="39">
        <v>41709</v>
      </c>
      <c r="G818" s="38">
        <v>8196</v>
      </c>
      <c r="H818" s="331">
        <f t="shared" si="17"/>
        <v>0</v>
      </c>
      <c r="I818" s="36" t="s">
        <v>30</v>
      </c>
    </row>
    <row r="819" spans="1:9" x14ac:dyDescent="0.25">
      <c r="A819" s="269"/>
      <c r="B819" s="283" t="s">
        <v>2076</v>
      </c>
      <c r="C819" s="358" t="s">
        <v>1686</v>
      </c>
      <c r="D819" s="36" t="s">
        <v>518</v>
      </c>
      <c r="E819" s="380">
        <v>322.5</v>
      </c>
      <c r="F819" s="39">
        <v>41709</v>
      </c>
      <c r="G819" s="38">
        <v>322.5</v>
      </c>
      <c r="H819" s="331">
        <f t="shared" si="17"/>
        <v>0</v>
      </c>
      <c r="I819" s="36"/>
    </row>
    <row r="820" spans="1:9" x14ac:dyDescent="0.25">
      <c r="A820" s="269"/>
      <c r="B820" s="283" t="s">
        <v>2077</v>
      </c>
      <c r="C820" s="358" t="s">
        <v>1686</v>
      </c>
      <c r="D820" s="36" t="s">
        <v>16</v>
      </c>
      <c r="E820" s="380">
        <v>31724</v>
      </c>
      <c r="F820" s="42">
        <v>41738</v>
      </c>
      <c r="G820" s="44">
        <v>31724</v>
      </c>
      <c r="H820" s="98">
        <f t="shared" si="17"/>
        <v>0</v>
      </c>
      <c r="I820" s="36"/>
    </row>
    <row r="821" spans="1:9" x14ac:dyDescent="0.25">
      <c r="A821" s="269"/>
      <c r="B821" s="283" t="s">
        <v>2078</v>
      </c>
      <c r="C821" s="358" t="s">
        <v>1686</v>
      </c>
      <c r="D821" s="36" t="s">
        <v>650</v>
      </c>
      <c r="E821" s="380">
        <v>29918.7</v>
      </c>
      <c r="F821" s="39">
        <v>41717</v>
      </c>
      <c r="G821" s="38">
        <v>29918.7</v>
      </c>
      <c r="H821" s="331">
        <f t="shared" si="17"/>
        <v>0</v>
      </c>
      <c r="I821" s="36" t="s">
        <v>65</v>
      </c>
    </row>
    <row r="822" spans="1:9" x14ac:dyDescent="0.25">
      <c r="A822" s="269"/>
      <c r="B822" s="264"/>
      <c r="C822" s="388"/>
      <c r="D822" s="37" t="s">
        <v>1207</v>
      </c>
      <c r="E822" s="38"/>
      <c r="F822" s="263"/>
      <c r="G822" s="38"/>
      <c r="H822" s="331"/>
    </row>
    <row r="823" spans="1:9" x14ac:dyDescent="0.25">
      <c r="A823" s="395"/>
      <c r="B823" s="396"/>
      <c r="C823" s="397"/>
      <c r="D823" s="31" t="s">
        <v>1206</v>
      </c>
      <c r="E823" s="58"/>
      <c r="F823" s="263"/>
      <c r="G823" s="38"/>
      <c r="H823" s="398"/>
    </row>
    <row r="824" spans="1:9" x14ac:dyDescent="0.25">
      <c r="A824" s="269"/>
      <c r="B824" s="264"/>
      <c r="C824" s="375"/>
      <c r="D824" s="135" t="s">
        <v>1280</v>
      </c>
      <c r="E824" s="60"/>
      <c r="F824" s="399"/>
      <c r="G824" s="60"/>
      <c r="H824" s="60"/>
    </row>
    <row r="825" spans="1:9" ht="18.75" x14ac:dyDescent="0.3">
      <c r="A825" s="592" t="str">
        <f>A756</f>
        <v>REMISIONES DE    M A R Z O        2 0 1 4</v>
      </c>
      <c r="B825" s="592"/>
      <c r="C825" s="592"/>
      <c r="D825" s="592"/>
      <c r="E825" s="592"/>
      <c r="F825" s="592"/>
      <c r="G825" s="339"/>
      <c r="H825" s="135"/>
    </row>
    <row r="826" spans="1:9" ht="35.25" thickBot="1" x14ac:dyDescent="0.35">
      <c r="A826" s="340" t="s">
        <v>1</v>
      </c>
      <c r="B826" s="256" t="s">
        <v>2</v>
      </c>
      <c r="C826" s="257"/>
      <c r="D826" s="258" t="s">
        <v>1531</v>
      </c>
      <c r="E826" s="259" t="s">
        <v>4</v>
      </c>
      <c r="F826" s="260" t="s">
        <v>5</v>
      </c>
      <c r="G826" s="261" t="s">
        <v>6</v>
      </c>
      <c r="H826" s="262" t="s">
        <v>7</v>
      </c>
    </row>
    <row r="827" spans="1:9" ht="15.75" thickTop="1" x14ac:dyDescent="0.25">
      <c r="A827" s="269">
        <v>41709</v>
      </c>
      <c r="B827" s="283" t="s">
        <v>2079</v>
      </c>
      <c r="C827" s="358" t="s">
        <v>1686</v>
      </c>
      <c r="D827" s="36" t="s">
        <v>34</v>
      </c>
      <c r="E827" s="40">
        <v>2612.5</v>
      </c>
      <c r="F827" s="400" t="s">
        <v>2080</v>
      </c>
      <c r="G827" s="382">
        <v>2612.5</v>
      </c>
      <c r="H827" s="60">
        <f t="shared" ref="H827:H890" si="18">E827-G827</f>
        <v>0</v>
      </c>
      <c r="I827" s="36" t="s">
        <v>30</v>
      </c>
    </row>
    <row r="828" spans="1:9" x14ac:dyDescent="0.25">
      <c r="A828" s="269"/>
      <c r="B828" s="283" t="s">
        <v>2081</v>
      </c>
      <c r="C828" s="358" t="s">
        <v>1686</v>
      </c>
      <c r="D828" s="36" t="s">
        <v>180</v>
      </c>
      <c r="E828" s="380">
        <v>29077.599999999999</v>
      </c>
      <c r="F828" s="55" t="s">
        <v>2082</v>
      </c>
      <c r="G828" s="38">
        <v>29077.599999999999</v>
      </c>
      <c r="H828" s="98">
        <f t="shared" si="18"/>
        <v>0</v>
      </c>
      <c r="I828" s="36" t="s">
        <v>65</v>
      </c>
    </row>
    <row r="829" spans="1:9" x14ac:dyDescent="0.25">
      <c r="A829" s="269"/>
      <c r="B829" s="283" t="s">
        <v>2083</v>
      </c>
      <c r="C829" s="358" t="s">
        <v>1686</v>
      </c>
      <c r="D829" s="36" t="s">
        <v>441</v>
      </c>
      <c r="E829" s="380">
        <v>1561</v>
      </c>
      <c r="F829" s="39">
        <v>41709</v>
      </c>
      <c r="G829" s="38">
        <v>1561</v>
      </c>
      <c r="H829" s="98">
        <f t="shared" si="18"/>
        <v>0</v>
      </c>
      <c r="I829" s="36" t="s">
        <v>30</v>
      </c>
    </row>
    <row r="830" spans="1:9" x14ac:dyDescent="0.25">
      <c r="A830" s="269"/>
      <c r="B830" s="283" t="s">
        <v>2084</v>
      </c>
      <c r="C830" s="358" t="s">
        <v>1686</v>
      </c>
      <c r="D830" s="36" t="s">
        <v>43</v>
      </c>
      <c r="E830" s="380">
        <v>1140</v>
      </c>
      <c r="F830" s="39">
        <v>41720</v>
      </c>
      <c r="G830" s="38">
        <v>1140</v>
      </c>
      <c r="H830" s="98">
        <f t="shared" si="18"/>
        <v>0</v>
      </c>
      <c r="I830" s="36" t="s">
        <v>30</v>
      </c>
    </row>
    <row r="831" spans="1:9" x14ac:dyDescent="0.25">
      <c r="A831" s="269"/>
      <c r="B831" s="283" t="s">
        <v>2085</v>
      </c>
      <c r="C831" s="358" t="s">
        <v>1686</v>
      </c>
      <c r="D831" s="36" t="s">
        <v>1885</v>
      </c>
      <c r="E831" s="380">
        <v>1520</v>
      </c>
      <c r="F831" s="39">
        <v>41720</v>
      </c>
      <c r="G831" s="38">
        <v>1520</v>
      </c>
      <c r="H831" s="98">
        <f t="shared" si="18"/>
        <v>0</v>
      </c>
      <c r="I831" s="36" t="s">
        <v>30</v>
      </c>
    </row>
    <row r="832" spans="1:9" x14ac:dyDescent="0.25">
      <c r="A832" s="269"/>
      <c r="B832" s="283" t="s">
        <v>2086</v>
      </c>
      <c r="C832" s="358" t="s">
        <v>1686</v>
      </c>
      <c r="D832" s="36" t="s">
        <v>314</v>
      </c>
      <c r="E832" s="380">
        <v>3420</v>
      </c>
      <c r="F832" s="39">
        <v>41720</v>
      </c>
      <c r="G832" s="38">
        <v>3420</v>
      </c>
      <c r="H832" s="98">
        <f t="shared" si="18"/>
        <v>0</v>
      </c>
      <c r="I832" s="36" t="s">
        <v>12</v>
      </c>
    </row>
    <row r="833" spans="1:9" x14ac:dyDescent="0.25">
      <c r="A833" s="269"/>
      <c r="B833" s="283" t="s">
        <v>2087</v>
      </c>
      <c r="C833" s="358" t="s">
        <v>1686</v>
      </c>
      <c r="D833" s="36" t="s">
        <v>67</v>
      </c>
      <c r="E833" s="380">
        <v>701</v>
      </c>
      <c r="F833" s="39">
        <v>41709</v>
      </c>
      <c r="G833" s="38">
        <v>701</v>
      </c>
      <c r="H833" s="98">
        <f t="shared" si="18"/>
        <v>0</v>
      </c>
      <c r="I833" s="36"/>
    </row>
    <row r="834" spans="1:9" x14ac:dyDescent="0.25">
      <c r="A834" s="269"/>
      <c r="B834" s="283" t="s">
        <v>2088</v>
      </c>
      <c r="C834" s="358" t="s">
        <v>1686</v>
      </c>
      <c r="D834" s="36" t="s">
        <v>795</v>
      </c>
      <c r="E834" s="380">
        <v>3423</v>
      </c>
      <c r="F834" s="42" t="s">
        <v>2089</v>
      </c>
      <c r="G834" s="38">
        <v>3423</v>
      </c>
      <c r="H834" s="98">
        <f t="shared" si="18"/>
        <v>0</v>
      </c>
      <c r="I834" s="36" t="s">
        <v>217</v>
      </c>
    </row>
    <row r="835" spans="1:9" x14ac:dyDescent="0.25">
      <c r="A835" s="269"/>
      <c r="B835" s="283" t="s">
        <v>2090</v>
      </c>
      <c r="C835" s="358" t="s">
        <v>1686</v>
      </c>
      <c r="D835" s="36" t="s">
        <v>312</v>
      </c>
      <c r="E835" s="380">
        <v>8882</v>
      </c>
      <c r="F835" s="39">
        <v>41709</v>
      </c>
      <c r="G835" s="38">
        <v>8882</v>
      </c>
      <c r="H835" s="98">
        <f t="shared" si="18"/>
        <v>0</v>
      </c>
      <c r="I835" s="36" t="s">
        <v>217</v>
      </c>
    </row>
    <row r="836" spans="1:9" x14ac:dyDescent="0.25">
      <c r="A836" s="269"/>
      <c r="B836" s="283" t="s">
        <v>2091</v>
      </c>
      <c r="C836" s="358" t="s">
        <v>1686</v>
      </c>
      <c r="D836" s="36" t="s">
        <v>52</v>
      </c>
      <c r="E836" s="380">
        <v>3470</v>
      </c>
      <c r="F836" s="39">
        <v>41709</v>
      </c>
      <c r="G836" s="38">
        <v>3470</v>
      </c>
      <c r="H836" s="98">
        <f t="shared" si="18"/>
        <v>0</v>
      </c>
      <c r="I836" s="36" t="s">
        <v>217</v>
      </c>
    </row>
    <row r="837" spans="1:9" x14ac:dyDescent="0.25">
      <c r="A837" s="269"/>
      <c r="B837" s="283" t="s">
        <v>2092</v>
      </c>
      <c r="C837" s="358" t="s">
        <v>1686</v>
      </c>
      <c r="D837" s="36" t="s">
        <v>2093</v>
      </c>
      <c r="E837" s="380">
        <v>10213</v>
      </c>
      <c r="F837" s="43" t="s">
        <v>2094</v>
      </c>
      <c r="G837" s="38">
        <v>10213</v>
      </c>
      <c r="H837" s="98">
        <f t="shared" si="18"/>
        <v>0</v>
      </c>
      <c r="I837" s="36" t="s">
        <v>16</v>
      </c>
    </row>
    <row r="838" spans="1:9" x14ac:dyDescent="0.25">
      <c r="A838" s="269"/>
      <c r="B838" s="283" t="s">
        <v>2095</v>
      </c>
      <c r="C838" s="358" t="s">
        <v>1686</v>
      </c>
      <c r="D838" s="36" t="s">
        <v>36</v>
      </c>
      <c r="E838" s="380">
        <v>10408</v>
      </c>
      <c r="F838" s="39">
        <v>41712</v>
      </c>
      <c r="G838" s="38">
        <v>10408</v>
      </c>
      <c r="H838" s="98">
        <f>E838-G838</f>
        <v>0</v>
      </c>
      <c r="I838" s="36" t="s">
        <v>217</v>
      </c>
    </row>
    <row r="839" spans="1:9" x14ac:dyDescent="0.25">
      <c r="A839" s="269"/>
      <c r="B839" s="283" t="s">
        <v>2096</v>
      </c>
      <c r="C839" s="358" t="s">
        <v>1686</v>
      </c>
      <c r="D839" s="36" t="s">
        <v>36</v>
      </c>
      <c r="E839" s="380">
        <v>15497</v>
      </c>
      <c r="F839" s="39">
        <v>41709</v>
      </c>
      <c r="G839" s="38">
        <v>15497</v>
      </c>
      <c r="H839" s="98">
        <f>E839-G839</f>
        <v>0</v>
      </c>
      <c r="I839" s="36"/>
    </row>
    <row r="840" spans="1:9" x14ac:dyDescent="0.25">
      <c r="A840" s="269"/>
      <c r="B840" s="283" t="s">
        <v>2097</v>
      </c>
      <c r="C840" s="358" t="s">
        <v>1686</v>
      </c>
      <c r="D840" s="36" t="s">
        <v>2098</v>
      </c>
      <c r="E840" s="380">
        <v>566.5</v>
      </c>
      <c r="F840" s="39">
        <v>41709</v>
      </c>
      <c r="G840" s="38">
        <v>566.5</v>
      </c>
      <c r="H840" s="98">
        <f t="shared" si="18"/>
        <v>0</v>
      </c>
      <c r="I840" s="36" t="s">
        <v>217</v>
      </c>
    </row>
    <row r="841" spans="1:9" x14ac:dyDescent="0.25">
      <c r="A841" s="269"/>
      <c r="B841" s="283" t="s">
        <v>2099</v>
      </c>
      <c r="C841" s="358" t="s">
        <v>1686</v>
      </c>
      <c r="D841" s="36" t="s">
        <v>130</v>
      </c>
      <c r="E841" s="380">
        <v>4091</v>
      </c>
      <c r="F841" s="39">
        <v>41710</v>
      </c>
      <c r="G841" s="38">
        <v>4091</v>
      </c>
      <c r="H841" s="98">
        <f t="shared" si="18"/>
        <v>0</v>
      </c>
      <c r="I841" s="36" t="s">
        <v>21</v>
      </c>
    </row>
    <row r="842" spans="1:9" x14ac:dyDescent="0.25">
      <c r="A842" s="269"/>
      <c r="B842" s="283" t="s">
        <v>2100</v>
      </c>
      <c r="C842" s="358" t="s">
        <v>1686</v>
      </c>
      <c r="D842" s="36" t="s">
        <v>27</v>
      </c>
      <c r="E842" s="380">
        <v>955.4</v>
      </c>
      <c r="F842" s="39">
        <v>41709</v>
      </c>
      <c r="G842" s="38">
        <v>955.4</v>
      </c>
      <c r="H842" s="98">
        <f t="shared" si="18"/>
        <v>0</v>
      </c>
      <c r="I842" s="36" t="s">
        <v>21</v>
      </c>
    </row>
    <row r="843" spans="1:9" x14ac:dyDescent="0.25">
      <c r="A843" s="269"/>
      <c r="B843" s="283" t="s">
        <v>2101</v>
      </c>
      <c r="C843" s="358" t="s">
        <v>1686</v>
      </c>
      <c r="D843" s="36" t="s">
        <v>51</v>
      </c>
      <c r="E843" s="380">
        <v>1167</v>
      </c>
      <c r="F843" s="39">
        <v>41709</v>
      </c>
      <c r="G843" s="38">
        <v>1167</v>
      </c>
      <c r="H843" s="98">
        <f t="shared" si="18"/>
        <v>0</v>
      </c>
      <c r="I843" s="36"/>
    </row>
    <row r="844" spans="1:9" x14ac:dyDescent="0.25">
      <c r="A844" s="269"/>
      <c r="B844" s="283" t="s">
        <v>2102</v>
      </c>
      <c r="C844" s="358" t="s">
        <v>1686</v>
      </c>
      <c r="D844" s="36" t="s">
        <v>509</v>
      </c>
      <c r="E844" s="380">
        <v>13894.5</v>
      </c>
      <c r="F844" s="39">
        <v>41709</v>
      </c>
      <c r="G844" s="38">
        <v>13894.5</v>
      </c>
      <c r="H844" s="98">
        <f t="shared" si="18"/>
        <v>0</v>
      </c>
      <c r="I844" s="36"/>
    </row>
    <row r="845" spans="1:9" x14ac:dyDescent="0.25">
      <c r="A845" s="269"/>
      <c r="B845" s="283" t="s">
        <v>2103</v>
      </c>
      <c r="C845" s="358" t="s">
        <v>1686</v>
      </c>
      <c r="D845" s="36" t="s">
        <v>79</v>
      </c>
      <c r="E845" s="380">
        <v>28734.3</v>
      </c>
      <c r="F845" s="63" t="s">
        <v>2104</v>
      </c>
      <c r="G845" s="38">
        <v>28734.3</v>
      </c>
      <c r="H845" s="98">
        <f t="shared" si="18"/>
        <v>0</v>
      </c>
      <c r="I845" s="36" t="s">
        <v>21</v>
      </c>
    </row>
    <row r="846" spans="1:9" x14ac:dyDescent="0.25">
      <c r="A846" s="269"/>
      <c r="B846" s="283" t="s">
        <v>2105</v>
      </c>
      <c r="C846" s="358" t="s">
        <v>1686</v>
      </c>
      <c r="D846" s="36" t="s">
        <v>349</v>
      </c>
      <c r="E846" s="380">
        <v>677.6</v>
      </c>
      <c r="F846" s="39">
        <v>41710</v>
      </c>
      <c r="G846" s="38">
        <v>677.6</v>
      </c>
      <c r="H846" s="98">
        <f t="shared" si="18"/>
        <v>0</v>
      </c>
      <c r="I846" s="36" t="s">
        <v>45</v>
      </c>
    </row>
    <row r="847" spans="1:9" x14ac:dyDescent="0.25">
      <c r="A847" s="269"/>
      <c r="B847" s="283" t="s">
        <v>2106</v>
      </c>
      <c r="C847" s="358" t="s">
        <v>1686</v>
      </c>
      <c r="D847" s="36" t="s">
        <v>257</v>
      </c>
      <c r="E847" s="380">
        <v>7369</v>
      </c>
      <c r="F847" s="39">
        <v>41710</v>
      </c>
      <c r="G847" s="38">
        <v>7369</v>
      </c>
      <c r="H847" s="98">
        <f t="shared" si="18"/>
        <v>0</v>
      </c>
      <c r="I847" s="36" t="s">
        <v>45</v>
      </c>
    </row>
    <row r="848" spans="1:9" x14ac:dyDescent="0.25">
      <c r="A848" s="269"/>
      <c r="B848" s="283" t="s">
        <v>2107</v>
      </c>
      <c r="C848" s="358" t="s">
        <v>1686</v>
      </c>
      <c r="D848" s="20" t="s">
        <v>115</v>
      </c>
      <c r="E848" s="315">
        <v>3633.5</v>
      </c>
      <c r="F848" s="53">
        <v>41709</v>
      </c>
      <c r="G848" s="52">
        <v>3633.5</v>
      </c>
      <c r="H848" s="98">
        <f>E848-G848</f>
        <v>0</v>
      </c>
      <c r="I848" s="20"/>
    </row>
    <row r="849" spans="1:9" x14ac:dyDescent="0.25">
      <c r="A849" s="269"/>
      <c r="B849" s="283" t="s">
        <v>2108</v>
      </c>
      <c r="C849" s="358" t="s">
        <v>1686</v>
      </c>
      <c r="D849" s="378" t="s">
        <v>53</v>
      </c>
      <c r="E849" s="379">
        <v>0</v>
      </c>
      <c r="F849" s="39"/>
      <c r="G849" s="38"/>
      <c r="H849" s="98">
        <f>E849-G849</f>
        <v>0</v>
      </c>
      <c r="I849" s="36" t="s">
        <v>513</v>
      </c>
    </row>
    <row r="850" spans="1:9" x14ac:dyDescent="0.25">
      <c r="A850" s="269"/>
      <c r="B850" s="283" t="s">
        <v>2109</v>
      </c>
      <c r="C850" s="358" t="s">
        <v>1686</v>
      </c>
      <c r="D850" s="20" t="s">
        <v>103</v>
      </c>
      <c r="E850" s="315">
        <v>9172.5</v>
      </c>
      <c r="F850" s="53">
        <v>41710</v>
      </c>
      <c r="G850" s="52">
        <v>9172.5</v>
      </c>
      <c r="H850" s="98">
        <f>E850-G850</f>
        <v>0</v>
      </c>
      <c r="I850" s="20" t="s">
        <v>45</v>
      </c>
    </row>
    <row r="851" spans="1:9" x14ac:dyDescent="0.25">
      <c r="A851" s="269"/>
      <c r="B851" s="283" t="s">
        <v>2110</v>
      </c>
      <c r="C851" s="358" t="s">
        <v>1686</v>
      </c>
      <c r="D851" s="36" t="s">
        <v>468</v>
      </c>
      <c r="E851" s="380">
        <v>3057.6</v>
      </c>
      <c r="F851" s="39">
        <v>41710</v>
      </c>
      <c r="G851" s="38">
        <v>3057.6</v>
      </c>
      <c r="H851" s="98">
        <f t="shared" si="18"/>
        <v>0</v>
      </c>
      <c r="I851" s="36" t="s">
        <v>45</v>
      </c>
    </row>
    <row r="852" spans="1:9" x14ac:dyDescent="0.25">
      <c r="A852" s="269"/>
      <c r="B852" s="283" t="s">
        <v>2111</v>
      </c>
      <c r="C852" s="358" t="s">
        <v>1686</v>
      </c>
      <c r="D852" s="36" t="s">
        <v>233</v>
      </c>
      <c r="E852" s="380">
        <v>1810</v>
      </c>
      <c r="F852" s="39">
        <v>41710</v>
      </c>
      <c r="G852" s="38">
        <v>1810</v>
      </c>
      <c r="H852" s="98">
        <f t="shared" si="18"/>
        <v>0</v>
      </c>
      <c r="I852" s="36" t="s">
        <v>45</v>
      </c>
    </row>
    <row r="853" spans="1:9" x14ac:dyDescent="0.25">
      <c r="A853" s="269"/>
      <c r="B853" s="283" t="s">
        <v>2112</v>
      </c>
      <c r="C853" s="358" t="s">
        <v>1686</v>
      </c>
      <c r="D853" s="36" t="s">
        <v>8</v>
      </c>
      <c r="E853" s="380">
        <v>2477.6</v>
      </c>
      <c r="F853" s="39">
        <v>41709</v>
      </c>
      <c r="G853" s="38">
        <v>2477.6</v>
      </c>
      <c r="H853" s="98">
        <f t="shared" si="18"/>
        <v>0</v>
      </c>
      <c r="I853" s="36" t="s">
        <v>8</v>
      </c>
    </row>
    <row r="854" spans="1:9" x14ac:dyDescent="0.25">
      <c r="A854" s="269"/>
      <c r="B854" s="283" t="s">
        <v>2113</v>
      </c>
      <c r="C854" s="358" t="s">
        <v>1686</v>
      </c>
      <c r="D854" s="36" t="s">
        <v>235</v>
      </c>
      <c r="E854" s="380">
        <v>3738</v>
      </c>
      <c r="F854" s="55" t="s">
        <v>2114</v>
      </c>
      <c r="G854" s="38">
        <v>3738</v>
      </c>
      <c r="H854" s="98">
        <f t="shared" si="18"/>
        <v>0</v>
      </c>
      <c r="I854" s="36" t="s">
        <v>45</v>
      </c>
    </row>
    <row r="855" spans="1:9" x14ac:dyDescent="0.25">
      <c r="A855" s="269"/>
      <c r="B855" s="283" t="s">
        <v>2115</v>
      </c>
      <c r="C855" s="358" t="s">
        <v>1686</v>
      </c>
      <c r="D855" s="36" t="s">
        <v>8</v>
      </c>
      <c r="E855" s="380">
        <v>932</v>
      </c>
      <c r="F855" s="39">
        <v>41709</v>
      </c>
      <c r="G855" s="38">
        <v>932</v>
      </c>
      <c r="H855" s="98">
        <f t="shared" si="18"/>
        <v>0</v>
      </c>
      <c r="I855" s="36" t="s">
        <v>8</v>
      </c>
    </row>
    <row r="856" spans="1:9" x14ac:dyDescent="0.25">
      <c r="A856" s="269"/>
      <c r="B856" s="283" t="s">
        <v>2116</v>
      </c>
      <c r="C856" s="358" t="s">
        <v>1686</v>
      </c>
      <c r="D856" s="36" t="s">
        <v>2117</v>
      </c>
      <c r="E856" s="380">
        <v>3809</v>
      </c>
      <c r="F856" s="39">
        <v>41709</v>
      </c>
      <c r="G856" s="38">
        <v>3809</v>
      </c>
      <c r="H856" s="98">
        <f t="shared" si="18"/>
        <v>0</v>
      </c>
      <c r="I856" s="36"/>
    </row>
    <row r="857" spans="1:9" x14ac:dyDescent="0.25">
      <c r="A857" s="269"/>
      <c r="B857" s="283" t="s">
        <v>2118</v>
      </c>
      <c r="C857" s="358" t="s">
        <v>1686</v>
      </c>
      <c r="D857" s="36" t="s">
        <v>2119</v>
      </c>
      <c r="E857" s="380">
        <v>545.6</v>
      </c>
      <c r="F857" s="39">
        <v>41710</v>
      </c>
      <c r="G857" s="38">
        <v>545.6</v>
      </c>
      <c r="H857" s="98">
        <f t="shared" si="18"/>
        <v>0</v>
      </c>
      <c r="I857" s="36" t="s">
        <v>45</v>
      </c>
    </row>
    <row r="858" spans="1:9" x14ac:dyDescent="0.25">
      <c r="A858" s="269"/>
      <c r="B858" s="283" t="s">
        <v>2120</v>
      </c>
      <c r="C858" s="358" t="s">
        <v>1686</v>
      </c>
      <c r="D858" s="36" t="s">
        <v>99</v>
      </c>
      <c r="E858" s="380">
        <v>3617</v>
      </c>
      <c r="F858" s="39">
        <v>41710</v>
      </c>
      <c r="G858" s="38">
        <v>3617</v>
      </c>
      <c r="H858" s="98">
        <f t="shared" si="18"/>
        <v>0</v>
      </c>
      <c r="I858" s="36" t="s">
        <v>45</v>
      </c>
    </row>
    <row r="859" spans="1:9" x14ac:dyDescent="0.25">
      <c r="A859" s="269"/>
      <c r="B859" s="283" t="s">
        <v>2121</v>
      </c>
      <c r="C859" s="358" t="s">
        <v>1686</v>
      </c>
      <c r="D859" s="378" t="s">
        <v>53</v>
      </c>
      <c r="E859" s="379">
        <v>0</v>
      </c>
      <c r="F859" s="39"/>
      <c r="G859" s="38"/>
      <c r="H859" s="98">
        <f t="shared" si="18"/>
        <v>0</v>
      </c>
      <c r="I859" s="36" t="s">
        <v>513</v>
      </c>
    </row>
    <row r="860" spans="1:9" x14ac:dyDescent="0.25">
      <c r="A860" s="269"/>
      <c r="B860" s="283" t="s">
        <v>2122</v>
      </c>
      <c r="C860" s="358" t="s">
        <v>1686</v>
      </c>
      <c r="D860" s="36" t="s">
        <v>2123</v>
      </c>
      <c r="E860" s="380">
        <v>16250</v>
      </c>
      <c r="F860" s="39">
        <v>41710</v>
      </c>
      <c r="G860" s="38">
        <v>16250</v>
      </c>
      <c r="H860" s="98">
        <f t="shared" si="18"/>
        <v>0</v>
      </c>
      <c r="I860" s="36" t="s">
        <v>30</v>
      </c>
    </row>
    <row r="861" spans="1:9" x14ac:dyDescent="0.25">
      <c r="A861" s="269"/>
      <c r="B861" s="283" t="s">
        <v>2124</v>
      </c>
      <c r="C861" s="358" t="s">
        <v>1686</v>
      </c>
      <c r="D861" s="36" t="s">
        <v>106</v>
      </c>
      <c r="E861" s="380">
        <v>13065.6</v>
      </c>
      <c r="F861" s="39">
        <v>41713</v>
      </c>
      <c r="G861" s="38">
        <v>13065.6</v>
      </c>
      <c r="H861" s="98">
        <f t="shared" si="18"/>
        <v>0</v>
      </c>
      <c r="I861" s="36" t="s">
        <v>30</v>
      </c>
    </row>
    <row r="862" spans="1:9" x14ac:dyDescent="0.25">
      <c r="A862" s="269"/>
      <c r="B862" s="283" t="s">
        <v>2125</v>
      </c>
      <c r="C862" s="358" t="s">
        <v>1686</v>
      </c>
      <c r="D862" s="36" t="s">
        <v>2126</v>
      </c>
      <c r="E862" s="380">
        <v>18930</v>
      </c>
      <c r="F862" s="39">
        <v>41710</v>
      </c>
      <c r="G862" s="38">
        <v>18930</v>
      </c>
      <c r="H862" s="98">
        <f t="shared" si="18"/>
        <v>0</v>
      </c>
      <c r="I862" s="36" t="s">
        <v>45</v>
      </c>
    </row>
    <row r="863" spans="1:9" x14ac:dyDescent="0.25">
      <c r="A863" s="269"/>
      <c r="B863" s="283" t="s">
        <v>2127</v>
      </c>
      <c r="C863" s="358" t="s">
        <v>1686</v>
      </c>
      <c r="D863" s="36" t="s">
        <v>16</v>
      </c>
      <c r="E863" s="380">
        <v>1761</v>
      </c>
      <c r="F863" s="42">
        <v>41738</v>
      </c>
      <c r="G863" s="44">
        <v>1761</v>
      </c>
      <c r="H863" s="98">
        <f t="shared" si="18"/>
        <v>0</v>
      </c>
      <c r="I863" s="36" t="s">
        <v>45</v>
      </c>
    </row>
    <row r="864" spans="1:9" x14ac:dyDescent="0.25">
      <c r="A864" s="269"/>
      <c r="B864" s="283" t="s">
        <v>2128</v>
      </c>
      <c r="C864" s="358" t="s">
        <v>1686</v>
      </c>
      <c r="D864" s="36" t="s">
        <v>2129</v>
      </c>
      <c r="E864" s="380">
        <v>513</v>
      </c>
      <c r="F864" s="39">
        <v>41710</v>
      </c>
      <c r="G864" s="38">
        <v>513</v>
      </c>
      <c r="H864" s="98">
        <f t="shared" si="18"/>
        <v>0</v>
      </c>
      <c r="I864" s="36" t="s">
        <v>45</v>
      </c>
    </row>
    <row r="865" spans="1:9" ht="34.5" x14ac:dyDescent="0.25">
      <c r="A865" s="269"/>
      <c r="B865" s="283" t="s">
        <v>2130</v>
      </c>
      <c r="C865" s="358" t="s">
        <v>1686</v>
      </c>
      <c r="D865" s="36" t="s">
        <v>2131</v>
      </c>
      <c r="E865" s="380">
        <v>48233</v>
      </c>
      <c r="F865" s="401" t="s">
        <v>2132</v>
      </c>
      <c r="G865" s="38">
        <v>48233</v>
      </c>
      <c r="H865" s="98">
        <f t="shared" si="18"/>
        <v>0</v>
      </c>
      <c r="I865" s="36" t="s">
        <v>12</v>
      </c>
    </row>
    <row r="866" spans="1:9" x14ac:dyDescent="0.25">
      <c r="A866" s="269"/>
      <c r="B866" s="283" t="s">
        <v>2133</v>
      </c>
      <c r="C866" s="358" t="s">
        <v>1686</v>
      </c>
      <c r="D866" s="36" t="s">
        <v>435</v>
      </c>
      <c r="E866" s="380">
        <v>3011.85</v>
      </c>
      <c r="F866" s="42" t="s">
        <v>2134</v>
      </c>
      <c r="G866" s="38">
        <v>3011.85</v>
      </c>
      <c r="H866" s="98">
        <f t="shared" si="18"/>
        <v>0</v>
      </c>
      <c r="I866" s="36"/>
    </row>
    <row r="867" spans="1:9" x14ac:dyDescent="0.25">
      <c r="A867" s="269"/>
      <c r="B867" s="283" t="s">
        <v>2135</v>
      </c>
      <c r="C867" s="358" t="s">
        <v>1686</v>
      </c>
      <c r="D867" s="36" t="s">
        <v>260</v>
      </c>
      <c r="E867" s="380">
        <v>9904</v>
      </c>
      <c r="F867" s="39">
        <v>41709</v>
      </c>
      <c r="G867" s="38">
        <v>904</v>
      </c>
      <c r="H867" s="98">
        <f t="shared" si="18"/>
        <v>9000</v>
      </c>
      <c r="I867" s="36" t="s">
        <v>217</v>
      </c>
    </row>
    <row r="868" spans="1:9" x14ac:dyDescent="0.25">
      <c r="A868" s="269"/>
      <c r="B868" s="283" t="s">
        <v>2136</v>
      </c>
      <c r="C868" s="358" t="s">
        <v>1686</v>
      </c>
      <c r="D868" s="36" t="s">
        <v>14</v>
      </c>
      <c r="E868" s="380">
        <v>2957</v>
      </c>
      <c r="F868" s="39">
        <v>41709</v>
      </c>
      <c r="G868" s="38">
        <v>2957</v>
      </c>
      <c r="H868" s="98">
        <f t="shared" si="18"/>
        <v>0</v>
      </c>
      <c r="I868" s="36" t="s">
        <v>65</v>
      </c>
    </row>
    <row r="869" spans="1:9" ht="24.75" x14ac:dyDescent="0.25">
      <c r="A869" s="269"/>
      <c r="B869" s="283" t="s">
        <v>2137</v>
      </c>
      <c r="C869" s="358" t="s">
        <v>1686</v>
      </c>
      <c r="D869" s="36" t="s">
        <v>123</v>
      </c>
      <c r="E869" s="380">
        <v>5165</v>
      </c>
      <c r="F869" s="402" t="s">
        <v>2138</v>
      </c>
      <c r="G869" s="38">
        <v>5165</v>
      </c>
      <c r="H869" s="98">
        <f t="shared" si="18"/>
        <v>0</v>
      </c>
      <c r="I869" s="36"/>
    </row>
    <row r="870" spans="1:9" x14ac:dyDescent="0.25">
      <c r="A870" s="269"/>
      <c r="B870" s="283" t="s">
        <v>2139</v>
      </c>
      <c r="C870" s="358" t="s">
        <v>1686</v>
      </c>
      <c r="D870" s="36" t="s">
        <v>856</v>
      </c>
      <c r="E870" s="380">
        <v>3324</v>
      </c>
      <c r="F870" s="39">
        <v>41710</v>
      </c>
      <c r="G870" s="38">
        <v>3324</v>
      </c>
      <c r="H870" s="98">
        <f t="shared" si="18"/>
        <v>0</v>
      </c>
      <c r="I870" s="36" t="s">
        <v>37</v>
      </c>
    </row>
    <row r="871" spans="1:9" x14ac:dyDescent="0.25">
      <c r="A871" s="269"/>
      <c r="B871" s="283" t="s">
        <v>2140</v>
      </c>
      <c r="C871" s="358" t="s">
        <v>1686</v>
      </c>
      <c r="D871" s="36" t="s">
        <v>8</v>
      </c>
      <c r="E871" s="380">
        <v>410</v>
      </c>
      <c r="F871" s="39">
        <v>41709</v>
      </c>
      <c r="G871" s="38">
        <v>410</v>
      </c>
      <c r="H871" s="98">
        <f t="shared" si="18"/>
        <v>0</v>
      </c>
      <c r="I871" s="36" t="s">
        <v>8</v>
      </c>
    </row>
    <row r="872" spans="1:9" x14ac:dyDescent="0.25">
      <c r="A872" s="269"/>
      <c r="B872" s="283" t="s">
        <v>2141</v>
      </c>
      <c r="C872" s="358" t="s">
        <v>1686</v>
      </c>
      <c r="D872" s="36" t="s">
        <v>29</v>
      </c>
      <c r="E872" s="380">
        <v>4429</v>
      </c>
      <c r="F872" s="39">
        <v>41709</v>
      </c>
      <c r="G872" s="38">
        <v>4429</v>
      </c>
      <c r="H872" s="98">
        <f t="shared" si="18"/>
        <v>0</v>
      </c>
      <c r="I872" s="36" t="s">
        <v>30</v>
      </c>
    </row>
    <row r="873" spans="1:9" x14ac:dyDescent="0.25">
      <c r="A873" s="269"/>
      <c r="B873" s="283" t="s">
        <v>2142</v>
      </c>
      <c r="C873" s="358" t="s">
        <v>1686</v>
      </c>
      <c r="D873" s="36" t="s">
        <v>28</v>
      </c>
      <c r="E873" s="380">
        <v>9189</v>
      </c>
      <c r="F873" s="39">
        <v>41709</v>
      </c>
      <c r="G873" s="38">
        <v>9189</v>
      </c>
      <c r="H873" s="98">
        <f t="shared" si="18"/>
        <v>0</v>
      </c>
      <c r="I873" s="36"/>
    </row>
    <row r="874" spans="1:9" x14ac:dyDescent="0.25">
      <c r="A874" s="269"/>
      <c r="B874" s="283" t="s">
        <v>2143</v>
      </c>
      <c r="C874" s="358" t="s">
        <v>1686</v>
      </c>
      <c r="D874" s="36" t="s">
        <v>1929</v>
      </c>
      <c r="E874" s="380">
        <v>9909</v>
      </c>
      <c r="F874" s="39">
        <v>41709</v>
      </c>
      <c r="G874" s="38">
        <v>9909</v>
      </c>
      <c r="H874" s="98">
        <f t="shared" si="18"/>
        <v>0</v>
      </c>
      <c r="I874" s="36"/>
    </row>
    <row r="875" spans="1:9" x14ac:dyDescent="0.25">
      <c r="A875" s="269"/>
      <c r="B875" s="283" t="s">
        <v>2144</v>
      </c>
      <c r="C875" s="358" t="s">
        <v>1686</v>
      </c>
      <c r="D875" s="36" t="s">
        <v>74</v>
      </c>
      <c r="E875" s="380">
        <v>1410</v>
      </c>
      <c r="F875" s="39">
        <v>41709</v>
      </c>
      <c r="G875" s="38">
        <v>1410</v>
      </c>
      <c r="H875" s="98">
        <f t="shared" si="18"/>
        <v>0</v>
      </c>
      <c r="I875" s="36"/>
    </row>
    <row r="876" spans="1:9" x14ac:dyDescent="0.25">
      <c r="A876" s="269"/>
      <c r="B876" s="283" t="s">
        <v>2145</v>
      </c>
      <c r="C876" s="358" t="s">
        <v>1686</v>
      </c>
      <c r="D876" s="36" t="s">
        <v>334</v>
      </c>
      <c r="E876" s="380">
        <v>21605</v>
      </c>
      <c r="F876" s="39">
        <v>41710</v>
      </c>
      <c r="G876" s="38">
        <v>21605</v>
      </c>
      <c r="H876" s="98">
        <f t="shared" si="18"/>
        <v>0</v>
      </c>
      <c r="I876" s="36" t="s">
        <v>37</v>
      </c>
    </row>
    <row r="877" spans="1:9" x14ac:dyDescent="0.25">
      <c r="A877" s="269"/>
      <c r="B877" s="283" t="s">
        <v>2146</v>
      </c>
      <c r="C877" s="358" t="s">
        <v>1686</v>
      </c>
      <c r="D877" s="36" t="s">
        <v>49</v>
      </c>
      <c r="E877" s="380">
        <v>1576</v>
      </c>
      <c r="F877" s="39">
        <v>41709</v>
      </c>
      <c r="G877" s="38">
        <v>1576</v>
      </c>
      <c r="H877" s="98">
        <f t="shared" si="18"/>
        <v>0</v>
      </c>
      <c r="I877" s="36"/>
    </row>
    <row r="878" spans="1:9" x14ac:dyDescent="0.25">
      <c r="A878" s="269"/>
      <c r="B878" s="283" t="s">
        <v>2147</v>
      </c>
      <c r="C878" s="358" t="s">
        <v>1686</v>
      </c>
      <c r="D878" s="36" t="s">
        <v>8</v>
      </c>
      <c r="E878" s="380">
        <v>323</v>
      </c>
      <c r="F878" s="39">
        <v>41709</v>
      </c>
      <c r="G878" s="38">
        <v>323</v>
      </c>
      <c r="H878" s="98">
        <f t="shared" si="18"/>
        <v>0</v>
      </c>
      <c r="I878" s="36" t="s">
        <v>8</v>
      </c>
    </row>
    <row r="879" spans="1:9" x14ac:dyDescent="0.25">
      <c r="A879" s="269"/>
      <c r="B879" s="283" t="s">
        <v>2148</v>
      </c>
      <c r="C879" s="358" t="s">
        <v>1686</v>
      </c>
      <c r="D879" s="36" t="s">
        <v>47</v>
      </c>
      <c r="E879" s="380">
        <v>2728</v>
      </c>
      <c r="F879" s="39">
        <v>41709</v>
      </c>
      <c r="G879" s="38">
        <v>2728</v>
      </c>
      <c r="H879" s="98">
        <f t="shared" si="18"/>
        <v>0</v>
      </c>
      <c r="I879" s="36" t="s">
        <v>30</v>
      </c>
    </row>
    <row r="880" spans="1:9" x14ac:dyDescent="0.25">
      <c r="A880" s="269"/>
      <c r="B880" s="283" t="s">
        <v>2149</v>
      </c>
      <c r="C880" s="358" t="s">
        <v>1686</v>
      </c>
      <c r="D880" s="36" t="s">
        <v>373</v>
      </c>
      <c r="E880" s="380">
        <v>30278</v>
      </c>
      <c r="F880" s="39">
        <v>41709</v>
      </c>
      <c r="G880" s="38">
        <v>30278</v>
      </c>
      <c r="H880" s="98">
        <f t="shared" si="18"/>
        <v>0</v>
      </c>
      <c r="I880" s="36" t="s">
        <v>30</v>
      </c>
    </row>
    <row r="881" spans="1:9" x14ac:dyDescent="0.25">
      <c r="A881" s="269"/>
      <c r="B881" s="283" t="s">
        <v>2150</v>
      </c>
      <c r="C881" s="358" t="s">
        <v>1686</v>
      </c>
      <c r="D881" s="36" t="s">
        <v>2151</v>
      </c>
      <c r="E881" s="380">
        <v>45</v>
      </c>
      <c r="F881" s="39">
        <v>41709</v>
      </c>
      <c r="G881" s="38">
        <v>45</v>
      </c>
      <c r="H881" s="98">
        <f t="shared" si="18"/>
        <v>0</v>
      </c>
      <c r="I881" s="36"/>
    </row>
    <row r="882" spans="1:9" x14ac:dyDescent="0.25">
      <c r="A882" s="269"/>
      <c r="B882" s="283" t="s">
        <v>2152</v>
      </c>
      <c r="C882" s="358" t="s">
        <v>1686</v>
      </c>
      <c r="D882" s="36" t="s">
        <v>8</v>
      </c>
      <c r="E882" s="380">
        <v>669</v>
      </c>
      <c r="F882" s="39">
        <v>41709</v>
      </c>
      <c r="G882" s="38">
        <v>669</v>
      </c>
      <c r="H882" s="98">
        <f t="shared" si="18"/>
        <v>0</v>
      </c>
      <c r="I882" s="36" t="s">
        <v>8</v>
      </c>
    </row>
    <row r="883" spans="1:9" x14ac:dyDescent="0.25">
      <c r="A883" s="269"/>
      <c r="B883" s="283" t="s">
        <v>2153</v>
      </c>
      <c r="C883" s="358" t="s">
        <v>1686</v>
      </c>
      <c r="D883" s="36" t="s">
        <v>1929</v>
      </c>
      <c r="E883" s="380">
        <v>49342.5</v>
      </c>
      <c r="F883" s="39">
        <v>41718</v>
      </c>
      <c r="G883" s="38">
        <v>49342.5</v>
      </c>
      <c r="H883" s="98">
        <f t="shared" si="18"/>
        <v>0</v>
      </c>
      <c r="I883" s="36" t="s">
        <v>21</v>
      </c>
    </row>
    <row r="884" spans="1:9" x14ac:dyDescent="0.25">
      <c r="A884" s="269"/>
      <c r="B884" s="283" t="s">
        <v>2154</v>
      </c>
      <c r="C884" s="358" t="s">
        <v>1686</v>
      </c>
      <c r="D884" s="36" t="s">
        <v>839</v>
      </c>
      <c r="E884" s="380">
        <v>3216</v>
      </c>
      <c r="F884" s="39">
        <v>41710</v>
      </c>
      <c r="G884" s="38">
        <v>3216</v>
      </c>
      <c r="H884" s="98">
        <f t="shared" si="18"/>
        <v>0</v>
      </c>
      <c r="I884" s="36" t="s">
        <v>12</v>
      </c>
    </row>
    <row r="885" spans="1:9" x14ac:dyDescent="0.25">
      <c r="A885" s="269"/>
      <c r="B885" s="283" t="s">
        <v>2155</v>
      </c>
      <c r="C885" s="358" t="s">
        <v>1686</v>
      </c>
      <c r="D885" s="36" t="s">
        <v>47</v>
      </c>
      <c r="E885" s="380">
        <v>3845.5</v>
      </c>
      <c r="F885" s="39">
        <v>41710</v>
      </c>
      <c r="G885" s="38">
        <v>3845.5</v>
      </c>
      <c r="H885" s="98">
        <f t="shared" si="18"/>
        <v>0</v>
      </c>
      <c r="I885" s="36" t="s">
        <v>12</v>
      </c>
    </row>
    <row r="886" spans="1:9" x14ac:dyDescent="0.25">
      <c r="A886" s="269"/>
      <c r="B886" s="283" t="s">
        <v>2156</v>
      </c>
      <c r="C886" s="358" t="s">
        <v>1686</v>
      </c>
      <c r="D886" s="36" t="s">
        <v>63</v>
      </c>
      <c r="E886" s="380">
        <v>2464</v>
      </c>
      <c r="F886" s="39">
        <v>41710</v>
      </c>
      <c r="G886" s="38">
        <v>2464</v>
      </c>
      <c r="H886" s="98">
        <f t="shared" si="18"/>
        <v>0</v>
      </c>
      <c r="I886" s="36" t="s">
        <v>21</v>
      </c>
    </row>
    <row r="887" spans="1:9" x14ac:dyDescent="0.25">
      <c r="A887" s="269"/>
      <c r="B887" s="283" t="s">
        <v>2157</v>
      </c>
      <c r="C887" s="358" t="s">
        <v>1686</v>
      </c>
      <c r="D887" s="36" t="s">
        <v>8</v>
      </c>
      <c r="E887" s="380">
        <v>80</v>
      </c>
      <c r="F887" s="39">
        <v>41709</v>
      </c>
      <c r="G887" s="38">
        <v>80</v>
      </c>
      <c r="H887" s="98">
        <f t="shared" si="18"/>
        <v>0</v>
      </c>
      <c r="I887" s="36" t="s">
        <v>8</v>
      </c>
    </row>
    <row r="888" spans="1:9" x14ac:dyDescent="0.25">
      <c r="A888" s="269"/>
      <c r="B888" s="283" t="s">
        <v>2158</v>
      </c>
      <c r="C888" s="358" t="s">
        <v>1686</v>
      </c>
      <c r="D888" s="36" t="s">
        <v>14</v>
      </c>
      <c r="E888" s="380">
        <v>6240</v>
      </c>
      <c r="F888" s="39">
        <v>41710</v>
      </c>
      <c r="G888" s="38">
        <v>6240</v>
      </c>
      <c r="H888" s="98">
        <f t="shared" si="18"/>
        <v>0</v>
      </c>
      <c r="I888" s="36" t="s">
        <v>21</v>
      </c>
    </row>
    <row r="889" spans="1:9" x14ac:dyDescent="0.25">
      <c r="A889" s="269"/>
      <c r="B889" s="283" t="s">
        <v>2159</v>
      </c>
      <c r="C889" s="358" t="s">
        <v>1686</v>
      </c>
      <c r="D889" s="36" t="s">
        <v>652</v>
      </c>
      <c r="E889" s="380">
        <v>10269</v>
      </c>
      <c r="F889" s="39">
        <v>41709</v>
      </c>
      <c r="G889" s="38">
        <v>10269</v>
      </c>
      <c r="H889" s="98">
        <f t="shared" si="18"/>
        <v>0</v>
      </c>
      <c r="I889" s="36"/>
    </row>
    <row r="890" spans="1:9" x14ac:dyDescent="0.25">
      <c r="A890" s="269"/>
      <c r="B890" s="283" t="s">
        <v>2160</v>
      </c>
      <c r="C890" s="358" t="s">
        <v>1686</v>
      </c>
      <c r="D890" s="266" t="s">
        <v>103</v>
      </c>
      <c r="E890" s="310">
        <v>6820.5</v>
      </c>
      <c r="F890" s="53">
        <v>41709</v>
      </c>
      <c r="G890" s="52">
        <v>6820.5</v>
      </c>
      <c r="H890" s="98">
        <f t="shared" si="18"/>
        <v>0</v>
      </c>
      <c r="I890" s="266"/>
    </row>
    <row r="891" spans="1:9" x14ac:dyDescent="0.25">
      <c r="A891" s="269"/>
      <c r="B891" s="264"/>
      <c r="C891" s="388"/>
      <c r="D891" s="31" t="s">
        <v>1206</v>
      </c>
      <c r="E891" s="58"/>
      <c r="F891" s="340"/>
      <c r="G891" s="58"/>
      <c r="H891" s="98"/>
    </row>
    <row r="892" spans="1:9" x14ac:dyDescent="0.25">
      <c r="A892" s="263"/>
      <c r="B892" s="369"/>
      <c r="C892" s="286"/>
      <c r="D892" s="31" t="s">
        <v>1207</v>
      </c>
      <c r="E892" s="58"/>
      <c r="F892" s="340"/>
      <c r="G892" s="58"/>
      <c r="H892" s="398"/>
    </row>
    <row r="893" spans="1:9" x14ac:dyDescent="0.25">
      <c r="A893" s="269"/>
      <c r="B893" s="264"/>
      <c r="C893" s="375"/>
      <c r="D893" s="135" t="s">
        <v>1280</v>
      </c>
      <c r="E893" s="60"/>
      <c r="F893" s="399"/>
      <c r="G893" s="60"/>
      <c r="H893" s="60"/>
    </row>
    <row r="894" spans="1:9" ht="18.75" x14ac:dyDescent="0.3">
      <c r="A894" s="592" t="str">
        <f>A825</f>
        <v>REMISIONES DE    M A R Z O        2 0 1 4</v>
      </c>
      <c r="B894" s="592"/>
      <c r="C894" s="592"/>
      <c r="D894" s="592"/>
      <c r="E894" s="592"/>
      <c r="F894" s="592"/>
      <c r="G894" s="339"/>
      <c r="H894" s="135"/>
    </row>
    <row r="895" spans="1:9" ht="35.25" thickBot="1" x14ac:dyDescent="0.35">
      <c r="A895" s="340" t="s">
        <v>1</v>
      </c>
      <c r="B895" s="256" t="s">
        <v>2</v>
      </c>
      <c r="C895" s="257"/>
      <c r="D895" s="258" t="s">
        <v>1531</v>
      </c>
      <c r="E895" s="259" t="s">
        <v>4</v>
      </c>
      <c r="F895" s="293" t="s">
        <v>5</v>
      </c>
      <c r="G895" s="261" t="s">
        <v>6</v>
      </c>
      <c r="H895" s="262" t="s">
        <v>7</v>
      </c>
    </row>
    <row r="896" spans="1:9" ht="15.75" thickTop="1" x14ac:dyDescent="0.25">
      <c r="A896" s="269">
        <v>41710</v>
      </c>
      <c r="B896" s="283" t="s">
        <v>2161</v>
      </c>
      <c r="C896" s="358" t="s">
        <v>1686</v>
      </c>
      <c r="D896" s="266" t="s">
        <v>98</v>
      </c>
      <c r="E896" s="66">
        <v>2827</v>
      </c>
      <c r="F896" s="298">
        <v>41710</v>
      </c>
      <c r="G896" s="299">
        <v>2827</v>
      </c>
      <c r="H896" s="60">
        <f t="shared" ref="H896:H959" si="19">E896-G896</f>
        <v>0</v>
      </c>
      <c r="I896" s="266" t="s">
        <v>30</v>
      </c>
    </row>
    <row r="897" spans="1:9" x14ac:dyDescent="0.25">
      <c r="A897" s="269"/>
      <c r="B897" s="283" t="s">
        <v>2162</v>
      </c>
      <c r="C897" s="358" t="s">
        <v>1686</v>
      </c>
      <c r="D897" s="266" t="s">
        <v>269</v>
      </c>
      <c r="E897" s="310">
        <v>3767.5</v>
      </c>
      <c r="F897" s="53">
        <v>41710</v>
      </c>
      <c r="G897" s="52">
        <v>3767.5</v>
      </c>
      <c r="H897" s="331">
        <f t="shared" si="19"/>
        <v>0</v>
      </c>
      <c r="I897" s="66"/>
    </row>
    <row r="898" spans="1:9" x14ac:dyDescent="0.25">
      <c r="A898" s="269"/>
      <c r="B898" s="283" t="s">
        <v>2163</v>
      </c>
      <c r="C898" s="358" t="s">
        <v>1686</v>
      </c>
      <c r="D898" s="266" t="s">
        <v>509</v>
      </c>
      <c r="E898" s="310">
        <v>14674.5</v>
      </c>
      <c r="F898" s="53">
        <v>41710</v>
      </c>
      <c r="G898" s="52">
        <v>14674.5</v>
      </c>
      <c r="H898" s="331">
        <f t="shared" si="19"/>
        <v>0</v>
      </c>
      <c r="I898" s="266" t="s">
        <v>8</v>
      </c>
    </row>
    <row r="899" spans="1:9" x14ac:dyDescent="0.25">
      <c r="A899" s="269"/>
      <c r="B899" s="283" t="s">
        <v>2164</v>
      </c>
      <c r="C899" s="358" t="s">
        <v>1686</v>
      </c>
      <c r="D899" s="266" t="s">
        <v>16</v>
      </c>
      <c r="E899" s="310">
        <v>82010</v>
      </c>
      <c r="F899" s="313">
        <v>41738</v>
      </c>
      <c r="G899" s="326">
        <v>82010</v>
      </c>
      <c r="H899" s="98">
        <f t="shared" si="19"/>
        <v>0</v>
      </c>
      <c r="I899" s="266" t="s">
        <v>8</v>
      </c>
    </row>
    <row r="900" spans="1:9" x14ac:dyDescent="0.25">
      <c r="A900" s="269"/>
      <c r="B900" s="283" t="s">
        <v>2165</v>
      </c>
      <c r="C900" s="358" t="s">
        <v>1686</v>
      </c>
      <c r="D900" s="266" t="s">
        <v>163</v>
      </c>
      <c r="E900" s="310">
        <v>3007.5</v>
      </c>
      <c r="F900" s="53">
        <v>41710</v>
      </c>
      <c r="G900" s="52">
        <v>3007.5</v>
      </c>
      <c r="H900" s="331">
        <f t="shared" si="19"/>
        <v>0</v>
      </c>
      <c r="I900" s="266"/>
    </row>
    <row r="901" spans="1:9" x14ac:dyDescent="0.25">
      <c r="A901" s="269"/>
      <c r="B901" s="283" t="s">
        <v>2166</v>
      </c>
      <c r="C901" s="358" t="s">
        <v>1686</v>
      </c>
      <c r="D901" s="266" t="s">
        <v>28</v>
      </c>
      <c r="E901" s="310">
        <v>3210</v>
      </c>
      <c r="F901" s="53">
        <v>41710</v>
      </c>
      <c r="G901" s="52">
        <v>3210</v>
      </c>
      <c r="H901" s="331">
        <f t="shared" si="19"/>
        <v>0</v>
      </c>
      <c r="I901" s="266"/>
    </row>
    <row r="902" spans="1:9" x14ac:dyDescent="0.25">
      <c r="A902" s="269"/>
      <c r="B902" s="283" t="s">
        <v>2167</v>
      </c>
      <c r="C902" s="358" t="s">
        <v>1686</v>
      </c>
      <c r="D902" s="266" t="s">
        <v>502</v>
      </c>
      <c r="E902" s="310">
        <v>3643</v>
      </c>
      <c r="F902" s="53">
        <v>41710</v>
      </c>
      <c r="G902" s="52">
        <v>3643</v>
      </c>
      <c r="H902" s="331">
        <f t="shared" si="19"/>
        <v>0</v>
      </c>
      <c r="I902" s="266"/>
    </row>
    <row r="903" spans="1:9" x14ac:dyDescent="0.25">
      <c r="A903" s="269"/>
      <c r="B903" s="283" t="s">
        <v>2168</v>
      </c>
      <c r="C903" s="358" t="s">
        <v>1686</v>
      </c>
      <c r="D903" s="266" t="s">
        <v>13</v>
      </c>
      <c r="E903" s="310">
        <v>2816</v>
      </c>
      <c r="F903" s="53">
        <v>41711</v>
      </c>
      <c r="G903" s="52">
        <v>2816</v>
      </c>
      <c r="H903" s="331">
        <f t="shared" si="19"/>
        <v>0</v>
      </c>
      <c r="I903" s="266" t="s">
        <v>30</v>
      </c>
    </row>
    <row r="904" spans="1:9" x14ac:dyDescent="0.25">
      <c r="A904" s="269"/>
      <c r="B904" s="283" t="s">
        <v>2169</v>
      </c>
      <c r="C904" s="358" t="s">
        <v>1686</v>
      </c>
      <c r="D904" s="266" t="s">
        <v>163</v>
      </c>
      <c r="E904" s="310">
        <v>1948</v>
      </c>
      <c r="F904" s="53">
        <v>41710</v>
      </c>
      <c r="G904" s="52">
        <v>1948</v>
      </c>
      <c r="H904" s="331">
        <f t="shared" si="19"/>
        <v>0</v>
      </c>
      <c r="I904" s="266"/>
    </row>
    <row r="905" spans="1:9" x14ac:dyDescent="0.25">
      <c r="A905" s="269"/>
      <c r="B905" s="283" t="s">
        <v>2170</v>
      </c>
      <c r="C905" s="358" t="s">
        <v>1686</v>
      </c>
      <c r="D905" s="266" t="s">
        <v>58</v>
      </c>
      <c r="E905" s="310">
        <v>8326</v>
      </c>
      <c r="F905" s="53">
        <v>41710</v>
      </c>
      <c r="G905" s="52">
        <v>8326</v>
      </c>
      <c r="H905" s="331">
        <f t="shared" si="19"/>
        <v>0</v>
      </c>
      <c r="I905" s="266"/>
    </row>
    <row r="906" spans="1:9" x14ac:dyDescent="0.25">
      <c r="A906" s="269"/>
      <c r="B906" s="283" t="s">
        <v>2171</v>
      </c>
      <c r="C906" s="358" t="s">
        <v>1686</v>
      </c>
      <c r="D906" s="266" t="s">
        <v>123</v>
      </c>
      <c r="E906" s="310">
        <v>2987</v>
      </c>
      <c r="F906" s="314" t="s">
        <v>2172</v>
      </c>
      <c r="G906" s="52">
        <v>2987</v>
      </c>
      <c r="H906" s="331">
        <f t="shared" si="19"/>
        <v>0</v>
      </c>
      <c r="I906" s="266" t="s">
        <v>8</v>
      </c>
    </row>
    <row r="907" spans="1:9" x14ac:dyDescent="0.25">
      <c r="A907" s="269"/>
      <c r="B907" s="283" t="s">
        <v>2173</v>
      </c>
      <c r="C907" s="358" t="s">
        <v>1686</v>
      </c>
      <c r="D907" s="266" t="s">
        <v>116</v>
      </c>
      <c r="E907" s="310">
        <v>4033</v>
      </c>
      <c r="F907" s="53">
        <v>41710</v>
      </c>
      <c r="G907" s="52">
        <v>4033</v>
      </c>
      <c r="H907" s="331">
        <f t="shared" si="19"/>
        <v>0</v>
      </c>
      <c r="I907" s="266"/>
    </row>
    <row r="908" spans="1:9" x14ac:dyDescent="0.25">
      <c r="A908" s="269"/>
      <c r="B908" s="283" t="s">
        <v>2174</v>
      </c>
      <c r="C908" s="358" t="s">
        <v>1686</v>
      </c>
      <c r="D908" s="266" t="s">
        <v>105</v>
      </c>
      <c r="E908" s="310">
        <v>1911</v>
      </c>
      <c r="F908" s="53">
        <v>41710</v>
      </c>
      <c r="G908" s="52">
        <v>1911</v>
      </c>
      <c r="H908" s="331">
        <f t="shared" si="19"/>
        <v>0</v>
      </c>
      <c r="I908" s="266" t="s">
        <v>8</v>
      </c>
    </row>
    <row r="909" spans="1:9" x14ac:dyDescent="0.25">
      <c r="A909" s="269"/>
      <c r="B909" s="283" t="s">
        <v>2175</v>
      </c>
      <c r="C909" s="358" t="s">
        <v>1686</v>
      </c>
      <c r="D909" s="266" t="s">
        <v>36</v>
      </c>
      <c r="E909" s="310">
        <v>13624</v>
      </c>
      <c r="F909" s="78" t="s">
        <v>2176</v>
      </c>
      <c r="G909" s="52">
        <v>13624</v>
      </c>
      <c r="H909" s="98">
        <f t="shared" si="19"/>
        <v>0</v>
      </c>
      <c r="I909" s="266" t="s">
        <v>217</v>
      </c>
    </row>
    <row r="910" spans="1:9" x14ac:dyDescent="0.25">
      <c r="A910" s="269"/>
      <c r="B910" s="283" t="s">
        <v>2177</v>
      </c>
      <c r="C910" s="358" t="s">
        <v>1686</v>
      </c>
      <c r="D910" s="266" t="s">
        <v>67</v>
      </c>
      <c r="E910" s="310">
        <v>708.5</v>
      </c>
      <c r="F910" s="53">
        <v>41710</v>
      </c>
      <c r="G910" s="52">
        <v>708.5</v>
      </c>
      <c r="H910" s="331">
        <f t="shared" si="19"/>
        <v>0</v>
      </c>
      <c r="I910" s="266" t="s">
        <v>217</v>
      </c>
    </row>
    <row r="911" spans="1:9" x14ac:dyDescent="0.25">
      <c r="A911" s="269"/>
      <c r="B911" s="283" t="s">
        <v>2178</v>
      </c>
      <c r="C911" s="358" t="s">
        <v>1686</v>
      </c>
      <c r="D911" s="266" t="s">
        <v>48</v>
      </c>
      <c r="E911" s="310">
        <v>460</v>
      </c>
      <c r="F911" s="53">
        <v>41710</v>
      </c>
      <c r="G911" s="52">
        <v>460</v>
      </c>
      <c r="H911" s="331">
        <f t="shared" si="19"/>
        <v>0</v>
      </c>
      <c r="I911" s="266" t="s">
        <v>217</v>
      </c>
    </row>
    <row r="912" spans="1:9" x14ac:dyDescent="0.25">
      <c r="A912" s="269"/>
      <c r="B912" s="283" t="s">
        <v>2179</v>
      </c>
      <c r="C912" s="358" t="s">
        <v>1686</v>
      </c>
      <c r="D912" s="266" t="s">
        <v>51</v>
      </c>
      <c r="E912" s="310">
        <v>1904</v>
      </c>
      <c r="F912" s="53">
        <v>41710</v>
      </c>
      <c r="G912" s="52">
        <v>1904</v>
      </c>
      <c r="H912" s="331">
        <f t="shared" si="19"/>
        <v>0</v>
      </c>
      <c r="I912" s="266" t="s">
        <v>217</v>
      </c>
    </row>
    <row r="913" spans="1:9" x14ac:dyDescent="0.25">
      <c r="A913" s="269"/>
      <c r="B913" s="283" t="s">
        <v>2180</v>
      </c>
      <c r="C913" s="358" t="s">
        <v>1686</v>
      </c>
      <c r="D913" s="266" t="s">
        <v>260</v>
      </c>
      <c r="E913" s="310">
        <v>976</v>
      </c>
      <c r="F913" s="53">
        <v>41710</v>
      </c>
      <c r="G913" s="52">
        <v>976</v>
      </c>
      <c r="H913" s="331">
        <f t="shared" si="19"/>
        <v>0</v>
      </c>
      <c r="I913" s="266" t="s">
        <v>217</v>
      </c>
    </row>
    <row r="914" spans="1:9" x14ac:dyDescent="0.25">
      <c r="A914" s="269"/>
      <c r="B914" s="283" t="s">
        <v>2181</v>
      </c>
      <c r="C914" s="358" t="s">
        <v>1686</v>
      </c>
      <c r="D914" s="266" t="s">
        <v>44</v>
      </c>
      <c r="E914" s="310">
        <v>3600</v>
      </c>
      <c r="F914" s="53">
        <v>41720</v>
      </c>
      <c r="G914" s="52">
        <v>3600</v>
      </c>
      <c r="H914" s="331">
        <f t="shared" si="19"/>
        <v>0</v>
      </c>
      <c r="I914" s="266" t="s">
        <v>217</v>
      </c>
    </row>
    <row r="915" spans="1:9" x14ac:dyDescent="0.25">
      <c r="A915" s="269"/>
      <c r="B915" s="283" t="s">
        <v>2182</v>
      </c>
      <c r="C915" s="358" t="s">
        <v>1686</v>
      </c>
      <c r="D915" s="266" t="s">
        <v>55</v>
      </c>
      <c r="E915" s="310">
        <v>7658</v>
      </c>
      <c r="F915" s="53">
        <v>41710</v>
      </c>
      <c r="G915" s="52">
        <v>7658</v>
      </c>
      <c r="H915" s="331">
        <f t="shared" si="19"/>
        <v>0</v>
      </c>
      <c r="I915" s="266" t="s">
        <v>8</v>
      </c>
    </row>
    <row r="916" spans="1:9" x14ac:dyDescent="0.25">
      <c r="A916" s="269"/>
      <c r="B916" s="283" t="s">
        <v>2183</v>
      </c>
      <c r="C916" s="358" t="s">
        <v>1686</v>
      </c>
      <c r="D916" s="266" t="s">
        <v>12</v>
      </c>
      <c r="E916" s="310">
        <v>216</v>
      </c>
      <c r="F916" s="53">
        <v>41710</v>
      </c>
      <c r="G916" s="52">
        <v>216</v>
      </c>
      <c r="H916" s="331">
        <f t="shared" si="19"/>
        <v>0</v>
      </c>
      <c r="I916" s="266"/>
    </row>
    <row r="917" spans="1:9" x14ac:dyDescent="0.25">
      <c r="A917" s="269"/>
      <c r="B917" s="283" t="s">
        <v>2184</v>
      </c>
      <c r="C917" s="358" t="s">
        <v>1686</v>
      </c>
      <c r="D917" s="266" t="s">
        <v>8</v>
      </c>
      <c r="E917" s="310">
        <v>249</v>
      </c>
      <c r="F917" s="53">
        <v>41710</v>
      </c>
      <c r="G917" s="52">
        <v>249</v>
      </c>
      <c r="H917" s="331">
        <f t="shared" si="19"/>
        <v>0</v>
      </c>
      <c r="I917" s="266" t="s">
        <v>8</v>
      </c>
    </row>
    <row r="918" spans="1:9" x14ac:dyDescent="0.25">
      <c r="A918" s="269"/>
      <c r="B918" s="283" t="s">
        <v>2185</v>
      </c>
      <c r="C918" s="358" t="s">
        <v>1686</v>
      </c>
      <c r="D918" s="266" t="s">
        <v>29</v>
      </c>
      <c r="E918" s="310">
        <v>5223</v>
      </c>
      <c r="F918" s="53">
        <v>41710</v>
      </c>
      <c r="G918" s="52">
        <v>5223</v>
      </c>
      <c r="H918" s="331">
        <f t="shared" si="19"/>
        <v>0</v>
      </c>
      <c r="I918" s="266" t="s">
        <v>30</v>
      </c>
    </row>
    <row r="919" spans="1:9" x14ac:dyDescent="0.25">
      <c r="A919" s="269"/>
      <c r="B919" s="283" t="s">
        <v>2186</v>
      </c>
      <c r="C919" s="358" t="s">
        <v>1686</v>
      </c>
      <c r="D919" s="266" t="s">
        <v>2187</v>
      </c>
      <c r="E919" s="310">
        <v>4663</v>
      </c>
      <c r="F919" s="53">
        <v>41710</v>
      </c>
      <c r="G919" s="52">
        <v>4663</v>
      </c>
      <c r="H919" s="98">
        <f t="shared" si="19"/>
        <v>0</v>
      </c>
      <c r="I919" s="266" t="s">
        <v>30</v>
      </c>
    </row>
    <row r="920" spans="1:9" x14ac:dyDescent="0.25">
      <c r="A920" s="269"/>
      <c r="B920" s="283" t="s">
        <v>2188</v>
      </c>
      <c r="C920" s="358" t="s">
        <v>1686</v>
      </c>
      <c r="D920" s="266" t="s">
        <v>2189</v>
      </c>
      <c r="E920" s="310">
        <v>612</v>
      </c>
      <c r="F920" s="53">
        <v>41710</v>
      </c>
      <c r="G920" s="52">
        <v>612</v>
      </c>
      <c r="H920" s="331">
        <f t="shared" si="19"/>
        <v>0</v>
      </c>
      <c r="I920" s="266" t="s">
        <v>30</v>
      </c>
    </row>
    <row r="921" spans="1:9" x14ac:dyDescent="0.25">
      <c r="A921" s="269"/>
      <c r="B921" s="283" t="s">
        <v>2190</v>
      </c>
      <c r="C921" s="358" t="s">
        <v>1686</v>
      </c>
      <c r="D921" s="266" t="s">
        <v>545</v>
      </c>
      <c r="E921" s="310">
        <v>16656</v>
      </c>
      <c r="F921" s="53">
        <v>41710</v>
      </c>
      <c r="G921" s="52">
        <v>16656</v>
      </c>
      <c r="H921" s="331">
        <f t="shared" si="19"/>
        <v>0</v>
      </c>
      <c r="I921" s="266"/>
    </row>
    <row r="922" spans="1:9" x14ac:dyDescent="0.25">
      <c r="A922" s="269"/>
      <c r="B922" s="283" t="s">
        <v>2191</v>
      </c>
      <c r="C922" s="358" t="s">
        <v>1686</v>
      </c>
      <c r="D922" s="266" t="s">
        <v>106</v>
      </c>
      <c r="E922" s="310">
        <v>134237</v>
      </c>
      <c r="F922" s="313">
        <v>41744</v>
      </c>
      <c r="G922" s="326">
        <v>134237</v>
      </c>
      <c r="H922" s="98">
        <f t="shared" si="19"/>
        <v>0</v>
      </c>
      <c r="I922" s="266" t="s">
        <v>27</v>
      </c>
    </row>
    <row r="923" spans="1:9" x14ac:dyDescent="0.25">
      <c r="A923" s="269"/>
      <c r="B923" s="283" t="s">
        <v>2192</v>
      </c>
      <c r="C923" s="358" t="s">
        <v>1686</v>
      </c>
      <c r="D923" s="266" t="s">
        <v>2193</v>
      </c>
      <c r="E923" s="310">
        <v>1600</v>
      </c>
      <c r="F923" s="53">
        <v>41720</v>
      </c>
      <c r="G923" s="52">
        <v>1600</v>
      </c>
      <c r="H923" s="331">
        <f t="shared" si="19"/>
        <v>0</v>
      </c>
      <c r="I923" s="266" t="s">
        <v>30</v>
      </c>
    </row>
    <row r="924" spans="1:9" x14ac:dyDescent="0.25">
      <c r="A924" s="269"/>
      <c r="B924" s="283" t="s">
        <v>2194</v>
      </c>
      <c r="C924" s="358" t="s">
        <v>1686</v>
      </c>
      <c r="D924" s="266" t="s">
        <v>43</v>
      </c>
      <c r="E924" s="310">
        <v>1600</v>
      </c>
      <c r="F924" s="53">
        <v>41720</v>
      </c>
      <c r="G924" s="52">
        <v>1600</v>
      </c>
      <c r="H924" s="98">
        <f t="shared" si="19"/>
        <v>0</v>
      </c>
      <c r="I924" s="266" t="s">
        <v>30</v>
      </c>
    </row>
    <row r="925" spans="1:9" x14ac:dyDescent="0.25">
      <c r="A925" s="269"/>
      <c r="B925" s="283" t="s">
        <v>2195</v>
      </c>
      <c r="C925" s="358" t="s">
        <v>1686</v>
      </c>
      <c r="D925" s="266" t="s">
        <v>959</v>
      </c>
      <c r="E925" s="310">
        <v>3867.5</v>
      </c>
      <c r="F925" s="53">
        <v>41710</v>
      </c>
      <c r="G925" s="52">
        <v>3867.5</v>
      </c>
      <c r="H925" s="331">
        <f t="shared" si="19"/>
        <v>0</v>
      </c>
      <c r="I925" s="266" t="s">
        <v>12</v>
      </c>
    </row>
    <row r="926" spans="1:9" x14ac:dyDescent="0.25">
      <c r="A926" s="269"/>
      <c r="B926" s="283" t="s">
        <v>2196</v>
      </c>
      <c r="C926" s="358" t="s">
        <v>1686</v>
      </c>
      <c r="D926" s="266" t="s">
        <v>180</v>
      </c>
      <c r="E926" s="310">
        <v>26964</v>
      </c>
      <c r="F926" s="78" t="s">
        <v>2197</v>
      </c>
      <c r="G926" s="52">
        <v>26964</v>
      </c>
      <c r="H926" s="98">
        <f t="shared" si="19"/>
        <v>0</v>
      </c>
      <c r="I926" s="266" t="s">
        <v>27</v>
      </c>
    </row>
    <row r="927" spans="1:9" x14ac:dyDescent="0.25">
      <c r="A927" s="269"/>
      <c r="B927" s="283" t="s">
        <v>2198</v>
      </c>
      <c r="C927" s="358" t="s">
        <v>1686</v>
      </c>
      <c r="D927" s="266" t="s">
        <v>32</v>
      </c>
      <c r="E927" s="310">
        <v>10673.5</v>
      </c>
      <c r="F927" s="53">
        <v>41710</v>
      </c>
      <c r="G927" s="52">
        <v>10673.5</v>
      </c>
      <c r="H927" s="331">
        <f t="shared" si="19"/>
        <v>0</v>
      </c>
      <c r="I927" s="266"/>
    </row>
    <row r="928" spans="1:9" x14ac:dyDescent="0.25">
      <c r="A928" s="269"/>
      <c r="B928" s="283" t="s">
        <v>2199</v>
      </c>
      <c r="C928" s="358" t="s">
        <v>1686</v>
      </c>
      <c r="D928" s="266" t="s">
        <v>57</v>
      </c>
      <c r="E928" s="310">
        <v>840</v>
      </c>
      <c r="F928" s="53">
        <v>41710</v>
      </c>
      <c r="G928" s="52">
        <v>840</v>
      </c>
      <c r="H928" s="331">
        <f t="shared" si="19"/>
        <v>0</v>
      </c>
      <c r="I928" s="266" t="s">
        <v>30</v>
      </c>
    </row>
    <row r="929" spans="1:9" x14ac:dyDescent="0.25">
      <c r="A929" s="269"/>
      <c r="B929" s="283" t="s">
        <v>2200</v>
      </c>
      <c r="C929" s="358" t="s">
        <v>1686</v>
      </c>
      <c r="D929" s="266" t="s">
        <v>2201</v>
      </c>
      <c r="E929" s="310">
        <v>860</v>
      </c>
      <c r="F929" s="53">
        <v>41710</v>
      </c>
      <c r="G929" s="52">
        <v>860</v>
      </c>
      <c r="H929" s="331">
        <f t="shared" si="19"/>
        <v>0</v>
      </c>
      <c r="I929" s="266" t="s">
        <v>30</v>
      </c>
    </row>
    <row r="930" spans="1:9" x14ac:dyDescent="0.25">
      <c r="A930" s="269"/>
      <c r="B930" s="283" t="s">
        <v>2202</v>
      </c>
      <c r="C930" s="358" t="s">
        <v>1686</v>
      </c>
      <c r="D930" s="266" t="s">
        <v>136</v>
      </c>
      <c r="E930" s="310">
        <v>1290</v>
      </c>
      <c r="F930" s="53">
        <v>41710</v>
      </c>
      <c r="G930" s="52">
        <v>1290</v>
      </c>
      <c r="H930" s="331">
        <f t="shared" si="19"/>
        <v>0</v>
      </c>
      <c r="I930" s="266"/>
    </row>
    <row r="931" spans="1:9" x14ac:dyDescent="0.25">
      <c r="A931" s="269"/>
      <c r="B931" s="283" t="s">
        <v>2203</v>
      </c>
      <c r="C931" s="358" t="s">
        <v>1686</v>
      </c>
      <c r="D931" s="266" t="s">
        <v>130</v>
      </c>
      <c r="E931" s="310">
        <v>6526.5</v>
      </c>
      <c r="F931" s="53">
        <v>41711</v>
      </c>
      <c r="G931" s="52">
        <v>6526.5</v>
      </c>
      <c r="H931" s="331">
        <f t="shared" si="19"/>
        <v>0</v>
      </c>
      <c r="I931" s="266" t="s">
        <v>21</v>
      </c>
    </row>
    <row r="932" spans="1:9" x14ac:dyDescent="0.25">
      <c r="A932" s="269"/>
      <c r="B932" s="283" t="s">
        <v>2204</v>
      </c>
      <c r="C932" s="358" t="s">
        <v>1686</v>
      </c>
      <c r="D932" s="266" t="s">
        <v>8</v>
      </c>
      <c r="E932" s="310">
        <v>5674</v>
      </c>
      <c r="F932" s="53">
        <v>41710</v>
      </c>
      <c r="G932" s="52">
        <v>5674</v>
      </c>
      <c r="H932" s="331">
        <f t="shared" si="19"/>
        <v>0</v>
      </c>
      <c r="I932" s="266" t="s">
        <v>8</v>
      </c>
    </row>
    <row r="933" spans="1:9" x14ac:dyDescent="0.25">
      <c r="A933" s="269"/>
      <c r="B933" s="283" t="s">
        <v>2205</v>
      </c>
      <c r="C933" s="358" t="s">
        <v>1686</v>
      </c>
      <c r="D933" s="266" t="s">
        <v>98</v>
      </c>
      <c r="E933" s="310">
        <v>10689.5</v>
      </c>
      <c r="F933" s="53">
        <v>41710</v>
      </c>
      <c r="G933" s="52">
        <v>10689.5</v>
      </c>
      <c r="H933" s="331">
        <f t="shared" si="19"/>
        <v>0</v>
      </c>
      <c r="I933" s="266" t="s">
        <v>27</v>
      </c>
    </row>
    <row r="934" spans="1:9" x14ac:dyDescent="0.25">
      <c r="A934" s="269"/>
      <c r="B934" s="283" t="s">
        <v>2206</v>
      </c>
      <c r="C934" s="358" t="s">
        <v>1686</v>
      </c>
      <c r="D934" s="273" t="s">
        <v>53</v>
      </c>
      <c r="E934" s="318">
        <v>0</v>
      </c>
      <c r="F934" s="53"/>
      <c r="G934" s="52"/>
      <c r="H934" s="98">
        <f t="shared" si="19"/>
        <v>0</v>
      </c>
      <c r="I934" s="266" t="s">
        <v>513</v>
      </c>
    </row>
    <row r="935" spans="1:9" x14ac:dyDescent="0.25">
      <c r="A935" s="269"/>
      <c r="B935" s="283" t="s">
        <v>2207</v>
      </c>
      <c r="C935" s="358" t="s">
        <v>1686</v>
      </c>
      <c r="D935" s="266" t="s">
        <v>68</v>
      </c>
      <c r="E935" s="310">
        <v>1498.5</v>
      </c>
      <c r="F935" s="53">
        <v>41710</v>
      </c>
      <c r="G935" s="52">
        <v>1498.5</v>
      </c>
      <c r="H935" s="331">
        <f t="shared" si="19"/>
        <v>0</v>
      </c>
      <c r="I935" s="266" t="s">
        <v>27</v>
      </c>
    </row>
    <row r="936" spans="1:9" x14ac:dyDescent="0.25">
      <c r="A936" s="269"/>
      <c r="B936" s="283" t="s">
        <v>2208</v>
      </c>
      <c r="C936" s="358" t="s">
        <v>1686</v>
      </c>
      <c r="D936" s="266" t="s">
        <v>64</v>
      </c>
      <c r="E936" s="310">
        <v>2409</v>
      </c>
      <c r="F936" s="53">
        <v>41710</v>
      </c>
      <c r="G936" s="52">
        <v>2409</v>
      </c>
      <c r="H936" s="331">
        <f t="shared" si="19"/>
        <v>0</v>
      </c>
      <c r="I936" s="266" t="s">
        <v>27</v>
      </c>
    </row>
    <row r="937" spans="1:9" x14ac:dyDescent="0.25">
      <c r="A937" s="269"/>
      <c r="B937" s="283" t="s">
        <v>2209</v>
      </c>
      <c r="C937" s="358" t="s">
        <v>1686</v>
      </c>
      <c r="D937" s="266" t="s">
        <v>62</v>
      </c>
      <c r="E937" s="310">
        <v>23873.5</v>
      </c>
      <c r="F937" s="53">
        <v>41710</v>
      </c>
      <c r="G937" s="52">
        <v>23873.5</v>
      </c>
      <c r="H937" s="331">
        <f t="shared" si="19"/>
        <v>0</v>
      </c>
      <c r="I937" s="266" t="s">
        <v>8</v>
      </c>
    </row>
    <row r="938" spans="1:9" x14ac:dyDescent="0.25">
      <c r="A938" s="269"/>
      <c r="B938" s="283" t="s">
        <v>2210</v>
      </c>
      <c r="C938" s="358" t="s">
        <v>1686</v>
      </c>
      <c r="D938" s="266" t="s">
        <v>2126</v>
      </c>
      <c r="E938" s="310">
        <v>17080.5</v>
      </c>
      <c r="F938" s="53">
        <v>41710</v>
      </c>
      <c r="G938" s="52">
        <v>17080.5</v>
      </c>
      <c r="H938" s="331">
        <f t="shared" si="19"/>
        <v>0</v>
      </c>
      <c r="I938" s="266" t="s">
        <v>162</v>
      </c>
    </row>
    <row r="939" spans="1:9" x14ac:dyDescent="0.25">
      <c r="A939" s="269"/>
      <c r="B939" s="283" t="s">
        <v>2211</v>
      </c>
      <c r="C939" s="358" t="s">
        <v>1686</v>
      </c>
      <c r="D939" s="266" t="s">
        <v>16</v>
      </c>
      <c r="E939" s="310">
        <v>950</v>
      </c>
      <c r="F939" s="313">
        <v>41738</v>
      </c>
      <c r="G939" s="326">
        <v>950</v>
      </c>
      <c r="H939" s="98">
        <f t="shared" si="19"/>
        <v>0</v>
      </c>
      <c r="I939" s="266"/>
    </row>
    <row r="940" spans="1:9" x14ac:dyDescent="0.25">
      <c r="A940" s="269"/>
      <c r="B940" s="283" t="s">
        <v>2212</v>
      </c>
      <c r="C940" s="358" t="s">
        <v>1686</v>
      </c>
      <c r="D940" s="266" t="s">
        <v>115</v>
      </c>
      <c r="E940" s="310">
        <v>3979</v>
      </c>
      <c r="F940" s="53">
        <v>41710</v>
      </c>
      <c r="G940" s="52">
        <v>3979</v>
      </c>
      <c r="H940" s="331">
        <f t="shared" si="19"/>
        <v>0</v>
      </c>
      <c r="I940" s="266"/>
    </row>
    <row r="941" spans="1:9" x14ac:dyDescent="0.25">
      <c r="A941" s="269"/>
      <c r="B941" s="283" t="s">
        <v>2213</v>
      </c>
      <c r="C941" s="358" t="s">
        <v>1686</v>
      </c>
      <c r="D941" s="266" t="s">
        <v>60</v>
      </c>
      <c r="E941" s="310">
        <v>6509</v>
      </c>
      <c r="F941" s="403" t="s">
        <v>2214</v>
      </c>
      <c r="G941" s="52">
        <v>6509</v>
      </c>
      <c r="H941" s="331">
        <f t="shared" si="19"/>
        <v>0</v>
      </c>
      <c r="I941" s="266" t="s">
        <v>8</v>
      </c>
    </row>
    <row r="942" spans="1:9" x14ac:dyDescent="0.25">
      <c r="A942" s="269"/>
      <c r="B942" s="283" t="s">
        <v>2215</v>
      </c>
      <c r="C942" s="358" t="s">
        <v>1686</v>
      </c>
      <c r="D942" s="266" t="s">
        <v>147</v>
      </c>
      <c r="E942" s="315">
        <v>54258</v>
      </c>
      <c r="F942" s="324" t="s">
        <v>2216</v>
      </c>
      <c r="G942" s="52">
        <v>54258</v>
      </c>
      <c r="H942" s="98">
        <f t="shared" si="19"/>
        <v>0</v>
      </c>
      <c r="I942" s="266" t="s">
        <v>65</v>
      </c>
    </row>
    <row r="943" spans="1:9" x14ac:dyDescent="0.25">
      <c r="A943" s="269"/>
      <c r="B943" s="283" t="s">
        <v>2217</v>
      </c>
      <c r="C943" s="358" t="s">
        <v>1686</v>
      </c>
      <c r="D943" s="266" t="s">
        <v>133</v>
      </c>
      <c r="E943" s="310">
        <v>18713.5</v>
      </c>
      <c r="F943" s="53">
        <v>41710</v>
      </c>
      <c r="G943" s="52">
        <v>18713.5</v>
      </c>
      <c r="H943" s="331">
        <f t="shared" si="19"/>
        <v>0</v>
      </c>
      <c r="I943" s="266"/>
    </row>
    <row r="944" spans="1:9" x14ac:dyDescent="0.25">
      <c r="A944" s="269"/>
      <c r="B944" s="283" t="s">
        <v>2218</v>
      </c>
      <c r="C944" s="358" t="s">
        <v>1686</v>
      </c>
      <c r="D944" s="266" t="s">
        <v>839</v>
      </c>
      <c r="E944" s="310">
        <v>4633</v>
      </c>
      <c r="F944" s="53">
        <v>41710</v>
      </c>
      <c r="G944" s="52">
        <v>4633</v>
      </c>
      <c r="H944" s="331">
        <f t="shared" si="19"/>
        <v>0</v>
      </c>
      <c r="I944" s="266" t="s">
        <v>65</v>
      </c>
    </row>
    <row r="945" spans="1:9" x14ac:dyDescent="0.25">
      <c r="A945" s="269"/>
      <c r="B945" s="283" t="s">
        <v>2219</v>
      </c>
      <c r="C945" s="358" t="s">
        <v>1686</v>
      </c>
      <c r="D945" s="266" t="s">
        <v>2220</v>
      </c>
      <c r="E945" s="310">
        <v>256</v>
      </c>
      <c r="F945" s="53">
        <v>41710</v>
      </c>
      <c r="G945" s="52">
        <v>256</v>
      </c>
      <c r="H945" s="331">
        <f t="shared" si="19"/>
        <v>0</v>
      </c>
      <c r="I945" s="266" t="s">
        <v>30</v>
      </c>
    </row>
    <row r="946" spans="1:9" x14ac:dyDescent="0.25">
      <c r="A946" s="269"/>
      <c r="B946" s="283" t="s">
        <v>2221</v>
      </c>
      <c r="C946" s="358" t="s">
        <v>1686</v>
      </c>
      <c r="D946" s="266" t="s">
        <v>2222</v>
      </c>
      <c r="E946" s="310">
        <v>916</v>
      </c>
      <c r="F946" s="53">
        <v>41710</v>
      </c>
      <c r="G946" s="52">
        <v>916</v>
      </c>
      <c r="H946" s="98">
        <f t="shared" si="19"/>
        <v>0</v>
      </c>
      <c r="I946" s="266"/>
    </row>
    <row r="947" spans="1:9" x14ac:dyDescent="0.25">
      <c r="A947" s="269"/>
      <c r="B947" s="283" t="s">
        <v>2223</v>
      </c>
      <c r="C947" s="358" t="s">
        <v>1686</v>
      </c>
      <c r="D947" s="266" t="s">
        <v>66</v>
      </c>
      <c r="E947" s="310">
        <v>1381.5</v>
      </c>
      <c r="F947" s="53">
        <v>41710</v>
      </c>
      <c r="G947" s="52">
        <v>1381.5</v>
      </c>
      <c r="H947" s="331">
        <f t="shared" si="19"/>
        <v>0</v>
      </c>
      <c r="I947" s="266" t="s">
        <v>45</v>
      </c>
    </row>
    <row r="948" spans="1:9" x14ac:dyDescent="0.25">
      <c r="A948" s="269"/>
      <c r="B948" s="283" t="s">
        <v>2224</v>
      </c>
      <c r="C948" s="358" t="s">
        <v>1686</v>
      </c>
      <c r="D948" s="266" t="s">
        <v>67</v>
      </c>
      <c r="E948" s="310">
        <v>420</v>
      </c>
      <c r="F948" s="53">
        <v>41710</v>
      </c>
      <c r="G948" s="52">
        <v>420</v>
      </c>
      <c r="H948" s="331">
        <f t="shared" si="19"/>
        <v>0</v>
      </c>
      <c r="I948" s="266"/>
    </row>
    <row r="949" spans="1:9" x14ac:dyDescent="0.25">
      <c r="A949" s="269"/>
      <c r="B949" s="283" t="s">
        <v>2225</v>
      </c>
      <c r="C949" s="358" t="s">
        <v>1686</v>
      </c>
      <c r="D949" s="266" t="s">
        <v>524</v>
      </c>
      <c r="E949" s="310">
        <v>915.5</v>
      </c>
      <c r="F949" s="53">
        <v>41710</v>
      </c>
      <c r="G949" s="52">
        <v>915.5</v>
      </c>
      <c r="H949" s="331">
        <f t="shared" si="19"/>
        <v>0</v>
      </c>
      <c r="I949" s="266"/>
    </row>
    <row r="950" spans="1:9" x14ac:dyDescent="0.25">
      <c r="A950" s="269"/>
      <c r="B950" s="283" t="s">
        <v>2226</v>
      </c>
      <c r="C950" s="358" t="s">
        <v>1686</v>
      </c>
      <c r="D950" s="266" t="s">
        <v>8</v>
      </c>
      <c r="E950" s="310">
        <v>3106</v>
      </c>
      <c r="F950" s="53">
        <v>41710</v>
      </c>
      <c r="G950" s="52">
        <v>3106</v>
      </c>
      <c r="H950" s="331">
        <f t="shared" si="19"/>
        <v>0</v>
      </c>
      <c r="I950" s="266" t="s">
        <v>8</v>
      </c>
    </row>
    <row r="951" spans="1:9" x14ac:dyDescent="0.25">
      <c r="A951" s="269"/>
      <c r="B951" s="283" t="s">
        <v>2227</v>
      </c>
      <c r="C951" s="358" t="s">
        <v>1686</v>
      </c>
      <c r="D951" s="266" t="s">
        <v>235</v>
      </c>
      <c r="E951" s="310">
        <v>1113</v>
      </c>
      <c r="F951" s="53">
        <v>41710</v>
      </c>
      <c r="G951" s="52">
        <v>1113</v>
      </c>
      <c r="H951" s="98">
        <f t="shared" si="19"/>
        <v>0</v>
      </c>
      <c r="I951" s="266" t="s">
        <v>12</v>
      </c>
    </row>
    <row r="952" spans="1:9" x14ac:dyDescent="0.25">
      <c r="A952" s="269"/>
      <c r="B952" s="283" t="s">
        <v>2228</v>
      </c>
      <c r="C952" s="358" t="s">
        <v>1686</v>
      </c>
      <c r="D952" s="266" t="s">
        <v>215</v>
      </c>
      <c r="E952" s="310">
        <v>1978</v>
      </c>
      <c r="F952" s="53">
        <v>41710</v>
      </c>
      <c r="G952" s="52">
        <v>1978</v>
      </c>
      <c r="H952" s="98">
        <f t="shared" si="19"/>
        <v>0</v>
      </c>
      <c r="I952" s="266"/>
    </row>
    <row r="953" spans="1:9" x14ac:dyDescent="0.25">
      <c r="A953" s="269"/>
      <c r="B953" s="283" t="s">
        <v>2229</v>
      </c>
      <c r="C953" s="358" t="s">
        <v>1686</v>
      </c>
      <c r="D953" s="266" t="s">
        <v>193</v>
      </c>
      <c r="E953" s="310">
        <v>4203.5</v>
      </c>
      <c r="F953" s="53">
        <v>41710</v>
      </c>
      <c r="G953" s="52">
        <v>4203.5</v>
      </c>
      <c r="H953" s="98">
        <f t="shared" si="19"/>
        <v>0</v>
      </c>
      <c r="I953" s="266" t="s">
        <v>12</v>
      </c>
    </row>
    <row r="954" spans="1:9" x14ac:dyDescent="0.25">
      <c r="A954" s="269"/>
      <c r="B954" s="283" t="s">
        <v>2230</v>
      </c>
      <c r="C954" s="358" t="s">
        <v>1686</v>
      </c>
      <c r="D954" s="266" t="s">
        <v>78</v>
      </c>
      <c r="E954" s="310">
        <v>2325</v>
      </c>
      <c r="F954" s="53">
        <v>41710</v>
      </c>
      <c r="G954" s="52">
        <v>2325</v>
      </c>
      <c r="H954" s="98">
        <f t="shared" si="19"/>
        <v>0</v>
      </c>
      <c r="I954" s="266" t="s">
        <v>12</v>
      </c>
    </row>
    <row r="955" spans="1:9" x14ac:dyDescent="0.25">
      <c r="A955" s="269"/>
      <c r="B955" s="283" t="s">
        <v>2231</v>
      </c>
      <c r="C955" s="358" t="s">
        <v>1686</v>
      </c>
      <c r="D955" s="266" t="s">
        <v>99</v>
      </c>
      <c r="E955" s="310">
        <v>3403.5</v>
      </c>
      <c r="F955" s="53">
        <v>41710</v>
      </c>
      <c r="G955" s="52">
        <v>3403.5</v>
      </c>
      <c r="H955" s="98">
        <f t="shared" si="19"/>
        <v>0</v>
      </c>
      <c r="I955" s="266" t="s">
        <v>12</v>
      </c>
    </row>
    <row r="956" spans="1:9" x14ac:dyDescent="0.25">
      <c r="A956" s="269"/>
      <c r="B956" s="283" t="s">
        <v>2232</v>
      </c>
      <c r="C956" s="358" t="s">
        <v>1686</v>
      </c>
      <c r="D956" s="266" t="s">
        <v>80</v>
      </c>
      <c r="E956" s="310">
        <v>1176</v>
      </c>
      <c r="F956" s="53">
        <v>41710</v>
      </c>
      <c r="G956" s="52">
        <v>1176</v>
      </c>
      <c r="H956" s="98">
        <f t="shared" si="19"/>
        <v>0</v>
      </c>
      <c r="I956" s="266" t="s">
        <v>12</v>
      </c>
    </row>
    <row r="957" spans="1:9" x14ac:dyDescent="0.25">
      <c r="A957" s="269"/>
      <c r="B957" s="283" t="s">
        <v>2233</v>
      </c>
      <c r="C957" s="358" t="s">
        <v>1686</v>
      </c>
      <c r="D957" s="266" t="s">
        <v>348</v>
      </c>
      <c r="E957" s="310">
        <v>909.5</v>
      </c>
      <c r="F957" s="53">
        <v>41710</v>
      </c>
      <c r="G957" s="52">
        <v>909.5</v>
      </c>
      <c r="H957" s="98">
        <f t="shared" si="19"/>
        <v>0</v>
      </c>
      <c r="I957" s="266" t="s">
        <v>12</v>
      </c>
    </row>
    <row r="958" spans="1:9" x14ac:dyDescent="0.25">
      <c r="A958" s="269"/>
      <c r="B958" s="283" t="s">
        <v>2234</v>
      </c>
      <c r="C958" s="358" t="s">
        <v>1686</v>
      </c>
      <c r="D958" s="266" t="s">
        <v>624</v>
      </c>
      <c r="E958" s="310">
        <v>1495</v>
      </c>
      <c r="F958" s="53">
        <v>41710</v>
      </c>
      <c r="G958" s="52">
        <v>1495</v>
      </c>
      <c r="H958" s="98">
        <f t="shared" si="19"/>
        <v>0</v>
      </c>
      <c r="I958" s="266" t="s">
        <v>12</v>
      </c>
    </row>
    <row r="959" spans="1:9" x14ac:dyDescent="0.25">
      <c r="A959" s="269"/>
      <c r="B959" s="283" t="s">
        <v>2235</v>
      </c>
      <c r="C959" s="358" t="s">
        <v>1686</v>
      </c>
      <c r="D959" s="266" t="s">
        <v>875</v>
      </c>
      <c r="E959" s="310">
        <v>7010</v>
      </c>
      <c r="F959" s="53">
        <v>41710</v>
      </c>
      <c r="G959" s="52">
        <v>7010</v>
      </c>
      <c r="H959" s="98">
        <f t="shared" si="19"/>
        <v>0</v>
      </c>
      <c r="I959" s="266" t="s">
        <v>12</v>
      </c>
    </row>
    <row r="960" spans="1:9" x14ac:dyDescent="0.25">
      <c r="A960" s="269"/>
      <c r="B960" s="283"/>
      <c r="C960" s="388"/>
      <c r="D960" s="37" t="s">
        <v>1918</v>
      </c>
      <c r="E960" s="38"/>
      <c r="F960" s="263"/>
      <c r="G960" s="38"/>
      <c r="H960" s="331"/>
    </row>
    <row r="961" spans="1:9" x14ac:dyDescent="0.25">
      <c r="A961" s="263"/>
      <c r="B961" s="369"/>
      <c r="C961" s="286"/>
      <c r="D961" s="31" t="s">
        <v>1997</v>
      </c>
      <c r="E961" s="58"/>
      <c r="F961" s="340"/>
      <c r="G961" s="58"/>
      <c r="H961" s="398"/>
    </row>
    <row r="962" spans="1:9" x14ac:dyDescent="0.25">
      <c r="A962" s="269"/>
      <c r="B962" s="264"/>
      <c r="C962" s="375"/>
      <c r="D962" s="135" t="s">
        <v>1919</v>
      </c>
      <c r="E962" s="60"/>
      <c r="F962" s="399"/>
      <c r="G962" s="60"/>
      <c r="H962" s="60"/>
    </row>
    <row r="963" spans="1:9" ht="18.75" x14ac:dyDescent="0.3">
      <c r="A963" s="592" t="str">
        <f>A894</f>
        <v>REMISIONES DE    M A R Z O        2 0 1 4</v>
      </c>
      <c r="B963" s="592"/>
      <c r="C963" s="592"/>
      <c r="D963" s="592"/>
      <c r="E963" s="592"/>
      <c r="F963" s="592"/>
      <c r="G963" s="339"/>
      <c r="H963" s="135"/>
    </row>
    <row r="964" spans="1:9" ht="35.25" thickBot="1" x14ac:dyDescent="0.35">
      <c r="A964" s="340" t="s">
        <v>1</v>
      </c>
      <c r="B964" s="256" t="s">
        <v>2</v>
      </c>
      <c r="C964" s="257"/>
      <c r="D964" s="258" t="s">
        <v>1531</v>
      </c>
      <c r="E964" s="259" t="s">
        <v>4</v>
      </c>
      <c r="F964" s="293" t="s">
        <v>5</v>
      </c>
      <c r="G964" s="261" t="s">
        <v>6</v>
      </c>
      <c r="H964" s="262" t="s">
        <v>7</v>
      </c>
    </row>
    <row r="965" spans="1:9" ht="35.25" thickTop="1" x14ac:dyDescent="0.25">
      <c r="A965" s="269">
        <v>41710</v>
      </c>
      <c r="B965" s="283" t="s">
        <v>2236</v>
      </c>
      <c r="C965" s="358" t="s">
        <v>1686</v>
      </c>
      <c r="D965" s="273" t="s">
        <v>2237</v>
      </c>
      <c r="E965" s="274">
        <v>0</v>
      </c>
      <c r="F965" s="404" t="s">
        <v>2238</v>
      </c>
      <c r="G965" s="299"/>
      <c r="H965" s="40">
        <f t="shared" ref="H965:H1028" si="20">E965-G965</f>
        <v>0</v>
      </c>
      <c r="I965" s="266" t="s">
        <v>12</v>
      </c>
    </row>
    <row r="966" spans="1:9" x14ac:dyDescent="0.25">
      <c r="A966" s="269"/>
      <c r="B966" s="283" t="s">
        <v>2239</v>
      </c>
      <c r="C966" s="358" t="s">
        <v>1686</v>
      </c>
      <c r="D966" s="266" t="s">
        <v>795</v>
      </c>
      <c r="E966" s="310">
        <v>2805</v>
      </c>
      <c r="F966" s="319" t="s">
        <v>2240</v>
      </c>
      <c r="G966" s="52">
        <v>2805</v>
      </c>
      <c r="H966" s="331">
        <f t="shared" si="20"/>
        <v>0</v>
      </c>
      <c r="I966" s="266" t="s">
        <v>12</v>
      </c>
    </row>
    <row r="967" spans="1:9" x14ac:dyDescent="0.25">
      <c r="A967" s="269"/>
      <c r="B967" s="283" t="s">
        <v>2241</v>
      </c>
      <c r="C967" s="358" t="s">
        <v>1686</v>
      </c>
      <c r="D967" s="266" t="s">
        <v>115</v>
      </c>
      <c r="E967" s="310">
        <v>1148</v>
      </c>
      <c r="F967" s="53">
        <v>41710</v>
      </c>
      <c r="G967" s="52">
        <v>1148</v>
      </c>
      <c r="H967" s="331">
        <f t="shared" si="20"/>
        <v>0</v>
      </c>
      <c r="I967" s="266"/>
    </row>
    <row r="968" spans="1:9" x14ac:dyDescent="0.25">
      <c r="A968" s="269"/>
      <c r="B968" s="283" t="s">
        <v>2242</v>
      </c>
      <c r="C968" s="358" t="s">
        <v>1686</v>
      </c>
      <c r="D968" s="266" t="s">
        <v>137</v>
      </c>
      <c r="E968" s="310">
        <v>3602</v>
      </c>
      <c r="F968" s="317" t="s">
        <v>2243</v>
      </c>
      <c r="G968" s="52">
        <v>3602</v>
      </c>
      <c r="H968" s="331">
        <f t="shared" si="20"/>
        <v>0</v>
      </c>
      <c r="I968" s="266" t="s">
        <v>8</v>
      </c>
    </row>
    <row r="969" spans="1:9" x14ac:dyDescent="0.25">
      <c r="A969" s="269">
        <v>41711</v>
      </c>
      <c r="B969" s="283" t="s">
        <v>2244</v>
      </c>
      <c r="C969" s="358" t="s">
        <v>1686</v>
      </c>
      <c r="D969" s="266" t="s">
        <v>616</v>
      </c>
      <c r="E969" s="310">
        <v>17501</v>
      </c>
      <c r="F969" s="53">
        <v>41715</v>
      </c>
      <c r="G969" s="52">
        <v>17501</v>
      </c>
      <c r="H969" s="331">
        <f t="shared" si="20"/>
        <v>0</v>
      </c>
      <c r="I969" s="266" t="s">
        <v>217</v>
      </c>
    </row>
    <row r="970" spans="1:9" x14ac:dyDescent="0.25">
      <c r="A970" s="269"/>
      <c r="B970" s="283" t="s">
        <v>2245</v>
      </c>
      <c r="C970" s="358" t="s">
        <v>1686</v>
      </c>
      <c r="D970" s="266" t="s">
        <v>152</v>
      </c>
      <c r="E970" s="310">
        <v>6856</v>
      </c>
      <c r="F970" s="53">
        <v>41711</v>
      </c>
      <c r="G970" s="52">
        <v>6856</v>
      </c>
      <c r="H970" s="331">
        <f t="shared" si="20"/>
        <v>0</v>
      </c>
      <c r="I970" s="66"/>
    </row>
    <row r="971" spans="1:9" x14ac:dyDescent="0.25">
      <c r="A971" s="269"/>
      <c r="B971" s="283" t="s">
        <v>2246</v>
      </c>
      <c r="C971" s="358" t="s">
        <v>1686</v>
      </c>
      <c r="D971" s="266" t="s">
        <v>74</v>
      </c>
      <c r="E971" s="310">
        <v>546</v>
      </c>
      <c r="F971" s="53">
        <v>41711</v>
      </c>
      <c r="G971" s="52">
        <v>546</v>
      </c>
      <c r="H971" s="331">
        <f t="shared" si="20"/>
        <v>0</v>
      </c>
      <c r="I971" s="266"/>
    </row>
    <row r="972" spans="1:9" x14ac:dyDescent="0.25">
      <c r="A972" s="269"/>
      <c r="B972" s="283" t="s">
        <v>2247</v>
      </c>
      <c r="C972" s="358" t="s">
        <v>1686</v>
      </c>
      <c r="D972" s="266" t="s">
        <v>14</v>
      </c>
      <c r="E972" s="310">
        <v>8009</v>
      </c>
      <c r="F972" s="53">
        <v>41711</v>
      </c>
      <c r="G972" s="52">
        <v>8009</v>
      </c>
      <c r="H972" s="331">
        <f t="shared" si="20"/>
        <v>0</v>
      </c>
      <c r="I972" s="266" t="s">
        <v>21</v>
      </c>
    </row>
    <row r="973" spans="1:9" x14ac:dyDescent="0.25">
      <c r="A973" s="269"/>
      <c r="B973" s="283" t="s">
        <v>2248</v>
      </c>
      <c r="C973" s="358" t="s">
        <v>1686</v>
      </c>
      <c r="D973" s="266" t="s">
        <v>16</v>
      </c>
      <c r="E973" s="310">
        <v>90850.5</v>
      </c>
      <c r="F973" s="313">
        <v>41738</v>
      </c>
      <c r="G973" s="326">
        <v>90850.5</v>
      </c>
      <c r="H973" s="98">
        <f t="shared" si="20"/>
        <v>0</v>
      </c>
      <c r="I973" s="266"/>
    </row>
    <row r="974" spans="1:9" x14ac:dyDescent="0.25">
      <c r="A974" s="269"/>
      <c r="B974" s="283" t="s">
        <v>2249</v>
      </c>
      <c r="C974" s="358" t="s">
        <v>1686</v>
      </c>
      <c r="D974" s="266" t="s">
        <v>28</v>
      </c>
      <c r="E974" s="310">
        <v>5812</v>
      </c>
      <c r="F974" s="53">
        <v>41711</v>
      </c>
      <c r="G974" s="52">
        <v>5812</v>
      </c>
      <c r="H974" s="331">
        <f t="shared" si="20"/>
        <v>0</v>
      </c>
      <c r="I974" s="266" t="s">
        <v>8</v>
      </c>
    </row>
    <row r="975" spans="1:9" x14ac:dyDescent="0.25">
      <c r="A975" s="269"/>
      <c r="B975" s="283" t="s">
        <v>2250</v>
      </c>
      <c r="C975" s="358" t="s">
        <v>1686</v>
      </c>
      <c r="D975" s="266" t="s">
        <v>27</v>
      </c>
      <c r="E975" s="310">
        <v>28034</v>
      </c>
      <c r="F975" s="53">
        <v>41711</v>
      </c>
      <c r="G975" s="52">
        <v>28034</v>
      </c>
      <c r="H975" s="331">
        <f t="shared" si="20"/>
        <v>0</v>
      </c>
      <c r="I975" s="266" t="s">
        <v>27</v>
      </c>
    </row>
    <row r="976" spans="1:9" x14ac:dyDescent="0.25">
      <c r="A976" s="269"/>
      <c r="B976" s="283" t="s">
        <v>2251</v>
      </c>
      <c r="C976" s="358" t="s">
        <v>1686</v>
      </c>
      <c r="D976" s="266" t="s">
        <v>8</v>
      </c>
      <c r="E976" s="310">
        <v>218.5</v>
      </c>
      <c r="F976" s="53">
        <v>41711</v>
      </c>
      <c r="G976" s="52">
        <v>218.5</v>
      </c>
      <c r="H976" s="331">
        <f t="shared" si="20"/>
        <v>0</v>
      </c>
      <c r="I976" s="266" t="s">
        <v>8</v>
      </c>
    </row>
    <row r="977" spans="1:9" x14ac:dyDescent="0.25">
      <c r="A977" s="269"/>
      <c r="B977" s="283" t="s">
        <v>2252</v>
      </c>
      <c r="C977" s="358" t="s">
        <v>1686</v>
      </c>
      <c r="D977" s="266" t="s">
        <v>8</v>
      </c>
      <c r="E977" s="310">
        <v>1009.5</v>
      </c>
      <c r="F977" s="53">
        <v>41711</v>
      </c>
      <c r="G977" s="52">
        <v>1009.5</v>
      </c>
      <c r="H977" s="331">
        <f t="shared" si="20"/>
        <v>0</v>
      </c>
      <c r="I977" s="266" t="s">
        <v>8</v>
      </c>
    </row>
    <row r="978" spans="1:9" x14ac:dyDescent="0.25">
      <c r="A978" s="269"/>
      <c r="B978" s="283" t="s">
        <v>2253</v>
      </c>
      <c r="C978" s="358" t="s">
        <v>1686</v>
      </c>
      <c r="D978" s="266" t="s">
        <v>92</v>
      </c>
      <c r="E978" s="310">
        <v>4385</v>
      </c>
      <c r="F978" s="53">
        <v>41711</v>
      </c>
      <c r="G978" s="52">
        <v>4385</v>
      </c>
      <c r="H978" s="331">
        <f t="shared" si="20"/>
        <v>0</v>
      </c>
      <c r="I978" s="266" t="s">
        <v>27</v>
      </c>
    </row>
    <row r="979" spans="1:9" x14ac:dyDescent="0.25">
      <c r="A979" s="269"/>
      <c r="B979" s="283" t="s">
        <v>2254</v>
      </c>
      <c r="C979" s="358" t="s">
        <v>1686</v>
      </c>
      <c r="D979" s="266" t="s">
        <v>2255</v>
      </c>
      <c r="E979" s="310">
        <v>1800</v>
      </c>
      <c r="F979" s="53">
        <v>41711</v>
      </c>
      <c r="G979" s="52">
        <v>1800</v>
      </c>
      <c r="H979" s="331">
        <f t="shared" si="20"/>
        <v>0</v>
      </c>
      <c r="I979" s="266" t="s">
        <v>37</v>
      </c>
    </row>
    <row r="980" spans="1:9" x14ac:dyDescent="0.25">
      <c r="A980" s="269"/>
      <c r="B980" s="283" t="s">
        <v>2256</v>
      </c>
      <c r="C980" s="358" t="s">
        <v>1686</v>
      </c>
      <c r="D980" s="266" t="s">
        <v>91</v>
      </c>
      <c r="E980" s="310">
        <v>8156.5</v>
      </c>
      <c r="F980" s="53">
        <v>41711</v>
      </c>
      <c r="G980" s="52">
        <v>8156.5</v>
      </c>
      <c r="H980" s="331">
        <f t="shared" si="20"/>
        <v>0</v>
      </c>
      <c r="I980" s="266" t="s">
        <v>27</v>
      </c>
    </row>
    <row r="981" spans="1:9" x14ac:dyDescent="0.25">
      <c r="A981" s="269"/>
      <c r="B981" s="283" t="s">
        <v>2257</v>
      </c>
      <c r="C981" s="358" t="s">
        <v>1686</v>
      </c>
      <c r="D981" s="266" t="s">
        <v>47</v>
      </c>
      <c r="E981" s="310">
        <v>3947</v>
      </c>
      <c r="F981" s="53">
        <v>41711</v>
      </c>
      <c r="G981" s="52">
        <v>3947</v>
      </c>
      <c r="H981" s="331">
        <f t="shared" si="20"/>
        <v>0</v>
      </c>
      <c r="I981" s="266" t="s">
        <v>30</v>
      </c>
    </row>
    <row r="982" spans="1:9" x14ac:dyDescent="0.25">
      <c r="A982" s="269"/>
      <c r="B982" s="283" t="s">
        <v>2258</v>
      </c>
      <c r="C982" s="358" t="s">
        <v>1686</v>
      </c>
      <c r="D982" s="266" t="s">
        <v>91</v>
      </c>
      <c r="E982" s="310">
        <v>12575</v>
      </c>
      <c r="F982" s="53">
        <v>41711</v>
      </c>
      <c r="G982" s="52">
        <v>12575</v>
      </c>
      <c r="H982" s="331">
        <f t="shared" si="20"/>
        <v>0</v>
      </c>
      <c r="I982" s="266" t="s">
        <v>27</v>
      </c>
    </row>
    <row r="983" spans="1:9" x14ac:dyDescent="0.25">
      <c r="A983" s="269"/>
      <c r="B983" s="283" t="s">
        <v>2259</v>
      </c>
      <c r="C983" s="358" t="s">
        <v>1686</v>
      </c>
      <c r="D983" s="266" t="s">
        <v>2201</v>
      </c>
      <c r="E983" s="310">
        <v>1204</v>
      </c>
      <c r="F983" s="53">
        <v>41711</v>
      </c>
      <c r="G983" s="52">
        <v>1204</v>
      </c>
      <c r="H983" s="331">
        <f t="shared" si="20"/>
        <v>0</v>
      </c>
      <c r="I983" s="266" t="s">
        <v>30</v>
      </c>
    </row>
    <row r="984" spans="1:9" x14ac:dyDescent="0.25">
      <c r="A984" s="269"/>
      <c r="B984" s="283" t="s">
        <v>2260</v>
      </c>
      <c r="C984" s="358" t="s">
        <v>1686</v>
      </c>
      <c r="D984" s="266" t="s">
        <v>13</v>
      </c>
      <c r="E984" s="310">
        <v>2620</v>
      </c>
      <c r="F984" s="53">
        <v>41711</v>
      </c>
      <c r="G984" s="52">
        <v>2620</v>
      </c>
      <c r="H984" s="331">
        <f t="shared" si="20"/>
        <v>0</v>
      </c>
      <c r="I984" s="266" t="s">
        <v>217</v>
      </c>
    </row>
    <row r="985" spans="1:9" x14ac:dyDescent="0.25">
      <c r="A985" s="269"/>
      <c r="B985" s="283" t="s">
        <v>2261</v>
      </c>
      <c r="C985" s="358" t="s">
        <v>1686</v>
      </c>
      <c r="D985" s="266" t="s">
        <v>42</v>
      </c>
      <c r="E985" s="310">
        <v>1520</v>
      </c>
      <c r="F985" s="53">
        <v>41720</v>
      </c>
      <c r="G985" s="52">
        <v>1520</v>
      </c>
      <c r="H985" s="331">
        <f t="shared" si="20"/>
        <v>0</v>
      </c>
      <c r="I985" s="266" t="s">
        <v>30</v>
      </c>
    </row>
    <row r="986" spans="1:9" x14ac:dyDescent="0.25">
      <c r="A986" s="269"/>
      <c r="B986" s="283" t="s">
        <v>2262</v>
      </c>
      <c r="C986" s="358" t="s">
        <v>1686</v>
      </c>
      <c r="D986" s="266" t="s">
        <v>43</v>
      </c>
      <c r="E986" s="310">
        <v>1520</v>
      </c>
      <c r="F986" s="53">
        <v>41720</v>
      </c>
      <c r="G986" s="52">
        <v>1520</v>
      </c>
      <c r="H986" s="98">
        <f t="shared" si="20"/>
        <v>0</v>
      </c>
      <c r="I986" s="266" t="s">
        <v>30</v>
      </c>
    </row>
    <row r="987" spans="1:9" x14ac:dyDescent="0.25">
      <c r="A987" s="269"/>
      <c r="B987" s="283" t="s">
        <v>2263</v>
      </c>
      <c r="C987" s="358" t="s">
        <v>1686</v>
      </c>
      <c r="D987" s="266" t="s">
        <v>50</v>
      </c>
      <c r="E987" s="310">
        <v>5689.5</v>
      </c>
      <c r="F987" s="53">
        <v>41711</v>
      </c>
      <c r="G987" s="52">
        <v>5689.5</v>
      </c>
      <c r="H987" s="98">
        <f t="shared" si="20"/>
        <v>0</v>
      </c>
      <c r="I987" s="266"/>
    </row>
    <row r="988" spans="1:9" x14ac:dyDescent="0.25">
      <c r="A988" s="269"/>
      <c r="B988" s="283" t="s">
        <v>2264</v>
      </c>
      <c r="C988" s="358" t="s">
        <v>1686</v>
      </c>
      <c r="D988" s="266" t="s">
        <v>46</v>
      </c>
      <c r="E988" s="310">
        <v>1952</v>
      </c>
      <c r="F988" s="53">
        <v>41711</v>
      </c>
      <c r="G988" s="52">
        <v>1952</v>
      </c>
      <c r="H988" s="98">
        <f t="shared" si="20"/>
        <v>0</v>
      </c>
      <c r="I988" s="266" t="s">
        <v>217</v>
      </c>
    </row>
    <row r="989" spans="1:9" x14ac:dyDescent="0.25">
      <c r="A989" s="269"/>
      <c r="B989" s="283" t="s">
        <v>2265</v>
      </c>
      <c r="C989" s="358" t="s">
        <v>1686</v>
      </c>
      <c r="D989" s="266" t="s">
        <v>44</v>
      </c>
      <c r="E989" s="310">
        <v>3040</v>
      </c>
      <c r="F989" s="53">
        <v>41720</v>
      </c>
      <c r="G989" s="52">
        <v>3040</v>
      </c>
      <c r="H989" s="98">
        <f t="shared" si="20"/>
        <v>0</v>
      </c>
      <c r="I989" s="266" t="s">
        <v>217</v>
      </c>
    </row>
    <row r="990" spans="1:9" x14ac:dyDescent="0.25">
      <c r="A990" s="269"/>
      <c r="B990" s="283" t="s">
        <v>2266</v>
      </c>
      <c r="C990" s="358" t="s">
        <v>1686</v>
      </c>
      <c r="D990" s="266" t="s">
        <v>8</v>
      </c>
      <c r="E990" s="310">
        <v>1055</v>
      </c>
      <c r="F990" s="53">
        <v>41711</v>
      </c>
      <c r="G990" s="52">
        <v>1055</v>
      </c>
      <c r="H990" s="98">
        <f t="shared" si="20"/>
        <v>0</v>
      </c>
      <c r="I990" s="266" t="s">
        <v>8</v>
      </c>
    </row>
    <row r="991" spans="1:9" x14ac:dyDescent="0.25">
      <c r="A991" s="269"/>
      <c r="B991" s="283" t="s">
        <v>2267</v>
      </c>
      <c r="C991" s="358" t="s">
        <v>1686</v>
      </c>
      <c r="D991" s="266" t="s">
        <v>124</v>
      </c>
      <c r="E991" s="310">
        <v>9565.2000000000007</v>
      </c>
      <c r="F991" s="53">
        <v>41711</v>
      </c>
      <c r="G991" s="52">
        <v>9565.2000000000007</v>
      </c>
      <c r="H991" s="98">
        <f t="shared" si="20"/>
        <v>0</v>
      </c>
      <c r="I991" s="266" t="s">
        <v>30</v>
      </c>
    </row>
    <row r="992" spans="1:9" x14ac:dyDescent="0.25">
      <c r="A992" s="269"/>
      <c r="B992" s="283" t="s">
        <v>2268</v>
      </c>
      <c r="C992" s="358" t="s">
        <v>1686</v>
      </c>
      <c r="D992" s="266" t="s">
        <v>50</v>
      </c>
      <c r="E992" s="310">
        <v>4199</v>
      </c>
      <c r="F992" s="53">
        <v>41711</v>
      </c>
      <c r="G992" s="52">
        <v>4199</v>
      </c>
      <c r="H992" s="98">
        <f t="shared" si="20"/>
        <v>0</v>
      </c>
      <c r="I992" s="266"/>
    </row>
    <row r="993" spans="1:9" x14ac:dyDescent="0.25">
      <c r="A993" s="269"/>
      <c r="B993" s="283" t="s">
        <v>2269</v>
      </c>
      <c r="C993" s="358" t="s">
        <v>1686</v>
      </c>
      <c r="D993" s="266" t="s">
        <v>2270</v>
      </c>
      <c r="E993" s="310">
        <v>1420.5</v>
      </c>
      <c r="F993" s="53">
        <v>41711</v>
      </c>
      <c r="G993" s="52">
        <v>1420.5</v>
      </c>
      <c r="H993" s="98">
        <f t="shared" si="20"/>
        <v>0</v>
      </c>
      <c r="I993" s="266"/>
    </row>
    <row r="994" spans="1:9" x14ac:dyDescent="0.25">
      <c r="A994" s="269"/>
      <c r="B994" s="283" t="s">
        <v>2271</v>
      </c>
      <c r="C994" s="358" t="s">
        <v>1686</v>
      </c>
      <c r="D994" s="266" t="s">
        <v>115</v>
      </c>
      <c r="E994" s="310">
        <v>23989</v>
      </c>
      <c r="F994" s="53">
        <v>41711</v>
      </c>
      <c r="G994" s="52">
        <v>23989</v>
      </c>
      <c r="H994" s="98">
        <f t="shared" si="20"/>
        <v>0</v>
      </c>
      <c r="I994" s="266" t="s">
        <v>12</v>
      </c>
    </row>
    <row r="995" spans="1:9" x14ac:dyDescent="0.25">
      <c r="A995" s="269"/>
      <c r="B995" s="283" t="s">
        <v>2272</v>
      </c>
      <c r="C995" s="358" t="s">
        <v>1686</v>
      </c>
      <c r="D995" s="266" t="s">
        <v>449</v>
      </c>
      <c r="E995" s="310">
        <v>1897.5</v>
      </c>
      <c r="F995" s="53">
        <v>41711</v>
      </c>
      <c r="G995" s="52">
        <v>1897.5</v>
      </c>
      <c r="H995" s="98">
        <f t="shared" si="20"/>
        <v>0</v>
      </c>
      <c r="I995" s="266" t="s">
        <v>30</v>
      </c>
    </row>
    <row r="996" spans="1:9" ht="34.5" x14ac:dyDescent="0.25">
      <c r="A996" s="269"/>
      <c r="B996" s="283" t="s">
        <v>2273</v>
      </c>
      <c r="C996" s="358" t="s">
        <v>1686</v>
      </c>
      <c r="D996" s="266" t="s">
        <v>123</v>
      </c>
      <c r="E996" s="310">
        <v>6883.5</v>
      </c>
      <c r="F996" s="359" t="s">
        <v>2274</v>
      </c>
      <c r="G996" s="52">
        <v>6883.5</v>
      </c>
      <c r="H996" s="98">
        <f t="shared" si="20"/>
        <v>0</v>
      </c>
      <c r="I996" s="266" t="s">
        <v>8</v>
      </c>
    </row>
    <row r="997" spans="1:9" x14ac:dyDescent="0.25">
      <c r="A997" s="269"/>
      <c r="B997" s="283" t="s">
        <v>2275</v>
      </c>
      <c r="C997" s="358" t="s">
        <v>1686</v>
      </c>
      <c r="D997" s="266" t="s">
        <v>545</v>
      </c>
      <c r="E997" s="310">
        <v>14329.5</v>
      </c>
      <c r="F997" s="53">
        <v>41711</v>
      </c>
      <c r="G997" s="52">
        <v>14329.5</v>
      </c>
      <c r="H997" s="98">
        <f t="shared" si="20"/>
        <v>0</v>
      </c>
      <c r="I997" s="266"/>
    </row>
    <row r="998" spans="1:9" x14ac:dyDescent="0.25">
      <c r="A998" s="269"/>
      <c r="B998" s="283" t="s">
        <v>2276</v>
      </c>
      <c r="C998" s="358" t="s">
        <v>1686</v>
      </c>
      <c r="D998" s="266" t="s">
        <v>96</v>
      </c>
      <c r="E998" s="310">
        <v>41065.599999999999</v>
      </c>
      <c r="F998" s="53">
        <v>41711</v>
      </c>
      <c r="G998" s="52">
        <v>41065.599999999999</v>
      </c>
      <c r="H998" s="98">
        <f t="shared" si="20"/>
        <v>0</v>
      </c>
      <c r="I998" s="266" t="s">
        <v>27</v>
      </c>
    </row>
    <row r="999" spans="1:9" x14ac:dyDescent="0.25">
      <c r="A999" s="269"/>
      <c r="B999" s="283" t="s">
        <v>2277</v>
      </c>
      <c r="C999" s="358" t="s">
        <v>1686</v>
      </c>
      <c r="D999" s="266" t="s">
        <v>2278</v>
      </c>
      <c r="E999" s="310">
        <v>2610.5</v>
      </c>
      <c r="F999" s="53">
        <v>41711</v>
      </c>
      <c r="G999" s="52">
        <v>2610.5</v>
      </c>
      <c r="H999" s="98">
        <f t="shared" si="20"/>
        <v>0</v>
      </c>
      <c r="I999" s="266" t="s">
        <v>30</v>
      </c>
    </row>
    <row r="1000" spans="1:9" x14ac:dyDescent="0.25">
      <c r="A1000" s="269"/>
      <c r="B1000" s="283" t="s">
        <v>2279</v>
      </c>
      <c r="C1000" s="358" t="s">
        <v>1686</v>
      </c>
      <c r="D1000" s="266" t="s">
        <v>92</v>
      </c>
      <c r="E1000" s="310">
        <v>1152</v>
      </c>
      <c r="F1000" s="53">
        <v>41711</v>
      </c>
      <c r="G1000" s="52">
        <v>1152</v>
      </c>
      <c r="H1000" s="98">
        <f t="shared" si="20"/>
        <v>0</v>
      </c>
      <c r="I1000" s="266" t="s">
        <v>27</v>
      </c>
    </row>
    <row r="1001" spans="1:9" x14ac:dyDescent="0.25">
      <c r="A1001" s="269"/>
      <c r="B1001" s="283" t="s">
        <v>2280</v>
      </c>
      <c r="C1001" s="358" t="s">
        <v>1686</v>
      </c>
      <c r="D1001" s="266" t="s">
        <v>29</v>
      </c>
      <c r="E1001" s="310">
        <v>6887.5</v>
      </c>
      <c r="F1001" s="53">
        <v>41711</v>
      </c>
      <c r="G1001" s="52">
        <v>6887.5</v>
      </c>
      <c r="H1001" s="98">
        <f t="shared" si="20"/>
        <v>0</v>
      </c>
      <c r="I1001" s="266" t="s">
        <v>30</v>
      </c>
    </row>
    <row r="1002" spans="1:9" x14ac:dyDescent="0.25">
      <c r="A1002" s="269"/>
      <c r="B1002" s="283" t="s">
        <v>2281</v>
      </c>
      <c r="C1002" s="358" t="s">
        <v>1686</v>
      </c>
      <c r="D1002" s="266" t="s">
        <v>99</v>
      </c>
      <c r="E1002" s="310">
        <v>953</v>
      </c>
      <c r="F1002" s="53">
        <v>41711</v>
      </c>
      <c r="G1002" s="52">
        <v>953</v>
      </c>
      <c r="H1002" s="98">
        <f t="shared" si="20"/>
        <v>0</v>
      </c>
      <c r="I1002" s="266" t="s">
        <v>27</v>
      </c>
    </row>
    <row r="1003" spans="1:9" x14ac:dyDescent="0.25">
      <c r="A1003" s="269"/>
      <c r="B1003" s="283" t="s">
        <v>2282</v>
      </c>
      <c r="C1003" s="358" t="s">
        <v>1686</v>
      </c>
      <c r="D1003" s="266" t="s">
        <v>55</v>
      </c>
      <c r="E1003" s="310">
        <v>8094</v>
      </c>
      <c r="F1003" s="53">
        <v>41711</v>
      </c>
      <c r="G1003" s="52">
        <v>8094</v>
      </c>
      <c r="H1003" s="98">
        <f t="shared" si="20"/>
        <v>0</v>
      </c>
      <c r="I1003" s="266" t="s">
        <v>8</v>
      </c>
    </row>
    <row r="1004" spans="1:9" x14ac:dyDescent="0.25">
      <c r="A1004" s="269"/>
      <c r="B1004" s="283" t="s">
        <v>2283</v>
      </c>
      <c r="C1004" s="358" t="s">
        <v>1686</v>
      </c>
      <c r="D1004" s="266" t="s">
        <v>8</v>
      </c>
      <c r="E1004" s="310">
        <v>1942</v>
      </c>
      <c r="F1004" s="53">
        <v>41711</v>
      </c>
      <c r="G1004" s="52">
        <v>1942</v>
      </c>
      <c r="H1004" s="98">
        <f t="shared" si="20"/>
        <v>0</v>
      </c>
      <c r="I1004" s="266" t="s">
        <v>8</v>
      </c>
    </row>
    <row r="1005" spans="1:9" x14ac:dyDescent="0.25">
      <c r="A1005" s="269"/>
      <c r="B1005" s="283" t="s">
        <v>2284</v>
      </c>
      <c r="C1005" s="358" t="s">
        <v>1686</v>
      </c>
      <c r="D1005" s="266" t="s">
        <v>811</v>
      </c>
      <c r="E1005" s="310">
        <v>352.6</v>
      </c>
      <c r="F1005" s="53">
        <v>41711</v>
      </c>
      <c r="G1005" s="52">
        <v>352.6</v>
      </c>
      <c r="H1005" s="98">
        <f t="shared" si="20"/>
        <v>0</v>
      </c>
      <c r="I1005" s="266" t="s">
        <v>30</v>
      </c>
    </row>
    <row r="1006" spans="1:9" x14ac:dyDescent="0.25">
      <c r="A1006" s="269"/>
      <c r="B1006" s="283" t="s">
        <v>2285</v>
      </c>
      <c r="C1006" s="358" t="s">
        <v>1686</v>
      </c>
      <c r="D1006" s="266" t="s">
        <v>36</v>
      </c>
      <c r="E1006" s="310">
        <v>26209.599999999999</v>
      </c>
      <c r="F1006" s="53">
        <v>41715</v>
      </c>
      <c r="G1006" s="52">
        <v>26209</v>
      </c>
      <c r="H1006" s="98">
        <f t="shared" si="20"/>
        <v>0.59999999999854481</v>
      </c>
      <c r="I1006" s="266" t="s">
        <v>65</v>
      </c>
    </row>
    <row r="1007" spans="1:9" x14ac:dyDescent="0.25">
      <c r="A1007" s="269"/>
      <c r="B1007" s="283" t="s">
        <v>2286</v>
      </c>
      <c r="C1007" s="358" t="s">
        <v>1686</v>
      </c>
      <c r="D1007" s="266" t="s">
        <v>22</v>
      </c>
      <c r="E1007" s="310">
        <v>1565</v>
      </c>
      <c r="F1007" s="53">
        <v>41711</v>
      </c>
      <c r="G1007" s="52">
        <v>1565</v>
      </c>
      <c r="H1007" s="98">
        <f t="shared" si="20"/>
        <v>0</v>
      </c>
      <c r="I1007" s="266"/>
    </row>
    <row r="1008" spans="1:9" x14ac:dyDescent="0.25">
      <c r="A1008" s="269"/>
      <c r="B1008" s="283" t="s">
        <v>2287</v>
      </c>
      <c r="C1008" s="358" t="s">
        <v>1686</v>
      </c>
      <c r="D1008" s="266" t="s">
        <v>2288</v>
      </c>
      <c r="E1008" s="310">
        <v>1364</v>
      </c>
      <c r="F1008" s="53">
        <v>41711</v>
      </c>
      <c r="G1008" s="52">
        <v>1364</v>
      </c>
      <c r="H1008" s="98">
        <f t="shared" si="20"/>
        <v>0</v>
      </c>
      <c r="I1008" s="266" t="s">
        <v>65</v>
      </c>
    </row>
    <row r="1009" spans="1:9" x14ac:dyDescent="0.25">
      <c r="A1009" s="269"/>
      <c r="B1009" s="283" t="s">
        <v>2289</v>
      </c>
      <c r="C1009" s="358" t="s">
        <v>1686</v>
      </c>
      <c r="D1009" s="266" t="s">
        <v>8</v>
      </c>
      <c r="E1009" s="310">
        <v>2447.5</v>
      </c>
      <c r="F1009" s="53">
        <v>41711</v>
      </c>
      <c r="G1009" s="52">
        <v>2447.5</v>
      </c>
      <c r="H1009" s="98">
        <f t="shared" si="20"/>
        <v>0</v>
      </c>
      <c r="I1009" s="266" t="s">
        <v>8</v>
      </c>
    </row>
    <row r="1010" spans="1:9" x14ac:dyDescent="0.25">
      <c r="A1010" s="269"/>
      <c r="B1010" s="283" t="s">
        <v>2290</v>
      </c>
      <c r="C1010" s="358" t="s">
        <v>1686</v>
      </c>
      <c r="D1010" s="266" t="s">
        <v>67</v>
      </c>
      <c r="E1010" s="315">
        <v>4272</v>
      </c>
      <c r="F1010" s="78" t="s">
        <v>2291</v>
      </c>
      <c r="G1010" s="52">
        <v>4272</v>
      </c>
      <c r="H1010" s="98">
        <f t="shared" si="20"/>
        <v>0</v>
      </c>
      <c r="I1010" s="266" t="s">
        <v>65</v>
      </c>
    </row>
    <row r="1011" spans="1:9" x14ac:dyDescent="0.25">
      <c r="A1011" s="269"/>
      <c r="B1011" s="283" t="s">
        <v>2292</v>
      </c>
      <c r="C1011" s="358" t="s">
        <v>1686</v>
      </c>
      <c r="D1011" s="266" t="s">
        <v>8</v>
      </c>
      <c r="E1011" s="310">
        <v>765</v>
      </c>
      <c r="F1011" s="53">
        <v>41711</v>
      </c>
      <c r="G1011" s="52">
        <v>765</v>
      </c>
      <c r="H1011" s="98">
        <f t="shared" si="20"/>
        <v>0</v>
      </c>
      <c r="I1011" s="266" t="s">
        <v>8</v>
      </c>
    </row>
    <row r="1012" spans="1:9" x14ac:dyDescent="0.25">
      <c r="A1012" s="269"/>
      <c r="B1012" s="283" t="s">
        <v>2293</v>
      </c>
      <c r="C1012" s="358" t="s">
        <v>1686</v>
      </c>
      <c r="D1012" s="266" t="s">
        <v>54</v>
      </c>
      <c r="E1012" s="310">
        <v>6140.5</v>
      </c>
      <c r="F1012" s="53">
        <v>41711</v>
      </c>
      <c r="G1012" s="52">
        <v>6140.5</v>
      </c>
      <c r="H1012" s="98">
        <f t="shared" si="20"/>
        <v>0</v>
      </c>
      <c r="I1012" s="266" t="s">
        <v>30</v>
      </c>
    </row>
    <row r="1013" spans="1:9" x14ac:dyDescent="0.25">
      <c r="A1013" s="269"/>
      <c r="B1013" s="283" t="s">
        <v>2294</v>
      </c>
      <c r="C1013" s="358" t="s">
        <v>1686</v>
      </c>
      <c r="D1013" s="266" t="s">
        <v>11</v>
      </c>
      <c r="E1013" s="310">
        <v>77845</v>
      </c>
      <c r="F1013" s="53">
        <v>41725</v>
      </c>
      <c r="G1013" s="52">
        <v>77845</v>
      </c>
      <c r="H1013" s="331">
        <f t="shared" si="20"/>
        <v>0</v>
      </c>
      <c r="I1013" s="266" t="s">
        <v>12</v>
      </c>
    </row>
    <row r="1014" spans="1:9" x14ac:dyDescent="0.25">
      <c r="A1014" s="269"/>
      <c r="B1014" s="283" t="s">
        <v>2295</v>
      </c>
      <c r="C1014" s="358" t="s">
        <v>1686</v>
      </c>
      <c r="D1014" s="266" t="s">
        <v>180</v>
      </c>
      <c r="E1014" s="310">
        <v>25934</v>
      </c>
      <c r="F1014" s="53">
        <v>41715</v>
      </c>
      <c r="G1014" s="52">
        <v>25934</v>
      </c>
      <c r="H1014" s="331">
        <f t="shared" si="20"/>
        <v>0</v>
      </c>
      <c r="I1014" s="266" t="s">
        <v>12</v>
      </c>
    </row>
    <row r="1015" spans="1:9" x14ac:dyDescent="0.25">
      <c r="A1015" s="269"/>
      <c r="B1015" s="283" t="s">
        <v>2296</v>
      </c>
      <c r="C1015" s="358" t="s">
        <v>1686</v>
      </c>
      <c r="D1015" s="266" t="s">
        <v>134</v>
      </c>
      <c r="E1015" s="310">
        <v>2992</v>
      </c>
      <c r="F1015" s="53">
        <v>41711</v>
      </c>
      <c r="G1015" s="52">
        <v>2992</v>
      </c>
      <c r="H1015" s="331">
        <f t="shared" si="20"/>
        <v>0</v>
      </c>
      <c r="I1015" s="266" t="s">
        <v>12</v>
      </c>
    </row>
    <row r="1016" spans="1:9" x14ac:dyDescent="0.25">
      <c r="A1016" s="269"/>
      <c r="B1016" s="283" t="s">
        <v>2297</v>
      </c>
      <c r="C1016" s="358" t="s">
        <v>1686</v>
      </c>
      <c r="D1016" s="266" t="s">
        <v>351</v>
      </c>
      <c r="E1016" s="310">
        <v>1738</v>
      </c>
      <c r="F1016" s="53">
        <v>41711</v>
      </c>
      <c r="G1016" s="52">
        <v>1738</v>
      </c>
      <c r="H1016" s="331">
        <f t="shared" si="20"/>
        <v>0</v>
      </c>
      <c r="I1016" s="266" t="s">
        <v>65</v>
      </c>
    </row>
    <row r="1017" spans="1:9" x14ac:dyDescent="0.25">
      <c r="A1017" s="269"/>
      <c r="B1017" s="283" t="s">
        <v>2298</v>
      </c>
      <c r="C1017" s="358" t="s">
        <v>1686</v>
      </c>
      <c r="D1017" s="266" t="s">
        <v>193</v>
      </c>
      <c r="E1017" s="315">
        <v>8617.5</v>
      </c>
      <c r="F1017" s="78" t="s">
        <v>2299</v>
      </c>
      <c r="G1017" s="52">
        <v>8617.5</v>
      </c>
      <c r="H1017" s="98">
        <f t="shared" si="20"/>
        <v>0</v>
      </c>
      <c r="I1017" s="266" t="s">
        <v>65</v>
      </c>
    </row>
    <row r="1018" spans="1:9" x14ac:dyDescent="0.25">
      <c r="A1018" s="269"/>
      <c r="B1018" s="283" t="s">
        <v>2300</v>
      </c>
      <c r="C1018" s="358" t="s">
        <v>1686</v>
      </c>
      <c r="D1018" s="266" t="s">
        <v>74</v>
      </c>
      <c r="E1018" s="310">
        <v>1210</v>
      </c>
      <c r="F1018" s="53">
        <v>41711</v>
      </c>
      <c r="G1018" s="52">
        <v>1210</v>
      </c>
      <c r="H1018" s="331">
        <f t="shared" si="20"/>
        <v>0</v>
      </c>
      <c r="I1018" s="266"/>
    </row>
    <row r="1019" spans="1:9" x14ac:dyDescent="0.25">
      <c r="A1019" s="269"/>
      <c r="B1019" s="283" t="s">
        <v>2301</v>
      </c>
      <c r="C1019" s="358" t="s">
        <v>1686</v>
      </c>
      <c r="D1019" s="266" t="s">
        <v>2302</v>
      </c>
      <c r="E1019" s="310">
        <v>7882</v>
      </c>
      <c r="F1019" s="53">
        <v>41711</v>
      </c>
      <c r="G1019" s="52">
        <v>7882</v>
      </c>
      <c r="H1019" s="331">
        <f t="shared" si="20"/>
        <v>0</v>
      </c>
      <c r="I1019" s="266" t="s">
        <v>21</v>
      </c>
    </row>
    <row r="1020" spans="1:9" x14ac:dyDescent="0.25">
      <c r="A1020" s="269"/>
      <c r="B1020" s="283" t="s">
        <v>2303</v>
      </c>
      <c r="C1020" s="358" t="s">
        <v>1686</v>
      </c>
      <c r="D1020" s="266" t="s">
        <v>130</v>
      </c>
      <c r="E1020" s="310">
        <v>5865.2</v>
      </c>
      <c r="F1020" s="53">
        <v>41713</v>
      </c>
      <c r="G1020" s="52">
        <v>5865.2</v>
      </c>
      <c r="H1020" s="331">
        <f t="shared" si="20"/>
        <v>0</v>
      </c>
      <c r="I1020" s="266" t="s">
        <v>21</v>
      </c>
    </row>
    <row r="1021" spans="1:9" x14ac:dyDescent="0.25">
      <c r="A1021" s="269"/>
      <c r="B1021" s="283" t="s">
        <v>2304</v>
      </c>
      <c r="C1021" s="358" t="s">
        <v>1686</v>
      </c>
      <c r="D1021" s="266" t="s">
        <v>188</v>
      </c>
      <c r="E1021" s="310">
        <v>10554</v>
      </c>
      <c r="F1021" s="405">
        <v>41804</v>
      </c>
      <c r="G1021" s="80">
        <v>10554</v>
      </c>
      <c r="H1021" s="98">
        <f t="shared" si="20"/>
        <v>0</v>
      </c>
      <c r="I1021" s="266" t="s">
        <v>21</v>
      </c>
    </row>
    <row r="1022" spans="1:9" x14ac:dyDescent="0.25">
      <c r="A1022" s="269"/>
      <c r="B1022" s="283" t="s">
        <v>2305</v>
      </c>
      <c r="C1022" s="358" t="s">
        <v>1686</v>
      </c>
      <c r="D1022" s="266" t="s">
        <v>149</v>
      </c>
      <c r="E1022" s="315">
        <v>13700.5</v>
      </c>
      <c r="F1022" s="78" t="s">
        <v>2306</v>
      </c>
      <c r="G1022" s="52">
        <v>13700.5</v>
      </c>
      <c r="H1022" s="98">
        <f t="shared" si="20"/>
        <v>0</v>
      </c>
      <c r="I1022" s="266" t="s">
        <v>27</v>
      </c>
    </row>
    <row r="1023" spans="1:9" x14ac:dyDescent="0.25">
      <c r="A1023" s="269"/>
      <c r="B1023" s="283" t="s">
        <v>2307</v>
      </c>
      <c r="C1023" s="358" t="s">
        <v>1686</v>
      </c>
      <c r="D1023" s="266" t="s">
        <v>2308</v>
      </c>
      <c r="E1023" s="310">
        <v>4296</v>
      </c>
      <c r="F1023" s="53">
        <v>41711</v>
      </c>
      <c r="G1023" s="52">
        <v>4296</v>
      </c>
      <c r="H1023" s="331">
        <f t="shared" si="20"/>
        <v>0</v>
      </c>
      <c r="I1023" s="266"/>
    </row>
    <row r="1024" spans="1:9" x14ac:dyDescent="0.25">
      <c r="A1024" s="269"/>
      <c r="B1024" s="283" t="s">
        <v>2309</v>
      </c>
      <c r="C1024" s="358" t="s">
        <v>1686</v>
      </c>
      <c r="D1024" s="266" t="s">
        <v>8</v>
      </c>
      <c r="E1024" s="310">
        <v>480</v>
      </c>
      <c r="F1024" s="53">
        <v>41711</v>
      </c>
      <c r="G1024" s="52">
        <v>480</v>
      </c>
      <c r="H1024" s="331">
        <f t="shared" si="20"/>
        <v>0</v>
      </c>
      <c r="I1024" s="266" t="s">
        <v>8</v>
      </c>
    </row>
    <row r="1025" spans="1:9" x14ac:dyDescent="0.25">
      <c r="A1025" s="269"/>
      <c r="B1025" s="283" t="s">
        <v>2310</v>
      </c>
      <c r="C1025" s="358" t="s">
        <v>1686</v>
      </c>
      <c r="D1025" s="266" t="s">
        <v>2311</v>
      </c>
      <c r="E1025" s="310">
        <v>2807.5</v>
      </c>
      <c r="F1025" s="53">
        <v>41711</v>
      </c>
      <c r="G1025" s="52">
        <v>2807.5</v>
      </c>
      <c r="H1025" s="331">
        <f t="shared" si="20"/>
        <v>0</v>
      </c>
      <c r="I1025" s="266" t="s">
        <v>45</v>
      </c>
    </row>
    <row r="1026" spans="1:9" x14ac:dyDescent="0.25">
      <c r="A1026" s="269"/>
      <c r="B1026" s="283" t="s">
        <v>2312</v>
      </c>
      <c r="C1026" s="358" t="s">
        <v>1686</v>
      </c>
      <c r="D1026" s="266" t="s">
        <v>2313</v>
      </c>
      <c r="E1026" s="310">
        <v>1898</v>
      </c>
      <c r="F1026" s="53">
        <v>41711</v>
      </c>
      <c r="G1026" s="52">
        <v>1898</v>
      </c>
      <c r="H1026" s="331">
        <f t="shared" si="20"/>
        <v>0</v>
      </c>
      <c r="I1026" s="266" t="s">
        <v>65</v>
      </c>
    </row>
    <row r="1027" spans="1:9" x14ac:dyDescent="0.25">
      <c r="A1027" s="269"/>
      <c r="B1027" s="283" t="s">
        <v>2314</v>
      </c>
      <c r="C1027" s="358" t="s">
        <v>1686</v>
      </c>
      <c r="D1027" s="266" t="s">
        <v>99</v>
      </c>
      <c r="E1027" s="310">
        <v>5776</v>
      </c>
      <c r="F1027" s="53">
        <v>41711</v>
      </c>
      <c r="G1027" s="52">
        <v>5776</v>
      </c>
      <c r="H1027" s="331">
        <f t="shared" si="20"/>
        <v>0</v>
      </c>
      <c r="I1027" s="266" t="s">
        <v>65</v>
      </c>
    </row>
    <row r="1028" spans="1:9" x14ac:dyDescent="0.25">
      <c r="A1028" s="269"/>
      <c r="B1028" s="283" t="s">
        <v>2315</v>
      </c>
      <c r="C1028" s="358" t="s">
        <v>1686</v>
      </c>
      <c r="D1028" s="266" t="s">
        <v>473</v>
      </c>
      <c r="E1028" s="310">
        <v>780</v>
      </c>
      <c r="F1028" s="53">
        <v>41711</v>
      </c>
      <c r="G1028" s="52">
        <v>780</v>
      </c>
      <c r="H1028" s="331">
        <f t="shared" si="20"/>
        <v>0</v>
      </c>
      <c r="I1028" s="266"/>
    </row>
    <row r="1029" spans="1:9" x14ac:dyDescent="0.25">
      <c r="A1029" s="263"/>
      <c r="B1029" s="369"/>
      <c r="C1029" s="286"/>
      <c r="D1029" s="37" t="s">
        <v>1206</v>
      </c>
      <c r="E1029" s="38"/>
      <c r="F1029" s="263"/>
      <c r="G1029" s="38"/>
      <c r="H1029" s="331"/>
    </row>
    <row r="1030" spans="1:9" x14ac:dyDescent="0.25">
      <c r="A1030" s="263"/>
      <c r="B1030" s="369"/>
      <c r="C1030" s="286"/>
      <c r="D1030" s="31" t="s">
        <v>1207</v>
      </c>
      <c r="E1030" s="58"/>
      <c r="F1030" s="340"/>
      <c r="G1030" s="58"/>
      <c r="H1030" s="398"/>
    </row>
    <row r="1031" spans="1:9" x14ac:dyDescent="0.25">
      <c r="A1031" s="269"/>
      <c r="B1031" s="264"/>
      <c r="C1031" s="375"/>
      <c r="D1031" s="135" t="s">
        <v>1280</v>
      </c>
      <c r="E1031" s="60"/>
      <c r="F1031" s="399"/>
      <c r="G1031" s="60"/>
      <c r="H1031" s="60"/>
    </row>
    <row r="1032" spans="1:9" ht="18.75" x14ac:dyDescent="0.3">
      <c r="A1032" s="592" t="str">
        <f>A963</f>
        <v>REMISIONES DE    M A R Z O        2 0 1 4</v>
      </c>
      <c r="B1032" s="592"/>
      <c r="C1032" s="592"/>
      <c r="D1032" s="592"/>
      <c r="E1032" s="592"/>
      <c r="F1032" s="592"/>
      <c r="G1032" s="339"/>
      <c r="H1032" s="135"/>
    </row>
    <row r="1033" spans="1:9" ht="35.25" thickBot="1" x14ac:dyDescent="0.35">
      <c r="A1033" s="255" t="s">
        <v>1</v>
      </c>
      <c r="B1033" s="291" t="s">
        <v>2</v>
      </c>
      <c r="C1033" s="292"/>
      <c r="D1033" s="258" t="s">
        <v>1531</v>
      </c>
      <c r="E1033" s="259" t="s">
        <v>4</v>
      </c>
      <c r="F1033" s="293" t="s">
        <v>5</v>
      </c>
      <c r="G1033" s="261" t="s">
        <v>6</v>
      </c>
      <c r="H1033" s="262" t="s">
        <v>7</v>
      </c>
    </row>
    <row r="1034" spans="1:9" ht="15.75" thickTop="1" x14ac:dyDescent="0.25">
      <c r="A1034" s="362">
        <v>41711</v>
      </c>
      <c r="B1034" s="363" t="s">
        <v>2316</v>
      </c>
      <c r="C1034" s="358" t="s">
        <v>1686</v>
      </c>
      <c r="D1034" s="266" t="s">
        <v>231</v>
      </c>
      <c r="E1034" s="66">
        <v>1095</v>
      </c>
      <c r="F1034" s="298">
        <v>41711</v>
      </c>
      <c r="G1034" s="299">
        <v>1095</v>
      </c>
      <c r="H1034" s="60">
        <f t="shared" ref="H1034:H1097" si="21">E1034-G1034</f>
        <v>0</v>
      </c>
      <c r="I1034" s="266" t="s">
        <v>65</v>
      </c>
    </row>
    <row r="1035" spans="1:9" x14ac:dyDescent="0.25">
      <c r="A1035" s="269"/>
      <c r="B1035" s="283" t="s">
        <v>2317</v>
      </c>
      <c r="C1035" s="358" t="s">
        <v>1686</v>
      </c>
      <c r="D1035" s="266" t="s">
        <v>235</v>
      </c>
      <c r="E1035" s="315">
        <v>4957</v>
      </c>
      <c r="F1035" s="78" t="s">
        <v>2318</v>
      </c>
      <c r="G1035" s="52">
        <v>4957</v>
      </c>
      <c r="H1035" s="98">
        <f t="shared" si="21"/>
        <v>0</v>
      </c>
      <c r="I1035" s="266" t="s">
        <v>65</v>
      </c>
    </row>
    <row r="1036" spans="1:9" x14ac:dyDescent="0.25">
      <c r="A1036" s="269"/>
      <c r="B1036" s="283" t="s">
        <v>2319</v>
      </c>
      <c r="C1036" s="358" t="s">
        <v>1686</v>
      </c>
      <c r="D1036" s="266" t="s">
        <v>624</v>
      </c>
      <c r="E1036" s="315">
        <v>1917.5</v>
      </c>
      <c r="F1036" s="53">
        <v>41711</v>
      </c>
      <c r="G1036" s="52">
        <v>1917.5</v>
      </c>
      <c r="H1036" s="331">
        <f t="shared" si="21"/>
        <v>0</v>
      </c>
      <c r="I1036" s="266"/>
    </row>
    <row r="1037" spans="1:9" x14ac:dyDescent="0.25">
      <c r="A1037" s="269"/>
      <c r="B1037" s="283" t="s">
        <v>2320</v>
      </c>
      <c r="C1037" s="358" t="s">
        <v>1686</v>
      </c>
      <c r="D1037" s="266" t="s">
        <v>468</v>
      </c>
      <c r="E1037" s="315">
        <v>6770</v>
      </c>
      <c r="F1037" s="53">
        <v>41711</v>
      </c>
      <c r="G1037" s="52">
        <v>6770</v>
      </c>
      <c r="H1037" s="331">
        <f t="shared" si="21"/>
        <v>0</v>
      </c>
      <c r="I1037" s="266" t="s">
        <v>65</v>
      </c>
    </row>
    <row r="1038" spans="1:9" x14ac:dyDescent="0.25">
      <c r="A1038" s="269"/>
      <c r="B1038" s="283" t="s">
        <v>2321</v>
      </c>
      <c r="C1038" s="358" t="s">
        <v>1686</v>
      </c>
      <c r="D1038" s="266" t="s">
        <v>367</v>
      </c>
      <c r="E1038" s="315">
        <v>4334.5</v>
      </c>
      <c r="F1038" s="78" t="s">
        <v>2322</v>
      </c>
      <c r="G1038" s="52">
        <v>4334.5</v>
      </c>
      <c r="H1038" s="98">
        <f t="shared" si="21"/>
        <v>0</v>
      </c>
      <c r="I1038" s="266" t="s">
        <v>8</v>
      </c>
    </row>
    <row r="1039" spans="1:9" x14ac:dyDescent="0.25">
      <c r="A1039" s="269"/>
      <c r="B1039" s="283" t="s">
        <v>2323</v>
      </c>
      <c r="C1039" s="358" t="s">
        <v>1686</v>
      </c>
      <c r="D1039" s="266" t="s">
        <v>54</v>
      </c>
      <c r="E1039" s="315">
        <v>25556.5</v>
      </c>
      <c r="F1039" s="53">
        <v>41711</v>
      </c>
      <c r="G1039" s="52">
        <v>25556.5</v>
      </c>
      <c r="H1039" s="331">
        <f t="shared" si="21"/>
        <v>0</v>
      </c>
      <c r="I1039" s="266" t="s">
        <v>217</v>
      </c>
    </row>
    <row r="1040" spans="1:9" x14ac:dyDescent="0.25">
      <c r="A1040" s="269"/>
      <c r="B1040" s="283" t="s">
        <v>2324</v>
      </c>
      <c r="C1040" s="358" t="s">
        <v>1686</v>
      </c>
      <c r="D1040" s="266" t="s">
        <v>14</v>
      </c>
      <c r="E1040" s="315">
        <v>9307</v>
      </c>
      <c r="F1040" s="53">
        <v>41711</v>
      </c>
      <c r="G1040" s="52">
        <v>9307</v>
      </c>
      <c r="H1040" s="98">
        <f t="shared" si="21"/>
        <v>0</v>
      </c>
      <c r="I1040" s="266" t="s">
        <v>30</v>
      </c>
    </row>
    <row r="1041" spans="1:9" x14ac:dyDescent="0.25">
      <c r="A1041" s="269"/>
      <c r="B1041" s="283" t="s">
        <v>2325</v>
      </c>
      <c r="C1041" s="358" t="s">
        <v>1686</v>
      </c>
      <c r="D1041" s="266" t="s">
        <v>160</v>
      </c>
      <c r="E1041" s="315">
        <v>31106.5</v>
      </c>
      <c r="F1041" s="53">
        <v>41711</v>
      </c>
      <c r="G1041" s="52">
        <v>31106.5</v>
      </c>
      <c r="H1041" s="331">
        <f t="shared" si="21"/>
        <v>0</v>
      </c>
      <c r="I1041" s="266" t="s">
        <v>8</v>
      </c>
    </row>
    <row r="1042" spans="1:9" x14ac:dyDescent="0.25">
      <c r="A1042" s="269">
        <v>41712</v>
      </c>
      <c r="B1042" s="283" t="s">
        <v>2326</v>
      </c>
      <c r="C1042" s="358" t="s">
        <v>1686</v>
      </c>
      <c r="D1042" s="266" t="s">
        <v>152</v>
      </c>
      <c r="E1042" s="310">
        <v>6898.5</v>
      </c>
      <c r="F1042" s="53">
        <v>41712</v>
      </c>
      <c r="G1042" s="52">
        <v>6898.5</v>
      </c>
      <c r="H1042" s="331">
        <f t="shared" si="21"/>
        <v>0</v>
      </c>
      <c r="I1042" s="266"/>
    </row>
    <row r="1043" spans="1:9" x14ac:dyDescent="0.25">
      <c r="A1043" s="269"/>
      <c r="B1043" s="283" t="s">
        <v>2327</v>
      </c>
      <c r="C1043" s="358" t="s">
        <v>1686</v>
      </c>
      <c r="D1043" s="266" t="s">
        <v>2093</v>
      </c>
      <c r="E1043" s="310">
        <v>1419</v>
      </c>
      <c r="F1043" s="53">
        <v>41712</v>
      </c>
      <c r="G1043" s="52">
        <v>1419</v>
      </c>
      <c r="H1043" s="331">
        <f t="shared" si="21"/>
        <v>0</v>
      </c>
      <c r="I1043" s="66"/>
    </row>
    <row r="1044" spans="1:9" x14ac:dyDescent="0.25">
      <c r="A1044" s="269"/>
      <c r="B1044" s="283" t="s">
        <v>2328</v>
      </c>
      <c r="C1044" s="358" t="s">
        <v>1686</v>
      </c>
      <c r="D1044" s="266" t="s">
        <v>62</v>
      </c>
      <c r="E1044" s="310">
        <v>19623.400000000001</v>
      </c>
      <c r="F1044" s="313" t="s">
        <v>2329</v>
      </c>
      <c r="G1044" s="52">
        <v>19623.400000000001</v>
      </c>
      <c r="H1044" s="331">
        <f t="shared" si="21"/>
        <v>0</v>
      </c>
      <c r="I1044" s="266" t="s">
        <v>12</v>
      </c>
    </row>
    <row r="1045" spans="1:9" x14ac:dyDescent="0.25">
      <c r="A1045" s="269"/>
      <c r="B1045" s="283" t="s">
        <v>2330</v>
      </c>
      <c r="C1045" s="358" t="s">
        <v>1686</v>
      </c>
      <c r="D1045" s="266" t="s">
        <v>8</v>
      </c>
      <c r="E1045" s="310">
        <v>370</v>
      </c>
      <c r="F1045" s="53">
        <v>41712</v>
      </c>
      <c r="G1045" s="52">
        <v>370</v>
      </c>
      <c r="H1045" s="331">
        <f t="shared" si="21"/>
        <v>0</v>
      </c>
      <c r="I1045" s="266" t="s">
        <v>8</v>
      </c>
    </row>
    <row r="1046" spans="1:9" x14ac:dyDescent="0.25">
      <c r="A1046" s="269"/>
      <c r="B1046" s="283" t="s">
        <v>2331</v>
      </c>
      <c r="C1046" s="358" t="s">
        <v>1686</v>
      </c>
      <c r="D1046" s="266" t="s">
        <v>19</v>
      </c>
      <c r="E1046" s="310">
        <v>614194.69999999995</v>
      </c>
      <c r="F1046" s="53"/>
      <c r="G1046" s="352"/>
      <c r="H1046" s="360">
        <f t="shared" si="21"/>
        <v>614194.69999999995</v>
      </c>
      <c r="I1046" s="266"/>
    </row>
    <row r="1047" spans="1:9" x14ac:dyDescent="0.25">
      <c r="A1047" s="269"/>
      <c r="B1047" s="283" t="s">
        <v>2332</v>
      </c>
      <c r="C1047" s="358" t="s">
        <v>1686</v>
      </c>
      <c r="D1047" s="266" t="s">
        <v>28</v>
      </c>
      <c r="E1047" s="315">
        <v>8520</v>
      </c>
      <c r="F1047" s="78" t="s">
        <v>2333</v>
      </c>
      <c r="G1047" s="52">
        <v>8520</v>
      </c>
      <c r="H1047" s="98">
        <f t="shared" si="21"/>
        <v>0</v>
      </c>
      <c r="I1047" s="266" t="s">
        <v>8</v>
      </c>
    </row>
    <row r="1048" spans="1:9" x14ac:dyDescent="0.25">
      <c r="A1048" s="269"/>
      <c r="B1048" s="283" t="s">
        <v>2334</v>
      </c>
      <c r="C1048" s="358" t="s">
        <v>1686</v>
      </c>
      <c r="D1048" s="266" t="s">
        <v>2255</v>
      </c>
      <c r="E1048" s="310">
        <v>1987.5</v>
      </c>
      <c r="F1048" s="53">
        <v>41712</v>
      </c>
      <c r="G1048" s="52">
        <v>1987.5</v>
      </c>
      <c r="H1048" s="98">
        <f t="shared" si="21"/>
        <v>0</v>
      </c>
      <c r="I1048" s="266" t="s">
        <v>37</v>
      </c>
    </row>
    <row r="1049" spans="1:9" x14ac:dyDescent="0.25">
      <c r="A1049" s="269"/>
      <c r="B1049" s="283" t="s">
        <v>2335</v>
      </c>
      <c r="C1049" s="358" t="s">
        <v>1686</v>
      </c>
      <c r="D1049" s="266" t="s">
        <v>14</v>
      </c>
      <c r="E1049" s="310">
        <v>1968</v>
      </c>
      <c r="F1049" s="53">
        <v>41712</v>
      </c>
      <c r="G1049" s="52">
        <v>1968</v>
      </c>
      <c r="H1049" s="98">
        <f t="shared" si="21"/>
        <v>0</v>
      </c>
      <c r="I1049" s="266" t="s">
        <v>12</v>
      </c>
    </row>
    <row r="1050" spans="1:9" x14ac:dyDescent="0.25">
      <c r="A1050" s="269"/>
      <c r="B1050" s="283" t="s">
        <v>2336</v>
      </c>
      <c r="C1050" s="358" t="s">
        <v>1686</v>
      </c>
      <c r="D1050" s="266" t="s">
        <v>44</v>
      </c>
      <c r="E1050" s="310">
        <v>5700</v>
      </c>
      <c r="F1050" s="53">
        <v>41720</v>
      </c>
      <c r="G1050" s="52">
        <v>5700</v>
      </c>
      <c r="H1050" s="98">
        <f t="shared" si="21"/>
        <v>0</v>
      </c>
      <c r="I1050" s="266" t="s">
        <v>65</v>
      </c>
    </row>
    <row r="1051" spans="1:9" x14ac:dyDescent="0.25">
      <c r="A1051" s="269"/>
      <c r="B1051" s="283" t="s">
        <v>2337</v>
      </c>
      <c r="C1051" s="358" t="s">
        <v>1686</v>
      </c>
      <c r="D1051" s="266" t="s">
        <v>13</v>
      </c>
      <c r="E1051" s="310">
        <v>4048</v>
      </c>
      <c r="F1051" s="53">
        <v>41713</v>
      </c>
      <c r="G1051" s="52">
        <v>4048</v>
      </c>
      <c r="H1051" s="98">
        <f t="shared" si="21"/>
        <v>0</v>
      </c>
      <c r="I1051" s="266" t="s">
        <v>30</v>
      </c>
    </row>
    <row r="1052" spans="1:9" x14ac:dyDescent="0.25">
      <c r="A1052" s="269"/>
      <c r="B1052" s="283" t="s">
        <v>2338</v>
      </c>
      <c r="C1052" s="358" t="s">
        <v>1686</v>
      </c>
      <c r="D1052" s="266" t="s">
        <v>24</v>
      </c>
      <c r="E1052" s="310">
        <v>185</v>
      </c>
      <c r="F1052" s="53">
        <v>41712</v>
      </c>
      <c r="G1052" s="52">
        <v>185</v>
      </c>
      <c r="H1052" s="98">
        <f t="shared" si="21"/>
        <v>0</v>
      </c>
      <c r="I1052" s="266" t="s">
        <v>8</v>
      </c>
    </row>
    <row r="1053" spans="1:9" x14ac:dyDescent="0.25">
      <c r="A1053" s="269"/>
      <c r="B1053" s="283" t="s">
        <v>2339</v>
      </c>
      <c r="C1053" s="358" t="s">
        <v>1686</v>
      </c>
      <c r="D1053" s="266" t="s">
        <v>260</v>
      </c>
      <c r="E1053" s="310">
        <v>3416</v>
      </c>
      <c r="F1053" s="53">
        <v>41712</v>
      </c>
      <c r="G1053" s="52">
        <v>3416</v>
      </c>
      <c r="H1053" s="98">
        <f t="shared" si="21"/>
        <v>0</v>
      </c>
      <c r="I1053" s="266" t="s">
        <v>65</v>
      </c>
    </row>
    <row r="1054" spans="1:9" x14ac:dyDescent="0.25">
      <c r="A1054" s="269"/>
      <c r="B1054" s="283" t="s">
        <v>2340</v>
      </c>
      <c r="C1054" s="358" t="s">
        <v>1686</v>
      </c>
      <c r="D1054" s="266" t="s">
        <v>43</v>
      </c>
      <c r="E1054" s="310">
        <v>2280</v>
      </c>
      <c r="F1054" s="78" t="s">
        <v>2341</v>
      </c>
      <c r="G1054" s="52">
        <v>2280</v>
      </c>
      <c r="H1054" s="98">
        <f t="shared" si="21"/>
        <v>0</v>
      </c>
      <c r="I1054" s="266" t="s">
        <v>30</v>
      </c>
    </row>
    <row r="1055" spans="1:9" x14ac:dyDescent="0.25">
      <c r="A1055" s="269"/>
      <c r="B1055" s="283" t="s">
        <v>2342</v>
      </c>
      <c r="C1055" s="358" t="s">
        <v>1686</v>
      </c>
      <c r="D1055" s="266" t="s">
        <v>42</v>
      </c>
      <c r="E1055" s="310">
        <v>2660</v>
      </c>
      <c r="F1055" s="53">
        <v>41720</v>
      </c>
      <c r="G1055" s="52">
        <v>2660</v>
      </c>
      <c r="H1055" s="98">
        <f t="shared" si="21"/>
        <v>0</v>
      </c>
      <c r="I1055" s="266" t="s">
        <v>30</v>
      </c>
    </row>
    <row r="1056" spans="1:9" x14ac:dyDescent="0.25">
      <c r="A1056" s="269"/>
      <c r="B1056" s="283" t="s">
        <v>2343</v>
      </c>
      <c r="C1056" s="358" t="s">
        <v>1686</v>
      </c>
      <c r="D1056" s="266" t="s">
        <v>8</v>
      </c>
      <c r="E1056" s="310">
        <v>797.5</v>
      </c>
      <c r="F1056" s="53">
        <v>41712</v>
      </c>
      <c r="G1056" s="52">
        <v>797.5</v>
      </c>
      <c r="H1056" s="98">
        <f t="shared" si="21"/>
        <v>0</v>
      </c>
      <c r="I1056" s="266" t="s">
        <v>8</v>
      </c>
    </row>
    <row r="1057" spans="1:9" x14ac:dyDescent="0.25">
      <c r="A1057" s="269"/>
      <c r="B1057" s="283" t="s">
        <v>2344</v>
      </c>
      <c r="C1057" s="358" t="s">
        <v>1686</v>
      </c>
      <c r="D1057" s="266" t="s">
        <v>545</v>
      </c>
      <c r="E1057" s="310">
        <v>8208.5</v>
      </c>
      <c r="F1057" s="53">
        <v>41712</v>
      </c>
      <c r="G1057" s="52">
        <v>8208.5</v>
      </c>
      <c r="H1057" s="98">
        <f t="shared" si="21"/>
        <v>0</v>
      </c>
      <c r="I1057" s="266"/>
    </row>
    <row r="1058" spans="1:9" x14ac:dyDescent="0.25">
      <c r="A1058" s="269"/>
      <c r="B1058" s="283" t="s">
        <v>2345</v>
      </c>
      <c r="C1058" s="358" t="s">
        <v>1686</v>
      </c>
      <c r="D1058" s="266" t="s">
        <v>123</v>
      </c>
      <c r="E1058" s="310">
        <v>2387</v>
      </c>
      <c r="F1058" s="314" t="s">
        <v>2346</v>
      </c>
      <c r="G1058" s="52">
        <v>2387</v>
      </c>
      <c r="H1058" s="98">
        <f t="shared" si="21"/>
        <v>0</v>
      </c>
      <c r="I1058" s="266" t="s">
        <v>8</v>
      </c>
    </row>
    <row r="1059" spans="1:9" x14ac:dyDescent="0.25">
      <c r="A1059" s="269"/>
      <c r="B1059" s="283" t="s">
        <v>2347</v>
      </c>
      <c r="C1059" s="358" t="s">
        <v>1686</v>
      </c>
      <c r="D1059" s="266" t="s">
        <v>518</v>
      </c>
      <c r="E1059" s="310">
        <v>990</v>
      </c>
      <c r="F1059" s="53">
        <v>41712</v>
      </c>
      <c r="G1059" s="52">
        <v>990</v>
      </c>
      <c r="H1059" s="98">
        <f t="shared" si="21"/>
        <v>0</v>
      </c>
      <c r="I1059" s="266" t="s">
        <v>8</v>
      </c>
    </row>
    <row r="1060" spans="1:9" x14ac:dyDescent="0.25">
      <c r="A1060" s="269"/>
      <c r="B1060" s="283" t="s">
        <v>2348</v>
      </c>
      <c r="C1060" s="358" t="s">
        <v>1686</v>
      </c>
      <c r="D1060" s="266" t="s">
        <v>8</v>
      </c>
      <c r="E1060" s="310">
        <v>1260.5</v>
      </c>
      <c r="F1060" s="53">
        <v>41712</v>
      </c>
      <c r="G1060" s="52">
        <v>1260.5</v>
      </c>
      <c r="H1060" s="98">
        <f t="shared" si="21"/>
        <v>0</v>
      </c>
      <c r="I1060" s="266" t="s">
        <v>8</v>
      </c>
    </row>
    <row r="1061" spans="1:9" x14ac:dyDescent="0.25">
      <c r="A1061" s="269"/>
      <c r="B1061" s="283" t="s">
        <v>2349</v>
      </c>
      <c r="C1061" s="358" t="s">
        <v>1686</v>
      </c>
      <c r="D1061" s="266" t="s">
        <v>186</v>
      </c>
      <c r="E1061" s="310">
        <v>3715.2</v>
      </c>
      <c r="F1061" s="53">
        <v>41715</v>
      </c>
      <c r="G1061" s="52">
        <v>3715.2</v>
      </c>
      <c r="H1061" s="98">
        <f t="shared" si="21"/>
        <v>0</v>
      </c>
      <c r="I1061" s="266" t="s">
        <v>8</v>
      </c>
    </row>
    <row r="1062" spans="1:9" x14ac:dyDescent="0.25">
      <c r="A1062" s="269"/>
      <c r="B1062" s="283" t="s">
        <v>2350</v>
      </c>
      <c r="C1062" s="358" t="s">
        <v>1686</v>
      </c>
      <c r="D1062" s="273" t="s">
        <v>53</v>
      </c>
      <c r="E1062" s="318">
        <v>0</v>
      </c>
      <c r="F1062" s="53"/>
      <c r="G1062" s="52"/>
      <c r="H1062" s="98">
        <f t="shared" si="21"/>
        <v>0</v>
      </c>
      <c r="I1062" s="266" t="s">
        <v>324</v>
      </c>
    </row>
    <row r="1063" spans="1:9" x14ac:dyDescent="0.25">
      <c r="A1063" s="269"/>
      <c r="B1063" s="283" t="s">
        <v>2351</v>
      </c>
      <c r="C1063" s="358" t="s">
        <v>1686</v>
      </c>
      <c r="D1063" s="273" t="s">
        <v>53</v>
      </c>
      <c r="E1063" s="318">
        <v>0</v>
      </c>
      <c r="F1063" s="53"/>
      <c r="G1063" s="52"/>
      <c r="H1063" s="98">
        <f t="shared" si="21"/>
        <v>0</v>
      </c>
      <c r="I1063" s="266" t="s">
        <v>324</v>
      </c>
    </row>
    <row r="1064" spans="1:9" x14ac:dyDescent="0.25">
      <c r="A1064" s="269"/>
      <c r="B1064" s="283" t="s">
        <v>2352</v>
      </c>
      <c r="C1064" s="358" t="s">
        <v>1686</v>
      </c>
      <c r="D1064" s="266" t="s">
        <v>116</v>
      </c>
      <c r="E1064" s="310">
        <v>1453.5</v>
      </c>
      <c r="F1064" s="53">
        <v>41712</v>
      </c>
      <c r="G1064" s="52">
        <v>1453.5</v>
      </c>
      <c r="H1064" s="98">
        <f t="shared" si="21"/>
        <v>0</v>
      </c>
      <c r="I1064" s="266"/>
    </row>
    <row r="1065" spans="1:9" x14ac:dyDescent="0.25">
      <c r="A1065" s="269"/>
      <c r="B1065" s="283" t="s">
        <v>2353</v>
      </c>
      <c r="C1065" s="358" t="s">
        <v>1686</v>
      </c>
      <c r="D1065" s="266" t="s">
        <v>215</v>
      </c>
      <c r="E1065" s="310">
        <v>3245.2</v>
      </c>
      <c r="F1065" s="53">
        <v>41712</v>
      </c>
      <c r="G1065" s="52">
        <v>3245.2</v>
      </c>
      <c r="H1065" s="98">
        <f t="shared" si="21"/>
        <v>0</v>
      </c>
      <c r="I1065" s="266"/>
    </row>
    <row r="1066" spans="1:9" x14ac:dyDescent="0.25">
      <c r="A1066" s="269"/>
      <c r="B1066" s="283" t="s">
        <v>2354</v>
      </c>
      <c r="C1066" s="358" t="s">
        <v>1686</v>
      </c>
      <c r="D1066" s="266" t="s">
        <v>149</v>
      </c>
      <c r="E1066" s="310">
        <v>9320.5</v>
      </c>
      <c r="F1066" s="53">
        <v>41712</v>
      </c>
      <c r="G1066" s="52">
        <v>9320.5</v>
      </c>
      <c r="H1066" s="98">
        <f t="shared" si="21"/>
        <v>0</v>
      </c>
      <c r="I1066" s="266"/>
    </row>
    <row r="1067" spans="1:9" x14ac:dyDescent="0.25">
      <c r="A1067" s="269"/>
      <c r="B1067" s="283" t="s">
        <v>2355</v>
      </c>
      <c r="C1067" s="358" t="s">
        <v>1686</v>
      </c>
      <c r="D1067" s="266" t="s">
        <v>119</v>
      </c>
      <c r="E1067" s="310">
        <v>4273.5</v>
      </c>
      <c r="F1067" s="53">
        <v>41712</v>
      </c>
      <c r="G1067" s="52">
        <v>4273.5</v>
      </c>
      <c r="H1067" s="98">
        <f t="shared" si="21"/>
        <v>0</v>
      </c>
      <c r="I1067" s="266" t="s">
        <v>65</v>
      </c>
    </row>
    <row r="1068" spans="1:9" x14ac:dyDescent="0.25">
      <c r="A1068" s="269"/>
      <c r="B1068" s="283" t="s">
        <v>2356</v>
      </c>
      <c r="C1068" s="358" t="s">
        <v>1686</v>
      </c>
      <c r="D1068" s="266" t="s">
        <v>795</v>
      </c>
      <c r="E1068" s="310">
        <v>2548</v>
      </c>
      <c r="F1068" s="313" t="s">
        <v>2357</v>
      </c>
      <c r="G1068" s="52">
        <v>2548</v>
      </c>
      <c r="H1068" s="98">
        <f t="shared" si="21"/>
        <v>0</v>
      </c>
      <c r="I1068" s="266" t="s">
        <v>65</v>
      </c>
    </row>
    <row r="1069" spans="1:9" x14ac:dyDescent="0.25">
      <c r="A1069" s="269"/>
      <c r="B1069" s="283" t="s">
        <v>2358</v>
      </c>
      <c r="C1069" s="358" t="s">
        <v>1686</v>
      </c>
      <c r="D1069" s="266" t="s">
        <v>55</v>
      </c>
      <c r="E1069" s="310">
        <v>8945</v>
      </c>
      <c r="F1069" s="53">
        <v>41712</v>
      </c>
      <c r="G1069" s="52">
        <v>8945</v>
      </c>
      <c r="H1069" s="98">
        <f t="shared" si="21"/>
        <v>0</v>
      </c>
      <c r="I1069" s="266" t="s">
        <v>8</v>
      </c>
    </row>
    <row r="1070" spans="1:9" x14ac:dyDescent="0.25">
      <c r="A1070" s="269"/>
      <c r="B1070" s="283" t="s">
        <v>2359</v>
      </c>
      <c r="C1070" s="358" t="s">
        <v>1686</v>
      </c>
      <c r="D1070" s="266" t="s">
        <v>8</v>
      </c>
      <c r="E1070" s="310">
        <v>1300</v>
      </c>
      <c r="F1070" s="53">
        <v>41712</v>
      </c>
      <c r="G1070" s="52">
        <v>1300</v>
      </c>
      <c r="H1070" s="98">
        <f t="shared" si="21"/>
        <v>0</v>
      </c>
      <c r="I1070" s="266" t="s">
        <v>8</v>
      </c>
    </row>
    <row r="1071" spans="1:9" x14ac:dyDescent="0.25">
      <c r="A1071" s="269"/>
      <c r="B1071" s="283" t="s">
        <v>2360</v>
      </c>
      <c r="C1071" s="358" t="s">
        <v>1686</v>
      </c>
      <c r="D1071" s="266" t="s">
        <v>704</v>
      </c>
      <c r="E1071" s="310">
        <v>1287</v>
      </c>
      <c r="F1071" s="53">
        <v>41712</v>
      </c>
      <c r="G1071" s="52">
        <v>1287</v>
      </c>
      <c r="H1071" s="98">
        <f t="shared" si="21"/>
        <v>0</v>
      </c>
      <c r="I1071" s="266" t="s">
        <v>65</v>
      </c>
    </row>
    <row r="1072" spans="1:9" x14ac:dyDescent="0.25">
      <c r="A1072" s="269"/>
      <c r="B1072" s="283" t="s">
        <v>2361</v>
      </c>
      <c r="C1072" s="358" t="s">
        <v>1686</v>
      </c>
      <c r="D1072" s="266" t="s">
        <v>67</v>
      </c>
      <c r="E1072" s="310">
        <v>899</v>
      </c>
      <c r="F1072" s="53">
        <v>41712</v>
      </c>
      <c r="G1072" s="52">
        <v>899</v>
      </c>
      <c r="H1072" s="98">
        <f t="shared" si="21"/>
        <v>0</v>
      </c>
      <c r="I1072" s="266" t="s">
        <v>65</v>
      </c>
    </row>
    <row r="1073" spans="1:9" x14ac:dyDescent="0.25">
      <c r="A1073" s="269"/>
      <c r="B1073" s="283" t="s">
        <v>2362</v>
      </c>
      <c r="C1073" s="358" t="s">
        <v>1686</v>
      </c>
      <c r="D1073" s="266" t="s">
        <v>8</v>
      </c>
      <c r="E1073" s="310">
        <v>328</v>
      </c>
      <c r="F1073" s="53">
        <v>41712</v>
      </c>
      <c r="G1073" s="52">
        <v>328</v>
      </c>
      <c r="H1073" s="98">
        <f t="shared" si="21"/>
        <v>0</v>
      </c>
      <c r="I1073" s="266" t="s">
        <v>8</v>
      </c>
    </row>
    <row r="1074" spans="1:9" x14ac:dyDescent="0.25">
      <c r="A1074" s="269"/>
      <c r="B1074" s="283" t="s">
        <v>2363</v>
      </c>
      <c r="C1074" s="358" t="s">
        <v>1686</v>
      </c>
      <c r="D1074" s="266" t="s">
        <v>98</v>
      </c>
      <c r="E1074" s="310">
        <v>10853.2</v>
      </c>
      <c r="F1074" s="53">
        <v>41712</v>
      </c>
      <c r="G1074" s="52">
        <v>10853.2</v>
      </c>
      <c r="H1074" s="98">
        <f t="shared" si="21"/>
        <v>0</v>
      </c>
      <c r="I1074" s="266" t="s">
        <v>12</v>
      </c>
    </row>
    <row r="1075" spans="1:9" x14ac:dyDescent="0.25">
      <c r="A1075" s="269"/>
      <c r="B1075" s="283" t="s">
        <v>2364</v>
      </c>
      <c r="C1075" s="358" t="s">
        <v>1686</v>
      </c>
      <c r="D1075" s="266" t="s">
        <v>180</v>
      </c>
      <c r="E1075" s="310">
        <v>26459.73</v>
      </c>
      <c r="F1075" s="53">
        <v>41715</v>
      </c>
      <c r="G1075" s="52">
        <v>26459.73</v>
      </c>
      <c r="H1075" s="98">
        <f t="shared" si="21"/>
        <v>0</v>
      </c>
      <c r="I1075" s="266" t="s">
        <v>12</v>
      </c>
    </row>
    <row r="1076" spans="1:9" x14ac:dyDescent="0.25">
      <c r="A1076" s="269"/>
      <c r="B1076" s="283" t="s">
        <v>2365</v>
      </c>
      <c r="C1076" s="358" t="s">
        <v>1686</v>
      </c>
      <c r="D1076" s="266" t="s">
        <v>48</v>
      </c>
      <c r="E1076" s="310">
        <v>587.5</v>
      </c>
      <c r="F1076" s="53">
        <v>41712</v>
      </c>
      <c r="G1076" s="52">
        <v>587.5</v>
      </c>
      <c r="H1076" s="98">
        <f t="shared" si="21"/>
        <v>0</v>
      </c>
      <c r="I1076" s="266" t="s">
        <v>65</v>
      </c>
    </row>
    <row r="1077" spans="1:9" x14ac:dyDescent="0.25">
      <c r="A1077" s="269"/>
      <c r="B1077" s="283" t="s">
        <v>2366</v>
      </c>
      <c r="C1077" s="358" t="s">
        <v>1686</v>
      </c>
      <c r="D1077" s="266" t="s">
        <v>12</v>
      </c>
      <c r="E1077" s="310">
        <v>462</v>
      </c>
      <c r="F1077" s="53">
        <v>41712</v>
      </c>
      <c r="G1077" s="52">
        <v>462</v>
      </c>
      <c r="H1077" s="98">
        <f>E1077-G1077</f>
        <v>0</v>
      </c>
      <c r="I1077" s="266"/>
    </row>
    <row r="1078" spans="1:9" x14ac:dyDescent="0.25">
      <c r="A1078" s="269"/>
      <c r="B1078" s="283" t="s">
        <v>1136</v>
      </c>
      <c r="C1078" s="358" t="s">
        <v>1686</v>
      </c>
      <c r="D1078" s="266" t="s">
        <v>29</v>
      </c>
      <c r="E1078" s="310">
        <v>5498</v>
      </c>
      <c r="F1078" s="53">
        <v>41713</v>
      </c>
      <c r="G1078" s="52">
        <v>5498</v>
      </c>
      <c r="H1078" s="98">
        <f t="shared" si="21"/>
        <v>0</v>
      </c>
      <c r="I1078" s="266" t="s">
        <v>30</v>
      </c>
    </row>
    <row r="1079" spans="1:9" x14ac:dyDescent="0.25">
      <c r="A1079" s="269"/>
      <c r="B1079" s="283" t="s">
        <v>1137</v>
      </c>
      <c r="C1079" s="358" t="s">
        <v>1686</v>
      </c>
      <c r="D1079" s="266" t="s">
        <v>64</v>
      </c>
      <c r="E1079" s="310">
        <v>8047</v>
      </c>
      <c r="F1079" s="53">
        <v>41712</v>
      </c>
      <c r="G1079" s="52">
        <v>8047</v>
      </c>
      <c r="H1079" s="98">
        <f t="shared" si="21"/>
        <v>0</v>
      </c>
      <c r="I1079" s="266" t="s">
        <v>12</v>
      </c>
    </row>
    <row r="1080" spans="1:9" x14ac:dyDescent="0.25">
      <c r="A1080" s="269"/>
      <c r="B1080" s="283" t="s">
        <v>1138</v>
      </c>
      <c r="C1080" s="358" t="s">
        <v>1686</v>
      </c>
      <c r="D1080" s="266" t="s">
        <v>8</v>
      </c>
      <c r="E1080" s="310">
        <v>353.1</v>
      </c>
      <c r="F1080" s="53">
        <v>41712</v>
      </c>
      <c r="G1080" s="52">
        <v>353.1</v>
      </c>
      <c r="H1080" s="98">
        <f t="shared" si="21"/>
        <v>0</v>
      </c>
      <c r="I1080" s="266" t="s">
        <v>8</v>
      </c>
    </row>
    <row r="1081" spans="1:9" ht="23.25" x14ac:dyDescent="0.25">
      <c r="A1081" s="269"/>
      <c r="B1081" s="283" t="s">
        <v>1139</v>
      </c>
      <c r="C1081" s="358" t="s">
        <v>1686</v>
      </c>
      <c r="D1081" s="266" t="s">
        <v>959</v>
      </c>
      <c r="E1081" s="310">
        <v>3986.5</v>
      </c>
      <c r="F1081" s="359" t="s">
        <v>2367</v>
      </c>
      <c r="G1081" s="52">
        <v>3986.5</v>
      </c>
      <c r="H1081" s="98">
        <f t="shared" si="21"/>
        <v>0</v>
      </c>
      <c r="I1081" s="266" t="s">
        <v>217</v>
      </c>
    </row>
    <row r="1082" spans="1:9" ht="26.25" x14ac:dyDescent="0.25">
      <c r="A1082" s="269"/>
      <c r="B1082" s="283" t="s">
        <v>1140</v>
      </c>
      <c r="C1082" s="358" t="s">
        <v>1686</v>
      </c>
      <c r="D1082" s="266" t="s">
        <v>34</v>
      </c>
      <c r="E1082" s="310">
        <v>2604</v>
      </c>
      <c r="F1082" s="406" t="s">
        <v>2368</v>
      </c>
      <c r="G1082" s="52">
        <v>2604</v>
      </c>
      <c r="H1082" s="98">
        <f t="shared" si="21"/>
        <v>0</v>
      </c>
      <c r="I1082" s="266" t="s">
        <v>30</v>
      </c>
    </row>
    <row r="1083" spans="1:9" x14ac:dyDescent="0.25">
      <c r="A1083" s="269"/>
      <c r="B1083" s="283" t="s">
        <v>1141</v>
      </c>
      <c r="C1083" s="358" t="s">
        <v>1686</v>
      </c>
      <c r="D1083" s="266" t="s">
        <v>839</v>
      </c>
      <c r="E1083" s="310">
        <v>4444.5</v>
      </c>
      <c r="F1083" s="53">
        <v>41712</v>
      </c>
      <c r="G1083" s="52">
        <v>4444.5</v>
      </c>
      <c r="H1083" s="98">
        <f t="shared" si="21"/>
        <v>0</v>
      </c>
      <c r="I1083" s="266" t="s">
        <v>217</v>
      </c>
    </row>
    <row r="1084" spans="1:9" x14ac:dyDescent="0.25">
      <c r="A1084" s="269"/>
      <c r="B1084" s="283" t="s">
        <v>1142</v>
      </c>
      <c r="C1084" s="358" t="s">
        <v>1686</v>
      </c>
      <c r="D1084" s="266" t="s">
        <v>35</v>
      </c>
      <c r="E1084" s="310">
        <v>1748</v>
      </c>
      <c r="F1084" s="53">
        <v>41713</v>
      </c>
      <c r="G1084" s="52">
        <v>1748</v>
      </c>
      <c r="H1084" s="98">
        <f t="shared" si="21"/>
        <v>0</v>
      </c>
      <c r="I1084" s="266" t="s">
        <v>30</v>
      </c>
    </row>
    <row r="1085" spans="1:9" x14ac:dyDescent="0.25">
      <c r="A1085" s="269"/>
      <c r="B1085" s="283" t="s">
        <v>1143</v>
      </c>
      <c r="C1085" s="358" t="s">
        <v>1686</v>
      </c>
      <c r="D1085" s="266" t="s">
        <v>58</v>
      </c>
      <c r="E1085" s="310">
        <v>2466</v>
      </c>
      <c r="F1085" s="53">
        <v>41713</v>
      </c>
      <c r="G1085" s="52">
        <v>2466</v>
      </c>
      <c r="H1085" s="98">
        <f t="shared" si="21"/>
        <v>0</v>
      </c>
      <c r="I1085" s="266" t="s">
        <v>30</v>
      </c>
    </row>
    <row r="1086" spans="1:9" x14ac:dyDescent="0.25">
      <c r="A1086" s="269"/>
      <c r="B1086" s="283" t="s">
        <v>1144</v>
      </c>
      <c r="C1086" s="358" t="s">
        <v>1686</v>
      </c>
      <c r="D1086" s="266" t="s">
        <v>8</v>
      </c>
      <c r="E1086" s="310">
        <v>473.1</v>
      </c>
      <c r="F1086" s="53">
        <v>41712</v>
      </c>
      <c r="G1086" s="52">
        <v>473.1</v>
      </c>
      <c r="H1086" s="98">
        <f t="shared" si="21"/>
        <v>0</v>
      </c>
      <c r="I1086" s="266" t="s">
        <v>8</v>
      </c>
    </row>
    <row r="1087" spans="1:9" x14ac:dyDescent="0.25">
      <c r="A1087" s="269"/>
      <c r="B1087" s="283" t="s">
        <v>1145</v>
      </c>
      <c r="C1087" s="358" t="s">
        <v>1686</v>
      </c>
      <c r="D1087" s="266" t="s">
        <v>1793</v>
      </c>
      <c r="E1087" s="310">
        <v>1075</v>
      </c>
      <c r="F1087" s="53">
        <v>41713</v>
      </c>
      <c r="G1087" s="52">
        <v>1075</v>
      </c>
      <c r="H1087" s="98">
        <f t="shared" si="21"/>
        <v>0</v>
      </c>
      <c r="I1087" s="266" t="s">
        <v>30</v>
      </c>
    </row>
    <row r="1088" spans="1:9" x14ac:dyDescent="0.25">
      <c r="A1088" s="269"/>
      <c r="B1088" s="283" t="s">
        <v>1146</v>
      </c>
      <c r="C1088" s="358" t="s">
        <v>1686</v>
      </c>
      <c r="D1088" s="266" t="s">
        <v>57</v>
      </c>
      <c r="E1088" s="310">
        <v>1260</v>
      </c>
      <c r="F1088" s="53">
        <v>41713</v>
      </c>
      <c r="G1088" s="52">
        <v>1260</v>
      </c>
      <c r="H1088" s="98">
        <f t="shared" si="21"/>
        <v>0</v>
      </c>
      <c r="I1088" s="266" t="s">
        <v>30</v>
      </c>
    </row>
    <row r="1089" spans="1:9" x14ac:dyDescent="0.25">
      <c r="A1089" s="269"/>
      <c r="B1089" s="283" t="s">
        <v>1147</v>
      </c>
      <c r="C1089" s="358" t="s">
        <v>1686</v>
      </c>
      <c r="D1089" s="266" t="s">
        <v>130</v>
      </c>
      <c r="E1089" s="310">
        <v>1538</v>
      </c>
      <c r="F1089" s="53">
        <v>41713</v>
      </c>
      <c r="G1089" s="52">
        <v>1538</v>
      </c>
      <c r="H1089" s="98">
        <f t="shared" si="21"/>
        <v>0</v>
      </c>
      <c r="I1089" s="266" t="s">
        <v>21</v>
      </c>
    </row>
    <row r="1090" spans="1:9" x14ac:dyDescent="0.25">
      <c r="A1090" s="269"/>
      <c r="B1090" s="283" t="s">
        <v>1148</v>
      </c>
      <c r="C1090" s="358" t="s">
        <v>1686</v>
      </c>
      <c r="D1090" s="266" t="s">
        <v>27</v>
      </c>
      <c r="E1090" s="310">
        <v>1898.6</v>
      </c>
      <c r="F1090" s="53">
        <v>41712</v>
      </c>
      <c r="G1090" s="52">
        <v>1898.6</v>
      </c>
      <c r="H1090" s="98">
        <f t="shared" si="21"/>
        <v>0</v>
      </c>
      <c r="I1090" s="266" t="s">
        <v>21</v>
      </c>
    </row>
    <row r="1091" spans="1:9" x14ac:dyDescent="0.25">
      <c r="A1091" s="269"/>
      <c r="B1091" s="283" t="s">
        <v>1149</v>
      </c>
      <c r="C1091" s="358" t="s">
        <v>1686</v>
      </c>
      <c r="D1091" s="266" t="s">
        <v>652</v>
      </c>
      <c r="E1091" s="310">
        <v>18584</v>
      </c>
      <c r="F1091" s="53">
        <v>41712</v>
      </c>
      <c r="G1091" s="52">
        <v>18584</v>
      </c>
      <c r="H1091" s="98">
        <f t="shared" si="21"/>
        <v>0</v>
      </c>
      <c r="I1091" s="266"/>
    </row>
    <row r="1092" spans="1:9" x14ac:dyDescent="0.25">
      <c r="A1092" s="269"/>
      <c r="B1092" s="283" t="s">
        <v>1150</v>
      </c>
      <c r="C1092" s="358" t="s">
        <v>1686</v>
      </c>
      <c r="D1092" s="266" t="s">
        <v>188</v>
      </c>
      <c r="E1092" s="310">
        <v>4133.1000000000004</v>
      </c>
      <c r="F1092" s="53">
        <v>41712</v>
      </c>
      <c r="G1092" s="52">
        <v>4133.1000000000004</v>
      </c>
      <c r="H1092" s="98">
        <f t="shared" si="21"/>
        <v>0</v>
      </c>
      <c r="I1092" s="266" t="s">
        <v>21</v>
      </c>
    </row>
    <row r="1093" spans="1:9" x14ac:dyDescent="0.25">
      <c r="A1093" s="269"/>
      <c r="B1093" s="283" t="s">
        <v>1151</v>
      </c>
      <c r="C1093" s="358" t="s">
        <v>1686</v>
      </c>
      <c r="D1093" s="266" t="s">
        <v>1078</v>
      </c>
      <c r="E1093" s="310">
        <v>389.2</v>
      </c>
      <c r="F1093" s="53">
        <v>41713</v>
      </c>
      <c r="G1093" s="52">
        <v>389.2</v>
      </c>
      <c r="H1093" s="98">
        <f t="shared" si="21"/>
        <v>0</v>
      </c>
      <c r="I1093" s="266" t="s">
        <v>30</v>
      </c>
    </row>
    <row r="1094" spans="1:9" x14ac:dyDescent="0.25">
      <c r="A1094" s="269"/>
      <c r="B1094" s="283" t="s">
        <v>1152</v>
      </c>
      <c r="C1094" s="358" t="s">
        <v>1686</v>
      </c>
      <c r="D1094" s="266" t="s">
        <v>8</v>
      </c>
      <c r="E1094" s="310">
        <v>2935</v>
      </c>
      <c r="F1094" s="53">
        <v>41712</v>
      </c>
      <c r="G1094" s="52">
        <v>2935</v>
      </c>
      <c r="H1094" s="331">
        <f t="shared" si="21"/>
        <v>0</v>
      </c>
      <c r="I1094" s="266" t="s">
        <v>8</v>
      </c>
    </row>
    <row r="1095" spans="1:9" x14ac:dyDescent="0.25">
      <c r="A1095" s="269"/>
      <c r="B1095" s="283" t="s">
        <v>1153</v>
      </c>
      <c r="C1095" s="358" t="s">
        <v>1686</v>
      </c>
      <c r="D1095" s="266" t="s">
        <v>32</v>
      </c>
      <c r="E1095" s="310">
        <v>8588</v>
      </c>
      <c r="F1095" s="53">
        <v>41713</v>
      </c>
      <c r="G1095" s="52">
        <v>8588</v>
      </c>
      <c r="H1095" s="331">
        <f t="shared" si="21"/>
        <v>0</v>
      </c>
      <c r="I1095" s="266" t="s">
        <v>30</v>
      </c>
    </row>
    <row r="1096" spans="1:9" x14ac:dyDescent="0.25">
      <c r="A1096" s="269"/>
      <c r="B1096" s="283" t="s">
        <v>1154</v>
      </c>
      <c r="C1096" s="358" t="s">
        <v>1686</v>
      </c>
      <c r="D1096" s="266" t="s">
        <v>237</v>
      </c>
      <c r="E1096" s="310">
        <v>791</v>
      </c>
      <c r="F1096" s="53">
        <v>41712</v>
      </c>
      <c r="G1096" s="52">
        <v>791</v>
      </c>
      <c r="H1096" s="331">
        <f t="shared" si="21"/>
        <v>0</v>
      </c>
      <c r="I1096" s="266" t="s">
        <v>21</v>
      </c>
    </row>
    <row r="1097" spans="1:9" ht="34.5" x14ac:dyDescent="0.25">
      <c r="A1097" s="269"/>
      <c r="B1097" s="283" t="s">
        <v>1155</v>
      </c>
      <c r="C1097" s="358" t="s">
        <v>1686</v>
      </c>
      <c r="D1097" s="266" t="s">
        <v>509</v>
      </c>
      <c r="E1097" s="315">
        <v>26006.5</v>
      </c>
      <c r="F1097" s="359" t="s">
        <v>2369</v>
      </c>
      <c r="G1097" s="52">
        <v>26006.5</v>
      </c>
      <c r="H1097" s="98">
        <f t="shared" si="21"/>
        <v>0</v>
      </c>
      <c r="I1097" s="266" t="s">
        <v>8</v>
      </c>
    </row>
    <row r="1098" spans="1:9" x14ac:dyDescent="0.25">
      <c r="A1098" s="269"/>
      <c r="B1098" s="264"/>
      <c r="C1098" s="388"/>
      <c r="D1098" s="37" t="s">
        <v>1206</v>
      </c>
      <c r="E1098" s="58"/>
      <c r="F1098" s="340"/>
      <c r="G1098" s="38"/>
      <c r="H1098" s="98"/>
    </row>
    <row r="1099" spans="1:9" x14ac:dyDescent="0.25">
      <c r="A1099" s="395"/>
      <c r="B1099" s="396"/>
      <c r="C1099" s="397"/>
      <c r="D1099" s="37" t="s">
        <v>1280</v>
      </c>
      <c r="E1099" s="58"/>
      <c r="F1099" s="340"/>
      <c r="G1099" s="58"/>
      <c r="H1099" s="398"/>
    </row>
    <row r="1100" spans="1:9" x14ac:dyDescent="0.25">
      <c r="A1100" s="407"/>
      <c r="B1100" s="408"/>
      <c r="C1100" s="409"/>
      <c r="D1100" s="37" t="s">
        <v>1207</v>
      </c>
      <c r="E1100" s="58"/>
      <c r="F1100" s="340"/>
      <c r="G1100" s="58"/>
      <c r="H1100" s="398"/>
    </row>
    <row r="1101" spans="1:9" ht="18.75" x14ac:dyDescent="0.3">
      <c r="A1101" s="592" t="str">
        <f>A1032</f>
        <v>REMISIONES DE    M A R Z O        2 0 1 4</v>
      </c>
      <c r="B1101" s="592"/>
      <c r="C1101" s="592"/>
      <c r="D1101" s="592"/>
      <c r="E1101" s="592"/>
      <c r="F1101" s="592"/>
      <c r="G1101" s="339"/>
      <c r="H1101" s="135"/>
    </row>
    <row r="1102" spans="1:9" ht="35.25" thickBot="1" x14ac:dyDescent="0.35">
      <c r="A1102" s="255" t="s">
        <v>1</v>
      </c>
      <c r="B1102" s="291" t="s">
        <v>2</v>
      </c>
      <c r="C1102" s="292"/>
      <c r="D1102" s="258" t="s">
        <v>1531</v>
      </c>
      <c r="E1102" s="259" t="s">
        <v>4</v>
      </c>
      <c r="F1102" s="293" t="s">
        <v>5</v>
      </c>
      <c r="G1102" s="261" t="s">
        <v>6</v>
      </c>
      <c r="H1102" s="262" t="s">
        <v>7</v>
      </c>
    </row>
    <row r="1103" spans="1:9" ht="15.75" thickTop="1" x14ac:dyDescent="0.25">
      <c r="A1103" s="269">
        <v>41712</v>
      </c>
      <c r="B1103" s="283" t="s">
        <v>1156</v>
      </c>
      <c r="C1103" s="358" t="s">
        <v>1686</v>
      </c>
      <c r="D1103" s="266" t="s">
        <v>47</v>
      </c>
      <c r="E1103" s="66">
        <v>1769</v>
      </c>
      <c r="F1103" s="298">
        <v>41713</v>
      </c>
      <c r="G1103" s="299">
        <v>1769</v>
      </c>
      <c r="H1103" s="40">
        <f t="shared" ref="H1103:H1166" si="22">E1103-G1103</f>
        <v>0</v>
      </c>
      <c r="I1103" s="266" t="s">
        <v>30</v>
      </c>
    </row>
    <row r="1104" spans="1:9" x14ac:dyDescent="0.25">
      <c r="A1104" s="269"/>
      <c r="B1104" s="283" t="s">
        <v>1157</v>
      </c>
      <c r="C1104" s="358" t="s">
        <v>1686</v>
      </c>
      <c r="D1104" s="266" t="s">
        <v>242</v>
      </c>
      <c r="E1104" s="310">
        <v>37776.699999999997</v>
      </c>
      <c r="F1104" s="319" t="s">
        <v>2370</v>
      </c>
      <c r="G1104" s="326">
        <v>37776.699999999997</v>
      </c>
      <c r="H1104" s="98">
        <f t="shared" si="22"/>
        <v>0</v>
      </c>
      <c r="I1104" s="266" t="s">
        <v>27</v>
      </c>
    </row>
    <row r="1105" spans="1:9" x14ac:dyDescent="0.25">
      <c r="A1105" s="269"/>
      <c r="B1105" s="283" t="s">
        <v>1158</v>
      </c>
      <c r="C1105" s="358" t="s">
        <v>1686</v>
      </c>
      <c r="D1105" s="266" t="s">
        <v>240</v>
      </c>
      <c r="E1105" s="310">
        <v>47256.800000000003</v>
      </c>
      <c r="F1105" s="314" t="s">
        <v>2371</v>
      </c>
      <c r="G1105" s="326">
        <v>47256.800000000003</v>
      </c>
      <c r="H1105" s="98">
        <f t="shared" si="22"/>
        <v>0</v>
      </c>
      <c r="I1105" s="266" t="s">
        <v>27</v>
      </c>
    </row>
    <row r="1106" spans="1:9" x14ac:dyDescent="0.25">
      <c r="A1106" s="269"/>
      <c r="B1106" s="283" t="s">
        <v>1159</v>
      </c>
      <c r="C1106" s="358" t="s">
        <v>1686</v>
      </c>
      <c r="D1106" s="266" t="s">
        <v>85</v>
      </c>
      <c r="E1106" s="310">
        <v>9070.4</v>
      </c>
      <c r="F1106" s="53">
        <v>41713</v>
      </c>
      <c r="G1106" s="52">
        <v>9070.4</v>
      </c>
      <c r="H1106" s="331">
        <f t="shared" si="22"/>
        <v>0</v>
      </c>
      <c r="I1106" s="266" t="s">
        <v>27</v>
      </c>
    </row>
    <row r="1107" spans="1:9" x14ac:dyDescent="0.25">
      <c r="A1107" s="269"/>
      <c r="B1107" s="283" t="s">
        <v>1160</v>
      </c>
      <c r="C1107" s="358" t="s">
        <v>1686</v>
      </c>
      <c r="D1107" s="266" t="s">
        <v>244</v>
      </c>
      <c r="E1107" s="310">
        <v>15487.5</v>
      </c>
      <c r="F1107" s="319" t="s">
        <v>2372</v>
      </c>
      <c r="G1107" s="52">
        <v>15487.5</v>
      </c>
      <c r="H1107" s="331">
        <f t="shared" si="22"/>
        <v>0</v>
      </c>
      <c r="I1107" s="266" t="s">
        <v>27</v>
      </c>
    </row>
    <row r="1108" spans="1:9" x14ac:dyDescent="0.25">
      <c r="A1108" s="269"/>
      <c r="B1108" s="283" t="s">
        <v>1161</v>
      </c>
      <c r="C1108" s="358" t="s">
        <v>1686</v>
      </c>
      <c r="D1108" s="273" t="s">
        <v>53</v>
      </c>
      <c r="E1108" s="318">
        <v>0</v>
      </c>
      <c r="F1108" s="53"/>
      <c r="G1108" s="52"/>
      <c r="H1108" s="331">
        <f t="shared" si="22"/>
        <v>0</v>
      </c>
      <c r="I1108" s="266" t="s">
        <v>324</v>
      </c>
    </row>
    <row r="1109" spans="1:9" x14ac:dyDescent="0.25">
      <c r="A1109" s="269"/>
      <c r="B1109" s="283" t="s">
        <v>1163</v>
      </c>
      <c r="C1109" s="358" t="s">
        <v>1686</v>
      </c>
      <c r="D1109" s="266" t="s">
        <v>149</v>
      </c>
      <c r="E1109" s="310">
        <v>6600</v>
      </c>
      <c r="F1109" s="78" t="s">
        <v>2373</v>
      </c>
      <c r="G1109" s="52">
        <v>6600</v>
      </c>
      <c r="H1109" s="98">
        <f t="shared" si="22"/>
        <v>0</v>
      </c>
      <c r="I1109" s="266" t="s">
        <v>27</v>
      </c>
    </row>
    <row r="1110" spans="1:9" x14ac:dyDescent="0.25">
      <c r="A1110" s="269"/>
      <c r="B1110" s="283" t="s">
        <v>1164</v>
      </c>
      <c r="C1110" s="358" t="s">
        <v>1686</v>
      </c>
      <c r="D1110" s="266" t="s">
        <v>16</v>
      </c>
      <c r="E1110" s="310">
        <v>270100</v>
      </c>
      <c r="F1110" s="313">
        <v>41738</v>
      </c>
      <c r="G1110" s="326">
        <v>270100</v>
      </c>
      <c r="H1110" s="98">
        <f t="shared" si="22"/>
        <v>0</v>
      </c>
      <c r="I1110" s="266" t="s">
        <v>37</v>
      </c>
    </row>
    <row r="1111" spans="1:9" x14ac:dyDescent="0.25">
      <c r="A1111" s="269"/>
      <c r="B1111" s="283" t="s">
        <v>1165</v>
      </c>
      <c r="C1111" s="358" t="s">
        <v>1686</v>
      </c>
      <c r="D1111" s="266" t="s">
        <v>88</v>
      </c>
      <c r="E1111" s="310">
        <v>4242.6000000000004</v>
      </c>
      <c r="F1111" s="53">
        <v>41713</v>
      </c>
      <c r="G1111" s="52">
        <v>4242.6000000000004</v>
      </c>
      <c r="H1111" s="98">
        <f t="shared" si="22"/>
        <v>0</v>
      </c>
      <c r="I1111" s="266" t="s">
        <v>27</v>
      </c>
    </row>
    <row r="1112" spans="1:9" x14ac:dyDescent="0.25">
      <c r="A1112" s="269"/>
      <c r="B1112" s="283" t="s">
        <v>1166</v>
      </c>
      <c r="C1112" s="358" t="s">
        <v>1686</v>
      </c>
      <c r="D1112" s="266" t="s">
        <v>2374</v>
      </c>
      <c r="E1112" s="310">
        <v>579.5</v>
      </c>
      <c r="F1112" s="53">
        <v>41712</v>
      </c>
      <c r="G1112" s="52">
        <v>579.5</v>
      </c>
      <c r="H1112" s="331">
        <f t="shared" si="22"/>
        <v>0</v>
      </c>
      <c r="I1112" s="266"/>
    </row>
    <row r="1113" spans="1:9" x14ac:dyDescent="0.25">
      <c r="A1113" s="269"/>
      <c r="B1113" s="283" t="s">
        <v>1167</v>
      </c>
      <c r="C1113" s="358" t="s">
        <v>1686</v>
      </c>
      <c r="D1113" s="266" t="s">
        <v>2053</v>
      </c>
      <c r="E1113" s="310">
        <v>3492</v>
      </c>
      <c r="F1113" s="53">
        <v>41713</v>
      </c>
      <c r="G1113" s="52">
        <v>3492</v>
      </c>
      <c r="H1113" s="331">
        <f t="shared" si="22"/>
        <v>0</v>
      </c>
      <c r="I1113" s="266" t="s">
        <v>27</v>
      </c>
    </row>
    <row r="1114" spans="1:9" x14ac:dyDescent="0.25">
      <c r="A1114" s="269"/>
      <c r="B1114" s="283" t="s">
        <v>1168</v>
      </c>
      <c r="C1114" s="358" t="s">
        <v>1686</v>
      </c>
      <c r="D1114" s="266" t="s">
        <v>100</v>
      </c>
      <c r="E1114" s="310">
        <v>26754.1</v>
      </c>
      <c r="F1114" s="53">
        <v>41713</v>
      </c>
      <c r="G1114" s="64">
        <v>26754.1</v>
      </c>
      <c r="H1114" s="331">
        <f t="shared" si="22"/>
        <v>0</v>
      </c>
      <c r="I1114" s="266" t="s">
        <v>27</v>
      </c>
    </row>
    <row r="1115" spans="1:9" x14ac:dyDescent="0.25">
      <c r="A1115" s="269"/>
      <c r="B1115" s="283" t="s">
        <v>1170</v>
      </c>
      <c r="C1115" s="358" t="s">
        <v>1686</v>
      </c>
      <c r="D1115" s="266" t="s">
        <v>93</v>
      </c>
      <c r="E1115" s="310">
        <v>6786</v>
      </c>
      <c r="F1115" s="53">
        <v>41713</v>
      </c>
      <c r="G1115" s="64">
        <v>6786</v>
      </c>
      <c r="H1115" s="331">
        <f>E1115-G1115</f>
        <v>0</v>
      </c>
      <c r="I1115" s="266" t="s">
        <v>27</v>
      </c>
    </row>
    <row r="1116" spans="1:9" x14ac:dyDescent="0.25">
      <c r="A1116" s="269"/>
      <c r="B1116" s="283" t="s">
        <v>1171</v>
      </c>
      <c r="C1116" s="358" t="s">
        <v>1686</v>
      </c>
      <c r="D1116" s="266" t="s">
        <v>494</v>
      </c>
      <c r="E1116" s="310">
        <v>1264.2</v>
      </c>
      <c r="F1116" s="53">
        <v>41715</v>
      </c>
      <c r="G1116" s="52">
        <v>1264.2</v>
      </c>
      <c r="H1116" s="331">
        <f>E1116-G1116</f>
        <v>0</v>
      </c>
      <c r="I1116" s="266"/>
    </row>
    <row r="1117" spans="1:9" x14ac:dyDescent="0.25">
      <c r="A1117" s="269"/>
      <c r="B1117" s="283" t="s">
        <v>1173</v>
      </c>
      <c r="C1117" s="358" t="s">
        <v>1686</v>
      </c>
      <c r="D1117" s="266" t="s">
        <v>348</v>
      </c>
      <c r="E1117" s="310">
        <v>953</v>
      </c>
      <c r="F1117" s="53">
        <v>41713</v>
      </c>
      <c r="G1117" s="52">
        <v>953</v>
      </c>
      <c r="H1117" s="331">
        <f t="shared" si="22"/>
        <v>0</v>
      </c>
      <c r="I1117" s="266" t="s">
        <v>217</v>
      </c>
    </row>
    <row r="1118" spans="1:9" x14ac:dyDescent="0.25">
      <c r="A1118" s="269"/>
      <c r="B1118" s="283" t="s">
        <v>1174</v>
      </c>
      <c r="C1118" s="358" t="s">
        <v>1686</v>
      </c>
      <c r="D1118" s="266" t="s">
        <v>80</v>
      </c>
      <c r="E1118" s="310">
        <v>2542</v>
      </c>
      <c r="F1118" s="53">
        <v>41713</v>
      </c>
      <c r="G1118" s="52">
        <v>2542</v>
      </c>
      <c r="H1118" s="331">
        <f t="shared" si="22"/>
        <v>0</v>
      </c>
      <c r="I1118" s="266" t="s">
        <v>217</v>
      </c>
    </row>
    <row r="1119" spans="1:9" x14ac:dyDescent="0.25">
      <c r="A1119" s="269"/>
      <c r="B1119" s="283" t="s">
        <v>1175</v>
      </c>
      <c r="C1119" s="358" t="s">
        <v>1686</v>
      </c>
      <c r="D1119" s="266" t="s">
        <v>78</v>
      </c>
      <c r="E1119" s="310">
        <v>1919</v>
      </c>
      <c r="F1119" s="53">
        <v>41713</v>
      </c>
      <c r="G1119" s="52">
        <v>1919</v>
      </c>
      <c r="H1119" s="331">
        <f t="shared" si="22"/>
        <v>0</v>
      </c>
      <c r="I1119" s="266" t="s">
        <v>217</v>
      </c>
    </row>
    <row r="1120" spans="1:9" x14ac:dyDescent="0.25">
      <c r="A1120" s="269"/>
      <c r="B1120" s="283" t="s">
        <v>1176</v>
      </c>
      <c r="C1120" s="358" t="s">
        <v>1686</v>
      </c>
      <c r="D1120" s="266" t="s">
        <v>349</v>
      </c>
      <c r="E1120" s="310">
        <v>6056.6</v>
      </c>
      <c r="F1120" s="53">
        <v>41713</v>
      </c>
      <c r="G1120" s="52">
        <v>6056.6</v>
      </c>
      <c r="H1120" s="98">
        <f t="shared" si="22"/>
        <v>0</v>
      </c>
      <c r="I1120" s="266" t="s">
        <v>217</v>
      </c>
    </row>
    <row r="1121" spans="1:9" x14ac:dyDescent="0.25">
      <c r="A1121" s="269"/>
      <c r="B1121" s="283" t="s">
        <v>1177</v>
      </c>
      <c r="C1121" s="358" t="s">
        <v>1686</v>
      </c>
      <c r="D1121" s="266" t="s">
        <v>160</v>
      </c>
      <c r="E1121" s="310">
        <v>134331</v>
      </c>
      <c r="F1121" s="325" t="s">
        <v>2375</v>
      </c>
      <c r="G1121" s="52">
        <v>134331</v>
      </c>
      <c r="H1121" s="98">
        <f t="shared" si="22"/>
        <v>0</v>
      </c>
      <c r="I1121" s="266" t="s">
        <v>162</v>
      </c>
    </row>
    <row r="1122" spans="1:9" x14ac:dyDescent="0.25">
      <c r="A1122" s="269"/>
      <c r="B1122" s="283" t="s">
        <v>1179</v>
      </c>
      <c r="C1122" s="358" t="s">
        <v>1686</v>
      </c>
      <c r="D1122" s="266" t="s">
        <v>272</v>
      </c>
      <c r="E1122" s="310">
        <v>5896.5</v>
      </c>
      <c r="F1122" s="366" t="s">
        <v>2376</v>
      </c>
      <c r="G1122" s="52">
        <v>5896.5</v>
      </c>
      <c r="H1122" s="98">
        <f t="shared" si="22"/>
        <v>0</v>
      </c>
      <c r="I1122" s="266" t="s">
        <v>162</v>
      </c>
    </row>
    <row r="1123" spans="1:9" x14ac:dyDescent="0.25">
      <c r="A1123" s="269"/>
      <c r="B1123" s="283" t="s">
        <v>1181</v>
      </c>
      <c r="C1123" s="358" t="s">
        <v>1686</v>
      </c>
      <c r="D1123" s="266" t="s">
        <v>163</v>
      </c>
      <c r="E1123" s="310">
        <v>1905</v>
      </c>
      <c r="F1123" s="313" t="s">
        <v>2377</v>
      </c>
      <c r="G1123" s="52">
        <v>1905</v>
      </c>
      <c r="H1123" s="98">
        <f t="shared" si="22"/>
        <v>0</v>
      </c>
      <c r="I1123" s="266" t="s">
        <v>162</v>
      </c>
    </row>
    <row r="1124" spans="1:9" x14ac:dyDescent="0.25">
      <c r="A1124" s="269"/>
      <c r="B1124" s="283" t="s">
        <v>1182</v>
      </c>
      <c r="C1124" s="358" t="s">
        <v>1686</v>
      </c>
      <c r="D1124" s="266" t="s">
        <v>163</v>
      </c>
      <c r="E1124" s="310">
        <v>4880</v>
      </c>
      <c r="F1124" s="53">
        <v>41715</v>
      </c>
      <c r="G1124" s="52">
        <v>4880</v>
      </c>
      <c r="H1124" s="98">
        <f t="shared" si="22"/>
        <v>0</v>
      </c>
      <c r="I1124" s="266" t="s">
        <v>162</v>
      </c>
    </row>
    <row r="1125" spans="1:9" x14ac:dyDescent="0.25">
      <c r="A1125" s="269"/>
      <c r="B1125" s="283" t="s">
        <v>1183</v>
      </c>
      <c r="C1125" s="358" t="s">
        <v>1686</v>
      </c>
      <c r="D1125" s="266" t="s">
        <v>358</v>
      </c>
      <c r="E1125" s="310">
        <v>5990</v>
      </c>
      <c r="F1125" s="53">
        <v>41717</v>
      </c>
      <c r="G1125" s="52">
        <v>5990</v>
      </c>
      <c r="H1125" s="98">
        <f t="shared" si="22"/>
        <v>0</v>
      </c>
      <c r="I1125" s="266" t="s">
        <v>162</v>
      </c>
    </row>
    <row r="1126" spans="1:9" x14ac:dyDescent="0.25">
      <c r="A1126" s="269"/>
      <c r="B1126" s="283" t="s">
        <v>1184</v>
      </c>
      <c r="C1126" s="358" t="s">
        <v>1686</v>
      </c>
      <c r="D1126" s="266" t="s">
        <v>178</v>
      </c>
      <c r="E1126" s="310">
        <v>2369</v>
      </c>
      <c r="F1126" s="53">
        <v>41715</v>
      </c>
      <c r="G1126" s="52">
        <v>2369</v>
      </c>
      <c r="H1126" s="98">
        <f t="shared" si="22"/>
        <v>0</v>
      </c>
      <c r="I1126" s="266" t="s">
        <v>162</v>
      </c>
    </row>
    <row r="1127" spans="1:9" x14ac:dyDescent="0.25">
      <c r="A1127" s="269"/>
      <c r="B1127" s="283" t="s">
        <v>1185</v>
      </c>
      <c r="C1127" s="358" t="s">
        <v>1686</v>
      </c>
      <c r="D1127" s="266" t="s">
        <v>87</v>
      </c>
      <c r="E1127" s="310">
        <v>4246</v>
      </c>
      <c r="F1127" s="53">
        <v>41712</v>
      </c>
      <c r="G1127" s="52">
        <v>4246</v>
      </c>
      <c r="H1127" s="98">
        <f t="shared" si="22"/>
        <v>0</v>
      </c>
      <c r="I1127" s="266" t="s">
        <v>8</v>
      </c>
    </row>
    <row r="1128" spans="1:9" x14ac:dyDescent="0.25">
      <c r="A1128" s="269"/>
      <c r="B1128" s="283" t="s">
        <v>1186</v>
      </c>
      <c r="C1128" s="358" t="s">
        <v>1686</v>
      </c>
      <c r="D1128" s="266" t="s">
        <v>2378</v>
      </c>
      <c r="E1128" s="310">
        <v>11368</v>
      </c>
      <c r="F1128" s="53">
        <v>41715</v>
      </c>
      <c r="G1128" s="52">
        <v>11368</v>
      </c>
      <c r="H1128" s="98">
        <f t="shared" si="22"/>
        <v>0</v>
      </c>
      <c r="I1128" s="266" t="s">
        <v>162</v>
      </c>
    </row>
    <row r="1129" spans="1:9" x14ac:dyDescent="0.25">
      <c r="A1129" s="269"/>
      <c r="B1129" s="283" t="s">
        <v>1187</v>
      </c>
      <c r="C1129" s="358" t="s">
        <v>1686</v>
      </c>
      <c r="D1129" s="266" t="s">
        <v>554</v>
      </c>
      <c r="E1129" s="310">
        <v>2884.2</v>
      </c>
      <c r="F1129" s="53">
        <v>41715</v>
      </c>
      <c r="G1129" s="52">
        <v>2884.2</v>
      </c>
      <c r="H1129" s="98">
        <f t="shared" si="22"/>
        <v>0</v>
      </c>
      <c r="I1129" s="266" t="s">
        <v>162</v>
      </c>
    </row>
    <row r="1130" spans="1:9" x14ac:dyDescent="0.25">
      <c r="A1130" s="269"/>
      <c r="B1130" s="283" t="s">
        <v>1188</v>
      </c>
      <c r="C1130" s="358" t="s">
        <v>1686</v>
      </c>
      <c r="D1130" s="266" t="s">
        <v>111</v>
      </c>
      <c r="E1130" s="310">
        <v>19713</v>
      </c>
      <c r="F1130" s="53">
        <v>41723</v>
      </c>
      <c r="G1130" s="52">
        <v>19713</v>
      </c>
      <c r="H1130" s="98">
        <f t="shared" si="22"/>
        <v>0</v>
      </c>
      <c r="I1130" s="266" t="s">
        <v>21</v>
      </c>
    </row>
    <row r="1131" spans="1:9" x14ac:dyDescent="0.25">
      <c r="A1131" s="269"/>
      <c r="B1131" s="283" t="s">
        <v>1189</v>
      </c>
      <c r="C1131" s="358" t="s">
        <v>1686</v>
      </c>
      <c r="D1131" s="266" t="s">
        <v>168</v>
      </c>
      <c r="E1131" s="310">
        <v>16927.599999999999</v>
      </c>
      <c r="F1131" s="313" t="s">
        <v>2379</v>
      </c>
      <c r="G1131" s="52">
        <v>16927.599999999999</v>
      </c>
      <c r="H1131" s="98">
        <f t="shared" si="22"/>
        <v>0</v>
      </c>
      <c r="I1131" s="266" t="s">
        <v>162</v>
      </c>
    </row>
    <row r="1132" spans="1:9" x14ac:dyDescent="0.25">
      <c r="A1132" s="269"/>
      <c r="B1132" s="283" t="s">
        <v>1190</v>
      </c>
      <c r="C1132" s="358" t="s">
        <v>1686</v>
      </c>
      <c r="D1132" s="266" t="s">
        <v>59</v>
      </c>
      <c r="E1132" s="310">
        <v>10108</v>
      </c>
      <c r="F1132" s="313" t="s">
        <v>2380</v>
      </c>
      <c r="G1132" s="52">
        <v>10108</v>
      </c>
      <c r="H1132" s="98">
        <f t="shared" si="22"/>
        <v>0</v>
      </c>
      <c r="I1132" s="266" t="s">
        <v>21</v>
      </c>
    </row>
    <row r="1133" spans="1:9" x14ac:dyDescent="0.25">
      <c r="A1133" s="269"/>
      <c r="B1133" s="283" t="s">
        <v>1191</v>
      </c>
      <c r="C1133" s="358" t="s">
        <v>1686</v>
      </c>
      <c r="D1133" s="266" t="s">
        <v>22</v>
      </c>
      <c r="E1133" s="310">
        <v>17163.599999999999</v>
      </c>
      <c r="F1133" s="53">
        <v>41715</v>
      </c>
      <c r="G1133" s="52">
        <v>17163.599999999999</v>
      </c>
      <c r="H1133" s="98">
        <f t="shared" si="22"/>
        <v>0</v>
      </c>
      <c r="I1133" s="266" t="s">
        <v>162</v>
      </c>
    </row>
    <row r="1134" spans="1:9" x14ac:dyDescent="0.25">
      <c r="A1134" s="269"/>
      <c r="B1134" s="283" t="s">
        <v>1192</v>
      </c>
      <c r="C1134" s="358" t="s">
        <v>1686</v>
      </c>
      <c r="D1134" s="266" t="s">
        <v>8</v>
      </c>
      <c r="E1134" s="310">
        <v>822.6</v>
      </c>
      <c r="F1134" s="53">
        <v>41712</v>
      </c>
      <c r="G1134" s="52">
        <v>822.6</v>
      </c>
      <c r="H1134" s="98">
        <f t="shared" si="22"/>
        <v>0</v>
      </c>
      <c r="I1134" s="266" t="s">
        <v>8</v>
      </c>
    </row>
    <row r="1135" spans="1:9" x14ac:dyDescent="0.25">
      <c r="A1135" s="269"/>
      <c r="B1135" s="283" t="s">
        <v>1193</v>
      </c>
      <c r="C1135" s="358" t="s">
        <v>1686</v>
      </c>
      <c r="D1135" s="266" t="s">
        <v>8</v>
      </c>
      <c r="E1135" s="310">
        <v>360</v>
      </c>
      <c r="F1135" s="53">
        <v>41712</v>
      </c>
      <c r="G1135" s="52">
        <v>360</v>
      </c>
      <c r="H1135" s="98">
        <f t="shared" si="22"/>
        <v>0</v>
      </c>
      <c r="I1135" s="266" t="s">
        <v>8</v>
      </c>
    </row>
    <row r="1136" spans="1:9" x14ac:dyDescent="0.25">
      <c r="A1136" s="269"/>
      <c r="B1136" s="283" t="s">
        <v>1194</v>
      </c>
      <c r="C1136" s="358" t="s">
        <v>1686</v>
      </c>
      <c r="D1136" s="266" t="s">
        <v>8</v>
      </c>
      <c r="E1136" s="327">
        <v>715</v>
      </c>
      <c r="F1136" s="53">
        <v>41712</v>
      </c>
      <c r="G1136" s="52">
        <v>715</v>
      </c>
      <c r="H1136" s="98">
        <f t="shared" si="22"/>
        <v>0</v>
      </c>
      <c r="I1136" s="266" t="s">
        <v>8</v>
      </c>
    </row>
    <row r="1137" spans="1:9" x14ac:dyDescent="0.25">
      <c r="A1137" s="269">
        <v>41713</v>
      </c>
      <c r="B1137" s="283" t="s">
        <v>1195</v>
      </c>
      <c r="C1137" s="358" t="s">
        <v>1686</v>
      </c>
      <c r="D1137" s="266" t="s">
        <v>147</v>
      </c>
      <c r="E1137" s="310">
        <v>4118</v>
      </c>
      <c r="F1137" s="53">
        <v>41713</v>
      </c>
      <c r="G1137" s="52">
        <v>4118</v>
      </c>
      <c r="H1137" s="98">
        <f t="shared" si="22"/>
        <v>0</v>
      </c>
      <c r="I1137" s="266" t="s">
        <v>65</v>
      </c>
    </row>
    <row r="1138" spans="1:9" x14ac:dyDescent="0.25">
      <c r="A1138" s="269"/>
      <c r="B1138" s="283" t="s">
        <v>1196</v>
      </c>
      <c r="C1138" s="358" t="s">
        <v>1686</v>
      </c>
      <c r="D1138" s="266" t="s">
        <v>14</v>
      </c>
      <c r="E1138" s="310">
        <v>6765</v>
      </c>
      <c r="F1138" s="53">
        <v>41713</v>
      </c>
      <c r="G1138" s="52">
        <v>6765</v>
      </c>
      <c r="H1138" s="98">
        <f t="shared" si="22"/>
        <v>0</v>
      </c>
      <c r="I1138" s="66" t="s">
        <v>65</v>
      </c>
    </row>
    <row r="1139" spans="1:9" x14ac:dyDescent="0.25">
      <c r="A1139" s="269"/>
      <c r="B1139" s="283" t="s">
        <v>1197</v>
      </c>
      <c r="C1139" s="358" t="s">
        <v>1686</v>
      </c>
      <c r="D1139" s="266" t="s">
        <v>62</v>
      </c>
      <c r="E1139" s="310">
        <v>20952.599999999999</v>
      </c>
      <c r="F1139" s="53">
        <v>41715</v>
      </c>
      <c r="G1139" s="52">
        <v>20952.599999999999</v>
      </c>
      <c r="H1139" s="98">
        <f t="shared" si="22"/>
        <v>0</v>
      </c>
      <c r="I1139" s="266" t="s">
        <v>12</v>
      </c>
    </row>
    <row r="1140" spans="1:9" x14ac:dyDescent="0.25">
      <c r="A1140" s="269"/>
      <c r="B1140" s="283" t="s">
        <v>1198</v>
      </c>
      <c r="C1140" s="358" t="s">
        <v>1686</v>
      </c>
      <c r="D1140" s="266" t="s">
        <v>152</v>
      </c>
      <c r="E1140" s="310">
        <v>7066.5</v>
      </c>
      <c r="F1140" s="53">
        <v>41713</v>
      </c>
      <c r="G1140" s="52">
        <v>7066.5</v>
      </c>
      <c r="H1140" s="98">
        <f t="shared" si="22"/>
        <v>0</v>
      </c>
      <c r="I1140" s="266"/>
    </row>
    <row r="1141" spans="1:9" x14ac:dyDescent="0.25">
      <c r="A1141" s="269"/>
      <c r="B1141" s="283" t="s">
        <v>1199</v>
      </c>
      <c r="C1141" s="358" t="s">
        <v>1686</v>
      </c>
      <c r="D1141" s="266" t="s">
        <v>200</v>
      </c>
      <c r="E1141" s="310">
        <v>27652</v>
      </c>
      <c r="F1141" s="313" t="s">
        <v>2381</v>
      </c>
      <c r="G1141" s="52">
        <v>27652</v>
      </c>
      <c r="H1141" s="98">
        <f t="shared" si="22"/>
        <v>0</v>
      </c>
      <c r="I1141" s="266"/>
    </row>
    <row r="1142" spans="1:9" x14ac:dyDescent="0.25">
      <c r="A1142" s="269"/>
      <c r="B1142" s="283" t="s">
        <v>1200</v>
      </c>
      <c r="C1142" s="358" t="s">
        <v>1686</v>
      </c>
      <c r="D1142" s="266" t="s">
        <v>250</v>
      </c>
      <c r="E1142" s="310">
        <v>1829.1</v>
      </c>
      <c r="F1142" s="53">
        <v>41715</v>
      </c>
      <c r="G1142" s="52">
        <v>1829.1</v>
      </c>
      <c r="H1142" s="98">
        <f t="shared" si="22"/>
        <v>0</v>
      </c>
      <c r="I1142" s="266" t="s">
        <v>162</v>
      </c>
    </row>
    <row r="1143" spans="1:9" x14ac:dyDescent="0.25">
      <c r="A1143" s="269"/>
      <c r="B1143" s="283" t="s">
        <v>1201</v>
      </c>
      <c r="C1143" s="358" t="s">
        <v>1686</v>
      </c>
      <c r="D1143" s="266" t="s">
        <v>8</v>
      </c>
      <c r="E1143" s="310">
        <v>1374</v>
      </c>
      <c r="F1143" s="53">
        <v>41713</v>
      </c>
      <c r="G1143" s="52">
        <v>1374</v>
      </c>
      <c r="H1143" s="98">
        <f t="shared" si="22"/>
        <v>0</v>
      </c>
      <c r="I1143" s="266" t="s">
        <v>8</v>
      </c>
    </row>
    <row r="1144" spans="1:9" ht="30" x14ac:dyDescent="0.25">
      <c r="A1144" s="269"/>
      <c r="B1144" s="283" t="s">
        <v>1202</v>
      </c>
      <c r="C1144" s="358" t="s">
        <v>1686</v>
      </c>
      <c r="D1144" s="266" t="s">
        <v>435</v>
      </c>
      <c r="E1144" s="310">
        <v>5891</v>
      </c>
      <c r="F1144" s="410" t="s">
        <v>2382</v>
      </c>
      <c r="G1144" s="52">
        <v>5891</v>
      </c>
      <c r="H1144" s="98">
        <f t="shared" si="22"/>
        <v>0</v>
      </c>
      <c r="I1144" s="266" t="s">
        <v>8</v>
      </c>
    </row>
    <row r="1145" spans="1:9" x14ac:dyDescent="0.25">
      <c r="A1145" s="269"/>
      <c r="B1145" s="283" t="s">
        <v>1203</v>
      </c>
      <c r="C1145" s="358" t="s">
        <v>1686</v>
      </c>
      <c r="D1145" s="266" t="s">
        <v>168</v>
      </c>
      <c r="E1145" s="310">
        <v>22266</v>
      </c>
      <c r="F1145" s="313" t="s">
        <v>2383</v>
      </c>
      <c r="G1145" s="52">
        <v>22266</v>
      </c>
      <c r="H1145" s="98">
        <f t="shared" si="22"/>
        <v>0</v>
      </c>
      <c r="I1145" s="266" t="s">
        <v>162</v>
      </c>
    </row>
    <row r="1146" spans="1:9" x14ac:dyDescent="0.25">
      <c r="A1146" s="269"/>
      <c r="B1146" s="283" t="s">
        <v>1204</v>
      </c>
      <c r="C1146" s="358" t="s">
        <v>1686</v>
      </c>
      <c r="D1146" s="266" t="s">
        <v>11</v>
      </c>
      <c r="E1146" s="310">
        <v>74616.27</v>
      </c>
      <c r="F1146" s="317" t="s">
        <v>2384</v>
      </c>
      <c r="G1146" s="52">
        <v>74616.27</v>
      </c>
      <c r="H1146" s="98">
        <f t="shared" si="22"/>
        <v>0</v>
      </c>
      <c r="I1146" s="266" t="s">
        <v>2385</v>
      </c>
    </row>
    <row r="1147" spans="1:9" x14ac:dyDescent="0.25">
      <c r="A1147" s="269"/>
      <c r="B1147" s="283" t="s">
        <v>1209</v>
      </c>
      <c r="C1147" s="358" t="s">
        <v>1686</v>
      </c>
      <c r="D1147" s="266" t="s">
        <v>14</v>
      </c>
      <c r="E1147" s="310">
        <v>3097.6</v>
      </c>
      <c r="F1147" s="53">
        <v>41713</v>
      </c>
      <c r="G1147" s="52">
        <v>3097.6</v>
      </c>
      <c r="H1147" s="98">
        <f t="shared" si="22"/>
        <v>0</v>
      </c>
      <c r="I1147" s="266" t="s">
        <v>30</v>
      </c>
    </row>
    <row r="1148" spans="1:9" x14ac:dyDescent="0.25">
      <c r="A1148" s="269"/>
      <c r="B1148" s="283" t="s">
        <v>1210</v>
      </c>
      <c r="C1148" s="358" t="s">
        <v>1686</v>
      </c>
      <c r="D1148" s="266" t="s">
        <v>494</v>
      </c>
      <c r="E1148" s="310">
        <v>1507</v>
      </c>
      <c r="F1148" s="53">
        <v>41713</v>
      </c>
      <c r="G1148" s="52">
        <v>1507</v>
      </c>
      <c r="H1148" s="98">
        <f t="shared" si="22"/>
        <v>0</v>
      </c>
      <c r="I1148" s="266"/>
    </row>
    <row r="1149" spans="1:9" x14ac:dyDescent="0.25">
      <c r="A1149" s="269"/>
      <c r="B1149" s="283" t="s">
        <v>1211</v>
      </c>
      <c r="C1149" s="358" t="s">
        <v>1686</v>
      </c>
      <c r="D1149" s="266" t="s">
        <v>13</v>
      </c>
      <c r="E1149" s="310">
        <v>7839.5</v>
      </c>
      <c r="F1149" s="53">
        <v>41715</v>
      </c>
      <c r="G1149" s="52">
        <v>7839.5</v>
      </c>
      <c r="H1149" s="98">
        <f t="shared" si="22"/>
        <v>0</v>
      </c>
      <c r="I1149" s="266" t="s">
        <v>21</v>
      </c>
    </row>
    <row r="1150" spans="1:9" ht="26.25" x14ac:dyDescent="0.25">
      <c r="A1150" s="269"/>
      <c r="B1150" s="283" t="s">
        <v>1213</v>
      </c>
      <c r="C1150" s="358" t="s">
        <v>1686</v>
      </c>
      <c r="D1150" s="266" t="s">
        <v>34</v>
      </c>
      <c r="E1150" s="310">
        <v>2522</v>
      </c>
      <c r="F1150" s="411" t="s">
        <v>2386</v>
      </c>
      <c r="G1150" s="52">
        <v>2522</v>
      </c>
      <c r="H1150" s="98">
        <f t="shared" si="22"/>
        <v>0</v>
      </c>
      <c r="I1150" s="266" t="s">
        <v>30</v>
      </c>
    </row>
    <row r="1151" spans="1:9" x14ac:dyDescent="0.25">
      <c r="A1151" s="269"/>
      <c r="B1151" s="283" t="s">
        <v>1215</v>
      </c>
      <c r="C1151" s="358" t="s">
        <v>1686</v>
      </c>
      <c r="D1151" s="266" t="s">
        <v>55</v>
      </c>
      <c r="E1151" s="310">
        <v>12884.5</v>
      </c>
      <c r="F1151" s="53">
        <v>41713</v>
      </c>
      <c r="G1151" s="52">
        <v>12884.5</v>
      </c>
      <c r="H1151" s="98">
        <f t="shared" si="22"/>
        <v>0</v>
      </c>
      <c r="I1151" s="266" t="s">
        <v>8</v>
      </c>
    </row>
    <row r="1152" spans="1:9" x14ac:dyDescent="0.25">
      <c r="A1152" s="269"/>
      <c r="B1152" s="283" t="s">
        <v>1216</v>
      </c>
      <c r="C1152" s="358" t="s">
        <v>1686</v>
      </c>
      <c r="D1152" s="266" t="s">
        <v>883</v>
      </c>
      <c r="E1152" s="310">
        <v>1644</v>
      </c>
      <c r="F1152" s="53">
        <v>41713</v>
      </c>
      <c r="G1152" s="52">
        <v>1644</v>
      </c>
      <c r="H1152" s="98">
        <f t="shared" si="22"/>
        <v>0</v>
      </c>
      <c r="I1152" s="266"/>
    </row>
    <row r="1153" spans="1:9" x14ac:dyDescent="0.25">
      <c r="A1153" s="269"/>
      <c r="B1153" s="283" t="s">
        <v>1217</v>
      </c>
      <c r="C1153" s="358" t="s">
        <v>1686</v>
      </c>
      <c r="D1153" s="266" t="s">
        <v>260</v>
      </c>
      <c r="E1153" s="310">
        <v>2928</v>
      </c>
      <c r="F1153" s="53">
        <v>41713</v>
      </c>
      <c r="G1153" s="52">
        <v>2928</v>
      </c>
      <c r="H1153" s="98">
        <f t="shared" si="22"/>
        <v>0</v>
      </c>
      <c r="I1153" s="266" t="s">
        <v>45</v>
      </c>
    </row>
    <row r="1154" spans="1:9" x14ac:dyDescent="0.25">
      <c r="A1154" s="269"/>
      <c r="B1154" s="283" t="s">
        <v>1218</v>
      </c>
      <c r="C1154" s="358" t="s">
        <v>1686</v>
      </c>
      <c r="D1154" s="266" t="s">
        <v>2387</v>
      </c>
      <c r="E1154" s="310">
        <v>2613.5</v>
      </c>
      <c r="F1154" s="53">
        <v>41713</v>
      </c>
      <c r="G1154" s="52">
        <v>2613.5</v>
      </c>
      <c r="H1154" s="331">
        <f t="shared" si="22"/>
        <v>0</v>
      </c>
      <c r="I1154" s="266"/>
    </row>
    <row r="1155" spans="1:9" x14ac:dyDescent="0.25">
      <c r="A1155" s="269"/>
      <c r="B1155" s="283" t="s">
        <v>1219</v>
      </c>
      <c r="C1155" s="358" t="s">
        <v>1686</v>
      </c>
      <c r="D1155" s="266" t="s">
        <v>108</v>
      </c>
      <c r="E1155" s="310">
        <v>14186</v>
      </c>
      <c r="F1155" s="53">
        <v>41713</v>
      </c>
      <c r="G1155" s="52">
        <v>14186</v>
      </c>
      <c r="H1155" s="331">
        <f t="shared" si="22"/>
        <v>0</v>
      </c>
      <c r="I1155" s="266"/>
    </row>
    <row r="1156" spans="1:9" x14ac:dyDescent="0.25">
      <c r="A1156" s="269"/>
      <c r="B1156" s="283" t="s">
        <v>1220</v>
      </c>
      <c r="C1156" s="358" t="s">
        <v>1686</v>
      </c>
      <c r="D1156" s="266" t="s">
        <v>123</v>
      </c>
      <c r="E1156" s="310">
        <v>1969</v>
      </c>
      <c r="F1156" s="313" t="s">
        <v>2388</v>
      </c>
      <c r="G1156" s="52">
        <v>1969</v>
      </c>
      <c r="H1156" s="331">
        <f t="shared" si="22"/>
        <v>0</v>
      </c>
      <c r="I1156" s="266" t="s">
        <v>8</v>
      </c>
    </row>
    <row r="1157" spans="1:9" x14ac:dyDescent="0.25">
      <c r="A1157" s="269"/>
      <c r="B1157" s="283" t="s">
        <v>1221</v>
      </c>
      <c r="C1157" s="358" t="s">
        <v>1686</v>
      </c>
      <c r="D1157" s="266" t="s">
        <v>29</v>
      </c>
      <c r="E1157" s="310">
        <v>6727</v>
      </c>
      <c r="F1157" s="53">
        <v>41715</v>
      </c>
      <c r="G1157" s="52">
        <v>6727</v>
      </c>
      <c r="H1157" s="331">
        <f t="shared" si="22"/>
        <v>0</v>
      </c>
      <c r="I1157" s="266" t="s">
        <v>30</v>
      </c>
    </row>
    <row r="1158" spans="1:9" x14ac:dyDescent="0.25">
      <c r="A1158" s="269"/>
      <c r="B1158" s="283" t="s">
        <v>1222</v>
      </c>
      <c r="C1158" s="358" t="s">
        <v>1686</v>
      </c>
      <c r="D1158" s="266" t="s">
        <v>49</v>
      </c>
      <c r="E1158" s="310">
        <v>1611</v>
      </c>
      <c r="F1158" s="53">
        <v>41713</v>
      </c>
      <c r="G1158" s="52">
        <v>1611</v>
      </c>
      <c r="H1158" s="331">
        <f t="shared" si="22"/>
        <v>0</v>
      </c>
      <c r="I1158" s="266"/>
    </row>
    <row r="1159" spans="1:9" x14ac:dyDescent="0.25">
      <c r="A1159" s="269"/>
      <c r="B1159" s="283" t="s">
        <v>1224</v>
      </c>
      <c r="C1159" s="358" t="s">
        <v>1686</v>
      </c>
      <c r="D1159" s="266" t="s">
        <v>122</v>
      </c>
      <c r="E1159" s="310">
        <v>2660</v>
      </c>
      <c r="F1159" s="53">
        <v>41720</v>
      </c>
      <c r="G1159" s="52">
        <v>2660</v>
      </c>
      <c r="H1159" s="331">
        <f t="shared" si="22"/>
        <v>0</v>
      </c>
      <c r="I1159" s="266" t="s">
        <v>45</v>
      </c>
    </row>
    <row r="1160" spans="1:9" x14ac:dyDescent="0.25">
      <c r="A1160" s="269"/>
      <c r="B1160" s="283" t="s">
        <v>1225</v>
      </c>
      <c r="C1160" s="358" t="s">
        <v>1686</v>
      </c>
      <c r="D1160" s="266" t="s">
        <v>44</v>
      </c>
      <c r="E1160" s="310">
        <v>5700</v>
      </c>
      <c r="F1160" s="53">
        <v>41720</v>
      </c>
      <c r="G1160" s="52">
        <v>5700</v>
      </c>
      <c r="H1160" s="331">
        <f t="shared" si="22"/>
        <v>0</v>
      </c>
      <c r="I1160" s="266" t="s">
        <v>45</v>
      </c>
    </row>
    <row r="1161" spans="1:9" x14ac:dyDescent="0.25">
      <c r="A1161" s="269"/>
      <c r="B1161" s="283" t="s">
        <v>1226</v>
      </c>
      <c r="C1161" s="358" t="s">
        <v>1686</v>
      </c>
      <c r="D1161" s="266" t="s">
        <v>17</v>
      </c>
      <c r="E1161" s="310">
        <v>77389</v>
      </c>
      <c r="F1161" s="53">
        <v>41716</v>
      </c>
      <c r="G1161" s="52">
        <v>77389</v>
      </c>
      <c r="H1161" s="98">
        <f t="shared" si="22"/>
        <v>0</v>
      </c>
      <c r="I1161" s="266" t="s">
        <v>37</v>
      </c>
    </row>
    <row r="1162" spans="1:9" x14ac:dyDescent="0.25">
      <c r="A1162" s="269"/>
      <c r="B1162" s="283" t="s">
        <v>1227</v>
      </c>
      <c r="C1162" s="358" t="s">
        <v>1686</v>
      </c>
      <c r="D1162" s="266" t="s">
        <v>8</v>
      </c>
      <c r="E1162" s="310">
        <v>4325</v>
      </c>
      <c r="F1162" s="53">
        <v>41713</v>
      </c>
      <c r="G1162" s="52">
        <v>4325</v>
      </c>
      <c r="H1162" s="331">
        <f t="shared" si="22"/>
        <v>0</v>
      </c>
      <c r="I1162" s="266" t="s">
        <v>8</v>
      </c>
    </row>
    <row r="1163" spans="1:9" x14ac:dyDescent="0.25">
      <c r="A1163" s="269"/>
      <c r="B1163" s="283" t="s">
        <v>1228</v>
      </c>
      <c r="C1163" s="358" t="s">
        <v>1686</v>
      </c>
      <c r="D1163" s="266" t="s">
        <v>42</v>
      </c>
      <c r="E1163" s="310">
        <v>1900</v>
      </c>
      <c r="F1163" s="53">
        <v>41720</v>
      </c>
      <c r="G1163" s="52">
        <v>1900</v>
      </c>
      <c r="H1163" s="331">
        <f t="shared" si="22"/>
        <v>0</v>
      </c>
      <c r="I1163" s="266" t="s">
        <v>45</v>
      </c>
    </row>
    <row r="1164" spans="1:9" x14ac:dyDescent="0.25">
      <c r="A1164" s="269"/>
      <c r="B1164" s="283" t="s">
        <v>1230</v>
      </c>
      <c r="C1164" s="358" t="s">
        <v>1686</v>
      </c>
      <c r="D1164" s="266" t="s">
        <v>287</v>
      </c>
      <c r="E1164" s="310">
        <v>25766</v>
      </c>
      <c r="F1164" s="53">
        <v>41715</v>
      </c>
      <c r="G1164" s="52">
        <v>25766</v>
      </c>
      <c r="H1164" s="331">
        <f t="shared" si="22"/>
        <v>0</v>
      </c>
      <c r="I1164" s="266" t="s">
        <v>30</v>
      </c>
    </row>
    <row r="1165" spans="1:9" x14ac:dyDescent="0.25">
      <c r="A1165" s="269"/>
      <c r="B1165" s="283" t="s">
        <v>1231</v>
      </c>
      <c r="C1165" s="358" t="s">
        <v>1686</v>
      </c>
      <c r="D1165" s="266" t="s">
        <v>43</v>
      </c>
      <c r="E1165" s="310">
        <v>1140</v>
      </c>
      <c r="F1165" s="53">
        <v>41729</v>
      </c>
      <c r="G1165" s="52">
        <v>1140</v>
      </c>
      <c r="H1165" s="331">
        <f t="shared" si="22"/>
        <v>0</v>
      </c>
      <c r="I1165" s="266" t="s">
        <v>45</v>
      </c>
    </row>
    <row r="1166" spans="1:9" x14ac:dyDescent="0.25">
      <c r="A1166" s="269"/>
      <c r="B1166" s="283" t="s">
        <v>1232</v>
      </c>
      <c r="C1166" s="358" t="s">
        <v>1686</v>
      </c>
      <c r="D1166" s="266" t="s">
        <v>36</v>
      </c>
      <c r="E1166" s="310">
        <v>25478</v>
      </c>
      <c r="F1166" s="313">
        <v>41769</v>
      </c>
      <c r="G1166" s="326">
        <v>25478</v>
      </c>
      <c r="H1166" s="98">
        <f t="shared" si="22"/>
        <v>0</v>
      </c>
      <c r="I1166" s="266" t="s">
        <v>12</v>
      </c>
    </row>
    <row r="1167" spans="1:9" x14ac:dyDescent="0.25">
      <c r="A1167" s="269"/>
      <c r="B1167" s="264"/>
      <c r="C1167" s="388"/>
      <c r="D1167" s="31" t="s">
        <v>1918</v>
      </c>
      <c r="E1167" s="58"/>
      <c r="F1167" s="340"/>
      <c r="G1167" s="58"/>
      <c r="H1167" s="331">
        <f t="shared" ref="H1167:H1168" si="23">E1167-G1167</f>
        <v>0</v>
      </c>
    </row>
    <row r="1168" spans="1:9" x14ac:dyDescent="0.25">
      <c r="A1168" s="395"/>
      <c r="B1168" s="396"/>
      <c r="C1168" s="397"/>
      <c r="D1168" s="31" t="s">
        <v>1919</v>
      </c>
      <c r="E1168" s="58"/>
      <c r="F1168" s="340"/>
      <c r="G1168" s="58"/>
      <c r="H1168" s="331">
        <f t="shared" si="23"/>
        <v>0</v>
      </c>
    </row>
    <row r="1169" spans="1:9" x14ac:dyDescent="0.25">
      <c r="A1169" s="269"/>
      <c r="B1169" s="264"/>
      <c r="C1169" s="375"/>
      <c r="D1169" s="135" t="s">
        <v>1918</v>
      </c>
      <c r="E1169" s="60"/>
      <c r="F1169" s="399"/>
      <c r="G1169" s="60"/>
      <c r="H1169" s="60"/>
    </row>
    <row r="1170" spans="1:9" ht="18.75" x14ac:dyDescent="0.3">
      <c r="A1170" s="592" t="str">
        <f>A1101</f>
        <v>REMISIONES DE    M A R Z O        2 0 1 4</v>
      </c>
      <c r="B1170" s="592"/>
      <c r="C1170" s="592"/>
      <c r="D1170" s="592"/>
      <c r="E1170" s="592"/>
      <c r="F1170" s="592"/>
      <c r="G1170" s="339"/>
      <c r="H1170" s="135"/>
    </row>
    <row r="1171" spans="1:9" ht="35.25" thickBot="1" x14ac:dyDescent="0.35">
      <c r="A1171" s="340" t="s">
        <v>1</v>
      </c>
      <c r="B1171" s="256" t="s">
        <v>2</v>
      </c>
      <c r="C1171" s="257"/>
      <c r="D1171" s="258" t="s">
        <v>1531</v>
      </c>
      <c r="E1171" s="259" t="s">
        <v>4</v>
      </c>
      <c r="F1171" s="293" t="s">
        <v>5</v>
      </c>
      <c r="G1171" s="261" t="s">
        <v>6</v>
      </c>
      <c r="H1171" s="262" t="s">
        <v>7</v>
      </c>
    </row>
    <row r="1172" spans="1:9" ht="15.75" thickTop="1" x14ac:dyDescent="0.25">
      <c r="A1172" s="269">
        <v>41713</v>
      </c>
      <c r="B1172" s="283" t="s">
        <v>1233</v>
      </c>
      <c r="C1172" s="358" t="s">
        <v>1686</v>
      </c>
      <c r="D1172" s="266" t="s">
        <v>2187</v>
      </c>
      <c r="E1172" s="66">
        <v>8271</v>
      </c>
      <c r="F1172" s="298">
        <v>41715</v>
      </c>
      <c r="G1172" s="299">
        <v>8271</v>
      </c>
      <c r="H1172" s="60">
        <f t="shared" ref="H1172:H1235" si="24">E1172-G1172</f>
        <v>0</v>
      </c>
      <c r="I1172" s="266" t="s">
        <v>30</v>
      </c>
    </row>
    <row r="1173" spans="1:9" x14ac:dyDescent="0.25">
      <c r="A1173" s="269"/>
      <c r="B1173" s="283" t="s">
        <v>1235</v>
      </c>
      <c r="C1173" s="358" t="s">
        <v>1686</v>
      </c>
      <c r="D1173" s="266" t="s">
        <v>338</v>
      </c>
      <c r="E1173" s="310">
        <v>720</v>
      </c>
      <c r="F1173" s="53">
        <v>41715</v>
      </c>
      <c r="G1173" s="52">
        <v>720</v>
      </c>
      <c r="H1173" s="331">
        <f t="shared" si="24"/>
        <v>0</v>
      </c>
      <c r="I1173" s="266" t="s">
        <v>30</v>
      </c>
    </row>
    <row r="1174" spans="1:9" x14ac:dyDescent="0.25">
      <c r="A1174" s="269"/>
      <c r="B1174" s="283" t="s">
        <v>1236</v>
      </c>
      <c r="C1174" s="358" t="s">
        <v>1686</v>
      </c>
      <c r="D1174" s="273" t="s">
        <v>53</v>
      </c>
      <c r="E1174" s="318">
        <v>0</v>
      </c>
      <c r="F1174" s="53"/>
      <c r="G1174" s="52"/>
      <c r="H1174" s="331">
        <f t="shared" si="24"/>
        <v>0</v>
      </c>
      <c r="I1174" s="266" t="s">
        <v>513</v>
      </c>
    </row>
    <row r="1175" spans="1:9" x14ac:dyDescent="0.25">
      <c r="A1175" s="269"/>
      <c r="B1175" s="283" t="s">
        <v>1237</v>
      </c>
      <c r="C1175" s="358" t="s">
        <v>1686</v>
      </c>
      <c r="D1175" s="266" t="s">
        <v>119</v>
      </c>
      <c r="E1175" s="310">
        <v>3069.2</v>
      </c>
      <c r="F1175" s="53">
        <v>41713</v>
      </c>
      <c r="G1175" s="52">
        <v>3069.2</v>
      </c>
      <c r="H1175" s="331">
        <f t="shared" si="24"/>
        <v>0</v>
      </c>
      <c r="I1175" s="266" t="s">
        <v>12</v>
      </c>
    </row>
    <row r="1176" spans="1:9" x14ac:dyDescent="0.25">
      <c r="A1176" s="269"/>
      <c r="B1176" s="283" t="s">
        <v>1238</v>
      </c>
      <c r="C1176" s="358" t="s">
        <v>1686</v>
      </c>
      <c r="D1176" s="266" t="s">
        <v>35</v>
      </c>
      <c r="E1176" s="310">
        <v>1885</v>
      </c>
      <c r="F1176" s="53">
        <v>41715</v>
      </c>
      <c r="G1176" s="52">
        <v>1885</v>
      </c>
      <c r="H1176" s="98">
        <f t="shared" si="24"/>
        <v>0</v>
      </c>
      <c r="I1176" s="266" t="s">
        <v>30</v>
      </c>
    </row>
    <row r="1177" spans="1:9" x14ac:dyDescent="0.25">
      <c r="A1177" s="269"/>
      <c r="B1177" s="283" t="s">
        <v>1240</v>
      </c>
      <c r="C1177" s="358" t="s">
        <v>1686</v>
      </c>
      <c r="D1177" s="266" t="s">
        <v>49</v>
      </c>
      <c r="E1177" s="310">
        <v>317</v>
      </c>
      <c r="F1177" s="53">
        <v>41713</v>
      </c>
      <c r="G1177" s="52">
        <v>317</v>
      </c>
      <c r="H1177" s="98">
        <f t="shared" si="24"/>
        <v>0</v>
      </c>
      <c r="I1177" s="266" t="s">
        <v>45</v>
      </c>
    </row>
    <row r="1178" spans="1:9" x14ac:dyDescent="0.25">
      <c r="A1178" s="269"/>
      <c r="B1178" s="283" t="s">
        <v>1241</v>
      </c>
      <c r="C1178" s="358" t="s">
        <v>1686</v>
      </c>
      <c r="D1178" s="266" t="s">
        <v>58</v>
      </c>
      <c r="E1178" s="310">
        <v>1553.5</v>
      </c>
      <c r="F1178" s="53">
        <v>41715</v>
      </c>
      <c r="G1178" s="52">
        <v>1553.5</v>
      </c>
      <c r="H1178" s="98">
        <f t="shared" si="24"/>
        <v>0</v>
      </c>
      <c r="I1178" s="266" t="s">
        <v>30</v>
      </c>
    </row>
    <row r="1179" spans="1:9" x14ac:dyDescent="0.25">
      <c r="A1179" s="269"/>
      <c r="B1179" s="283" t="s">
        <v>1242</v>
      </c>
      <c r="C1179" s="358" t="s">
        <v>1686</v>
      </c>
      <c r="D1179" s="266" t="s">
        <v>57</v>
      </c>
      <c r="E1179" s="310">
        <v>1680</v>
      </c>
      <c r="F1179" s="53">
        <v>41715</v>
      </c>
      <c r="G1179" s="52">
        <v>1680</v>
      </c>
      <c r="H1179" s="98">
        <f t="shared" si="24"/>
        <v>0</v>
      </c>
      <c r="I1179" s="266" t="s">
        <v>30</v>
      </c>
    </row>
    <row r="1180" spans="1:9" x14ac:dyDescent="0.25">
      <c r="A1180" s="269"/>
      <c r="B1180" s="283" t="s">
        <v>1243</v>
      </c>
      <c r="C1180" s="358" t="s">
        <v>1686</v>
      </c>
      <c r="D1180" s="266" t="s">
        <v>1793</v>
      </c>
      <c r="E1180" s="310">
        <v>3116</v>
      </c>
      <c r="F1180" s="53">
        <v>41715</v>
      </c>
      <c r="G1180" s="52">
        <v>3116</v>
      </c>
      <c r="H1180" s="98">
        <f t="shared" si="24"/>
        <v>0</v>
      </c>
      <c r="I1180" s="266" t="s">
        <v>30</v>
      </c>
    </row>
    <row r="1181" spans="1:9" x14ac:dyDescent="0.25">
      <c r="A1181" s="269"/>
      <c r="B1181" s="283" t="s">
        <v>1244</v>
      </c>
      <c r="C1181" s="358" t="s">
        <v>1686</v>
      </c>
      <c r="D1181" s="266" t="s">
        <v>74</v>
      </c>
      <c r="E1181" s="310">
        <v>3465</v>
      </c>
      <c r="F1181" s="53">
        <v>41713</v>
      </c>
      <c r="G1181" s="52">
        <v>3465</v>
      </c>
      <c r="H1181" s="98">
        <f t="shared" si="24"/>
        <v>0</v>
      </c>
      <c r="I1181" s="266"/>
    </row>
    <row r="1182" spans="1:9" x14ac:dyDescent="0.25">
      <c r="A1182" s="269"/>
      <c r="B1182" s="283" t="s">
        <v>1246</v>
      </c>
      <c r="C1182" s="358" t="s">
        <v>1686</v>
      </c>
      <c r="D1182" s="266" t="s">
        <v>148</v>
      </c>
      <c r="E1182" s="310">
        <v>2062.5</v>
      </c>
      <c r="F1182" s="53">
        <v>41715</v>
      </c>
      <c r="G1182" s="52">
        <v>2062.5</v>
      </c>
      <c r="H1182" s="98">
        <f t="shared" si="24"/>
        <v>0</v>
      </c>
      <c r="I1182" s="266" t="s">
        <v>30</v>
      </c>
    </row>
    <row r="1183" spans="1:9" x14ac:dyDescent="0.25">
      <c r="A1183" s="269"/>
      <c r="B1183" s="283" t="s">
        <v>1247</v>
      </c>
      <c r="C1183" s="358" t="s">
        <v>1686</v>
      </c>
      <c r="D1183" s="266" t="s">
        <v>54</v>
      </c>
      <c r="E1183" s="310">
        <v>4108.1000000000004</v>
      </c>
      <c r="F1183" s="53">
        <v>41715</v>
      </c>
      <c r="G1183" s="52">
        <v>4108.1000000000004</v>
      </c>
      <c r="H1183" s="98">
        <f t="shared" si="24"/>
        <v>0</v>
      </c>
      <c r="I1183" s="266" t="s">
        <v>30</v>
      </c>
    </row>
    <row r="1184" spans="1:9" x14ac:dyDescent="0.25">
      <c r="A1184" s="269"/>
      <c r="B1184" s="283" t="s">
        <v>1249</v>
      </c>
      <c r="C1184" s="358" t="s">
        <v>1686</v>
      </c>
      <c r="D1184" s="266" t="s">
        <v>350</v>
      </c>
      <c r="E1184" s="310">
        <v>25472.04</v>
      </c>
      <c r="F1184" s="53">
        <v>41715</v>
      </c>
      <c r="G1184" s="52">
        <v>25472.04</v>
      </c>
      <c r="H1184" s="98">
        <f t="shared" si="24"/>
        <v>0</v>
      </c>
      <c r="I1184" s="266" t="s">
        <v>65</v>
      </c>
    </row>
    <row r="1185" spans="1:9" x14ac:dyDescent="0.25">
      <c r="A1185" s="269"/>
      <c r="B1185" s="283" t="s">
        <v>1250</v>
      </c>
      <c r="C1185" s="358" t="s">
        <v>1686</v>
      </c>
      <c r="D1185" s="266" t="s">
        <v>12</v>
      </c>
      <c r="E1185" s="310">
        <v>828.6</v>
      </c>
      <c r="F1185" s="53">
        <v>41713</v>
      </c>
      <c r="G1185" s="52">
        <v>828.6</v>
      </c>
      <c r="H1185" s="98">
        <f t="shared" si="24"/>
        <v>0</v>
      </c>
      <c r="I1185" s="266"/>
    </row>
    <row r="1186" spans="1:9" x14ac:dyDescent="0.25">
      <c r="A1186" s="269"/>
      <c r="B1186" s="283" t="s">
        <v>1252</v>
      </c>
      <c r="C1186" s="358" t="s">
        <v>1686</v>
      </c>
      <c r="D1186" s="273" t="s">
        <v>53</v>
      </c>
      <c r="E1186" s="318">
        <v>0</v>
      </c>
      <c r="F1186" s="53"/>
      <c r="G1186" s="52"/>
      <c r="H1186" s="98">
        <f t="shared" si="24"/>
        <v>0</v>
      </c>
      <c r="I1186" s="266" t="s">
        <v>324</v>
      </c>
    </row>
    <row r="1187" spans="1:9" x14ac:dyDescent="0.25">
      <c r="A1187" s="269"/>
      <c r="B1187" s="283" t="s">
        <v>1253</v>
      </c>
      <c r="C1187" s="358" t="s">
        <v>1686</v>
      </c>
      <c r="D1187" s="266" t="s">
        <v>193</v>
      </c>
      <c r="E1187" s="310">
        <v>5371</v>
      </c>
      <c r="F1187" s="53">
        <v>41715</v>
      </c>
      <c r="G1187" s="52">
        <v>5371</v>
      </c>
      <c r="H1187" s="98">
        <f t="shared" si="24"/>
        <v>0</v>
      </c>
      <c r="I1187" s="266" t="s">
        <v>65</v>
      </c>
    </row>
    <row r="1188" spans="1:9" x14ac:dyDescent="0.25">
      <c r="A1188" s="269"/>
      <c r="B1188" s="283" t="s">
        <v>1254</v>
      </c>
      <c r="C1188" s="358" t="s">
        <v>1686</v>
      </c>
      <c r="D1188" s="273" t="s">
        <v>53</v>
      </c>
      <c r="E1188" s="318">
        <v>0</v>
      </c>
      <c r="F1188" s="53"/>
      <c r="G1188" s="52"/>
      <c r="H1188" s="98">
        <f t="shared" si="24"/>
        <v>0</v>
      </c>
      <c r="I1188" s="266" t="s">
        <v>324</v>
      </c>
    </row>
    <row r="1189" spans="1:9" x14ac:dyDescent="0.25">
      <c r="A1189" s="269"/>
      <c r="B1189" s="283" t="s">
        <v>1255</v>
      </c>
      <c r="C1189" s="358" t="s">
        <v>1686</v>
      </c>
      <c r="D1189" s="266" t="s">
        <v>124</v>
      </c>
      <c r="E1189" s="310">
        <v>8000</v>
      </c>
      <c r="F1189" s="53">
        <v>41715</v>
      </c>
      <c r="G1189" s="52">
        <v>8000</v>
      </c>
      <c r="H1189" s="98">
        <f t="shared" si="24"/>
        <v>0</v>
      </c>
      <c r="I1189" s="266" t="s">
        <v>30</v>
      </c>
    </row>
    <row r="1190" spans="1:9" x14ac:dyDescent="0.25">
      <c r="A1190" s="269"/>
      <c r="B1190" s="283" t="s">
        <v>1256</v>
      </c>
      <c r="C1190" s="358" t="s">
        <v>1686</v>
      </c>
      <c r="D1190" s="266" t="s">
        <v>1046</v>
      </c>
      <c r="E1190" s="310">
        <v>1199</v>
      </c>
      <c r="F1190" s="53">
        <v>41713</v>
      </c>
      <c r="G1190" s="52">
        <v>1199</v>
      </c>
      <c r="H1190" s="98">
        <f t="shared" si="24"/>
        <v>0</v>
      </c>
      <c r="I1190" s="266" t="s">
        <v>45</v>
      </c>
    </row>
    <row r="1191" spans="1:9" x14ac:dyDescent="0.25">
      <c r="A1191" s="269"/>
      <c r="B1191" s="283" t="s">
        <v>1257</v>
      </c>
      <c r="C1191" s="358" t="s">
        <v>1686</v>
      </c>
      <c r="D1191" s="266" t="s">
        <v>22</v>
      </c>
      <c r="E1191" s="310">
        <v>1678</v>
      </c>
      <c r="F1191" s="53">
        <v>41713</v>
      </c>
      <c r="G1191" s="52">
        <v>1678</v>
      </c>
      <c r="H1191" s="98">
        <f t="shared" si="24"/>
        <v>0</v>
      </c>
      <c r="I1191" s="266"/>
    </row>
    <row r="1192" spans="1:9" x14ac:dyDescent="0.25">
      <c r="A1192" s="269"/>
      <c r="B1192" s="283" t="s">
        <v>1258</v>
      </c>
      <c r="C1192" s="358" t="s">
        <v>1686</v>
      </c>
      <c r="D1192" s="266" t="s">
        <v>189</v>
      </c>
      <c r="E1192" s="310">
        <v>3082</v>
      </c>
      <c r="F1192" s="53">
        <v>41713</v>
      </c>
      <c r="G1192" s="52">
        <v>3082</v>
      </c>
      <c r="H1192" s="98">
        <f t="shared" si="24"/>
        <v>0</v>
      </c>
      <c r="I1192" s="266" t="s">
        <v>217</v>
      </c>
    </row>
    <row r="1193" spans="1:9" x14ac:dyDescent="0.25">
      <c r="A1193" s="269"/>
      <c r="B1193" s="283" t="s">
        <v>1259</v>
      </c>
      <c r="C1193" s="358" t="s">
        <v>1686</v>
      </c>
      <c r="D1193" s="266" t="s">
        <v>8</v>
      </c>
      <c r="E1193" s="310">
        <v>1238.5</v>
      </c>
      <c r="F1193" s="53">
        <v>41713</v>
      </c>
      <c r="G1193" s="52">
        <v>1238.5</v>
      </c>
      <c r="H1193" s="98">
        <f t="shared" si="24"/>
        <v>0</v>
      </c>
      <c r="I1193" s="266"/>
    </row>
    <row r="1194" spans="1:9" x14ac:dyDescent="0.25">
      <c r="A1194" s="269"/>
      <c r="B1194" s="283" t="s">
        <v>1260</v>
      </c>
      <c r="C1194" s="358" t="s">
        <v>1686</v>
      </c>
      <c r="D1194" s="266" t="s">
        <v>47</v>
      </c>
      <c r="E1194" s="310">
        <v>3212</v>
      </c>
      <c r="F1194" s="53">
        <v>41715</v>
      </c>
      <c r="G1194" s="52">
        <v>3212</v>
      </c>
      <c r="H1194" s="98">
        <f t="shared" si="24"/>
        <v>0</v>
      </c>
      <c r="I1194" s="266" t="s">
        <v>30</v>
      </c>
    </row>
    <row r="1195" spans="1:9" x14ac:dyDescent="0.25">
      <c r="A1195" s="269"/>
      <c r="B1195" s="283" t="s">
        <v>1261</v>
      </c>
      <c r="C1195" s="358" t="s">
        <v>1686</v>
      </c>
      <c r="D1195" s="273" t="s">
        <v>53</v>
      </c>
      <c r="E1195" s="318">
        <v>0</v>
      </c>
      <c r="F1195" s="53"/>
      <c r="G1195" s="52"/>
      <c r="H1195" s="98">
        <f t="shared" si="24"/>
        <v>0</v>
      </c>
      <c r="I1195" s="266" t="s">
        <v>513</v>
      </c>
    </row>
    <row r="1196" spans="1:9" x14ac:dyDescent="0.25">
      <c r="A1196" s="269"/>
      <c r="B1196" s="283" t="s">
        <v>1262</v>
      </c>
      <c r="C1196" s="358" t="s">
        <v>1686</v>
      </c>
      <c r="D1196" s="266" t="s">
        <v>307</v>
      </c>
      <c r="E1196" s="310">
        <v>8561.5</v>
      </c>
      <c r="F1196" s="53">
        <v>41715</v>
      </c>
      <c r="G1196" s="52">
        <v>8561.5</v>
      </c>
      <c r="H1196" s="98">
        <f t="shared" si="24"/>
        <v>0</v>
      </c>
      <c r="I1196" s="266" t="s">
        <v>65</v>
      </c>
    </row>
    <row r="1197" spans="1:9" x14ac:dyDescent="0.25">
      <c r="A1197" s="269"/>
      <c r="B1197" s="283" t="s">
        <v>1263</v>
      </c>
      <c r="C1197" s="358" t="s">
        <v>1686</v>
      </c>
      <c r="D1197" s="273" t="s">
        <v>53</v>
      </c>
      <c r="E1197" s="318">
        <v>0</v>
      </c>
      <c r="F1197" s="53"/>
      <c r="G1197" s="52"/>
      <c r="H1197" s="98">
        <f t="shared" si="24"/>
        <v>0</v>
      </c>
      <c r="I1197" s="266" t="s">
        <v>324</v>
      </c>
    </row>
    <row r="1198" spans="1:9" x14ac:dyDescent="0.25">
      <c r="A1198" s="269"/>
      <c r="B1198" s="283" t="s">
        <v>1265</v>
      </c>
      <c r="C1198" s="358" t="s">
        <v>1686</v>
      </c>
      <c r="D1198" s="273" t="s">
        <v>53</v>
      </c>
      <c r="E1198" s="318">
        <v>0</v>
      </c>
      <c r="F1198" s="53"/>
      <c r="G1198" s="52"/>
      <c r="H1198" s="98">
        <f t="shared" si="24"/>
        <v>0</v>
      </c>
      <c r="I1198" s="266" t="s">
        <v>324</v>
      </c>
    </row>
    <row r="1199" spans="1:9" x14ac:dyDescent="0.25">
      <c r="A1199" s="269"/>
      <c r="B1199" s="283" t="s">
        <v>1266</v>
      </c>
      <c r="C1199" s="358" t="s">
        <v>1686</v>
      </c>
      <c r="D1199" s="266" t="s">
        <v>624</v>
      </c>
      <c r="E1199" s="310">
        <v>2035</v>
      </c>
      <c r="F1199" s="53">
        <v>41715</v>
      </c>
      <c r="G1199" s="52">
        <v>2035</v>
      </c>
      <c r="H1199" s="98">
        <f t="shared" si="24"/>
        <v>0</v>
      </c>
      <c r="I1199" s="266" t="s">
        <v>65</v>
      </c>
    </row>
    <row r="1200" spans="1:9" x14ac:dyDescent="0.25">
      <c r="A1200" s="269"/>
      <c r="B1200" s="283" t="s">
        <v>1267</v>
      </c>
      <c r="C1200" s="358" t="s">
        <v>1686</v>
      </c>
      <c r="D1200" s="266" t="s">
        <v>80</v>
      </c>
      <c r="E1200" s="310">
        <v>3347.5</v>
      </c>
      <c r="F1200" s="53">
        <v>41715</v>
      </c>
      <c r="G1200" s="52">
        <v>3347.5</v>
      </c>
      <c r="H1200" s="98">
        <f t="shared" si="24"/>
        <v>0</v>
      </c>
      <c r="I1200" s="266" t="s">
        <v>65</v>
      </c>
    </row>
    <row r="1201" spans="1:9" x14ac:dyDescent="0.25">
      <c r="A1201" s="269"/>
      <c r="B1201" s="283" t="s">
        <v>1268</v>
      </c>
      <c r="C1201" s="358" t="s">
        <v>1686</v>
      </c>
      <c r="D1201" s="266" t="s">
        <v>78</v>
      </c>
      <c r="E1201" s="310">
        <v>6215.6</v>
      </c>
      <c r="F1201" s="53">
        <v>41715</v>
      </c>
      <c r="G1201" s="52">
        <v>6215.6</v>
      </c>
      <c r="H1201" s="98">
        <f t="shared" si="24"/>
        <v>0</v>
      </c>
      <c r="I1201" s="266" t="s">
        <v>65</v>
      </c>
    </row>
    <row r="1202" spans="1:9" ht="45.75" x14ac:dyDescent="0.25">
      <c r="A1202" s="269"/>
      <c r="B1202" s="283" t="s">
        <v>1269</v>
      </c>
      <c r="C1202" s="358" t="s">
        <v>1686</v>
      </c>
      <c r="D1202" s="266" t="s">
        <v>50</v>
      </c>
      <c r="E1202" s="310">
        <v>20133</v>
      </c>
      <c r="F1202" s="412" t="s">
        <v>2389</v>
      </c>
      <c r="G1202" s="80">
        <v>20133</v>
      </c>
      <c r="H1202" s="98">
        <f t="shared" si="24"/>
        <v>0</v>
      </c>
      <c r="I1202" s="266" t="s">
        <v>8</v>
      </c>
    </row>
    <row r="1203" spans="1:9" x14ac:dyDescent="0.25">
      <c r="A1203" s="269"/>
      <c r="B1203" s="283" t="s">
        <v>1270</v>
      </c>
      <c r="C1203" s="358" t="s">
        <v>1686</v>
      </c>
      <c r="D1203" s="266" t="s">
        <v>1036</v>
      </c>
      <c r="E1203" s="310">
        <v>14089</v>
      </c>
      <c r="F1203" s="53">
        <v>41713</v>
      </c>
      <c r="G1203" s="52">
        <v>14089</v>
      </c>
      <c r="H1203" s="98">
        <f t="shared" si="24"/>
        <v>0</v>
      </c>
      <c r="I1203" s="266"/>
    </row>
    <row r="1204" spans="1:9" x14ac:dyDescent="0.25">
      <c r="A1204" s="269"/>
      <c r="B1204" s="283" t="s">
        <v>1271</v>
      </c>
      <c r="C1204" s="358" t="s">
        <v>1686</v>
      </c>
      <c r="D1204" s="273" t="s">
        <v>53</v>
      </c>
      <c r="E1204" s="318">
        <v>0</v>
      </c>
      <c r="F1204" s="53"/>
      <c r="G1204" s="52"/>
      <c r="H1204" s="98">
        <f>E1204-G1204</f>
        <v>0</v>
      </c>
      <c r="I1204" s="266" t="s">
        <v>513</v>
      </c>
    </row>
    <row r="1205" spans="1:9" x14ac:dyDescent="0.25">
      <c r="A1205" s="269"/>
      <c r="B1205" s="283" t="s">
        <v>1272</v>
      </c>
      <c r="C1205" s="358" t="s">
        <v>1686</v>
      </c>
      <c r="D1205" s="266" t="s">
        <v>106</v>
      </c>
      <c r="E1205" s="310">
        <v>6950</v>
      </c>
      <c r="F1205" s="53">
        <v>41719</v>
      </c>
      <c r="G1205" s="52">
        <v>6950</v>
      </c>
      <c r="H1205" s="98">
        <f t="shared" si="24"/>
        <v>0</v>
      </c>
      <c r="I1205" s="266"/>
    </row>
    <row r="1206" spans="1:9" x14ac:dyDescent="0.25">
      <c r="A1206" s="269"/>
      <c r="B1206" s="283" t="s">
        <v>1273</v>
      </c>
      <c r="C1206" s="358" t="s">
        <v>1686</v>
      </c>
      <c r="D1206" s="266" t="s">
        <v>130</v>
      </c>
      <c r="E1206" s="310">
        <v>11295.5</v>
      </c>
      <c r="F1206" s="53">
        <v>41715</v>
      </c>
      <c r="G1206" s="52">
        <v>11295.5</v>
      </c>
      <c r="H1206" s="98">
        <f t="shared" si="24"/>
        <v>0</v>
      </c>
      <c r="I1206" s="266" t="s">
        <v>21</v>
      </c>
    </row>
    <row r="1207" spans="1:9" x14ac:dyDescent="0.25">
      <c r="A1207" s="269"/>
      <c r="B1207" s="283" t="s">
        <v>1274</v>
      </c>
      <c r="C1207" s="358" t="s">
        <v>1686</v>
      </c>
      <c r="D1207" s="266" t="s">
        <v>27</v>
      </c>
      <c r="E1207" s="310">
        <v>492.5</v>
      </c>
      <c r="F1207" s="53">
        <v>41713</v>
      </c>
      <c r="G1207" s="52">
        <v>492.5</v>
      </c>
      <c r="H1207" s="98">
        <f t="shared" si="24"/>
        <v>0</v>
      </c>
      <c r="I1207" s="266" t="s">
        <v>21</v>
      </c>
    </row>
    <row r="1208" spans="1:9" x14ac:dyDescent="0.25">
      <c r="A1208" s="269"/>
      <c r="B1208" s="283" t="s">
        <v>1275</v>
      </c>
      <c r="C1208" s="358" t="s">
        <v>1686</v>
      </c>
      <c r="D1208" s="266" t="s">
        <v>27</v>
      </c>
      <c r="E1208" s="310">
        <v>1845</v>
      </c>
      <c r="F1208" s="53">
        <v>41713</v>
      </c>
      <c r="G1208" s="52">
        <v>1845</v>
      </c>
      <c r="H1208" s="98">
        <f t="shared" si="24"/>
        <v>0</v>
      </c>
      <c r="I1208" s="266" t="s">
        <v>21</v>
      </c>
    </row>
    <row r="1209" spans="1:9" x14ac:dyDescent="0.25">
      <c r="A1209" s="269"/>
      <c r="B1209" s="283" t="s">
        <v>1276</v>
      </c>
      <c r="C1209" s="358" t="s">
        <v>1686</v>
      </c>
      <c r="D1209" s="266" t="s">
        <v>494</v>
      </c>
      <c r="E1209" s="310">
        <v>3481.5</v>
      </c>
      <c r="F1209" s="53">
        <v>41715</v>
      </c>
      <c r="G1209" s="52">
        <v>3481.5</v>
      </c>
      <c r="H1209" s="98">
        <f t="shared" si="24"/>
        <v>0</v>
      </c>
      <c r="I1209" s="266" t="s">
        <v>65</v>
      </c>
    </row>
    <row r="1210" spans="1:9" x14ac:dyDescent="0.25">
      <c r="A1210" s="269"/>
      <c r="B1210" s="283" t="s">
        <v>1277</v>
      </c>
      <c r="C1210" s="358" t="s">
        <v>1686</v>
      </c>
      <c r="D1210" s="266" t="s">
        <v>839</v>
      </c>
      <c r="E1210" s="310">
        <v>4687</v>
      </c>
      <c r="F1210" s="53">
        <v>41715</v>
      </c>
      <c r="G1210" s="52">
        <v>4687</v>
      </c>
      <c r="H1210" s="98">
        <f t="shared" si="24"/>
        <v>0</v>
      </c>
      <c r="I1210" s="266" t="s">
        <v>65</v>
      </c>
    </row>
    <row r="1211" spans="1:9" x14ac:dyDescent="0.25">
      <c r="A1211" s="269"/>
      <c r="B1211" s="283" t="s">
        <v>1278</v>
      </c>
      <c r="C1211" s="358" t="s">
        <v>1686</v>
      </c>
      <c r="D1211" s="266" t="s">
        <v>186</v>
      </c>
      <c r="E1211" s="310">
        <v>5083.5</v>
      </c>
      <c r="F1211" s="53">
        <v>41713</v>
      </c>
      <c r="G1211" s="52">
        <v>5083.5</v>
      </c>
      <c r="H1211" s="98">
        <f t="shared" si="24"/>
        <v>0</v>
      </c>
      <c r="I1211" s="266" t="s">
        <v>21</v>
      </c>
    </row>
    <row r="1212" spans="1:9" x14ac:dyDescent="0.25">
      <c r="A1212" s="269"/>
      <c r="B1212" s="283" t="s">
        <v>1279</v>
      </c>
      <c r="C1212" s="358" t="s">
        <v>1686</v>
      </c>
      <c r="D1212" s="266" t="s">
        <v>28</v>
      </c>
      <c r="E1212" s="310">
        <v>8677.5</v>
      </c>
      <c r="F1212" s="53">
        <v>41713</v>
      </c>
      <c r="G1212" s="52">
        <v>8677.5</v>
      </c>
      <c r="H1212" s="98">
        <f t="shared" si="24"/>
        <v>0</v>
      </c>
      <c r="I1212" s="266"/>
    </row>
    <row r="1213" spans="1:9" x14ac:dyDescent="0.25">
      <c r="A1213" s="269"/>
      <c r="B1213" s="283" t="s">
        <v>1282</v>
      </c>
      <c r="C1213" s="358" t="s">
        <v>1686</v>
      </c>
      <c r="D1213" s="266" t="s">
        <v>79</v>
      </c>
      <c r="E1213" s="310">
        <v>55109.24</v>
      </c>
      <c r="F1213" s="78" t="s">
        <v>2390</v>
      </c>
      <c r="G1213" s="52">
        <v>55109.24</v>
      </c>
      <c r="H1213" s="98">
        <f t="shared" si="24"/>
        <v>0</v>
      </c>
      <c r="I1213" s="266" t="s">
        <v>37</v>
      </c>
    </row>
    <row r="1214" spans="1:9" x14ac:dyDescent="0.25">
      <c r="A1214" s="269"/>
      <c r="B1214" s="283" t="s">
        <v>1283</v>
      </c>
      <c r="C1214" s="358" t="s">
        <v>1686</v>
      </c>
      <c r="D1214" s="266" t="s">
        <v>24</v>
      </c>
      <c r="E1214" s="310">
        <v>2136</v>
      </c>
      <c r="F1214" s="53">
        <v>41713</v>
      </c>
      <c r="G1214" s="52">
        <v>2136</v>
      </c>
      <c r="H1214" s="98">
        <f t="shared" si="24"/>
        <v>0</v>
      </c>
      <c r="I1214" s="266"/>
    </row>
    <row r="1215" spans="1:9" x14ac:dyDescent="0.25">
      <c r="A1215" s="269"/>
      <c r="B1215" s="283" t="s">
        <v>1284</v>
      </c>
      <c r="C1215" s="358" t="s">
        <v>1686</v>
      </c>
      <c r="D1215" s="266" t="s">
        <v>396</v>
      </c>
      <c r="E1215" s="315">
        <v>589.5</v>
      </c>
      <c r="F1215" s="78" t="s">
        <v>2391</v>
      </c>
      <c r="G1215" s="52">
        <v>589.5</v>
      </c>
      <c r="H1215" s="98">
        <f t="shared" si="24"/>
        <v>0</v>
      </c>
      <c r="I1215" s="266" t="s">
        <v>8</v>
      </c>
    </row>
    <row r="1216" spans="1:9" x14ac:dyDescent="0.25">
      <c r="A1216" s="269"/>
      <c r="B1216" s="283" t="s">
        <v>1285</v>
      </c>
      <c r="C1216" s="358" t="s">
        <v>1686</v>
      </c>
      <c r="D1216" s="266" t="s">
        <v>36</v>
      </c>
      <c r="E1216" s="310">
        <v>23511.5</v>
      </c>
      <c r="F1216" s="53">
        <v>41716</v>
      </c>
      <c r="G1216" s="52">
        <v>23511.5</v>
      </c>
      <c r="H1216" s="98">
        <f t="shared" si="24"/>
        <v>0</v>
      </c>
      <c r="I1216" s="266" t="s">
        <v>217</v>
      </c>
    </row>
    <row r="1217" spans="1:9" x14ac:dyDescent="0.25">
      <c r="A1217" s="269"/>
      <c r="B1217" s="283" t="s">
        <v>1286</v>
      </c>
      <c r="C1217" s="358" t="s">
        <v>1686</v>
      </c>
      <c r="D1217" s="266" t="s">
        <v>133</v>
      </c>
      <c r="E1217" s="310">
        <v>19350</v>
      </c>
      <c r="F1217" s="53">
        <v>41713</v>
      </c>
      <c r="G1217" s="52">
        <v>19350</v>
      </c>
      <c r="H1217" s="98">
        <f t="shared" si="24"/>
        <v>0</v>
      </c>
      <c r="I1217" s="266" t="s">
        <v>8</v>
      </c>
    </row>
    <row r="1218" spans="1:9" x14ac:dyDescent="0.25">
      <c r="A1218" s="269"/>
      <c r="B1218" s="283" t="s">
        <v>1287</v>
      </c>
      <c r="C1218" s="358" t="s">
        <v>1686</v>
      </c>
      <c r="D1218" s="266" t="s">
        <v>8</v>
      </c>
      <c r="E1218" s="310">
        <v>4899</v>
      </c>
      <c r="F1218" s="53">
        <v>41713</v>
      </c>
      <c r="G1218" s="52">
        <v>4899</v>
      </c>
      <c r="H1218" s="98">
        <f t="shared" si="24"/>
        <v>0</v>
      </c>
      <c r="I1218" s="266" t="s">
        <v>8</v>
      </c>
    </row>
    <row r="1219" spans="1:9" x14ac:dyDescent="0.25">
      <c r="A1219" s="269"/>
      <c r="B1219" s="283" t="s">
        <v>1288</v>
      </c>
      <c r="C1219" s="358" t="s">
        <v>1686</v>
      </c>
      <c r="D1219" s="266" t="s">
        <v>524</v>
      </c>
      <c r="E1219" s="310">
        <v>8995.2000000000007</v>
      </c>
      <c r="F1219" s="53">
        <v>41720</v>
      </c>
      <c r="G1219" s="52">
        <v>8995.2000000000007</v>
      </c>
      <c r="H1219" s="98">
        <f t="shared" si="24"/>
        <v>0</v>
      </c>
      <c r="I1219" s="266"/>
    </row>
    <row r="1220" spans="1:9" x14ac:dyDescent="0.25">
      <c r="A1220" s="269"/>
      <c r="B1220" s="283" t="s">
        <v>1289</v>
      </c>
      <c r="C1220" s="358" t="s">
        <v>1686</v>
      </c>
      <c r="D1220" s="266" t="s">
        <v>23</v>
      </c>
      <c r="E1220" s="310">
        <v>1789.3</v>
      </c>
      <c r="F1220" s="53">
        <v>41713</v>
      </c>
      <c r="G1220" s="52">
        <v>1789.3</v>
      </c>
      <c r="H1220" s="98">
        <f t="shared" si="24"/>
        <v>0</v>
      </c>
      <c r="I1220" s="266"/>
    </row>
    <row r="1221" spans="1:9" x14ac:dyDescent="0.25">
      <c r="A1221" s="269"/>
      <c r="B1221" s="283" t="s">
        <v>1290</v>
      </c>
      <c r="C1221" s="358" t="s">
        <v>1686</v>
      </c>
      <c r="D1221" s="266" t="s">
        <v>1047</v>
      </c>
      <c r="E1221" s="310">
        <v>2187</v>
      </c>
      <c r="F1221" s="314" t="s">
        <v>2392</v>
      </c>
      <c r="G1221" s="52">
        <v>2187</v>
      </c>
      <c r="H1221" s="98">
        <f t="shared" si="24"/>
        <v>0</v>
      </c>
      <c r="I1221" s="266" t="s">
        <v>8</v>
      </c>
    </row>
    <row r="1222" spans="1:9" x14ac:dyDescent="0.25">
      <c r="A1222" s="269"/>
      <c r="B1222" s="283" t="s">
        <v>1291</v>
      </c>
      <c r="C1222" s="358" t="s">
        <v>1686</v>
      </c>
      <c r="D1222" s="266" t="s">
        <v>74</v>
      </c>
      <c r="E1222" s="310">
        <v>3035.4</v>
      </c>
      <c r="F1222" s="53">
        <v>41713</v>
      </c>
      <c r="G1222" s="52">
        <v>3035.4</v>
      </c>
      <c r="H1222" s="98">
        <f t="shared" si="24"/>
        <v>0</v>
      </c>
      <c r="I1222" s="266"/>
    </row>
    <row r="1223" spans="1:9" x14ac:dyDescent="0.25">
      <c r="A1223" s="269"/>
      <c r="B1223" s="283" t="s">
        <v>1293</v>
      </c>
      <c r="C1223" s="358" t="s">
        <v>1686</v>
      </c>
      <c r="D1223" s="266" t="s">
        <v>269</v>
      </c>
      <c r="E1223" s="310">
        <v>7944.2</v>
      </c>
      <c r="F1223" s="53">
        <v>41713</v>
      </c>
      <c r="G1223" s="52">
        <v>7944.2</v>
      </c>
      <c r="H1223" s="98">
        <f t="shared" si="24"/>
        <v>0</v>
      </c>
      <c r="I1223" s="266"/>
    </row>
    <row r="1224" spans="1:9" x14ac:dyDescent="0.25">
      <c r="A1224" s="269"/>
      <c r="B1224" s="283" t="s">
        <v>1294</v>
      </c>
      <c r="C1224" s="358" t="s">
        <v>1686</v>
      </c>
      <c r="D1224" s="266" t="s">
        <v>25</v>
      </c>
      <c r="E1224" s="310">
        <v>0</v>
      </c>
      <c r="F1224" s="413" t="s">
        <v>2393</v>
      </c>
      <c r="G1224" s="414"/>
      <c r="H1224" s="98">
        <f t="shared" si="24"/>
        <v>0</v>
      </c>
      <c r="I1224" s="266" t="s">
        <v>12</v>
      </c>
    </row>
    <row r="1225" spans="1:9" x14ac:dyDescent="0.25">
      <c r="A1225" s="269"/>
      <c r="B1225" s="283" t="s">
        <v>1295</v>
      </c>
      <c r="C1225" s="358" t="s">
        <v>1686</v>
      </c>
      <c r="D1225" s="266" t="s">
        <v>2394</v>
      </c>
      <c r="E1225" s="310">
        <v>1703</v>
      </c>
      <c r="F1225" s="53">
        <v>41715</v>
      </c>
      <c r="G1225" s="52">
        <v>1703</v>
      </c>
      <c r="H1225" s="98">
        <f t="shared" si="24"/>
        <v>0</v>
      </c>
      <c r="I1225" s="266" t="s">
        <v>12</v>
      </c>
    </row>
    <row r="1226" spans="1:9" x14ac:dyDescent="0.25">
      <c r="A1226" s="269"/>
      <c r="B1226" s="283" t="s">
        <v>1296</v>
      </c>
      <c r="C1226" s="358" t="s">
        <v>1686</v>
      </c>
      <c r="D1226" s="266" t="s">
        <v>87</v>
      </c>
      <c r="E1226" s="310">
        <v>5759.6</v>
      </c>
      <c r="F1226" s="53">
        <v>41713</v>
      </c>
      <c r="G1226" s="52">
        <v>5759.6</v>
      </c>
      <c r="H1226" s="98">
        <f t="shared" si="24"/>
        <v>0</v>
      </c>
      <c r="I1226" s="266" t="s">
        <v>8</v>
      </c>
    </row>
    <row r="1227" spans="1:9" x14ac:dyDescent="0.25">
      <c r="A1227" s="269"/>
      <c r="B1227" s="283" t="s">
        <v>1297</v>
      </c>
      <c r="C1227" s="358" t="s">
        <v>1686</v>
      </c>
      <c r="D1227" s="266" t="s">
        <v>62</v>
      </c>
      <c r="E1227" s="310">
        <v>23365</v>
      </c>
      <c r="F1227" s="53">
        <v>41715</v>
      </c>
      <c r="G1227" s="52">
        <v>23365</v>
      </c>
      <c r="H1227" s="98">
        <f t="shared" si="24"/>
        <v>0</v>
      </c>
      <c r="I1227" s="266" t="s">
        <v>12</v>
      </c>
    </row>
    <row r="1228" spans="1:9" x14ac:dyDescent="0.25">
      <c r="A1228" s="269"/>
      <c r="B1228" s="283" t="s">
        <v>1298</v>
      </c>
      <c r="C1228" s="358" t="s">
        <v>1686</v>
      </c>
      <c r="D1228" s="266" t="s">
        <v>147</v>
      </c>
      <c r="E1228" s="310">
        <v>6273.5</v>
      </c>
      <c r="F1228" s="53">
        <v>41715</v>
      </c>
      <c r="G1228" s="64">
        <v>6273.5</v>
      </c>
      <c r="H1228" s="98">
        <f t="shared" si="24"/>
        <v>0</v>
      </c>
      <c r="I1228" s="266" t="s">
        <v>37</v>
      </c>
    </row>
    <row r="1229" spans="1:9" x14ac:dyDescent="0.25">
      <c r="A1229" s="269"/>
      <c r="B1229" s="283" t="s">
        <v>1299</v>
      </c>
      <c r="C1229" s="358" t="s">
        <v>1686</v>
      </c>
      <c r="D1229" s="266" t="s">
        <v>147</v>
      </c>
      <c r="E1229" s="310">
        <v>11391.6</v>
      </c>
      <c r="F1229" s="53">
        <v>41715</v>
      </c>
      <c r="G1229" s="64">
        <v>11391.6</v>
      </c>
      <c r="H1229" s="98">
        <f t="shared" si="24"/>
        <v>0</v>
      </c>
      <c r="I1229" s="266"/>
    </row>
    <row r="1230" spans="1:9" x14ac:dyDescent="0.25">
      <c r="A1230" s="269"/>
      <c r="B1230" s="283" t="s">
        <v>1300</v>
      </c>
      <c r="C1230" s="358" t="s">
        <v>1686</v>
      </c>
      <c r="D1230" s="266" t="s">
        <v>683</v>
      </c>
      <c r="E1230" s="310">
        <v>36260.199999999997</v>
      </c>
      <c r="F1230" s="53">
        <v>41715</v>
      </c>
      <c r="G1230" s="64">
        <v>36260.199999999997</v>
      </c>
      <c r="H1230" s="98">
        <f t="shared" si="24"/>
        <v>0</v>
      </c>
      <c r="I1230" s="266" t="s">
        <v>37</v>
      </c>
    </row>
    <row r="1231" spans="1:9" x14ac:dyDescent="0.25">
      <c r="A1231" s="269"/>
      <c r="B1231" s="283" t="s">
        <v>1302</v>
      </c>
      <c r="C1231" s="358" t="s">
        <v>1686</v>
      </c>
      <c r="D1231" s="266" t="s">
        <v>2255</v>
      </c>
      <c r="E1231" s="310">
        <v>1907.5</v>
      </c>
      <c r="F1231" s="53">
        <v>41715</v>
      </c>
      <c r="G1231" s="64">
        <v>1907.5</v>
      </c>
      <c r="H1231" s="98">
        <f t="shared" si="24"/>
        <v>0</v>
      </c>
      <c r="I1231" s="266" t="s">
        <v>37</v>
      </c>
    </row>
    <row r="1232" spans="1:9" x14ac:dyDescent="0.25">
      <c r="A1232" s="269"/>
      <c r="B1232" s="283" t="s">
        <v>1304</v>
      </c>
      <c r="C1232" s="358" t="s">
        <v>1686</v>
      </c>
      <c r="D1232" s="266" t="s">
        <v>1529</v>
      </c>
      <c r="E1232" s="310">
        <v>19000</v>
      </c>
      <c r="F1232" s="53">
        <v>41715</v>
      </c>
      <c r="G1232" s="64">
        <v>19000</v>
      </c>
      <c r="H1232" s="98">
        <f t="shared" si="24"/>
        <v>0</v>
      </c>
      <c r="I1232" s="266" t="s">
        <v>12</v>
      </c>
    </row>
    <row r="1233" spans="1:9" x14ac:dyDescent="0.25">
      <c r="A1233" s="269"/>
      <c r="B1233" s="283" t="s">
        <v>1305</v>
      </c>
      <c r="C1233" s="358" t="s">
        <v>1686</v>
      </c>
      <c r="D1233" s="266" t="s">
        <v>28</v>
      </c>
      <c r="E1233" s="315">
        <v>2100</v>
      </c>
      <c r="F1233" s="78" t="s">
        <v>2395</v>
      </c>
      <c r="G1233" s="52">
        <v>2100</v>
      </c>
      <c r="H1233" s="98">
        <f t="shared" si="24"/>
        <v>0</v>
      </c>
      <c r="I1233" s="266" t="s">
        <v>8</v>
      </c>
    </row>
    <row r="1234" spans="1:9" x14ac:dyDescent="0.25">
      <c r="A1234" s="269"/>
      <c r="B1234" s="283" t="s">
        <v>1307</v>
      </c>
      <c r="C1234" s="358" t="s">
        <v>1686</v>
      </c>
      <c r="D1234" s="266" t="s">
        <v>218</v>
      </c>
      <c r="E1234" s="310">
        <v>39992</v>
      </c>
      <c r="F1234" s="313">
        <v>41737</v>
      </c>
      <c r="G1234" s="326">
        <v>39992</v>
      </c>
      <c r="H1234" s="98">
        <f t="shared" si="24"/>
        <v>0</v>
      </c>
      <c r="I1234" s="266" t="s">
        <v>21</v>
      </c>
    </row>
    <row r="1235" spans="1:9" x14ac:dyDescent="0.25">
      <c r="A1235" s="269"/>
      <c r="B1235" s="283"/>
      <c r="C1235" s="388"/>
      <c r="D1235" s="31" t="s">
        <v>1918</v>
      </c>
      <c r="E1235" s="58"/>
      <c r="F1235" s="59"/>
      <c r="G1235" s="58"/>
      <c r="H1235" s="331">
        <f t="shared" si="24"/>
        <v>0</v>
      </c>
    </row>
    <row r="1236" spans="1:9" x14ac:dyDescent="0.25">
      <c r="A1236" s="269"/>
      <c r="B1236" s="264"/>
      <c r="C1236" s="388"/>
      <c r="D1236" s="31" t="s">
        <v>1918</v>
      </c>
      <c r="E1236" s="58"/>
      <c r="F1236" s="340"/>
      <c r="G1236" s="58"/>
      <c r="H1236" s="331"/>
    </row>
    <row r="1237" spans="1:9" x14ac:dyDescent="0.25">
      <c r="A1237" s="395"/>
      <c r="B1237" s="396"/>
      <c r="C1237" s="397"/>
      <c r="D1237" s="31" t="s">
        <v>1997</v>
      </c>
      <c r="E1237" s="58"/>
      <c r="F1237" s="340"/>
      <c r="G1237" s="58"/>
      <c r="H1237" s="398"/>
    </row>
    <row r="1238" spans="1:9" x14ac:dyDescent="0.25">
      <c r="A1238" s="269"/>
      <c r="B1238" s="264"/>
      <c r="C1238" s="375"/>
      <c r="D1238" s="135" t="s">
        <v>935</v>
      </c>
      <c r="E1238" s="60"/>
      <c r="F1238" s="399"/>
      <c r="G1238" s="60"/>
      <c r="H1238" s="60"/>
    </row>
    <row r="1239" spans="1:9" ht="18.75" x14ac:dyDescent="0.3">
      <c r="A1239" s="592" t="str">
        <f>A1170</f>
        <v>REMISIONES DE    M A R Z O        2 0 1 4</v>
      </c>
      <c r="B1239" s="592"/>
      <c r="C1239" s="592"/>
      <c r="D1239" s="592"/>
      <c r="E1239" s="592"/>
      <c r="F1239" s="592"/>
      <c r="G1239" s="339"/>
      <c r="H1239" s="135"/>
    </row>
    <row r="1240" spans="1:9" ht="35.25" thickBot="1" x14ac:dyDescent="0.35">
      <c r="A1240" s="255" t="s">
        <v>1</v>
      </c>
      <c r="B1240" s="291" t="s">
        <v>2</v>
      </c>
      <c r="C1240" s="292"/>
      <c r="D1240" s="258" t="s">
        <v>1531</v>
      </c>
      <c r="E1240" s="259" t="s">
        <v>4</v>
      </c>
      <c r="F1240" s="293" t="s">
        <v>5</v>
      </c>
      <c r="G1240" s="261" t="s">
        <v>6</v>
      </c>
      <c r="H1240" s="262" t="s">
        <v>7</v>
      </c>
    </row>
    <row r="1241" spans="1:9" ht="15.75" thickTop="1" x14ac:dyDescent="0.25">
      <c r="A1241" s="362">
        <v>41713</v>
      </c>
      <c r="B1241" s="363" t="s">
        <v>1308</v>
      </c>
      <c r="C1241" s="358" t="s">
        <v>1686</v>
      </c>
      <c r="D1241" s="266" t="s">
        <v>63</v>
      </c>
      <c r="E1241" s="66">
        <v>1956</v>
      </c>
      <c r="F1241" s="298">
        <v>41715</v>
      </c>
      <c r="G1241" s="299">
        <v>1956</v>
      </c>
      <c r="H1241" s="60">
        <f t="shared" ref="H1241:H1304" si="25">E1241-G1241</f>
        <v>0</v>
      </c>
      <c r="I1241" s="266" t="s">
        <v>21</v>
      </c>
    </row>
    <row r="1242" spans="1:9" x14ac:dyDescent="0.25">
      <c r="A1242" s="269"/>
      <c r="B1242" s="283" t="s">
        <v>1309</v>
      </c>
      <c r="C1242" s="358" t="s">
        <v>1686</v>
      </c>
      <c r="D1242" s="266" t="s">
        <v>2396</v>
      </c>
      <c r="E1242" s="310">
        <v>450</v>
      </c>
      <c r="F1242" s="53">
        <v>41715</v>
      </c>
      <c r="G1242" s="52">
        <v>450</v>
      </c>
      <c r="H1242" s="331">
        <f t="shared" si="25"/>
        <v>0</v>
      </c>
      <c r="I1242" s="266" t="s">
        <v>21</v>
      </c>
    </row>
    <row r="1243" spans="1:9" x14ac:dyDescent="0.25">
      <c r="A1243" s="269"/>
      <c r="B1243" s="283" t="s">
        <v>1310</v>
      </c>
      <c r="C1243" s="358" t="s">
        <v>1686</v>
      </c>
      <c r="D1243" s="266" t="s">
        <v>106</v>
      </c>
      <c r="E1243" s="310">
        <v>28387.5</v>
      </c>
      <c r="F1243" s="324" t="s">
        <v>2397</v>
      </c>
      <c r="G1243" s="52">
        <v>28387.5</v>
      </c>
      <c r="H1243" s="331">
        <f t="shared" si="25"/>
        <v>0</v>
      </c>
      <c r="I1243" s="266" t="s">
        <v>217</v>
      </c>
    </row>
    <row r="1244" spans="1:9" x14ac:dyDescent="0.25">
      <c r="A1244" s="269"/>
      <c r="B1244" s="283" t="s">
        <v>1311</v>
      </c>
      <c r="C1244" s="358" t="s">
        <v>1686</v>
      </c>
      <c r="D1244" s="266" t="s">
        <v>21</v>
      </c>
      <c r="E1244" s="327">
        <v>100</v>
      </c>
      <c r="F1244" s="53">
        <v>41713</v>
      </c>
      <c r="G1244" s="52">
        <v>100</v>
      </c>
      <c r="H1244" s="98">
        <f t="shared" si="25"/>
        <v>0</v>
      </c>
      <c r="I1244" s="266"/>
    </row>
    <row r="1245" spans="1:9" x14ac:dyDescent="0.25">
      <c r="A1245" s="269">
        <v>41714</v>
      </c>
      <c r="B1245" s="283" t="s">
        <v>1312</v>
      </c>
      <c r="C1245" s="358" t="s">
        <v>1686</v>
      </c>
      <c r="D1245" s="266" t="s">
        <v>14</v>
      </c>
      <c r="E1245" s="310">
        <v>12845</v>
      </c>
      <c r="F1245" s="53">
        <v>41714</v>
      </c>
      <c r="G1245" s="52">
        <v>12845</v>
      </c>
      <c r="H1245" s="98">
        <f t="shared" si="25"/>
        <v>0</v>
      </c>
      <c r="I1245" s="66" t="s">
        <v>30</v>
      </c>
    </row>
    <row r="1246" spans="1:9" x14ac:dyDescent="0.25">
      <c r="A1246" s="269"/>
      <c r="B1246" s="283" t="s">
        <v>1313</v>
      </c>
      <c r="C1246" s="358" t="s">
        <v>1686</v>
      </c>
      <c r="D1246" s="266" t="s">
        <v>28</v>
      </c>
      <c r="E1246" s="310">
        <v>1698.5</v>
      </c>
      <c r="F1246" s="53">
        <v>41714</v>
      </c>
      <c r="G1246" s="52">
        <v>1698.5</v>
      </c>
      <c r="H1246" s="98">
        <f t="shared" si="25"/>
        <v>0</v>
      </c>
      <c r="I1246" s="66"/>
    </row>
    <row r="1247" spans="1:9" x14ac:dyDescent="0.25">
      <c r="A1247" s="269"/>
      <c r="B1247" s="283" t="s">
        <v>1315</v>
      </c>
      <c r="C1247" s="358" t="s">
        <v>1686</v>
      </c>
      <c r="D1247" s="266" t="s">
        <v>2398</v>
      </c>
      <c r="E1247" s="310">
        <v>2299</v>
      </c>
      <c r="F1247" s="53">
        <v>41714</v>
      </c>
      <c r="G1247" s="52">
        <v>2299</v>
      </c>
      <c r="H1247" s="98">
        <f t="shared" si="25"/>
        <v>0</v>
      </c>
      <c r="I1247" s="266"/>
    </row>
    <row r="1248" spans="1:9" x14ac:dyDescent="0.25">
      <c r="A1248" s="269"/>
      <c r="B1248" s="283" t="s">
        <v>1316</v>
      </c>
      <c r="C1248" s="358" t="s">
        <v>1686</v>
      </c>
      <c r="D1248" s="266" t="s">
        <v>98</v>
      </c>
      <c r="E1248" s="310">
        <v>14938.6</v>
      </c>
      <c r="F1248" s="53">
        <v>41717</v>
      </c>
      <c r="G1248" s="52">
        <v>14938.6</v>
      </c>
      <c r="H1248" s="98">
        <f t="shared" si="25"/>
        <v>0</v>
      </c>
      <c r="I1248" s="266" t="s">
        <v>65</v>
      </c>
    </row>
    <row r="1249" spans="1:9" x14ac:dyDescent="0.25">
      <c r="A1249" s="269"/>
      <c r="B1249" s="283" t="s">
        <v>1317</v>
      </c>
      <c r="C1249" s="358" t="s">
        <v>1686</v>
      </c>
      <c r="D1249" s="266" t="s">
        <v>883</v>
      </c>
      <c r="E1249" s="310">
        <v>2095</v>
      </c>
      <c r="F1249" s="53">
        <v>41714</v>
      </c>
      <c r="G1249" s="52">
        <v>2095</v>
      </c>
      <c r="H1249" s="98">
        <f t="shared" si="25"/>
        <v>0</v>
      </c>
      <c r="I1249" s="266"/>
    </row>
    <row r="1250" spans="1:9" x14ac:dyDescent="0.25">
      <c r="A1250" s="269"/>
      <c r="B1250" s="283" t="s">
        <v>1319</v>
      </c>
      <c r="C1250" s="358" t="s">
        <v>1686</v>
      </c>
      <c r="D1250" s="266" t="s">
        <v>36</v>
      </c>
      <c r="E1250" s="310">
        <v>28351.07</v>
      </c>
      <c r="F1250" s="53">
        <v>41714</v>
      </c>
      <c r="G1250" s="52">
        <v>28351.07</v>
      </c>
      <c r="H1250" s="98">
        <f t="shared" si="25"/>
        <v>0</v>
      </c>
      <c r="I1250" s="266" t="s">
        <v>12</v>
      </c>
    </row>
    <row r="1251" spans="1:9" x14ac:dyDescent="0.25">
      <c r="A1251" s="269"/>
      <c r="B1251" s="283" t="s">
        <v>1320</v>
      </c>
      <c r="C1251" s="358" t="s">
        <v>1686</v>
      </c>
      <c r="D1251" s="266" t="s">
        <v>8</v>
      </c>
      <c r="E1251" s="310">
        <v>563.20000000000005</v>
      </c>
      <c r="F1251" s="53">
        <v>41714</v>
      </c>
      <c r="G1251" s="52">
        <v>563.20000000000005</v>
      </c>
      <c r="H1251" s="98">
        <f t="shared" si="25"/>
        <v>0</v>
      </c>
      <c r="I1251" s="266" t="s">
        <v>8</v>
      </c>
    </row>
    <row r="1252" spans="1:9" x14ac:dyDescent="0.25">
      <c r="A1252" s="269"/>
      <c r="B1252" s="283" t="s">
        <v>1321</v>
      </c>
      <c r="C1252" s="358" t="s">
        <v>1686</v>
      </c>
      <c r="D1252" s="266" t="s">
        <v>123</v>
      </c>
      <c r="E1252" s="310">
        <v>4315</v>
      </c>
      <c r="F1252" s="313" t="s">
        <v>2399</v>
      </c>
      <c r="G1252" s="52">
        <v>4315</v>
      </c>
      <c r="H1252" s="98">
        <f t="shared" si="25"/>
        <v>0</v>
      </c>
      <c r="I1252" s="266" t="s">
        <v>8</v>
      </c>
    </row>
    <row r="1253" spans="1:9" x14ac:dyDescent="0.25">
      <c r="A1253" s="269"/>
      <c r="B1253" s="283" t="s">
        <v>1322</v>
      </c>
      <c r="C1253" s="358" t="s">
        <v>1686</v>
      </c>
      <c r="D1253" s="266" t="s">
        <v>380</v>
      </c>
      <c r="E1253" s="310">
        <v>5520.5</v>
      </c>
      <c r="F1253" s="53">
        <v>41714</v>
      </c>
      <c r="G1253" s="52">
        <v>5520.5</v>
      </c>
      <c r="H1253" s="98">
        <f t="shared" si="25"/>
        <v>0</v>
      </c>
      <c r="I1253" s="266"/>
    </row>
    <row r="1254" spans="1:9" x14ac:dyDescent="0.25">
      <c r="A1254" s="269"/>
      <c r="B1254" s="283" t="s">
        <v>1323</v>
      </c>
      <c r="C1254" s="358" t="s">
        <v>1686</v>
      </c>
      <c r="D1254" s="266" t="s">
        <v>186</v>
      </c>
      <c r="E1254" s="310">
        <v>1879.5</v>
      </c>
      <c r="F1254" s="53">
        <v>41714</v>
      </c>
      <c r="G1254" s="52">
        <v>1879.5</v>
      </c>
      <c r="H1254" s="98">
        <f t="shared" si="25"/>
        <v>0</v>
      </c>
      <c r="I1254" s="266" t="s">
        <v>21</v>
      </c>
    </row>
    <row r="1255" spans="1:9" x14ac:dyDescent="0.25">
      <c r="A1255" s="269"/>
      <c r="B1255" s="283" t="s">
        <v>1324</v>
      </c>
      <c r="C1255" s="358" t="s">
        <v>1686</v>
      </c>
      <c r="D1255" s="266" t="s">
        <v>18</v>
      </c>
      <c r="E1255" s="310">
        <v>691.5</v>
      </c>
      <c r="F1255" s="53">
        <v>41714</v>
      </c>
      <c r="G1255" s="52">
        <v>691.5</v>
      </c>
      <c r="H1255" s="98">
        <f t="shared" si="25"/>
        <v>0</v>
      </c>
      <c r="I1255" s="266"/>
    </row>
    <row r="1256" spans="1:9" x14ac:dyDescent="0.25">
      <c r="A1256" s="269"/>
      <c r="B1256" s="283" t="s">
        <v>1326</v>
      </c>
      <c r="C1256" s="358" t="s">
        <v>1686</v>
      </c>
      <c r="D1256" s="266" t="s">
        <v>18</v>
      </c>
      <c r="E1256" s="310">
        <v>40</v>
      </c>
      <c r="F1256" s="53">
        <v>41714</v>
      </c>
      <c r="G1256" s="52">
        <v>40</v>
      </c>
      <c r="H1256" s="98">
        <f t="shared" si="25"/>
        <v>0</v>
      </c>
      <c r="I1256" s="266"/>
    </row>
    <row r="1257" spans="1:9" x14ac:dyDescent="0.25">
      <c r="A1257" s="269"/>
      <c r="B1257" s="283" t="s">
        <v>1327</v>
      </c>
      <c r="C1257" s="358" t="s">
        <v>1686</v>
      </c>
      <c r="D1257" s="266" t="s">
        <v>44</v>
      </c>
      <c r="E1257" s="310">
        <v>3800</v>
      </c>
      <c r="F1257" s="53">
        <v>41720</v>
      </c>
      <c r="G1257" s="52">
        <v>3800</v>
      </c>
      <c r="H1257" s="98">
        <f t="shared" si="25"/>
        <v>0</v>
      </c>
      <c r="I1257" s="266" t="s">
        <v>12</v>
      </c>
    </row>
    <row r="1258" spans="1:9" x14ac:dyDescent="0.25">
      <c r="A1258" s="269"/>
      <c r="B1258" s="283" t="s">
        <v>1329</v>
      </c>
      <c r="C1258" s="358" t="s">
        <v>1686</v>
      </c>
      <c r="D1258" s="266" t="s">
        <v>62</v>
      </c>
      <c r="E1258" s="310">
        <v>4860</v>
      </c>
      <c r="F1258" s="53">
        <v>41714</v>
      </c>
      <c r="G1258" s="52">
        <v>4860</v>
      </c>
      <c r="H1258" s="98">
        <f t="shared" si="25"/>
        <v>0</v>
      </c>
      <c r="I1258" s="266"/>
    </row>
    <row r="1259" spans="1:9" x14ac:dyDescent="0.25">
      <c r="A1259" s="269"/>
      <c r="B1259" s="283" t="s">
        <v>1330</v>
      </c>
      <c r="C1259" s="358" t="s">
        <v>1686</v>
      </c>
      <c r="D1259" s="266" t="s">
        <v>8</v>
      </c>
      <c r="E1259" s="310">
        <v>2915.5</v>
      </c>
      <c r="F1259" s="53">
        <v>41714</v>
      </c>
      <c r="G1259" s="52">
        <v>2915.5</v>
      </c>
      <c r="H1259" s="98">
        <f t="shared" si="25"/>
        <v>0</v>
      </c>
      <c r="I1259" s="266" t="s">
        <v>8</v>
      </c>
    </row>
    <row r="1260" spans="1:9" x14ac:dyDescent="0.25">
      <c r="A1260" s="269"/>
      <c r="B1260" s="283" t="s">
        <v>1331</v>
      </c>
      <c r="C1260" s="358" t="s">
        <v>1686</v>
      </c>
      <c r="D1260" s="266" t="s">
        <v>180</v>
      </c>
      <c r="E1260" s="310">
        <v>31236.5</v>
      </c>
      <c r="F1260" s="53">
        <v>41725</v>
      </c>
      <c r="G1260" s="52">
        <v>31236.5</v>
      </c>
      <c r="H1260" s="98">
        <f t="shared" si="25"/>
        <v>0</v>
      </c>
      <c r="I1260" s="266" t="s">
        <v>65</v>
      </c>
    </row>
    <row r="1261" spans="1:9" x14ac:dyDescent="0.25">
      <c r="A1261" s="269"/>
      <c r="B1261" s="283" t="s">
        <v>1334</v>
      </c>
      <c r="C1261" s="358" t="s">
        <v>1686</v>
      </c>
      <c r="D1261" s="266" t="s">
        <v>27</v>
      </c>
      <c r="E1261" s="310">
        <v>2392.1999999999998</v>
      </c>
      <c r="F1261" s="53">
        <v>41714</v>
      </c>
      <c r="G1261" s="52">
        <v>2392.1999999999998</v>
      </c>
      <c r="H1261" s="98">
        <f t="shared" si="25"/>
        <v>0</v>
      </c>
      <c r="I1261" s="266" t="s">
        <v>21</v>
      </c>
    </row>
    <row r="1262" spans="1:9" x14ac:dyDescent="0.25">
      <c r="A1262" s="269"/>
      <c r="B1262" s="283" t="s">
        <v>1335</v>
      </c>
      <c r="C1262" s="358" t="s">
        <v>1686</v>
      </c>
      <c r="D1262" s="266" t="s">
        <v>11</v>
      </c>
      <c r="E1262" s="310">
        <v>20549.2</v>
      </c>
      <c r="F1262" s="313">
        <v>41732</v>
      </c>
      <c r="G1262" s="326">
        <v>20549.2</v>
      </c>
      <c r="H1262" s="98">
        <f t="shared" si="25"/>
        <v>0</v>
      </c>
      <c r="I1262" s="266" t="s">
        <v>65</v>
      </c>
    </row>
    <row r="1263" spans="1:9" x14ac:dyDescent="0.25">
      <c r="A1263" s="269"/>
      <c r="B1263" s="283" t="s">
        <v>1336</v>
      </c>
      <c r="C1263" s="358" t="s">
        <v>1686</v>
      </c>
      <c r="D1263" s="266" t="s">
        <v>2400</v>
      </c>
      <c r="E1263" s="310">
        <v>11357</v>
      </c>
      <c r="F1263" s="53">
        <v>41715</v>
      </c>
      <c r="G1263" s="52">
        <v>11357</v>
      </c>
      <c r="H1263" s="98">
        <f t="shared" si="25"/>
        <v>0</v>
      </c>
      <c r="I1263" s="266" t="s">
        <v>21</v>
      </c>
    </row>
    <row r="1264" spans="1:9" x14ac:dyDescent="0.25">
      <c r="A1264" s="269"/>
      <c r="B1264" s="283" t="s">
        <v>1337</v>
      </c>
      <c r="C1264" s="358" t="s">
        <v>1686</v>
      </c>
      <c r="D1264" s="266" t="s">
        <v>55</v>
      </c>
      <c r="E1264" s="315">
        <v>14642.5</v>
      </c>
      <c r="F1264" s="78" t="s">
        <v>2401</v>
      </c>
      <c r="G1264" s="52">
        <v>14642.5</v>
      </c>
      <c r="H1264" s="98">
        <f t="shared" si="25"/>
        <v>0</v>
      </c>
      <c r="I1264" s="266" t="s">
        <v>8</v>
      </c>
    </row>
    <row r="1265" spans="1:10" x14ac:dyDescent="0.25">
      <c r="A1265" s="269"/>
      <c r="B1265" s="283" t="s">
        <v>1338</v>
      </c>
      <c r="C1265" s="358" t="s">
        <v>1686</v>
      </c>
      <c r="D1265" s="266" t="s">
        <v>8</v>
      </c>
      <c r="E1265" s="315">
        <v>1820</v>
      </c>
      <c r="F1265" s="53">
        <v>41714</v>
      </c>
      <c r="G1265" s="52">
        <v>1820</v>
      </c>
      <c r="H1265" s="98">
        <f t="shared" si="25"/>
        <v>0</v>
      </c>
      <c r="I1265" s="266" t="s">
        <v>8</v>
      </c>
    </row>
    <row r="1266" spans="1:10" x14ac:dyDescent="0.25">
      <c r="A1266" s="269"/>
      <c r="B1266" s="283" t="s">
        <v>1339</v>
      </c>
      <c r="C1266" s="358" t="s">
        <v>1686</v>
      </c>
      <c r="D1266" s="266" t="s">
        <v>55</v>
      </c>
      <c r="E1266" s="315">
        <v>747</v>
      </c>
      <c r="F1266" s="53">
        <v>41714</v>
      </c>
      <c r="G1266" s="52">
        <v>747</v>
      </c>
      <c r="H1266" s="98">
        <f t="shared" si="25"/>
        <v>0</v>
      </c>
      <c r="I1266" s="266" t="s">
        <v>21</v>
      </c>
    </row>
    <row r="1267" spans="1:10" x14ac:dyDescent="0.25">
      <c r="A1267" s="269"/>
      <c r="B1267" s="283" t="s">
        <v>1341</v>
      </c>
      <c r="C1267" s="358" t="s">
        <v>1686</v>
      </c>
      <c r="D1267" s="266" t="s">
        <v>24</v>
      </c>
      <c r="E1267" s="315">
        <v>2871.2</v>
      </c>
      <c r="F1267" s="78" t="s">
        <v>2402</v>
      </c>
      <c r="G1267" s="52">
        <v>2871.2</v>
      </c>
      <c r="H1267" s="98">
        <f t="shared" si="25"/>
        <v>0</v>
      </c>
      <c r="I1267" s="266" t="s">
        <v>8</v>
      </c>
    </row>
    <row r="1268" spans="1:10" x14ac:dyDescent="0.25">
      <c r="A1268" s="269"/>
      <c r="B1268" s="283" t="s">
        <v>1342</v>
      </c>
      <c r="C1268" s="358" t="s">
        <v>1686</v>
      </c>
      <c r="D1268" s="266" t="s">
        <v>839</v>
      </c>
      <c r="E1268" s="315">
        <v>5340.6</v>
      </c>
      <c r="F1268" s="53">
        <v>41714</v>
      </c>
      <c r="G1268" s="52">
        <v>5340.6</v>
      </c>
      <c r="H1268" s="98">
        <f t="shared" si="25"/>
        <v>0</v>
      </c>
      <c r="I1268" s="266" t="s">
        <v>27</v>
      </c>
      <c r="J1268" s="24"/>
    </row>
    <row r="1269" spans="1:10" x14ac:dyDescent="0.25">
      <c r="A1269" s="269"/>
      <c r="B1269" s="283" t="s">
        <v>1343</v>
      </c>
      <c r="C1269" s="358" t="s">
        <v>1686</v>
      </c>
      <c r="D1269" s="266" t="s">
        <v>188</v>
      </c>
      <c r="E1269" s="315">
        <v>19835.5</v>
      </c>
      <c r="F1269" s="53">
        <v>41714</v>
      </c>
      <c r="G1269" s="52">
        <v>19835.5</v>
      </c>
      <c r="H1269" s="98">
        <f t="shared" si="25"/>
        <v>0</v>
      </c>
      <c r="I1269" s="266"/>
    </row>
    <row r="1270" spans="1:10" x14ac:dyDescent="0.25">
      <c r="A1270" s="269"/>
      <c r="B1270" s="283" t="s">
        <v>1344</v>
      </c>
      <c r="C1270" s="358" t="s">
        <v>1686</v>
      </c>
      <c r="D1270" s="266" t="s">
        <v>8</v>
      </c>
      <c r="E1270" s="315">
        <v>406.5</v>
      </c>
      <c r="F1270" s="53">
        <v>41714</v>
      </c>
      <c r="G1270" s="52">
        <v>406.5</v>
      </c>
      <c r="H1270" s="98">
        <f t="shared" si="25"/>
        <v>0</v>
      </c>
      <c r="I1270" s="266" t="s">
        <v>8</v>
      </c>
    </row>
    <row r="1271" spans="1:10" x14ac:dyDescent="0.25">
      <c r="A1271" s="269"/>
      <c r="B1271" s="283" t="s">
        <v>1345</v>
      </c>
      <c r="C1271" s="358" t="s">
        <v>1686</v>
      </c>
      <c r="D1271" s="266" t="s">
        <v>46</v>
      </c>
      <c r="E1271" s="315">
        <v>2392</v>
      </c>
      <c r="F1271" s="53">
        <v>41714</v>
      </c>
      <c r="G1271" s="52">
        <v>2392</v>
      </c>
      <c r="H1271" s="98">
        <f t="shared" si="25"/>
        <v>0</v>
      </c>
      <c r="I1271" s="266" t="s">
        <v>27</v>
      </c>
    </row>
    <row r="1272" spans="1:10" x14ac:dyDescent="0.25">
      <c r="A1272" s="269"/>
      <c r="B1272" s="283" t="s">
        <v>1347</v>
      </c>
      <c r="C1272" s="358" t="s">
        <v>1686</v>
      </c>
      <c r="D1272" s="266" t="s">
        <v>42</v>
      </c>
      <c r="E1272" s="310">
        <v>1900</v>
      </c>
      <c r="F1272" s="53">
        <v>41720</v>
      </c>
      <c r="G1272" s="52">
        <v>1900</v>
      </c>
      <c r="H1272" s="98">
        <f t="shared" si="25"/>
        <v>0</v>
      </c>
      <c r="I1272" s="266" t="s">
        <v>12</v>
      </c>
    </row>
    <row r="1273" spans="1:10" x14ac:dyDescent="0.25">
      <c r="A1273" s="269"/>
      <c r="B1273" s="283" t="s">
        <v>1348</v>
      </c>
      <c r="C1273" s="358" t="s">
        <v>1686</v>
      </c>
      <c r="D1273" s="266" t="s">
        <v>43</v>
      </c>
      <c r="E1273" s="310">
        <v>1520</v>
      </c>
      <c r="F1273" s="53">
        <v>41729</v>
      </c>
      <c r="G1273" s="52">
        <v>1520</v>
      </c>
      <c r="H1273" s="98">
        <f t="shared" si="25"/>
        <v>0</v>
      </c>
      <c r="I1273" s="266" t="s">
        <v>12</v>
      </c>
    </row>
    <row r="1274" spans="1:10" x14ac:dyDescent="0.25">
      <c r="A1274" s="269"/>
      <c r="B1274" s="283" t="s">
        <v>1349</v>
      </c>
      <c r="C1274" s="358" t="s">
        <v>1686</v>
      </c>
      <c r="D1274" s="266" t="s">
        <v>2403</v>
      </c>
      <c r="E1274" s="310">
        <v>32050.5</v>
      </c>
      <c r="F1274" s="53">
        <v>41714</v>
      </c>
      <c r="G1274" s="52">
        <v>32050.5</v>
      </c>
      <c r="H1274" s="98">
        <f t="shared" si="25"/>
        <v>0</v>
      </c>
      <c r="I1274" s="266"/>
    </row>
    <row r="1275" spans="1:10" x14ac:dyDescent="0.25">
      <c r="A1275" s="269"/>
      <c r="B1275" s="283" t="s">
        <v>1350</v>
      </c>
      <c r="C1275" s="358" t="s">
        <v>1686</v>
      </c>
      <c r="D1275" s="266" t="s">
        <v>57</v>
      </c>
      <c r="E1275" s="310">
        <v>1540</v>
      </c>
      <c r="F1275" s="53">
        <v>41715</v>
      </c>
      <c r="G1275" s="52">
        <v>1540</v>
      </c>
      <c r="H1275" s="98">
        <f t="shared" si="25"/>
        <v>0</v>
      </c>
      <c r="I1275" s="266" t="s">
        <v>12</v>
      </c>
    </row>
    <row r="1276" spans="1:10" x14ac:dyDescent="0.25">
      <c r="A1276" s="269"/>
      <c r="B1276" s="283" t="s">
        <v>1351</v>
      </c>
      <c r="C1276" s="358" t="s">
        <v>1686</v>
      </c>
      <c r="D1276" s="266" t="s">
        <v>2201</v>
      </c>
      <c r="E1276" s="310">
        <v>1980</v>
      </c>
      <c r="F1276" s="53">
        <v>41715</v>
      </c>
      <c r="G1276" s="52">
        <v>1980</v>
      </c>
      <c r="H1276" s="98">
        <f t="shared" si="25"/>
        <v>0</v>
      </c>
      <c r="I1276" s="266" t="s">
        <v>12</v>
      </c>
    </row>
    <row r="1277" spans="1:10" x14ac:dyDescent="0.25">
      <c r="A1277" s="269"/>
      <c r="B1277" s="283" t="s">
        <v>1352</v>
      </c>
      <c r="C1277" s="358" t="s">
        <v>1686</v>
      </c>
      <c r="D1277" s="266" t="s">
        <v>34</v>
      </c>
      <c r="E1277" s="310">
        <v>0</v>
      </c>
      <c r="F1277" s="415" t="s">
        <v>2393</v>
      </c>
      <c r="G1277" s="416"/>
      <c r="H1277" s="98">
        <f t="shared" si="25"/>
        <v>0</v>
      </c>
      <c r="I1277" s="266" t="s">
        <v>12</v>
      </c>
    </row>
    <row r="1278" spans="1:10" x14ac:dyDescent="0.25">
      <c r="A1278" s="269"/>
      <c r="B1278" s="283" t="s">
        <v>1354</v>
      </c>
      <c r="C1278" s="358" t="s">
        <v>1686</v>
      </c>
      <c r="D1278" s="266" t="s">
        <v>2404</v>
      </c>
      <c r="E1278" s="310">
        <v>5892.1</v>
      </c>
      <c r="F1278" s="53">
        <v>41715</v>
      </c>
      <c r="G1278" s="52">
        <v>5892.1</v>
      </c>
      <c r="H1278" s="98">
        <f t="shared" si="25"/>
        <v>0</v>
      </c>
      <c r="I1278" s="266" t="s">
        <v>12</v>
      </c>
    </row>
    <row r="1279" spans="1:10" x14ac:dyDescent="0.25">
      <c r="A1279" s="269"/>
      <c r="B1279" s="283" t="s">
        <v>1355</v>
      </c>
      <c r="C1279" s="358" t="s">
        <v>1686</v>
      </c>
      <c r="D1279" s="266" t="s">
        <v>148</v>
      </c>
      <c r="E1279" s="310">
        <v>2147</v>
      </c>
      <c r="F1279" s="53">
        <v>41715</v>
      </c>
      <c r="G1279" s="64">
        <v>2147</v>
      </c>
      <c r="H1279" s="98">
        <f t="shared" si="25"/>
        <v>0</v>
      </c>
      <c r="I1279" s="266" t="s">
        <v>12</v>
      </c>
    </row>
    <row r="1280" spans="1:10" x14ac:dyDescent="0.25">
      <c r="A1280" s="269"/>
      <c r="B1280" s="283" t="s">
        <v>1357</v>
      </c>
      <c r="C1280" s="358" t="s">
        <v>1686</v>
      </c>
      <c r="D1280" s="266" t="s">
        <v>66</v>
      </c>
      <c r="E1280" s="310">
        <v>337.5</v>
      </c>
      <c r="F1280" s="53">
        <v>41715</v>
      </c>
      <c r="G1280" s="64">
        <v>337.5</v>
      </c>
      <c r="H1280" s="98">
        <f t="shared" si="25"/>
        <v>0</v>
      </c>
      <c r="I1280" s="266" t="s">
        <v>12</v>
      </c>
    </row>
    <row r="1281" spans="1:9" x14ac:dyDescent="0.25">
      <c r="A1281" s="269"/>
      <c r="B1281" s="283" t="s">
        <v>1360</v>
      </c>
      <c r="C1281" s="358" t="s">
        <v>1686</v>
      </c>
      <c r="D1281" s="266" t="s">
        <v>1893</v>
      </c>
      <c r="E1281" s="310">
        <v>9516.9</v>
      </c>
      <c r="F1281" s="53">
        <v>41715</v>
      </c>
      <c r="G1281" s="64">
        <v>9516.9</v>
      </c>
      <c r="H1281" s="98">
        <f t="shared" si="25"/>
        <v>0</v>
      </c>
      <c r="I1281" s="266" t="s">
        <v>12</v>
      </c>
    </row>
    <row r="1282" spans="1:9" x14ac:dyDescent="0.25">
      <c r="A1282" s="269"/>
      <c r="B1282" s="283" t="s">
        <v>1361</v>
      </c>
      <c r="C1282" s="358" t="s">
        <v>1686</v>
      </c>
      <c r="D1282" s="266" t="s">
        <v>58</v>
      </c>
      <c r="E1282" s="310">
        <v>1392</v>
      </c>
      <c r="F1282" s="53">
        <v>41715</v>
      </c>
      <c r="G1282" s="64">
        <v>1392</v>
      </c>
      <c r="H1282" s="98">
        <f t="shared" si="25"/>
        <v>0</v>
      </c>
      <c r="I1282" s="266" t="s">
        <v>12</v>
      </c>
    </row>
    <row r="1283" spans="1:9" x14ac:dyDescent="0.25">
      <c r="A1283" s="269"/>
      <c r="B1283" s="283" t="s">
        <v>1362</v>
      </c>
      <c r="C1283" s="358" t="s">
        <v>1686</v>
      </c>
      <c r="D1283" s="266" t="s">
        <v>107</v>
      </c>
      <c r="E1283" s="310">
        <v>1296</v>
      </c>
      <c r="F1283" s="53">
        <v>41715</v>
      </c>
      <c r="G1283" s="64">
        <v>1296</v>
      </c>
      <c r="H1283" s="98">
        <f t="shared" si="25"/>
        <v>0</v>
      </c>
      <c r="I1283" s="266" t="s">
        <v>12</v>
      </c>
    </row>
    <row r="1284" spans="1:9" x14ac:dyDescent="0.25">
      <c r="A1284" s="269"/>
      <c r="B1284" s="283" t="s">
        <v>1364</v>
      </c>
      <c r="C1284" s="358" t="s">
        <v>1686</v>
      </c>
      <c r="D1284" s="266" t="s">
        <v>47</v>
      </c>
      <c r="E1284" s="310">
        <v>3278</v>
      </c>
      <c r="F1284" s="53">
        <v>41715</v>
      </c>
      <c r="G1284" s="64">
        <v>3278</v>
      </c>
      <c r="H1284" s="98">
        <f t="shared" si="25"/>
        <v>0</v>
      </c>
      <c r="I1284" s="266" t="s">
        <v>12</v>
      </c>
    </row>
    <row r="1285" spans="1:9" x14ac:dyDescent="0.25">
      <c r="A1285" s="269"/>
      <c r="B1285" s="283" t="s">
        <v>1365</v>
      </c>
      <c r="C1285" s="358" t="s">
        <v>1686</v>
      </c>
      <c r="D1285" s="266" t="s">
        <v>8</v>
      </c>
      <c r="E1285" s="310">
        <v>460</v>
      </c>
      <c r="F1285" s="53">
        <v>41714</v>
      </c>
      <c r="G1285" s="52">
        <v>460</v>
      </c>
      <c r="H1285" s="98">
        <f t="shared" si="25"/>
        <v>0</v>
      </c>
      <c r="I1285" s="266" t="s">
        <v>8</v>
      </c>
    </row>
    <row r="1286" spans="1:9" x14ac:dyDescent="0.25">
      <c r="A1286" s="269"/>
      <c r="B1286" s="283" t="s">
        <v>1367</v>
      </c>
      <c r="C1286" s="358" t="s">
        <v>1686</v>
      </c>
      <c r="D1286" s="266" t="s">
        <v>75</v>
      </c>
      <c r="E1286" s="310">
        <v>929</v>
      </c>
      <c r="F1286" s="53">
        <v>41714</v>
      </c>
      <c r="G1286" s="52">
        <v>929</v>
      </c>
      <c r="H1286" s="98">
        <f t="shared" si="25"/>
        <v>0</v>
      </c>
      <c r="I1286" s="266"/>
    </row>
    <row r="1287" spans="1:9" x14ac:dyDescent="0.25">
      <c r="A1287" s="269"/>
      <c r="B1287" s="283" t="s">
        <v>1368</v>
      </c>
      <c r="C1287" s="358" t="s">
        <v>1686</v>
      </c>
      <c r="D1287" s="266" t="s">
        <v>188</v>
      </c>
      <c r="E1287" s="310">
        <v>4839</v>
      </c>
      <c r="F1287" s="53">
        <v>41714</v>
      </c>
      <c r="G1287" s="52">
        <v>4839</v>
      </c>
      <c r="H1287" s="98">
        <f t="shared" si="25"/>
        <v>0</v>
      </c>
      <c r="I1287" s="266"/>
    </row>
    <row r="1288" spans="1:9" x14ac:dyDescent="0.25">
      <c r="A1288" s="269"/>
      <c r="B1288" s="283" t="s">
        <v>1370</v>
      </c>
      <c r="C1288" s="358" t="s">
        <v>1686</v>
      </c>
      <c r="D1288" s="266" t="s">
        <v>2255</v>
      </c>
      <c r="E1288" s="310">
        <v>3622</v>
      </c>
      <c r="F1288" s="53">
        <v>41714</v>
      </c>
      <c r="G1288" s="52">
        <v>3622</v>
      </c>
      <c r="H1288" s="98">
        <f t="shared" si="25"/>
        <v>0</v>
      </c>
      <c r="I1288" s="266"/>
    </row>
    <row r="1289" spans="1:9" x14ac:dyDescent="0.25">
      <c r="A1289" s="269">
        <v>41715</v>
      </c>
      <c r="B1289" s="283" t="s">
        <v>1371</v>
      </c>
      <c r="C1289" s="358" t="s">
        <v>1686</v>
      </c>
      <c r="D1289" s="266" t="s">
        <v>152</v>
      </c>
      <c r="E1289" s="310">
        <v>6867</v>
      </c>
      <c r="F1289" s="53">
        <v>41715</v>
      </c>
      <c r="G1289" s="52">
        <v>6867</v>
      </c>
      <c r="H1289" s="98">
        <f t="shared" si="25"/>
        <v>0</v>
      </c>
      <c r="I1289" s="266"/>
    </row>
    <row r="1290" spans="1:9" x14ac:dyDescent="0.25">
      <c r="A1290" s="269"/>
      <c r="B1290" s="283" t="s">
        <v>1373</v>
      </c>
      <c r="C1290" s="358" t="s">
        <v>1686</v>
      </c>
      <c r="D1290" s="266" t="s">
        <v>1057</v>
      </c>
      <c r="E1290" s="310">
        <v>399</v>
      </c>
      <c r="F1290" s="53">
        <v>41715</v>
      </c>
      <c r="G1290" s="52">
        <v>399</v>
      </c>
      <c r="H1290" s="98">
        <f t="shared" si="25"/>
        <v>0</v>
      </c>
      <c r="I1290" s="66"/>
    </row>
    <row r="1291" spans="1:9" x14ac:dyDescent="0.25">
      <c r="A1291" s="269"/>
      <c r="B1291" s="283" t="s">
        <v>1374</v>
      </c>
      <c r="C1291" s="358" t="s">
        <v>1686</v>
      </c>
      <c r="D1291" s="266" t="s">
        <v>14</v>
      </c>
      <c r="E1291" s="310">
        <v>7305</v>
      </c>
      <c r="F1291" s="53">
        <v>41715</v>
      </c>
      <c r="G1291" s="52">
        <v>7305</v>
      </c>
      <c r="H1291" s="98">
        <f t="shared" si="25"/>
        <v>0</v>
      </c>
      <c r="I1291" s="266"/>
    </row>
    <row r="1292" spans="1:9" x14ac:dyDescent="0.25">
      <c r="A1292" s="269"/>
      <c r="B1292" s="283" t="s">
        <v>1376</v>
      </c>
      <c r="C1292" s="358" t="s">
        <v>1686</v>
      </c>
      <c r="D1292" s="266" t="s">
        <v>119</v>
      </c>
      <c r="E1292" s="310">
        <v>2915.5</v>
      </c>
      <c r="F1292" s="53">
        <v>41715</v>
      </c>
      <c r="G1292" s="52">
        <v>2915.5</v>
      </c>
      <c r="H1292" s="98">
        <f t="shared" si="25"/>
        <v>0</v>
      </c>
      <c r="I1292" s="266" t="s">
        <v>27</v>
      </c>
    </row>
    <row r="1293" spans="1:9" x14ac:dyDescent="0.25">
      <c r="A1293" s="269"/>
      <c r="B1293" s="283" t="s">
        <v>1377</v>
      </c>
      <c r="C1293" s="358" t="s">
        <v>1686</v>
      </c>
      <c r="D1293" s="266" t="s">
        <v>28</v>
      </c>
      <c r="E1293" s="310">
        <v>792</v>
      </c>
      <c r="F1293" s="53">
        <v>41715</v>
      </c>
      <c r="G1293" s="52">
        <v>792</v>
      </c>
      <c r="H1293" s="98">
        <f t="shared" si="25"/>
        <v>0</v>
      </c>
      <c r="I1293" s="266"/>
    </row>
    <row r="1294" spans="1:9" x14ac:dyDescent="0.25">
      <c r="A1294" s="269"/>
      <c r="B1294" s="283" t="s">
        <v>1378</v>
      </c>
      <c r="C1294" s="358" t="s">
        <v>1686</v>
      </c>
      <c r="D1294" s="266" t="s">
        <v>25</v>
      </c>
      <c r="E1294" s="310">
        <v>31552</v>
      </c>
      <c r="F1294" s="78" t="s">
        <v>2405</v>
      </c>
      <c r="G1294" s="52">
        <v>31552</v>
      </c>
      <c r="H1294" s="98">
        <f t="shared" si="25"/>
        <v>0</v>
      </c>
      <c r="I1294" s="266" t="s">
        <v>65</v>
      </c>
    </row>
    <row r="1295" spans="1:9" x14ac:dyDescent="0.25">
      <c r="A1295" s="269"/>
      <c r="B1295" s="283" t="s">
        <v>1379</v>
      </c>
      <c r="C1295" s="358" t="s">
        <v>1686</v>
      </c>
      <c r="D1295" s="266" t="s">
        <v>13</v>
      </c>
      <c r="E1295" s="310">
        <v>2780.5</v>
      </c>
      <c r="F1295" s="53">
        <v>41715</v>
      </c>
      <c r="G1295" s="52">
        <v>2780.5</v>
      </c>
      <c r="H1295" s="98">
        <f t="shared" si="25"/>
        <v>0</v>
      </c>
      <c r="I1295" s="266" t="s">
        <v>30</v>
      </c>
    </row>
    <row r="1296" spans="1:9" x14ac:dyDescent="0.25">
      <c r="A1296" s="269"/>
      <c r="B1296" s="283" t="s">
        <v>1380</v>
      </c>
      <c r="C1296" s="358" t="s">
        <v>1686</v>
      </c>
      <c r="D1296" s="266" t="s">
        <v>545</v>
      </c>
      <c r="E1296" s="310">
        <v>18003</v>
      </c>
      <c r="F1296" s="53">
        <v>41715</v>
      </c>
      <c r="G1296" s="52">
        <v>18003</v>
      </c>
      <c r="H1296" s="98">
        <f t="shared" si="25"/>
        <v>0</v>
      </c>
      <c r="I1296" s="266"/>
    </row>
    <row r="1297" spans="1:10" x14ac:dyDescent="0.25">
      <c r="A1297" s="269"/>
      <c r="B1297" s="283" t="s">
        <v>1382</v>
      </c>
      <c r="C1297" s="358" t="s">
        <v>1686</v>
      </c>
      <c r="D1297" s="266" t="s">
        <v>883</v>
      </c>
      <c r="E1297" s="310">
        <v>2449.1</v>
      </c>
      <c r="F1297" s="53">
        <v>41715</v>
      </c>
      <c r="G1297" s="52">
        <v>2449.1</v>
      </c>
      <c r="H1297" s="98">
        <f t="shared" si="25"/>
        <v>0</v>
      </c>
      <c r="I1297" s="266"/>
    </row>
    <row r="1298" spans="1:10" x14ac:dyDescent="0.25">
      <c r="A1298" s="269"/>
      <c r="B1298" s="283" t="s">
        <v>1383</v>
      </c>
      <c r="C1298" s="358" t="s">
        <v>1686</v>
      </c>
      <c r="D1298" s="266" t="s">
        <v>106</v>
      </c>
      <c r="E1298" s="310">
        <v>277890</v>
      </c>
      <c r="F1298" s="53">
        <v>41724</v>
      </c>
      <c r="G1298" s="52">
        <v>277890</v>
      </c>
      <c r="H1298" s="98">
        <f t="shared" si="25"/>
        <v>0</v>
      </c>
      <c r="I1298" s="266"/>
    </row>
    <row r="1299" spans="1:10" x14ac:dyDescent="0.25">
      <c r="A1299" s="269"/>
      <c r="B1299" s="283" t="s">
        <v>1384</v>
      </c>
      <c r="C1299" s="358" t="s">
        <v>1686</v>
      </c>
      <c r="D1299" s="266" t="s">
        <v>106</v>
      </c>
      <c r="E1299" s="310">
        <v>121068</v>
      </c>
      <c r="F1299" s="53">
        <v>41719</v>
      </c>
      <c r="G1299" s="52">
        <v>121068</v>
      </c>
      <c r="H1299" s="98">
        <f t="shared" si="25"/>
        <v>0</v>
      </c>
      <c r="I1299" s="266"/>
      <c r="J1299" s="86"/>
    </row>
    <row r="1300" spans="1:10" x14ac:dyDescent="0.25">
      <c r="A1300" s="269"/>
      <c r="B1300" s="283" t="s">
        <v>1386</v>
      </c>
      <c r="C1300" s="358" t="s">
        <v>1686</v>
      </c>
      <c r="D1300" s="266" t="s">
        <v>106</v>
      </c>
      <c r="E1300" s="310">
        <v>110448</v>
      </c>
      <c r="F1300" s="53">
        <v>41719</v>
      </c>
      <c r="G1300" s="52">
        <v>110448</v>
      </c>
      <c r="H1300" s="331">
        <f t="shared" si="25"/>
        <v>0</v>
      </c>
      <c r="I1300" s="266"/>
    </row>
    <row r="1301" spans="1:10" x14ac:dyDescent="0.25">
      <c r="A1301" s="269"/>
      <c r="B1301" s="283" t="s">
        <v>1387</v>
      </c>
      <c r="C1301" s="358" t="s">
        <v>1686</v>
      </c>
      <c r="D1301" s="266" t="s">
        <v>106</v>
      </c>
      <c r="E1301" s="310">
        <v>160350</v>
      </c>
      <c r="F1301" s="53">
        <v>41719</v>
      </c>
      <c r="G1301" s="52">
        <v>160350</v>
      </c>
      <c r="H1301" s="331">
        <f t="shared" si="25"/>
        <v>0</v>
      </c>
      <c r="I1301" s="266"/>
    </row>
    <row r="1302" spans="1:10" x14ac:dyDescent="0.25">
      <c r="A1302" s="269"/>
      <c r="B1302" s="283" t="s">
        <v>1388</v>
      </c>
      <c r="C1302" s="358" t="s">
        <v>1686</v>
      </c>
      <c r="D1302" s="266" t="s">
        <v>106</v>
      </c>
      <c r="E1302" s="310">
        <v>305790</v>
      </c>
      <c r="F1302" s="313">
        <v>41730</v>
      </c>
      <c r="G1302" s="326">
        <v>305790</v>
      </c>
      <c r="H1302" s="98">
        <f t="shared" si="25"/>
        <v>0</v>
      </c>
      <c r="I1302" s="266"/>
    </row>
    <row r="1303" spans="1:10" x14ac:dyDescent="0.25">
      <c r="A1303" s="269"/>
      <c r="B1303" s="283" t="s">
        <v>1390</v>
      </c>
      <c r="C1303" s="358" t="s">
        <v>1686</v>
      </c>
      <c r="D1303" s="266" t="s">
        <v>14</v>
      </c>
      <c r="E1303" s="310">
        <v>2720</v>
      </c>
      <c r="F1303" s="53">
        <v>41715</v>
      </c>
      <c r="G1303" s="52">
        <v>2720</v>
      </c>
      <c r="H1303" s="331">
        <f t="shared" si="25"/>
        <v>0</v>
      </c>
      <c r="I1303" s="266" t="s">
        <v>21</v>
      </c>
    </row>
    <row r="1304" spans="1:10" x14ac:dyDescent="0.25">
      <c r="A1304" s="269"/>
      <c r="B1304" s="283" t="s">
        <v>1391</v>
      </c>
      <c r="C1304" s="358" t="s">
        <v>1686</v>
      </c>
      <c r="D1304" s="266" t="s">
        <v>54</v>
      </c>
      <c r="E1304" s="310">
        <v>30984.5</v>
      </c>
      <c r="F1304" s="53">
        <v>41715</v>
      </c>
      <c r="G1304" s="52">
        <v>30984.5</v>
      </c>
      <c r="H1304" s="331">
        <f t="shared" si="25"/>
        <v>0</v>
      </c>
      <c r="I1304" s="266" t="s">
        <v>37</v>
      </c>
    </row>
    <row r="1305" spans="1:10" x14ac:dyDescent="0.25">
      <c r="A1305" s="269"/>
      <c r="B1305" s="264"/>
      <c r="C1305" s="388"/>
      <c r="D1305" s="37" t="s">
        <v>1918</v>
      </c>
      <c r="E1305" s="38"/>
      <c r="F1305" s="263"/>
      <c r="G1305" s="38"/>
      <c r="H1305" s="331"/>
    </row>
    <row r="1306" spans="1:10" x14ac:dyDescent="0.25">
      <c r="A1306" s="395"/>
      <c r="B1306" s="396"/>
      <c r="C1306" s="397"/>
      <c r="D1306" s="31" t="s">
        <v>1919</v>
      </c>
      <c r="E1306" s="58"/>
      <c r="F1306" s="340"/>
      <c r="G1306" s="58"/>
      <c r="H1306" s="398"/>
    </row>
    <row r="1307" spans="1:10" x14ac:dyDescent="0.25">
      <c r="A1307" s="269"/>
      <c r="B1307" s="264"/>
      <c r="C1307" s="375"/>
      <c r="D1307" s="135" t="s">
        <v>1918</v>
      </c>
      <c r="E1307" s="60"/>
      <c r="F1307" s="399"/>
      <c r="G1307" s="60"/>
      <c r="H1307" s="60"/>
    </row>
    <row r="1308" spans="1:10" ht="18.75" x14ac:dyDescent="0.3">
      <c r="A1308" s="592" t="str">
        <f>A1239</f>
        <v>REMISIONES DE    M A R Z O        2 0 1 4</v>
      </c>
      <c r="B1308" s="592"/>
      <c r="C1308" s="592"/>
      <c r="D1308" s="592"/>
      <c r="E1308" s="592"/>
      <c r="F1308" s="592"/>
      <c r="G1308" s="339"/>
      <c r="H1308" s="135"/>
    </row>
    <row r="1309" spans="1:10" ht="35.25" thickBot="1" x14ac:dyDescent="0.35">
      <c r="A1309" s="255" t="s">
        <v>1</v>
      </c>
      <c r="B1309" s="291" t="s">
        <v>2</v>
      </c>
      <c r="C1309" s="292"/>
      <c r="D1309" s="417" t="s">
        <v>1531</v>
      </c>
      <c r="E1309" s="9" t="s">
        <v>4</v>
      </c>
      <c r="F1309" s="418" t="s">
        <v>5</v>
      </c>
      <c r="G1309" s="419" t="s">
        <v>6</v>
      </c>
      <c r="H1309" s="420" t="s">
        <v>7</v>
      </c>
    </row>
    <row r="1310" spans="1:10" ht="15.75" thickTop="1" x14ac:dyDescent="0.25">
      <c r="A1310" s="362">
        <v>41715</v>
      </c>
      <c r="B1310" s="363" t="s">
        <v>1392</v>
      </c>
      <c r="C1310" s="358" t="s">
        <v>1686</v>
      </c>
      <c r="D1310" s="266" t="s">
        <v>124</v>
      </c>
      <c r="E1310" s="66">
        <v>7791</v>
      </c>
      <c r="F1310" s="298">
        <v>41715</v>
      </c>
      <c r="G1310" s="299">
        <v>7791</v>
      </c>
      <c r="H1310" s="40">
        <f t="shared" ref="H1310:H1373" si="26">E1310-G1310</f>
        <v>0</v>
      </c>
      <c r="I1310" s="266" t="s">
        <v>30</v>
      </c>
    </row>
    <row r="1311" spans="1:10" x14ac:dyDescent="0.25">
      <c r="A1311" s="269"/>
      <c r="B1311" s="283" t="s">
        <v>1394</v>
      </c>
      <c r="C1311" s="358" t="s">
        <v>1686</v>
      </c>
      <c r="D1311" s="266" t="s">
        <v>29</v>
      </c>
      <c r="E1311" s="310">
        <v>5750.5</v>
      </c>
      <c r="F1311" s="53">
        <v>41715</v>
      </c>
      <c r="G1311" s="52">
        <v>5750.5</v>
      </c>
      <c r="H1311" s="331">
        <f t="shared" si="26"/>
        <v>0</v>
      </c>
      <c r="I1311" s="266" t="s">
        <v>30</v>
      </c>
    </row>
    <row r="1312" spans="1:10" x14ac:dyDescent="0.25">
      <c r="A1312" s="269"/>
      <c r="B1312" s="283" t="s">
        <v>1396</v>
      </c>
      <c r="C1312" s="358" t="s">
        <v>1686</v>
      </c>
      <c r="D1312" s="266" t="s">
        <v>43</v>
      </c>
      <c r="E1312" s="310">
        <v>1520</v>
      </c>
      <c r="F1312" s="53">
        <v>41729</v>
      </c>
      <c r="G1312" s="52">
        <v>1520</v>
      </c>
      <c r="H1312" s="331">
        <f t="shared" si="26"/>
        <v>0</v>
      </c>
      <c r="I1312" s="266" t="s">
        <v>30</v>
      </c>
    </row>
    <row r="1313" spans="1:9" x14ac:dyDescent="0.25">
      <c r="A1313" s="269"/>
      <c r="B1313" s="283" t="s">
        <v>1399</v>
      </c>
      <c r="C1313" s="358" t="s">
        <v>1686</v>
      </c>
      <c r="D1313" s="266" t="s">
        <v>42</v>
      </c>
      <c r="E1313" s="310">
        <v>1520</v>
      </c>
      <c r="F1313" s="53">
        <v>41729</v>
      </c>
      <c r="G1313" s="52">
        <v>1520</v>
      </c>
      <c r="H1313" s="331">
        <f t="shared" si="26"/>
        <v>0</v>
      </c>
      <c r="I1313" s="266" t="s">
        <v>30</v>
      </c>
    </row>
    <row r="1314" spans="1:9" x14ac:dyDescent="0.25">
      <c r="A1314" s="269"/>
      <c r="B1314" s="283" t="s">
        <v>1400</v>
      </c>
      <c r="C1314" s="358" t="s">
        <v>1686</v>
      </c>
      <c r="D1314" s="266" t="s">
        <v>1793</v>
      </c>
      <c r="E1314" s="310">
        <v>1100</v>
      </c>
      <c r="F1314" s="53">
        <v>41715</v>
      </c>
      <c r="G1314" s="52">
        <v>1100</v>
      </c>
      <c r="H1314" s="331">
        <f t="shared" si="26"/>
        <v>0</v>
      </c>
      <c r="I1314" s="266" t="s">
        <v>30</v>
      </c>
    </row>
    <row r="1315" spans="1:9" x14ac:dyDescent="0.25">
      <c r="A1315" s="269"/>
      <c r="B1315" s="283" t="s">
        <v>1401</v>
      </c>
      <c r="C1315" s="358" t="s">
        <v>1686</v>
      </c>
      <c r="D1315" s="266" t="s">
        <v>34</v>
      </c>
      <c r="E1315" s="310">
        <v>2750.5</v>
      </c>
      <c r="F1315" s="421" t="s">
        <v>2406</v>
      </c>
      <c r="G1315" s="52">
        <v>2750.5</v>
      </c>
      <c r="H1315" s="331">
        <f t="shared" si="26"/>
        <v>0</v>
      </c>
      <c r="I1315" s="266" t="s">
        <v>30</v>
      </c>
    </row>
    <row r="1316" spans="1:9" x14ac:dyDescent="0.25">
      <c r="A1316" s="269"/>
      <c r="B1316" s="283" t="s">
        <v>1402</v>
      </c>
      <c r="C1316" s="358" t="s">
        <v>1686</v>
      </c>
      <c r="D1316" s="266" t="s">
        <v>55</v>
      </c>
      <c r="E1316" s="310">
        <v>7117.5</v>
      </c>
      <c r="F1316" s="53">
        <v>41715</v>
      </c>
      <c r="G1316" s="52">
        <v>7117.5</v>
      </c>
      <c r="H1316" s="331">
        <f t="shared" si="26"/>
        <v>0</v>
      </c>
      <c r="I1316" s="266" t="s">
        <v>8</v>
      </c>
    </row>
    <row r="1317" spans="1:9" ht="57" x14ac:dyDescent="0.25">
      <c r="A1317" s="269"/>
      <c r="B1317" s="283" t="s">
        <v>1404</v>
      </c>
      <c r="C1317" s="358" t="s">
        <v>1686</v>
      </c>
      <c r="D1317" s="266" t="s">
        <v>36</v>
      </c>
      <c r="E1317" s="310">
        <v>30922.5</v>
      </c>
      <c r="F1317" s="354" t="s">
        <v>2407</v>
      </c>
      <c r="G1317" s="422">
        <v>27500</v>
      </c>
      <c r="H1317" s="423">
        <f t="shared" si="26"/>
        <v>3422.5</v>
      </c>
      <c r="I1317" s="266" t="s">
        <v>217</v>
      </c>
    </row>
    <row r="1318" spans="1:9" x14ac:dyDescent="0.25">
      <c r="A1318" s="269"/>
      <c r="B1318" s="283" t="s">
        <v>1405</v>
      </c>
      <c r="C1318" s="358" t="s">
        <v>1686</v>
      </c>
      <c r="D1318" s="266" t="s">
        <v>449</v>
      </c>
      <c r="E1318" s="310">
        <v>427.7</v>
      </c>
      <c r="F1318" s="53">
        <v>41715</v>
      </c>
      <c r="G1318" s="52">
        <v>427.7</v>
      </c>
      <c r="H1318" s="98">
        <f t="shared" si="26"/>
        <v>0</v>
      </c>
      <c r="I1318" s="266" t="s">
        <v>30</v>
      </c>
    </row>
    <row r="1319" spans="1:9" x14ac:dyDescent="0.25">
      <c r="A1319" s="269"/>
      <c r="B1319" s="283" t="s">
        <v>1406</v>
      </c>
      <c r="C1319" s="358" t="s">
        <v>1686</v>
      </c>
      <c r="D1319" s="266" t="s">
        <v>49</v>
      </c>
      <c r="E1319" s="310">
        <v>4688.5</v>
      </c>
      <c r="F1319" s="313">
        <v>41748</v>
      </c>
      <c r="G1319" s="326">
        <v>4688.5</v>
      </c>
      <c r="H1319" s="98">
        <f t="shared" si="26"/>
        <v>0</v>
      </c>
      <c r="I1319" s="266"/>
    </row>
    <row r="1320" spans="1:9" x14ac:dyDescent="0.25">
      <c r="A1320" s="269"/>
      <c r="B1320" s="283" t="s">
        <v>1407</v>
      </c>
      <c r="C1320" s="358" t="s">
        <v>1686</v>
      </c>
      <c r="D1320" s="266" t="s">
        <v>1708</v>
      </c>
      <c r="E1320" s="310">
        <v>880</v>
      </c>
      <c r="F1320" s="53">
        <v>41715</v>
      </c>
      <c r="G1320" s="52">
        <v>880</v>
      </c>
      <c r="H1320" s="331">
        <f t="shared" si="26"/>
        <v>0</v>
      </c>
      <c r="I1320" s="266" t="s">
        <v>8</v>
      </c>
    </row>
    <row r="1321" spans="1:9" x14ac:dyDescent="0.25">
      <c r="A1321" s="269"/>
      <c r="B1321" s="283" t="s">
        <v>1409</v>
      </c>
      <c r="C1321" s="358" t="s">
        <v>1686</v>
      </c>
      <c r="D1321" s="266" t="s">
        <v>49</v>
      </c>
      <c r="E1321" s="310">
        <v>78</v>
      </c>
      <c r="F1321" s="53">
        <v>41715</v>
      </c>
      <c r="G1321" s="52">
        <v>78</v>
      </c>
      <c r="H1321" s="331">
        <f t="shared" si="26"/>
        <v>0</v>
      </c>
      <c r="I1321" s="266"/>
    </row>
    <row r="1322" spans="1:9" x14ac:dyDescent="0.25">
      <c r="A1322" s="269"/>
      <c r="B1322" s="283" t="s">
        <v>1411</v>
      </c>
      <c r="C1322" s="358" t="s">
        <v>1686</v>
      </c>
      <c r="D1322" s="266" t="s">
        <v>44</v>
      </c>
      <c r="E1322" s="310">
        <v>6840</v>
      </c>
      <c r="F1322" s="53">
        <v>41729</v>
      </c>
      <c r="G1322" s="52">
        <v>6840</v>
      </c>
      <c r="H1322" s="331">
        <f t="shared" si="26"/>
        <v>0</v>
      </c>
      <c r="I1322" s="266" t="s">
        <v>45</v>
      </c>
    </row>
    <row r="1323" spans="1:9" x14ac:dyDescent="0.25">
      <c r="A1323" s="269"/>
      <c r="B1323" s="283" t="s">
        <v>1412</v>
      </c>
      <c r="C1323" s="358" t="s">
        <v>1686</v>
      </c>
      <c r="D1323" s="266" t="s">
        <v>66</v>
      </c>
      <c r="E1323" s="310">
        <v>1490.5</v>
      </c>
      <c r="F1323" s="53">
        <v>41715</v>
      </c>
      <c r="G1323" s="52">
        <v>1490.5</v>
      </c>
      <c r="H1323" s="331">
        <f t="shared" si="26"/>
        <v>0</v>
      </c>
      <c r="I1323" s="266" t="s">
        <v>217</v>
      </c>
    </row>
    <row r="1324" spans="1:9" x14ac:dyDescent="0.25">
      <c r="A1324" s="269"/>
      <c r="B1324" s="283" t="s">
        <v>1413</v>
      </c>
      <c r="C1324" s="358" t="s">
        <v>1686</v>
      </c>
      <c r="D1324" s="266" t="s">
        <v>47</v>
      </c>
      <c r="E1324" s="310">
        <v>4631.5</v>
      </c>
      <c r="F1324" s="53">
        <v>41715</v>
      </c>
      <c r="G1324" s="52">
        <v>4631.5</v>
      </c>
      <c r="H1324" s="331">
        <f t="shared" si="26"/>
        <v>0</v>
      </c>
      <c r="I1324" s="266" t="s">
        <v>30</v>
      </c>
    </row>
    <row r="1325" spans="1:9" x14ac:dyDescent="0.25">
      <c r="A1325" s="269"/>
      <c r="B1325" s="283" t="s">
        <v>1414</v>
      </c>
      <c r="C1325" s="358" t="s">
        <v>1686</v>
      </c>
      <c r="D1325" s="266" t="s">
        <v>119</v>
      </c>
      <c r="E1325" s="310">
        <v>239</v>
      </c>
      <c r="F1325" s="53">
        <v>41715</v>
      </c>
      <c r="G1325" s="52">
        <v>239</v>
      </c>
      <c r="H1325" s="331">
        <f t="shared" si="26"/>
        <v>0</v>
      </c>
      <c r="I1325" s="266" t="s">
        <v>217</v>
      </c>
    </row>
    <row r="1326" spans="1:9" x14ac:dyDescent="0.25">
      <c r="A1326" s="269"/>
      <c r="B1326" s="283" t="s">
        <v>1416</v>
      </c>
      <c r="C1326" s="358" t="s">
        <v>1686</v>
      </c>
      <c r="D1326" s="266" t="s">
        <v>51</v>
      </c>
      <c r="E1326" s="310">
        <v>2697</v>
      </c>
      <c r="F1326" s="53">
        <v>41715</v>
      </c>
      <c r="G1326" s="52">
        <v>2697</v>
      </c>
      <c r="H1326" s="331">
        <f t="shared" si="26"/>
        <v>0</v>
      </c>
      <c r="I1326" s="266" t="s">
        <v>217</v>
      </c>
    </row>
    <row r="1327" spans="1:9" x14ac:dyDescent="0.25">
      <c r="A1327" s="269"/>
      <c r="B1327" s="283" t="s">
        <v>1418</v>
      </c>
      <c r="C1327" s="358" t="s">
        <v>1686</v>
      </c>
      <c r="D1327" s="266" t="s">
        <v>8</v>
      </c>
      <c r="E1327" s="310">
        <v>730</v>
      </c>
      <c r="F1327" s="53">
        <v>41715</v>
      </c>
      <c r="G1327" s="52">
        <v>730</v>
      </c>
      <c r="H1327" s="98">
        <f t="shared" si="26"/>
        <v>0</v>
      </c>
      <c r="I1327" s="266" t="s">
        <v>8</v>
      </c>
    </row>
    <row r="1328" spans="1:9" x14ac:dyDescent="0.25">
      <c r="A1328" s="269"/>
      <c r="B1328" s="283" t="s">
        <v>1419</v>
      </c>
      <c r="C1328" s="358" t="s">
        <v>1686</v>
      </c>
      <c r="D1328" s="266" t="s">
        <v>54</v>
      </c>
      <c r="E1328" s="310">
        <v>1119.5</v>
      </c>
      <c r="F1328" s="53">
        <v>41715</v>
      </c>
      <c r="G1328" s="52">
        <v>1119.5</v>
      </c>
      <c r="H1328" s="98">
        <f t="shared" si="26"/>
        <v>0</v>
      </c>
      <c r="I1328" s="266" t="s">
        <v>30</v>
      </c>
    </row>
    <row r="1329" spans="1:9" x14ac:dyDescent="0.25">
      <c r="A1329" s="269"/>
      <c r="B1329" s="283" t="s">
        <v>1420</v>
      </c>
      <c r="C1329" s="358" t="s">
        <v>1686</v>
      </c>
      <c r="D1329" s="266" t="s">
        <v>119</v>
      </c>
      <c r="E1329" s="310">
        <v>1804</v>
      </c>
      <c r="F1329" s="53">
        <v>41715</v>
      </c>
      <c r="G1329" s="52">
        <v>1804</v>
      </c>
      <c r="H1329" s="98">
        <f t="shared" si="26"/>
        <v>0</v>
      </c>
      <c r="I1329" s="266" t="s">
        <v>217</v>
      </c>
    </row>
    <row r="1330" spans="1:9" x14ac:dyDescent="0.25">
      <c r="A1330" s="269"/>
      <c r="B1330" s="283" t="s">
        <v>1422</v>
      </c>
      <c r="C1330" s="358" t="s">
        <v>1686</v>
      </c>
      <c r="D1330" s="273" t="s">
        <v>53</v>
      </c>
      <c r="E1330" s="318">
        <v>0</v>
      </c>
      <c r="F1330" s="53"/>
      <c r="G1330" s="52"/>
      <c r="H1330" s="98">
        <f t="shared" si="26"/>
        <v>0</v>
      </c>
      <c r="I1330" s="266" t="s">
        <v>324</v>
      </c>
    </row>
    <row r="1331" spans="1:9" x14ac:dyDescent="0.25">
      <c r="A1331" s="269"/>
      <c r="B1331" s="283" t="s">
        <v>1423</v>
      </c>
      <c r="C1331" s="358" t="s">
        <v>1686</v>
      </c>
      <c r="D1331" s="266" t="s">
        <v>136</v>
      </c>
      <c r="E1331" s="310">
        <v>765</v>
      </c>
      <c r="F1331" s="53">
        <v>41715</v>
      </c>
      <c r="G1331" s="52">
        <v>765</v>
      </c>
      <c r="H1331" s="98">
        <f t="shared" si="26"/>
        <v>0</v>
      </c>
      <c r="I1331" s="266"/>
    </row>
    <row r="1332" spans="1:9" x14ac:dyDescent="0.25">
      <c r="A1332" s="269"/>
      <c r="B1332" s="283" t="s">
        <v>1424</v>
      </c>
      <c r="C1332" s="358" t="s">
        <v>1686</v>
      </c>
      <c r="D1332" s="266" t="s">
        <v>66</v>
      </c>
      <c r="E1332" s="310">
        <v>353.4</v>
      </c>
      <c r="F1332" s="53">
        <v>41715</v>
      </c>
      <c r="G1332" s="52">
        <v>353.4</v>
      </c>
      <c r="H1332" s="98">
        <f t="shared" si="26"/>
        <v>0</v>
      </c>
      <c r="I1332" s="266" t="s">
        <v>30</v>
      </c>
    </row>
    <row r="1333" spans="1:9" x14ac:dyDescent="0.25">
      <c r="A1333" s="269"/>
      <c r="B1333" s="283" t="s">
        <v>1426</v>
      </c>
      <c r="C1333" s="358" t="s">
        <v>1686</v>
      </c>
      <c r="D1333" s="266" t="s">
        <v>215</v>
      </c>
      <c r="E1333" s="310">
        <v>3344</v>
      </c>
      <c r="F1333" s="53">
        <v>41715</v>
      </c>
      <c r="G1333" s="52">
        <v>3344</v>
      </c>
      <c r="H1333" s="98">
        <f t="shared" si="26"/>
        <v>0</v>
      </c>
      <c r="I1333" s="266"/>
    </row>
    <row r="1334" spans="1:9" x14ac:dyDescent="0.25">
      <c r="A1334" s="269"/>
      <c r="B1334" s="283" t="s">
        <v>1427</v>
      </c>
      <c r="C1334" s="358" t="s">
        <v>1686</v>
      </c>
      <c r="D1334" s="266" t="s">
        <v>875</v>
      </c>
      <c r="E1334" s="310">
        <v>14563.5</v>
      </c>
      <c r="F1334" s="53">
        <v>41715</v>
      </c>
      <c r="G1334" s="52">
        <v>14563.5</v>
      </c>
      <c r="H1334" s="98">
        <f t="shared" si="26"/>
        <v>0</v>
      </c>
      <c r="I1334" s="266"/>
    </row>
    <row r="1335" spans="1:9" x14ac:dyDescent="0.25">
      <c r="A1335" s="269"/>
      <c r="B1335" s="283" t="s">
        <v>1428</v>
      </c>
      <c r="C1335" s="358" t="s">
        <v>1686</v>
      </c>
      <c r="D1335" s="266" t="s">
        <v>32</v>
      </c>
      <c r="E1335" s="310">
        <v>13531.5</v>
      </c>
      <c r="F1335" s="53">
        <v>41715</v>
      </c>
      <c r="G1335" s="52">
        <v>13531.5</v>
      </c>
      <c r="H1335" s="98">
        <f t="shared" si="26"/>
        <v>0</v>
      </c>
      <c r="I1335" s="266" t="s">
        <v>30</v>
      </c>
    </row>
    <row r="1336" spans="1:9" x14ac:dyDescent="0.25">
      <c r="A1336" s="269"/>
      <c r="B1336" s="283" t="s">
        <v>1430</v>
      </c>
      <c r="C1336" s="358" t="s">
        <v>1686</v>
      </c>
      <c r="D1336" s="266" t="s">
        <v>8</v>
      </c>
      <c r="E1336" s="310">
        <v>937</v>
      </c>
      <c r="F1336" s="53">
        <v>41715</v>
      </c>
      <c r="G1336" s="52">
        <v>937</v>
      </c>
      <c r="H1336" s="98">
        <f t="shared" si="26"/>
        <v>0</v>
      </c>
      <c r="I1336" s="266" t="s">
        <v>8</v>
      </c>
    </row>
    <row r="1337" spans="1:9" x14ac:dyDescent="0.25">
      <c r="A1337" s="269"/>
      <c r="B1337" s="283" t="s">
        <v>1431</v>
      </c>
      <c r="C1337" s="358" t="s">
        <v>1686</v>
      </c>
      <c r="D1337" s="266" t="s">
        <v>149</v>
      </c>
      <c r="E1337" s="310">
        <v>18064</v>
      </c>
      <c r="F1337" s="53">
        <v>41717</v>
      </c>
      <c r="G1337" s="52">
        <v>18064</v>
      </c>
      <c r="H1337" s="98">
        <f t="shared" si="26"/>
        <v>0</v>
      </c>
      <c r="I1337" s="266" t="s">
        <v>27</v>
      </c>
    </row>
    <row r="1338" spans="1:9" x14ac:dyDescent="0.25">
      <c r="A1338" s="269"/>
      <c r="B1338" s="283" t="s">
        <v>1432</v>
      </c>
      <c r="C1338" s="358" t="s">
        <v>1686</v>
      </c>
      <c r="D1338" s="266" t="s">
        <v>27</v>
      </c>
      <c r="E1338" s="310">
        <v>4617</v>
      </c>
      <c r="F1338" s="53">
        <v>41717</v>
      </c>
      <c r="G1338" s="52">
        <v>4617</v>
      </c>
      <c r="H1338" s="98">
        <f t="shared" si="26"/>
        <v>0</v>
      </c>
      <c r="I1338" s="266" t="s">
        <v>27</v>
      </c>
    </row>
    <row r="1339" spans="1:9" x14ac:dyDescent="0.25">
      <c r="A1339" s="269"/>
      <c r="B1339" s="283" t="s">
        <v>1434</v>
      </c>
      <c r="C1339" s="358" t="s">
        <v>1686</v>
      </c>
      <c r="D1339" s="273" t="s">
        <v>53</v>
      </c>
      <c r="E1339" s="318">
        <v>0</v>
      </c>
      <c r="F1339" s="53"/>
      <c r="G1339" s="52"/>
      <c r="H1339" s="98">
        <f t="shared" si="26"/>
        <v>0</v>
      </c>
      <c r="I1339" s="266" t="s">
        <v>324</v>
      </c>
    </row>
    <row r="1340" spans="1:9" x14ac:dyDescent="0.25">
      <c r="A1340" s="269"/>
      <c r="B1340" s="283" t="s">
        <v>1435</v>
      </c>
      <c r="C1340" s="358" t="s">
        <v>1686</v>
      </c>
      <c r="D1340" s="266" t="s">
        <v>27</v>
      </c>
      <c r="E1340" s="310">
        <v>3603</v>
      </c>
      <c r="F1340" s="53">
        <v>41715</v>
      </c>
      <c r="G1340" s="52">
        <v>3603</v>
      </c>
      <c r="H1340" s="98">
        <f t="shared" si="26"/>
        <v>0</v>
      </c>
      <c r="I1340" s="266" t="s">
        <v>21</v>
      </c>
    </row>
    <row r="1341" spans="1:9" x14ac:dyDescent="0.25">
      <c r="A1341" s="269"/>
      <c r="B1341" s="283" t="s">
        <v>1437</v>
      </c>
      <c r="C1341" s="358" t="s">
        <v>1686</v>
      </c>
      <c r="D1341" s="266" t="s">
        <v>74</v>
      </c>
      <c r="E1341" s="310">
        <v>8429</v>
      </c>
      <c r="F1341" s="53">
        <v>41715</v>
      </c>
      <c r="G1341" s="52">
        <v>8429</v>
      </c>
      <c r="H1341" s="98">
        <f t="shared" si="26"/>
        <v>0</v>
      </c>
      <c r="I1341" s="266"/>
    </row>
    <row r="1342" spans="1:9" x14ac:dyDescent="0.25">
      <c r="A1342" s="269"/>
      <c r="B1342" s="283" t="s">
        <v>1438</v>
      </c>
      <c r="C1342" s="358" t="s">
        <v>1686</v>
      </c>
      <c r="D1342" s="266" t="s">
        <v>130</v>
      </c>
      <c r="E1342" s="310">
        <v>6155</v>
      </c>
      <c r="F1342" s="53">
        <v>41716</v>
      </c>
      <c r="G1342" s="52">
        <v>6155</v>
      </c>
      <c r="H1342" s="98">
        <f t="shared" si="26"/>
        <v>0</v>
      </c>
      <c r="I1342" s="266" t="s">
        <v>21</v>
      </c>
    </row>
    <row r="1343" spans="1:9" x14ac:dyDescent="0.25">
      <c r="A1343" s="269"/>
      <c r="B1343" s="283" t="s">
        <v>1439</v>
      </c>
      <c r="C1343" s="358" t="s">
        <v>1686</v>
      </c>
      <c r="D1343" s="266" t="s">
        <v>245</v>
      </c>
      <c r="E1343" s="310">
        <v>30259</v>
      </c>
      <c r="F1343" s="53">
        <v>41717</v>
      </c>
      <c r="G1343" s="52">
        <v>30259</v>
      </c>
      <c r="H1343" s="98">
        <f t="shared" si="26"/>
        <v>0</v>
      </c>
      <c r="I1343" s="266" t="s">
        <v>27</v>
      </c>
    </row>
    <row r="1344" spans="1:9" x14ac:dyDescent="0.25">
      <c r="A1344" s="269"/>
      <c r="B1344" s="283" t="s">
        <v>1440</v>
      </c>
      <c r="C1344" s="358" t="s">
        <v>1686</v>
      </c>
      <c r="D1344" s="266" t="s">
        <v>545</v>
      </c>
      <c r="E1344" s="310">
        <v>27737.5</v>
      </c>
      <c r="F1344" s="53">
        <v>41717</v>
      </c>
      <c r="G1344" s="52">
        <v>27737.5</v>
      </c>
      <c r="H1344" s="98">
        <f t="shared" si="26"/>
        <v>0</v>
      </c>
      <c r="I1344" s="266" t="s">
        <v>27</v>
      </c>
    </row>
    <row r="1345" spans="1:9" x14ac:dyDescent="0.25">
      <c r="A1345" s="269"/>
      <c r="B1345" s="283" t="s">
        <v>1441</v>
      </c>
      <c r="C1345" s="358" t="s">
        <v>1686</v>
      </c>
      <c r="D1345" s="266" t="s">
        <v>16</v>
      </c>
      <c r="E1345" s="310">
        <v>41016.5</v>
      </c>
      <c r="F1345" s="313">
        <v>41738</v>
      </c>
      <c r="G1345" s="326">
        <v>41016.5</v>
      </c>
      <c r="H1345" s="98">
        <f t="shared" si="26"/>
        <v>0</v>
      </c>
      <c r="I1345" s="266" t="s">
        <v>21</v>
      </c>
    </row>
    <row r="1346" spans="1:9" x14ac:dyDescent="0.25">
      <c r="A1346" s="269"/>
      <c r="B1346" s="283" t="s">
        <v>1442</v>
      </c>
      <c r="C1346" s="358" t="s">
        <v>1686</v>
      </c>
      <c r="D1346" s="266" t="s">
        <v>2053</v>
      </c>
      <c r="E1346" s="310">
        <v>1873</v>
      </c>
      <c r="F1346" s="53">
        <v>41717</v>
      </c>
      <c r="G1346" s="52">
        <v>1873</v>
      </c>
      <c r="H1346" s="98">
        <f t="shared" si="26"/>
        <v>0</v>
      </c>
      <c r="I1346" s="266" t="s">
        <v>27</v>
      </c>
    </row>
    <row r="1347" spans="1:9" x14ac:dyDescent="0.25">
      <c r="A1347" s="269"/>
      <c r="B1347" s="283" t="s">
        <v>1443</v>
      </c>
      <c r="C1347" s="358" t="s">
        <v>1686</v>
      </c>
      <c r="D1347" s="266" t="s">
        <v>183</v>
      </c>
      <c r="E1347" s="310">
        <v>334</v>
      </c>
      <c r="F1347" s="53">
        <v>41715</v>
      </c>
      <c r="G1347" s="52">
        <v>334</v>
      </c>
      <c r="H1347" s="98">
        <f t="shared" si="26"/>
        <v>0</v>
      </c>
      <c r="I1347" s="266"/>
    </row>
    <row r="1348" spans="1:9" x14ac:dyDescent="0.25">
      <c r="A1348" s="269"/>
      <c r="B1348" s="283" t="s">
        <v>1444</v>
      </c>
      <c r="C1348" s="358" t="s">
        <v>1686</v>
      </c>
      <c r="D1348" s="266" t="s">
        <v>8</v>
      </c>
      <c r="E1348" s="310">
        <v>1810</v>
      </c>
      <c r="F1348" s="53">
        <v>41715</v>
      </c>
      <c r="G1348" s="52">
        <v>1810</v>
      </c>
      <c r="H1348" s="98">
        <f t="shared" si="26"/>
        <v>0</v>
      </c>
      <c r="I1348" s="266" t="s">
        <v>8</v>
      </c>
    </row>
    <row r="1349" spans="1:9" x14ac:dyDescent="0.25">
      <c r="A1349" s="269"/>
      <c r="B1349" s="283" t="s">
        <v>1445</v>
      </c>
      <c r="C1349" s="358" t="s">
        <v>1686</v>
      </c>
      <c r="D1349" s="266" t="s">
        <v>188</v>
      </c>
      <c r="E1349" s="310">
        <v>8535</v>
      </c>
      <c r="F1349" s="53">
        <v>41715</v>
      </c>
      <c r="G1349" s="52">
        <v>8535</v>
      </c>
      <c r="H1349" s="98">
        <f t="shared" si="26"/>
        <v>0</v>
      </c>
      <c r="I1349" s="266" t="s">
        <v>21</v>
      </c>
    </row>
    <row r="1350" spans="1:9" x14ac:dyDescent="0.25">
      <c r="A1350" s="269"/>
      <c r="B1350" s="283" t="s">
        <v>1447</v>
      </c>
      <c r="C1350" s="358" t="s">
        <v>1686</v>
      </c>
      <c r="D1350" s="266" t="s">
        <v>88</v>
      </c>
      <c r="E1350" s="310">
        <v>3845</v>
      </c>
      <c r="F1350" s="53">
        <v>41717</v>
      </c>
      <c r="G1350" s="64">
        <v>3845</v>
      </c>
      <c r="H1350" s="98">
        <f t="shared" si="26"/>
        <v>0</v>
      </c>
      <c r="I1350" s="266" t="s">
        <v>27</v>
      </c>
    </row>
    <row r="1351" spans="1:9" x14ac:dyDescent="0.25">
      <c r="A1351" s="269"/>
      <c r="B1351" s="283" t="s">
        <v>1449</v>
      </c>
      <c r="C1351" s="358" t="s">
        <v>1686</v>
      </c>
      <c r="D1351" s="266" t="s">
        <v>766</v>
      </c>
      <c r="E1351" s="310">
        <v>1821.5</v>
      </c>
      <c r="F1351" s="53">
        <v>41717</v>
      </c>
      <c r="G1351" s="64">
        <v>1821.5</v>
      </c>
      <c r="H1351" s="98">
        <f t="shared" si="26"/>
        <v>0</v>
      </c>
      <c r="I1351" s="266" t="s">
        <v>27</v>
      </c>
    </row>
    <row r="1352" spans="1:9" x14ac:dyDescent="0.25">
      <c r="A1352" s="269"/>
      <c r="B1352" s="283" t="s">
        <v>1450</v>
      </c>
      <c r="C1352" s="358" t="s">
        <v>1686</v>
      </c>
      <c r="D1352" s="266" t="s">
        <v>85</v>
      </c>
      <c r="E1352" s="310">
        <v>14445</v>
      </c>
      <c r="F1352" s="53">
        <v>41717</v>
      </c>
      <c r="G1352" s="64">
        <v>14445</v>
      </c>
      <c r="H1352" s="98">
        <f t="shared" si="26"/>
        <v>0</v>
      </c>
      <c r="I1352" s="266" t="s">
        <v>27</v>
      </c>
    </row>
    <row r="1353" spans="1:9" x14ac:dyDescent="0.25">
      <c r="A1353" s="269"/>
      <c r="B1353" s="283" t="s">
        <v>1451</v>
      </c>
      <c r="C1353" s="358" t="s">
        <v>1686</v>
      </c>
      <c r="D1353" s="266" t="s">
        <v>99</v>
      </c>
      <c r="E1353" s="310">
        <v>1796</v>
      </c>
      <c r="F1353" s="53">
        <v>41717</v>
      </c>
      <c r="G1353" s="64">
        <v>1796</v>
      </c>
      <c r="H1353" s="98">
        <f t="shared" si="26"/>
        <v>0</v>
      </c>
      <c r="I1353" s="266" t="s">
        <v>27</v>
      </c>
    </row>
    <row r="1354" spans="1:9" x14ac:dyDescent="0.25">
      <c r="A1354" s="269"/>
      <c r="B1354" s="283" t="s">
        <v>1452</v>
      </c>
      <c r="C1354" s="358" t="s">
        <v>1686</v>
      </c>
      <c r="D1354" s="266" t="s">
        <v>11</v>
      </c>
      <c r="E1354" s="310">
        <v>25690.5</v>
      </c>
      <c r="F1354" s="313">
        <v>41732</v>
      </c>
      <c r="G1354" s="326">
        <v>25690.5</v>
      </c>
      <c r="H1354" s="98">
        <f t="shared" si="26"/>
        <v>0</v>
      </c>
      <c r="I1354" s="266" t="s">
        <v>37</v>
      </c>
    </row>
    <row r="1355" spans="1:9" x14ac:dyDescent="0.25">
      <c r="A1355" s="269"/>
      <c r="B1355" s="283" t="s">
        <v>1453</v>
      </c>
      <c r="C1355" s="358" t="s">
        <v>1686</v>
      </c>
      <c r="D1355" s="266" t="s">
        <v>133</v>
      </c>
      <c r="E1355" s="310">
        <v>22482</v>
      </c>
      <c r="F1355" s="53">
        <v>41715</v>
      </c>
      <c r="G1355" s="52">
        <v>22482</v>
      </c>
      <c r="H1355" s="98">
        <f t="shared" si="26"/>
        <v>0</v>
      </c>
      <c r="I1355" s="266" t="s">
        <v>8</v>
      </c>
    </row>
    <row r="1356" spans="1:9" x14ac:dyDescent="0.25">
      <c r="A1356" s="269"/>
      <c r="B1356" s="283" t="s">
        <v>1454</v>
      </c>
      <c r="C1356" s="358" t="s">
        <v>1686</v>
      </c>
      <c r="D1356" s="266" t="s">
        <v>245</v>
      </c>
      <c r="E1356" s="310">
        <v>5889.5</v>
      </c>
      <c r="F1356" s="53">
        <v>41717</v>
      </c>
      <c r="G1356" s="52">
        <v>5889.5</v>
      </c>
      <c r="H1356" s="98">
        <f t="shared" si="26"/>
        <v>0</v>
      </c>
      <c r="I1356" s="266"/>
    </row>
    <row r="1357" spans="1:9" x14ac:dyDescent="0.25">
      <c r="A1357" s="269"/>
      <c r="B1357" s="283" t="s">
        <v>1455</v>
      </c>
      <c r="C1357" s="358" t="s">
        <v>1686</v>
      </c>
      <c r="D1357" s="266" t="s">
        <v>68</v>
      </c>
      <c r="E1357" s="310">
        <v>6264</v>
      </c>
      <c r="F1357" s="78" t="s">
        <v>2408</v>
      </c>
      <c r="G1357" s="52">
        <v>6264</v>
      </c>
      <c r="H1357" s="98">
        <f t="shared" si="26"/>
        <v>0</v>
      </c>
      <c r="I1357" s="266" t="s">
        <v>37</v>
      </c>
    </row>
    <row r="1358" spans="1:9" x14ac:dyDescent="0.25">
      <c r="A1358" s="269"/>
      <c r="B1358" s="283" t="s">
        <v>1456</v>
      </c>
      <c r="C1358" s="358" t="s">
        <v>1686</v>
      </c>
      <c r="D1358" s="266" t="s">
        <v>180</v>
      </c>
      <c r="E1358" s="310">
        <v>32259.5</v>
      </c>
      <c r="F1358" s="78" t="s">
        <v>2409</v>
      </c>
      <c r="G1358" s="52">
        <v>32259.5</v>
      </c>
      <c r="H1358" s="98">
        <f t="shared" si="26"/>
        <v>0</v>
      </c>
      <c r="I1358" s="266" t="s">
        <v>37</v>
      </c>
    </row>
    <row r="1359" spans="1:9" x14ac:dyDescent="0.25">
      <c r="A1359" s="269"/>
      <c r="B1359" s="283" t="s">
        <v>1458</v>
      </c>
      <c r="C1359" s="358" t="s">
        <v>1686</v>
      </c>
      <c r="D1359" s="266" t="s">
        <v>260</v>
      </c>
      <c r="E1359" s="310">
        <v>500</v>
      </c>
      <c r="F1359" s="53">
        <v>41715</v>
      </c>
      <c r="G1359" s="52">
        <v>500</v>
      </c>
      <c r="H1359" s="98">
        <f t="shared" si="26"/>
        <v>0</v>
      </c>
      <c r="I1359" s="266" t="s">
        <v>45</v>
      </c>
    </row>
    <row r="1360" spans="1:9" x14ac:dyDescent="0.25">
      <c r="A1360" s="269"/>
      <c r="B1360" s="283" t="s">
        <v>1459</v>
      </c>
      <c r="C1360" s="358" t="s">
        <v>1686</v>
      </c>
      <c r="D1360" s="266" t="s">
        <v>96</v>
      </c>
      <c r="E1360" s="310">
        <v>22185.5</v>
      </c>
      <c r="F1360" s="53">
        <v>41715</v>
      </c>
      <c r="G1360" s="52">
        <v>22185.5</v>
      </c>
      <c r="H1360" s="98">
        <f t="shared" si="26"/>
        <v>0</v>
      </c>
      <c r="I1360" s="266" t="s">
        <v>217</v>
      </c>
    </row>
    <row r="1361" spans="1:9" x14ac:dyDescent="0.25">
      <c r="A1361" s="269"/>
      <c r="B1361" s="283" t="s">
        <v>1460</v>
      </c>
      <c r="C1361" s="358" t="s">
        <v>1686</v>
      </c>
      <c r="D1361" s="266" t="s">
        <v>91</v>
      </c>
      <c r="E1361" s="310">
        <v>590</v>
      </c>
      <c r="F1361" s="53">
        <v>41717</v>
      </c>
      <c r="G1361" s="52">
        <v>590</v>
      </c>
      <c r="H1361" s="98">
        <f t="shared" si="26"/>
        <v>0</v>
      </c>
      <c r="I1361" s="266" t="s">
        <v>27</v>
      </c>
    </row>
    <row r="1362" spans="1:9" x14ac:dyDescent="0.25">
      <c r="A1362" s="269"/>
      <c r="B1362" s="283" t="s">
        <v>1461</v>
      </c>
      <c r="C1362" s="358" t="s">
        <v>1686</v>
      </c>
      <c r="D1362" s="266" t="s">
        <v>2410</v>
      </c>
      <c r="E1362" s="310">
        <v>16886.5</v>
      </c>
      <c r="F1362" s="53">
        <v>41715</v>
      </c>
      <c r="G1362" s="52">
        <v>16886.5</v>
      </c>
      <c r="H1362" s="98">
        <f t="shared" si="26"/>
        <v>0</v>
      </c>
      <c r="I1362" s="266" t="s">
        <v>65</v>
      </c>
    </row>
    <row r="1363" spans="1:9" x14ac:dyDescent="0.25">
      <c r="A1363" s="269"/>
      <c r="B1363" s="283" t="s">
        <v>1462</v>
      </c>
      <c r="C1363" s="358" t="s">
        <v>1686</v>
      </c>
      <c r="D1363" s="266" t="s">
        <v>2411</v>
      </c>
      <c r="E1363" s="310">
        <v>420</v>
      </c>
      <c r="F1363" s="53">
        <v>41715</v>
      </c>
      <c r="G1363" s="52">
        <v>420</v>
      </c>
      <c r="H1363" s="98">
        <f t="shared" si="26"/>
        <v>0</v>
      </c>
      <c r="I1363" s="266"/>
    </row>
    <row r="1364" spans="1:9" x14ac:dyDescent="0.25">
      <c r="A1364" s="269"/>
      <c r="B1364" s="283" t="s">
        <v>1463</v>
      </c>
      <c r="C1364" s="358" t="s">
        <v>1686</v>
      </c>
      <c r="D1364" s="266" t="s">
        <v>83</v>
      </c>
      <c r="E1364" s="310">
        <v>1165</v>
      </c>
      <c r="F1364" s="53">
        <v>41715</v>
      </c>
      <c r="G1364" s="52">
        <v>1165</v>
      </c>
      <c r="H1364" s="98">
        <f t="shared" si="26"/>
        <v>0</v>
      </c>
      <c r="I1364" s="266" t="s">
        <v>65</v>
      </c>
    </row>
    <row r="1365" spans="1:9" x14ac:dyDescent="0.25">
      <c r="A1365" s="269"/>
      <c r="B1365" s="283" t="s">
        <v>1465</v>
      </c>
      <c r="C1365" s="358" t="s">
        <v>1686</v>
      </c>
      <c r="D1365" s="266" t="s">
        <v>233</v>
      </c>
      <c r="E1365" s="310">
        <v>1562.5</v>
      </c>
      <c r="F1365" s="53">
        <v>41715</v>
      </c>
      <c r="G1365" s="52">
        <v>1562.5</v>
      </c>
      <c r="H1365" s="98">
        <f t="shared" si="26"/>
        <v>0</v>
      </c>
      <c r="I1365" s="266" t="s">
        <v>65</v>
      </c>
    </row>
    <row r="1366" spans="1:9" x14ac:dyDescent="0.25">
      <c r="A1366" s="269"/>
      <c r="B1366" s="283" t="s">
        <v>1467</v>
      </c>
      <c r="C1366" s="358" t="s">
        <v>1686</v>
      </c>
      <c r="D1366" s="266" t="s">
        <v>1992</v>
      </c>
      <c r="E1366" s="310">
        <v>2014.5</v>
      </c>
      <c r="F1366" s="53">
        <v>41715</v>
      </c>
      <c r="G1366" s="52">
        <v>2014.5</v>
      </c>
      <c r="H1366" s="98">
        <f t="shared" si="26"/>
        <v>0</v>
      </c>
      <c r="I1366" s="266" t="s">
        <v>65</v>
      </c>
    </row>
    <row r="1367" spans="1:9" x14ac:dyDescent="0.25">
      <c r="A1367" s="269"/>
      <c r="B1367" s="283" t="s">
        <v>1468</v>
      </c>
      <c r="C1367" s="358" t="s">
        <v>1686</v>
      </c>
      <c r="D1367" s="266" t="s">
        <v>235</v>
      </c>
      <c r="E1367" s="310">
        <v>1929.6</v>
      </c>
      <c r="F1367" s="53">
        <v>41715</v>
      </c>
      <c r="G1367" s="52">
        <v>1929.6</v>
      </c>
      <c r="H1367" s="331">
        <f t="shared" si="26"/>
        <v>0</v>
      </c>
      <c r="I1367" s="266" t="s">
        <v>65</v>
      </c>
    </row>
    <row r="1368" spans="1:9" x14ac:dyDescent="0.25">
      <c r="A1368" s="269"/>
      <c r="B1368" s="283" t="s">
        <v>1469</v>
      </c>
      <c r="C1368" s="358" t="s">
        <v>1686</v>
      </c>
      <c r="D1368" s="266" t="s">
        <v>78</v>
      </c>
      <c r="E1368" s="310">
        <v>2054.1</v>
      </c>
      <c r="F1368" s="53">
        <v>41715</v>
      </c>
      <c r="G1368" s="52">
        <v>2054.1</v>
      </c>
      <c r="H1368" s="331">
        <f t="shared" si="26"/>
        <v>0</v>
      </c>
      <c r="I1368" s="266" t="s">
        <v>65</v>
      </c>
    </row>
    <row r="1369" spans="1:9" x14ac:dyDescent="0.25">
      <c r="A1369" s="269"/>
      <c r="B1369" s="283" t="s">
        <v>1470</v>
      </c>
      <c r="C1369" s="358" t="s">
        <v>1686</v>
      </c>
      <c r="D1369" s="266" t="s">
        <v>80</v>
      </c>
      <c r="E1369" s="310">
        <v>2482.5</v>
      </c>
      <c r="F1369" s="53">
        <v>41715</v>
      </c>
      <c r="G1369" s="52">
        <v>2482.5</v>
      </c>
      <c r="H1369" s="331">
        <f t="shared" si="26"/>
        <v>0</v>
      </c>
      <c r="I1369" s="266" t="s">
        <v>65</v>
      </c>
    </row>
    <row r="1370" spans="1:9" x14ac:dyDescent="0.25">
      <c r="A1370" s="269"/>
      <c r="B1370" s="283" t="s">
        <v>1471</v>
      </c>
      <c r="C1370" s="358" t="s">
        <v>1686</v>
      </c>
      <c r="D1370" s="266" t="s">
        <v>144</v>
      </c>
      <c r="E1370" s="310">
        <v>4781.6000000000004</v>
      </c>
      <c r="F1370" s="53">
        <v>41715</v>
      </c>
      <c r="G1370" s="52">
        <v>4781.6000000000004</v>
      </c>
      <c r="H1370" s="331">
        <f t="shared" si="26"/>
        <v>0</v>
      </c>
      <c r="I1370" s="266" t="s">
        <v>65</v>
      </c>
    </row>
    <row r="1371" spans="1:9" x14ac:dyDescent="0.25">
      <c r="A1371" s="269"/>
      <c r="B1371" s="283" t="s">
        <v>1472</v>
      </c>
      <c r="C1371" s="358" t="s">
        <v>1686</v>
      </c>
      <c r="D1371" s="266" t="s">
        <v>2412</v>
      </c>
      <c r="E1371" s="310">
        <v>3226.7</v>
      </c>
      <c r="F1371" s="53">
        <v>41715</v>
      </c>
      <c r="G1371" s="52">
        <v>3226.7</v>
      </c>
      <c r="H1371" s="331">
        <f t="shared" si="26"/>
        <v>0</v>
      </c>
      <c r="I1371" s="266" t="s">
        <v>65</v>
      </c>
    </row>
    <row r="1372" spans="1:9" x14ac:dyDescent="0.25">
      <c r="A1372" s="269"/>
      <c r="B1372" s="283" t="s">
        <v>1473</v>
      </c>
      <c r="C1372" s="358" t="s">
        <v>1686</v>
      </c>
      <c r="D1372" s="266" t="s">
        <v>413</v>
      </c>
      <c r="E1372" s="310">
        <v>1071.5</v>
      </c>
      <c r="F1372" s="53">
        <v>41715</v>
      </c>
      <c r="G1372" s="52">
        <v>1071.5</v>
      </c>
      <c r="H1372" s="98">
        <f t="shared" si="26"/>
        <v>0</v>
      </c>
      <c r="I1372" s="266" t="s">
        <v>65</v>
      </c>
    </row>
    <row r="1373" spans="1:9" x14ac:dyDescent="0.25">
      <c r="A1373" s="269"/>
      <c r="B1373" s="283" t="s">
        <v>1474</v>
      </c>
      <c r="C1373" s="358" t="s">
        <v>1686</v>
      </c>
      <c r="D1373" s="266" t="s">
        <v>307</v>
      </c>
      <c r="E1373" s="310">
        <v>13062.5</v>
      </c>
      <c r="F1373" s="53">
        <v>41715</v>
      </c>
      <c r="G1373" s="52">
        <v>13062.5</v>
      </c>
      <c r="H1373" s="331">
        <f t="shared" si="26"/>
        <v>0</v>
      </c>
      <c r="I1373" s="266" t="s">
        <v>65</v>
      </c>
    </row>
    <row r="1374" spans="1:9" x14ac:dyDescent="0.25">
      <c r="A1374" s="269"/>
      <c r="B1374" s="264"/>
      <c r="C1374" s="388"/>
      <c r="D1374" s="37" t="s">
        <v>1918</v>
      </c>
      <c r="E1374" s="38"/>
      <c r="F1374" s="263"/>
      <c r="G1374" s="38"/>
      <c r="H1374" s="331"/>
    </row>
    <row r="1375" spans="1:9" x14ac:dyDescent="0.25">
      <c r="A1375" s="263"/>
      <c r="B1375" s="369"/>
      <c r="C1375" s="286"/>
      <c r="D1375" s="31" t="s">
        <v>1919</v>
      </c>
      <c r="E1375" s="58"/>
      <c r="F1375" s="340"/>
      <c r="G1375" s="58"/>
      <c r="H1375" s="398"/>
    </row>
    <row r="1376" spans="1:9" x14ac:dyDescent="0.25">
      <c r="A1376" s="269"/>
      <c r="B1376" s="264"/>
      <c r="C1376" s="375"/>
      <c r="D1376" s="135" t="s">
        <v>1918</v>
      </c>
      <c r="E1376" s="60"/>
      <c r="F1376" s="399"/>
      <c r="G1376" s="60"/>
      <c r="H1376" s="60"/>
    </row>
    <row r="1377" spans="1:9" ht="18.75" x14ac:dyDescent="0.3">
      <c r="A1377" s="592" t="str">
        <f>A1308</f>
        <v>REMISIONES DE    M A R Z O        2 0 1 4</v>
      </c>
      <c r="B1377" s="592"/>
      <c r="C1377" s="592"/>
      <c r="D1377" s="592"/>
      <c r="E1377" s="592"/>
      <c r="F1377" s="592"/>
      <c r="G1377" s="339"/>
      <c r="H1377" s="135"/>
    </row>
    <row r="1378" spans="1:9" ht="35.25" thickBot="1" x14ac:dyDescent="0.35">
      <c r="A1378" s="340" t="s">
        <v>1</v>
      </c>
      <c r="B1378" s="256" t="s">
        <v>2</v>
      </c>
      <c r="C1378" s="257"/>
      <c r="D1378" s="258" t="s">
        <v>1531</v>
      </c>
      <c r="E1378" s="259" t="s">
        <v>4</v>
      </c>
      <c r="F1378" s="293" t="s">
        <v>5</v>
      </c>
      <c r="G1378" s="261" t="s">
        <v>6</v>
      </c>
      <c r="H1378" s="262" t="s">
        <v>7</v>
      </c>
    </row>
    <row r="1379" spans="1:9" ht="15.75" thickTop="1" x14ac:dyDescent="0.25">
      <c r="A1379" s="269">
        <v>41715</v>
      </c>
      <c r="B1379" s="283" t="s">
        <v>1475</v>
      </c>
      <c r="C1379" s="358" t="s">
        <v>1686</v>
      </c>
      <c r="D1379" s="266" t="s">
        <v>193</v>
      </c>
      <c r="E1379" s="66">
        <v>1635.2</v>
      </c>
      <c r="F1379" s="298">
        <v>41717</v>
      </c>
      <c r="G1379" s="299">
        <v>1635.2</v>
      </c>
      <c r="H1379" s="60">
        <f t="shared" ref="H1379:H1442" si="27">E1379-G1379</f>
        <v>0</v>
      </c>
      <c r="I1379" s="266" t="s">
        <v>65</v>
      </c>
    </row>
    <row r="1380" spans="1:9" x14ac:dyDescent="0.25">
      <c r="A1380" s="269"/>
      <c r="B1380" s="283" t="s">
        <v>1477</v>
      </c>
      <c r="C1380" s="358" t="s">
        <v>1686</v>
      </c>
      <c r="D1380" s="266" t="s">
        <v>494</v>
      </c>
      <c r="E1380" s="310">
        <v>2366.5</v>
      </c>
      <c r="F1380" s="53">
        <v>41716</v>
      </c>
      <c r="G1380" s="52">
        <v>2366.5</v>
      </c>
      <c r="H1380" s="331">
        <f t="shared" si="27"/>
        <v>0</v>
      </c>
      <c r="I1380" s="266"/>
    </row>
    <row r="1381" spans="1:9" x14ac:dyDescent="0.25">
      <c r="A1381" s="269"/>
      <c r="B1381" s="283" t="s">
        <v>1479</v>
      </c>
      <c r="C1381" s="358" t="s">
        <v>1686</v>
      </c>
      <c r="D1381" s="266" t="s">
        <v>74</v>
      </c>
      <c r="E1381" s="310">
        <v>673.5</v>
      </c>
      <c r="F1381" s="53">
        <v>41715</v>
      </c>
      <c r="G1381" s="52">
        <v>673.5</v>
      </c>
      <c r="H1381" s="331">
        <f t="shared" si="27"/>
        <v>0</v>
      </c>
      <c r="I1381" s="266"/>
    </row>
    <row r="1382" spans="1:9" x14ac:dyDescent="0.25">
      <c r="A1382" s="269"/>
      <c r="B1382" s="283" t="s">
        <v>1480</v>
      </c>
      <c r="C1382" s="358" t="s">
        <v>1686</v>
      </c>
      <c r="D1382" s="266" t="s">
        <v>194</v>
      </c>
      <c r="E1382" s="310">
        <v>21771</v>
      </c>
      <c r="F1382" s="53">
        <v>41715</v>
      </c>
      <c r="G1382" s="52">
        <v>21771</v>
      </c>
      <c r="H1382" s="331">
        <f t="shared" si="27"/>
        <v>0</v>
      </c>
      <c r="I1382" s="266"/>
    </row>
    <row r="1383" spans="1:9" x14ac:dyDescent="0.25">
      <c r="A1383" s="269"/>
      <c r="B1383" s="283" t="s">
        <v>1481</v>
      </c>
      <c r="C1383" s="358" t="s">
        <v>1686</v>
      </c>
      <c r="D1383" s="266" t="s">
        <v>55</v>
      </c>
      <c r="E1383" s="310">
        <v>3949.7</v>
      </c>
      <c r="F1383" s="53">
        <v>41715</v>
      </c>
      <c r="G1383" s="52">
        <v>3949.7</v>
      </c>
      <c r="H1383" s="331">
        <f t="shared" si="27"/>
        <v>0</v>
      </c>
      <c r="I1383" s="266" t="s">
        <v>8</v>
      </c>
    </row>
    <row r="1384" spans="1:9" ht="23.25" x14ac:dyDescent="0.25">
      <c r="A1384" s="269"/>
      <c r="B1384" s="283" t="s">
        <v>1482</v>
      </c>
      <c r="C1384" s="358" t="s">
        <v>1686</v>
      </c>
      <c r="D1384" s="266" t="s">
        <v>435</v>
      </c>
      <c r="E1384" s="310">
        <v>6237</v>
      </c>
      <c r="F1384" s="359" t="s">
        <v>2413</v>
      </c>
      <c r="G1384" s="52">
        <v>6237</v>
      </c>
      <c r="H1384" s="331">
        <f t="shared" si="27"/>
        <v>0</v>
      </c>
      <c r="I1384" s="266" t="s">
        <v>8</v>
      </c>
    </row>
    <row r="1385" spans="1:9" x14ac:dyDescent="0.25">
      <c r="A1385" s="269"/>
      <c r="B1385" s="283" t="s">
        <v>1483</v>
      </c>
      <c r="C1385" s="358" t="s">
        <v>1686</v>
      </c>
      <c r="D1385" s="266" t="s">
        <v>163</v>
      </c>
      <c r="E1385" s="310">
        <v>11563.5</v>
      </c>
      <c r="F1385" s="53">
        <v>41717</v>
      </c>
      <c r="G1385" s="64">
        <v>11563.5</v>
      </c>
      <c r="H1385" s="331">
        <f t="shared" si="27"/>
        <v>0</v>
      </c>
      <c r="I1385" s="266" t="s">
        <v>162</v>
      </c>
    </row>
    <row r="1386" spans="1:9" x14ac:dyDescent="0.25">
      <c r="A1386" s="269"/>
      <c r="B1386" s="283" t="s">
        <v>1484</v>
      </c>
      <c r="C1386" s="358" t="s">
        <v>1686</v>
      </c>
      <c r="D1386" s="266" t="s">
        <v>22</v>
      </c>
      <c r="E1386" s="310">
        <v>7636.5</v>
      </c>
      <c r="F1386" s="53">
        <v>41717</v>
      </c>
      <c r="G1386" s="64">
        <v>7636.5</v>
      </c>
      <c r="H1386" s="331">
        <f t="shared" si="27"/>
        <v>0</v>
      </c>
      <c r="I1386" s="266" t="s">
        <v>162</v>
      </c>
    </row>
    <row r="1387" spans="1:9" x14ac:dyDescent="0.25">
      <c r="A1387" s="269"/>
      <c r="B1387" s="283" t="s">
        <v>1485</v>
      </c>
      <c r="C1387" s="358" t="s">
        <v>1686</v>
      </c>
      <c r="D1387" s="266" t="s">
        <v>269</v>
      </c>
      <c r="E1387" s="310">
        <v>6350.5</v>
      </c>
      <c r="F1387" s="53">
        <v>41717</v>
      </c>
      <c r="G1387" s="64">
        <v>6350.5</v>
      </c>
      <c r="H1387" s="98">
        <f t="shared" si="27"/>
        <v>0</v>
      </c>
      <c r="I1387" s="266" t="s">
        <v>162</v>
      </c>
    </row>
    <row r="1388" spans="1:9" x14ac:dyDescent="0.25">
      <c r="A1388" s="269"/>
      <c r="B1388" s="283" t="s">
        <v>1486</v>
      </c>
      <c r="C1388" s="358" t="s">
        <v>1686</v>
      </c>
      <c r="D1388" s="266" t="s">
        <v>175</v>
      </c>
      <c r="E1388" s="310">
        <v>22078</v>
      </c>
      <c r="F1388" s="313" t="s">
        <v>2414</v>
      </c>
      <c r="G1388" s="64">
        <v>22078</v>
      </c>
      <c r="H1388" s="98">
        <f t="shared" si="27"/>
        <v>0</v>
      </c>
      <c r="I1388" s="266" t="s">
        <v>162</v>
      </c>
    </row>
    <row r="1389" spans="1:9" x14ac:dyDescent="0.25">
      <c r="A1389" s="269"/>
      <c r="B1389" s="283" t="s">
        <v>1487</v>
      </c>
      <c r="C1389" s="358" t="s">
        <v>1686</v>
      </c>
      <c r="D1389" s="266" t="s">
        <v>546</v>
      </c>
      <c r="E1389" s="310">
        <v>3078</v>
      </c>
      <c r="F1389" s="53">
        <v>41717</v>
      </c>
      <c r="G1389" s="64">
        <v>3078</v>
      </c>
      <c r="H1389" s="98">
        <f t="shared" si="27"/>
        <v>0</v>
      </c>
      <c r="I1389" s="266" t="s">
        <v>162</v>
      </c>
    </row>
    <row r="1390" spans="1:9" x14ac:dyDescent="0.25">
      <c r="A1390" s="269"/>
      <c r="B1390" s="283" t="s">
        <v>1489</v>
      </c>
      <c r="C1390" s="358" t="s">
        <v>1686</v>
      </c>
      <c r="D1390" s="266" t="s">
        <v>272</v>
      </c>
      <c r="E1390" s="310">
        <v>7046</v>
      </c>
      <c r="F1390" s="366" t="s">
        <v>2415</v>
      </c>
      <c r="G1390" s="52">
        <v>7046</v>
      </c>
      <c r="H1390" s="98">
        <f t="shared" si="27"/>
        <v>0</v>
      </c>
      <c r="I1390" s="266" t="s">
        <v>162</v>
      </c>
    </row>
    <row r="1391" spans="1:9" x14ac:dyDescent="0.25">
      <c r="A1391" s="269"/>
      <c r="B1391" s="283" t="s">
        <v>1491</v>
      </c>
      <c r="C1391" s="358" t="s">
        <v>1686</v>
      </c>
      <c r="D1391" s="266" t="s">
        <v>358</v>
      </c>
      <c r="E1391" s="310">
        <v>10234.5</v>
      </c>
      <c r="F1391" s="53">
        <v>41720</v>
      </c>
      <c r="G1391" s="52">
        <v>10234.5</v>
      </c>
      <c r="H1391" s="98">
        <f t="shared" si="27"/>
        <v>0</v>
      </c>
      <c r="I1391" s="266" t="s">
        <v>162</v>
      </c>
    </row>
    <row r="1392" spans="1:9" x14ac:dyDescent="0.25">
      <c r="A1392" s="269"/>
      <c r="B1392" s="283" t="s">
        <v>1492</v>
      </c>
      <c r="C1392" s="358" t="s">
        <v>1686</v>
      </c>
      <c r="D1392" s="266" t="s">
        <v>172</v>
      </c>
      <c r="E1392" s="310">
        <v>5918.5</v>
      </c>
      <c r="F1392" s="53">
        <v>41717</v>
      </c>
      <c r="G1392" s="52">
        <v>5918.5</v>
      </c>
      <c r="H1392" s="98">
        <f t="shared" si="27"/>
        <v>0</v>
      </c>
      <c r="I1392" s="266" t="s">
        <v>162</v>
      </c>
    </row>
    <row r="1393" spans="1:9" x14ac:dyDescent="0.25">
      <c r="A1393" s="269"/>
      <c r="B1393" s="283" t="s">
        <v>1493</v>
      </c>
      <c r="C1393" s="358" t="s">
        <v>1686</v>
      </c>
      <c r="D1393" s="266" t="s">
        <v>160</v>
      </c>
      <c r="E1393" s="310">
        <v>80000.5</v>
      </c>
      <c r="F1393" s="366" t="s">
        <v>2416</v>
      </c>
      <c r="G1393" s="52">
        <v>80000.5</v>
      </c>
      <c r="H1393" s="98">
        <f t="shared" si="27"/>
        <v>0</v>
      </c>
      <c r="I1393" s="266" t="s">
        <v>162</v>
      </c>
    </row>
    <row r="1394" spans="1:9" x14ac:dyDescent="0.25">
      <c r="A1394" s="269"/>
      <c r="B1394" s="283" t="s">
        <v>1494</v>
      </c>
      <c r="C1394" s="358" t="s">
        <v>1686</v>
      </c>
      <c r="D1394" s="266" t="s">
        <v>160</v>
      </c>
      <c r="E1394" s="310">
        <v>33547.5</v>
      </c>
      <c r="F1394" s="366" t="s">
        <v>2417</v>
      </c>
      <c r="G1394" s="52">
        <v>33547.5</v>
      </c>
      <c r="H1394" s="98">
        <f t="shared" si="27"/>
        <v>0</v>
      </c>
      <c r="I1394" s="266" t="s">
        <v>162</v>
      </c>
    </row>
    <row r="1395" spans="1:9" x14ac:dyDescent="0.25">
      <c r="A1395" s="269"/>
      <c r="B1395" s="283" t="s">
        <v>1495</v>
      </c>
      <c r="C1395" s="358" t="s">
        <v>1686</v>
      </c>
      <c r="D1395" s="266" t="s">
        <v>186</v>
      </c>
      <c r="E1395" s="310">
        <v>4814.5</v>
      </c>
      <c r="F1395" s="53">
        <v>41716</v>
      </c>
      <c r="G1395" s="52">
        <v>4814.5</v>
      </c>
      <c r="H1395" s="98">
        <f t="shared" si="27"/>
        <v>0</v>
      </c>
      <c r="I1395" s="266"/>
    </row>
    <row r="1396" spans="1:9" x14ac:dyDescent="0.25">
      <c r="A1396" s="269"/>
      <c r="B1396" s="283" t="s">
        <v>1496</v>
      </c>
      <c r="C1396" s="358" t="s">
        <v>1686</v>
      </c>
      <c r="D1396" s="266" t="s">
        <v>152</v>
      </c>
      <c r="E1396" s="310">
        <v>7147</v>
      </c>
      <c r="F1396" s="53">
        <v>41715</v>
      </c>
      <c r="G1396" s="52">
        <v>7147</v>
      </c>
      <c r="H1396" s="98">
        <f t="shared" si="27"/>
        <v>0</v>
      </c>
      <c r="I1396" s="266"/>
    </row>
    <row r="1397" spans="1:9" x14ac:dyDescent="0.25">
      <c r="A1397" s="269"/>
      <c r="B1397" s="283" t="s">
        <v>1497</v>
      </c>
      <c r="C1397" s="358" t="s">
        <v>1686</v>
      </c>
      <c r="D1397" s="266" t="s">
        <v>38</v>
      </c>
      <c r="E1397" s="327">
        <v>15603</v>
      </c>
      <c r="F1397" s="313" t="s">
        <v>2418</v>
      </c>
      <c r="G1397" s="52">
        <v>15603</v>
      </c>
      <c r="H1397" s="98">
        <f t="shared" si="27"/>
        <v>0</v>
      </c>
      <c r="I1397" s="266" t="s">
        <v>8</v>
      </c>
    </row>
    <row r="1398" spans="1:9" x14ac:dyDescent="0.25">
      <c r="A1398" s="269">
        <v>41716</v>
      </c>
      <c r="B1398" s="283" t="s">
        <v>1499</v>
      </c>
      <c r="C1398" s="358" t="s">
        <v>1686</v>
      </c>
      <c r="D1398" s="266" t="s">
        <v>160</v>
      </c>
      <c r="E1398" s="310">
        <v>2024.5</v>
      </c>
      <c r="F1398" s="366" t="s">
        <v>2419</v>
      </c>
      <c r="G1398" s="52">
        <v>2024.5</v>
      </c>
      <c r="H1398" s="98">
        <f t="shared" si="27"/>
        <v>0</v>
      </c>
      <c r="I1398" s="266" t="s">
        <v>162</v>
      </c>
    </row>
    <row r="1399" spans="1:9" x14ac:dyDescent="0.25">
      <c r="A1399" s="269"/>
      <c r="B1399" s="283" t="s">
        <v>1501</v>
      </c>
      <c r="C1399" s="358" t="s">
        <v>1686</v>
      </c>
      <c r="D1399" s="266" t="s">
        <v>168</v>
      </c>
      <c r="E1399" s="310">
        <v>11229</v>
      </c>
      <c r="F1399" s="53">
        <v>41717</v>
      </c>
      <c r="G1399" s="52">
        <v>11229</v>
      </c>
      <c r="H1399" s="98">
        <f t="shared" si="27"/>
        <v>0</v>
      </c>
      <c r="I1399" s="66" t="s">
        <v>162</v>
      </c>
    </row>
    <row r="1400" spans="1:9" x14ac:dyDescent="0.25">
      <c r="A1400" s="269"/>
      <c r="B1400" s="283" t="s">
        <v>1502</v>
      </c>
      <c r="C1400" s="358" t="s">
        <v>1686</v>
      </c>
      <c r="D1400" s="266" t="s">
        <v>14</v>
      </c>
      <c r="E1400" s="310">
        <v>3680</v>
      </c>
      <c r="F1400" s="53">
        <v>41716</v>
      </c>
      <c r="G1400" s="52">
        <v>3680</v>
      </c>
      <c r="H1400" s="98">
        <f t="shared" si="27"/>
        <v>0</v>
      </c>
      <c r="I1400" s="266" t="s">
        <v>21</v>
      </c>
    </row>
    <row r="1401" spans="1:9" x14ac:dyDescent="0.25">
      <c r="A1401" s="269"/>
      <c r="B1401" s="283" t="s">
        <v>1503</v>
      </c>
      <c r="C1401" s="358" t="s">
        <v>1686</v>
      </c>
      <c r="D1401" s="266" t="s">
        <v>39</v>
      </c>
      <c r="E1401" s="310">
        <v>6445</v>
      </c>
      <c r="F1401" s="366" t="s">
        <v>2420</v>
      </c>
      <c r="G1401" s="52">
        <v>6445</v>
      </c>
      <c r="H1401" s="98">
        <f t="shared" si="27"/>
        <v>0</v>
      </c>
      <c r="I1401" s="266" t="s">
        <v>8</v>
      </c>
    </row>
    <row r="1402" spans="1:9" x14ac:dyDescent="0.25">
      <c r="A1402" s="269"/>
      <c r="B1402" s="283" t="s">
        <v>1506</v>
      </c>
      <c r="C1402" s="358" t="s">
        <v>1686</v>
      </c>
      <c r="D1402" s="266" t="s">
        <v>784</v>
      </c>
      <c r="E1402" s="310">
        <v>66996</v>
      </c>
      <c r="F1402" s="317" t="s">
        <v>2421</v>
      </c>
      <c r="G1402" s="52">
        <v>66996</v>
      </c>
      <c r="H1402" s="98">
        <f t="shared" si="27"/>
        <v>0</v>
      </c>
      <c r="I1402" s="266"/>
    </row>
    <row r="1403" spans="1:9" x14ac:dyDescent="0.25">
      <c r="A1403" s="269"/>
      <c r="B1403" s="283" t="s">
        <v>1507</v>
      </c>
      <c r="C1403" s="358" t="s">
        <v>1686</v>
      </c>
      <c r="D1403" s="266" t="s">
        <v>13</v>
      </c>
      <c r="E1403" s="310">
        <v>3423</v>
      </c>
      <c r="F1403" s="53">
        <v>41720</v>
      </c>
      <c r="G1403" s="52">
        <v>3423</v>
      </c>
      <c r="H1403" s="98">
        <f t="shared" si="27"/>
        <v>0</v>
      </c>
      <c r="I1403" s="266" t="s">
        <v>30</v>
      </c>
    </row>
    <row r="1404" spans="1:9" x14ac:dyDescent="0.25">
      <c r="A1404" s="269"/>
      <c r="B1404" s="283" t="s">
        <v>1508</v>
      </c>
      <c r="C1404" s="358" t="s">
        <v>1686</v>
      </c>
      <c r="D1404" s="266" t="s">
        <v>47</v>
      </c>
      <c r="E1404" s="310">
        <v>2597</v>
      </c>
      <c r="F1404" s="53">
        <v>41716</v>
      </c>
      <c r="G1404" s="52">
        <v>2597</v>
      </c>
      <c r="H1404" s="98">
        <f t="shared" si="27"/>
        <v>0</v>
      </c>
      <c r="I1404" s="266" t="s">
        <v>30</v>
      </c>
    </row>
    <row r="1405" spans="1:9" x14ac:dyDescent="0.25">
      <c r="A1405" s="269"/>
      <c r="B1405" s="283" t="s">
        <v>1509</v>
      </c>
      <c r="C1405" s="358" t="s">
        <v>1686</v>
      </c>
      <c r="D1405" s="266" t="s">
        <v>62</v>
      </c>
      <c r="E1405" s="310">
        <v>7542</v>
      </c>
      <c r="F1405" s="53">
        <v>41717</v>
      </c>
      <c r="G1405" s="52">
        <v>7542</v>
      </c>
      <c r="H1405" s="98">
        <f t="shared" si="27"/>
        <v>0</v>
      </c>
      <c r="I1405" s="266" t="s">
        <v>12</v>
      </c>
    </row>
    <row r="1406" spans="1:9" x14ac:dyDescent="0.25">
      <c r="A1406" s="269"/>
      <c r="B1406" s="283" t="s">
        <v>1510</v>
      </c>
      <c r="C1406" s="358" t="s">
        <v>1686</v>
      </c>
      <c r="D1406" s="266" t="s">
        <v>502</v>
      </c>
      <c r="E1406" s="310">
        <v>2214</v>
      </c>
      <c r="F1406" s="53">
        <v>41716</v>
      </c>
      <c r="G1406" s="52">
        <v>2214</v>
      </c>
      <c r="H1406" s="98">
        <f t="shared" si="27"/>
        <v>0</v>
      </c>
      <c r="I1406" s="266"/>
    </row>
    <row r="1407" spans="1:9" x14ac:dyDescent="0.25">
      <c r="A1407" s="269"/>
      <c r="B1407" s="283" t="s">
        <v>1512</v>
      </c>
      <c r="C1407" s="358" t="s">
        <v>1686</v>
      </c>
      <c r="D1407" s="266" t="s">
        <v>16</v>
      </c>
      <c r="E1407" s="310">
        <v>36427.5</v>
      </c>
      <c r="F1407" s="313">
        <v>41738</v>
      </c>
      <c r="G1407" s="326">
        <v>36427.5</v>
      </c>
      <c r="H1407" s="98">
        <f t="shared" si="27"/>
        <v>0</v>
      </c>
      <c r="I1407" s="266" t="s">
        <v>217</v>
      </c>
    </row>
    <row r="1408" spans="1:9" x14ac:dyDescent="0.25">
      <c r="A1408" s="269"/>
      <c r="B1408" s="283" t="s">
        <v>1513</v>
      </c>
      <c r="C1408" s="358" t="s">
        <v>1686</v>
      </c>
      <c r="D1408" s="266" t="s">
        <v>8</v>
      </c>
      <c r="E1408" s="310">
        <v>355</v>
      </c>
      <c r="F1408" s="53">
        <v>41716</v>
      </c>
      <c r="G1408" s="52">
        <v>355</v>
      </c>
      <c r="H1408" s="98">
        <f t="shared" si="27"/>
        <v>0</v>
      </c>
      <c r="I1408" s="266" t="s">
        <v>8</v>
      </c>
    </row>
    <row r="1409" spans="1:9" x14ac:dyDescent="0.25">
      <c r="A1409" s="269"/>
      <c r="B1409" s="283" t="s">
        <v>1515</v>
      </c>
      <c r="C1409" s="358" t="s">
        <v>1686</v>
      </c>
      <c r="D1409" s="266" t="s">
        <v>8</v>
      </c>
      <c r="E1409" s="310">
        <v>898</v>
      </c>
      <c r="F1409" s="53">
        <v>41716</v>
      </c>
      <c r="G1409" s="52">
        <v>898</v>
      </c>
      <c r="H1409" s="98">
        <f t="shared" si="27"/>
        <v>0</v>
      </c>
      <c r="I1409" s="266" t="s">
        <v>8</v>
      </c>
    </row>
    <row r="1410" spans="1:9" x14ac:dyDescent="0.25">
      <c r="A1410" s="269"/>
      <c r="B1410" s="283" t="s">
        <v>1517</v>
      </c>
      <c r="C1410" s="358" t="s">
        <v>1686</v>
      </c>
      <c r="D1410" s="266" t="s">
        <v>8</v>
      </c>
      <c r="E1410" s="310">
        <v>745</v>
      </c>
      <c r="F1410" s="53">
        <v>41716</v>
      </c>
      <c r="G1410" s="52">
        <v>745</v>
      </c>
      <c r="H1410" s="98">
        <f t="shared" si="27"/>
        <v>0</v>
      </c>
      <c r="I1410" s="266" t="s">
        <v>8</v>
      </c>
    </row>
    <row r="1411" spans="1:9" x14ac:dyDescent="0.25">
      <c r="A1411" s="269"/>
      <c r="B1411" s="283" t="s">
        <v>1518</v>
      </c>
      <c r="C1411" s="358" t="s">
        <v>1686</v>
      </c>
      <c r="D1411" s="266" t="s">
        <v>136</v>
      </c>
      <c r="E1411" s="310">
        <v>1643</v>
      </c>
      <c r="F1411" s="53">
        <v>41716</v>
      </c>
      <c r="G1411" s="52">
        <v>1643</v>
      </c>
      <c r="H1411" s="98">
        <f t="shared" si="27"/>
        <v>0</v>
      </c>
      <c r="I1411" s="266"/>
    </row>
    <row r="1412" spans="1:9" x14ac:dyDescent="0.25">
      <c r="A1412" s="269"/>
      <c r="B1412" s="283" t="s">
        <v>1520</v>
      </c>
      <c r="C1412" s="358" t="s">
        <v>1686</v>
      </c>
      <c r="D1412" s="266" t="s">
        <v>35</v>
      </c>
      <c r="E1412" s="310">
        <v>1478.5</v>
      </c>
      <c r="F1412" s="53">
        <v>41716</v>
      </c>
      <c r="G1412" s="52">
        <v>1478.5</v>
      </c>
      <c r="H1412" s="98">
        <f t="shared" si="27"/>
        <v>0</v>
      </c>
      <c r="I1412" s="266" t="s">
        <v>30</v>
      </c>
    </row>
    <row r="1413" spans="1:9" ht="34.5" x14ac:dyDescent="0.25">
      <c r="A1413" s="269"/>
      <c r="B1413" s="283" t="s">
        <v>1522</v>
      </c>
      <c r="C1413" s="358" t="s">
        <v>1686</v>
      </c>
      <c r="D1413" s="266" t="s">
        <v>494</v>
      </c>
      <c r="E1413" s="310">
        <v>10018</v>
      </c>
      <c r="F1413" s="359" t="s">
        <v>2422</v>
      </c>
      <c r="G1413" s="52">
        <v>10018</v>
      </c>
      <c r="H1413" s="98">
        <f t="shared" si="27"/>
        <v>0</v>
      </c>
      <c r="I1413" s="266" t="s">
        <v>65</v>
      </c>
    </row>
    <row r="1414" spans="1:9" x14ac:dyDescent="0.25">
      <c r="A1414" s="269"/>
      <c r="B1414" s="283" t="s">
        <v>1523</v>
      </c>
      <c r="C1414" s="358" t="s">
        <v>1686</v>
      </c>
      <c r="D1414" s="266" t="s">
        <v>545</v>
      </c>
      <c r="E1414" s="310">
        <v>25152.5</v>
      </c>
      <c r="F1414" s="53">
        <v>41716</v>
      </c>
      <c r="G1414" s="52">
        <v>25152.5</v>
      </c>
      <c r="H1414" s="98">
        <f t="shared" si="27"/>
        <v>0</v>
      </c>
      <c r="I1414" s="266" t="s">
        <v>37</v>
      </c>
    </row>
    <row r="1415" spans="1:9" x14ac:dyDescent="0.25">
      <c r="A1415" s="269"/>
      <c r="B1415" s="283" t="s">
        <v>1524</v>
      </c>
      <c r="C1415" s="358" t="s">
        <v>1686</v>
      </c>
      <c r="D1415" s="273" t="s">
        <v>53</v>
      </c>
      <c r="E1415" s="318">
        <v>0</v>
      </c>
      <c r="F1415" s="53"/>
      <c r="G1415" s="52"/>
      <c r="H1415" s="98">
        <f t="shared" si="27"/>
        <v>0</v>
      </c>
      <c r="I1415" s="266" t="s">
        <v>513</v>
      </c>
    </row>
    <row r="1416" spans="1:9" x14ac:dyDescent="0.25">
      <c r="A1416" s="269"/>
      <c r="B1416" s="283" t="s">
        <v>1525</v>
      </c>
      <c r="C1416" s="358" t="s">
        <v>1686</v>
      </c>
      <c r="D1416" s="266" t="s">
        <v>54</v>
      </c>
      <c r="E1416" s="310">
        <v>7330</v>
      </c>
      <c r="F1416" s="53">
        <v>41716</v>
      </c>
      <c r="G1416" s="52">
        <v>7330</v>
      </c>
      <c r="H1416" s="98">
        <f t="shared" si="27"/>
        <v>0</v>
      </c>
      <c r="I1416" s="266" t="s">
        <v>30</v>
      </c>
    </row>
    <row r="1417" spans="1:9" x14ac:dyDescent="0.25">
      <c r="A1417" s="269"/>
      <c r="B1417" s="283" t="s">
        <v>1526</v>
      </c>
      <c r="C1417" s="358" t="s">
        <v>1686</v>
      </c>
      <c r="D1417" s="266" t="s">
        <v>188</v>
      </c>
      <c r="E1417" s="310">
        <v>4656</v>
      </c>
      <c r="F1417" s="53">
        <v>41716</v>
      </c>
      <c r="G1417" s="52">
        <v>4656</v>
      </c>
      <c r="H1417" s="98">
        <f t="shared" si="27"/>
        <v>0</v>
      </c>
      <c r="I1417" s="266"/>
    </row>
    <row r="1418" spans="1:9" x14ac:dyDescent="0.25">
      <c r="A1418" s="269"/>
      <c r="B1418" s="283" t="s">
        <v>1528</v>
      </c>
      <c r="C1418" s="358" t="s">
        <v>1686</v>
      </c>
      <c r="D1418" s="266" t="s">
        <v>244</v>
      </c>
      <c r="E1418" s="310">
        <v>16975</v>
      </c>
      <c r="F1418" s="366" t="s">
        <v>2423</v>
      </c>
      <c r="G1418" s="326">
        <v>16975</v>
      </c>
      <c r="H1418" s="98">
        <f t="shared" si="27"/>
        <v>0</v>
      </c>
      <c r="I1418" s="266" t="s">
        <v>37</v>
      </c>
    </row>
    <row r="1419" spans="1:9" x14ac:dyDescent="0.25">
      <c r="A1419" s="269"/>
      <c r="B1419" s="283" t="s">
        <v>1532</v>
      </c>
      <c r="C1419" s="358" t="s">
        <v>1686</v>
      </c>
      <c r="D1419" s="266" t="s">
        <v>244</v>
      </c>
      <c r="E1419" s="310">
        <v>40996</v>
      </c>
      <c r="F1419" s="366" t="s">
        <v>2424</v>
      </c>
      <c r="G1419" s="326">
        <v>40996</v>
      </c>
      <c r="H1419" s="98">
        <f t="shared" si="27"/>
        <v>0</v>
      </c>
      <c r="I1419" s="266" t="s">
        <v>37</v>
      </c>
    </row>
    <row r="1420" spans="1:9" x14ac:dyDescent="0.25">
      <c r="A1420" s="269"/>
      <c r="B1420" s="283" t="s">
        <v>1533</v>
      </c>
      <c r="C1420" s="358" t="s">
        <v>1686</v>
      </c>
      <c r="D1420" s="266" t="s">
        <v>130</v>
      </c>
      <c r="E1420" s="310">
        <v>5962</v>
      </c>
      <c r="F1420" s="53">
        <v>41717</v>
      </c>
      <c r="G1420" s="52">
        <v>5962</v>
      </c>
      <c r="H1420" s="98">
        <f t="shared" si="27"/>
        <v>0</v>
      </c>
      <c r="I1420" s="266"/>
    </row>
    <row r="1421" spans="1:9" x14ac:dyDescent="0.25">
      <c r="A1421" s="269"/>
      <c r="B1421" s="283" t="s">
        <v>1534</v>
      </c>
      <c r="C1421" s="358" t="s">
        <v>1686</v>
      </c>
      <c r="D1421" s="266" t="s">
        <v>93</v>
      </c>
      <c r="E1421" s="310">
        <v>8421.2000000000007</v>
      </c>
      <c r="F1421" s="53">
        <v>41716</v>
      </c>
      <c r="G1421" s="52">
        <v>8421.2000000000007</v>
      </c>
      <c r="H1421" s="98">
        <f t="shared" si="27"/>
        <v>0</v>
      </c>
      <c r="I1421" s="266" t="s">
        <v>37</v>
      </c>
    </row>
    <row r="1422" spans="1:9" x14ac:dyDescent="0.25">
      <c r="A1422" s="269"/>
      <c r="B1422" s="283" t="s">
        <v>1535</v>
      </c>
      <c r="C1422" s="358" t="s">
        <v>1686</v>
      </c>
      <c r="D1422" s="266" t="s">
        <v>22</v>
      </c>
      <c r="E1422" s="310">
        <v>1704</v>
      </c>
      <c r="F1422" s="53">
        <v>41716</v>
      </c>
      <c r="G1422" s="52">
        <v>1704</v>
      </c>
      <c r="H1422" s="98">
        <f t="shared" si="27"/>
        <v>0</v>
      </c>
      <c r="I1422" s="266"/>
    </row>
    <row r="1423" spans="1:9" ht="23.25" x14ac:dyDescent="0.25">
      <c r="A1423" s="269"/>
      <c r="B1423" s="283" t="s">
        <v>1536</v>
      </c>
      <c r="C1423" s="358" t="s">
        <v>1686</v>
      </c>
      <c r="D1423" s="266" t="s">
        <v>242</v>
      </c>
      <c r="E1423" s="310">
        <v>25684.2</v>
      </c>
      <c r="F1423" s="424" t="s">
        <v>2425</v>
      </c>
      <c r="G1423" s="326">
        <v>25684.2</v>
      </c>
      <c r="H1423" s="98">
        <f t="shared" si="27"/>
        <v>0</v>
      </c>
      <c r="I1423" s="266" t="s">
        <v>37</v>
      </c>
    </row>
    <row r="1424" spans="1:9" x14ac:dyDescent="0.25">
      <c r="A1424" s="269"/>
      <c r="B1424" s="283" t="s">
        <v>1537</v>
      </c>
      <c r="C1424" s="358" t="s">
        <v>1686</v>
      </c>
      <c r="D1424" s="266" t="s">
        <v>147</v>
      </c>
      <c r="E1424" s="310">
        <v>15206.5</v>
      </c>
      <c r="F1424" s="53">
        <v>41716</v>
      </c>
      <c r="G1424" s="52">
        <v>15206.5</v>
      </c>
      <c r="H1424" s="98">
        <f t="shared" si="27"/>
        <v>0</v>
      </c>
      <c r="I1424" s="266" t="s">
        <v>12</v>
      </c>
    </row>
    <row r="1425" spans="1:9" x14ac:dyDescent="0.25">
      <c r="A1425" s="269"/>
      <c r="B1425" s="283" t="s">
        <v>1538</v>
      </c>
      <c r="C1425" s="358" t="s">
        <v>1686</v>
      </c>
      <c r="D1425" s="266" t="s">
        <v>2119</v>
      </c>
      <c r="E1425" s="310">
        <v>883.6</v>
      </c>
      <c r="F1425" s="53">
        <v>41716</v>
      </c>
      <c r="G1425" s="52">
        <v>883.6</v>
      </c>
      <c r="H1425" s="98">
        <f t="shared" si="27"/>
        <v>0</v>
      </c>
      <c r="I1425" s="266" t="s">
        <v>12</v>
      </c>
    </row>
    <row r="1426" spans="1:9" x14ac:dyDescent="0.25">
      <c r="A1426" s="269"/>
      <c r="B1426" s="283" t="s">
        <v>1539</v>
      </c>
      <c r="C1426" s="358" t="s">
        <v>1686</v>
      </c>
      <c r="D1426" s="266" t="s">
        <v>233</v>
      </c>
      <c r="E1426" s="310">
        <v>1228.5</v>
      </c>
      <c r="F1426" s="53">
        <v>41716</v>
      </c>
      <c r="G1426" s="52">
        <v>1228.5</v>
      </c>
      <c r="H1426" s="98">
        <f t="shared" si="27"/>
        <v>0</v>
      </c>
      <c r="I1426" s="266" t="s">
        <v>12</v>
      </c>
    </row>
    <row r="1427" spans="1:9" x14ac:dyDescent="0.25">
      <c r="A1427" s="269"/>
      <c r="B1427" s="283" t="s">
        <v>1541</v>
      </c>
      <c r="C1427" s="358" t="s">
        <v>1686</v>
      </c>
      <c r="D1427" s="266" t="s">
        <v>478</v>
      </c>
      <c r="E1427" s="310">
        <v>29408.5</v>
      </c>
      <c r="F1427" s="53">
        <v>41716</v>
      </c>
      <c r="G1427" s="52">
        <v>29408.5</v>
      </c>
      <c r="H1427" s="98">
        <f t="shared" si="27"/>
        <v>0</v>
      </c>
      <c r="I1427" s="266" t="s">
        <v>37</v>
      </c>
    </row>
    <row r="1428" spans="1:9" x14ac:dyDescent="0.25">
      <c r="A1428" s="269"/>
      <c r="B1428" s="283" t="s">
        <v>1542</v>
      </c>
      <c r="C1428" s="358" t="s">
        <v>1686</v>
      </c>
      <c r="D1428" s="266" t="s">
        <v>2129</v>
      </c>
      <c r="E1428" s="310">
        <v>569</v>
      </c>
      <c r="F1428" s="53">
        <v>41716</v>
      </c>
      <c r="G1428" s="52">
        <v>569</v>
      </c>
      <c r="H1428" s="98">
        <f t="shared" si="27"/>
        <v>0</v>
      </c>
      <c r="I1428" s="266" t="s">
        <v>12</v>
      </c>
    </row>
    <row r="1429" spans="1:9" x14ac:dyDescent="0.25">
      <c r="A1429" s="269"/>
      <c r="B1429" s="283" t="s">
        <v>1543</v>
      </c>
      <c r="C1429" s="358" t="s">
        <v>1686</v>
      </c>
      <c r="D1429" s="266" t="s">
        <v>235</v>
      </c>
      <c r="E1429" s="310">
        <v>1002</v>
      </c>
      <c r="F1429" s="53">
        <v>41716</v>
      </c>
      <c r="G1429" s="52">
        <v>1002</v>
      </c>
      <c r="H1429" s="98">
        <f t="shared" si="27"/>
        <v>0</v>
      </c>
      <c r="I1429" s="266" t="s">
        <v>12</v>
      </c>
    </row>
    <row r="1430" spans="1:9" x14ac:dyDescent="0.25">
      <c r="A1430" s="269"/>
      <c r="B1430" s="283" t="s">
        <v>1544</v>
      </c>
      <c r="C1430" s="358" t="s">
        <v>1686</v>
      </c>
      <c r="D1430" s="266" t="s">
        <v>80</v>
      </c>
      <c r="E1430" s="310">
        <v>1896</v>
      </c>
      <c r="F1430" s="53">
        <v>41716</v>
      </c>
      <c r="G1430" s="52">
        <v>1896</v>
      </c>
      <c r="H1430" s="98">
        <f t="shared" si="27"/>
        <v>0</v>
      </c>
      <c r="I1430" s="266" t="s">
        <v>12</v>
      </c>
    </row>
    <row r="1431" spans="1:9" x14ac:dyDescent="0.25">
      <c r="A1431" s="269"/>
      <c r="B1431" s="283" t="s">
        <v>1545</v>
      </c>
      <c r="C1431" s="358" t="s">
        <v>1686</v>
      </c>
      <c r="D1431" s="266" t="s">
        <v>304</v>
      </c>
      <c r="E1431" s="310">
        <v>17555</v>
      </c>
      <c r="F1431" s="53">
        <v>41716</v>
      </c>
      <c r="G1431" s="52">
        <v>17555</v>
      </c>
      <c r="H1431" s="98">
        <f t="shared" si="27"/>
        <v>0</v>
      </c>
      <c r="I1431" s="266" t="s">
        <v>12</v>
      </c>
    </row>
    <row r="1432" spans="1:9" x14ac:dyDescent="0.25">
      <c r="A1432" s="269"/>
      <c r="B1432" s="283" t="s">
        <v>1546</v>
      </c>
      <c r="C1432" s="358" t="s">
        <v>1686</v>
      </c>
      <c r="D1432" s="266" t="s">
        <v>8</v>
      </c>
      <c r="E1432" s="310">
        <v>1017.5</v>
      </c>
      <c r="F1432" s="53">
        <v>41716</v>
      </c>
      <c r="G1432" s="52">
        <v>1017.5</v>
      </c>
      <c r="H1432" s="98">
        <f t="shared" si="27"/>
        <v>0</v>
      </c>
      <c r="I1432" s="266" t="s">
        <v>8</v>
      </c>
    </row>
    <row r="1433" spans="1:9" x14ac:dyDescent="0.25">
      <c r="A1433" s="269"/>
      <c r="B1433" s="283" t="s">
        <v>1547</v>
      </c>
      <c r="C1433" s="358" t="s">
        <v>1686</v>
      </c>
      <c r="D1433" s="266" t="s">
        <v>257</v>
      </c>
      <c r="E1433" s="310">
        <v>12578.25</v>
      </c>
      <c r="F1433" s="53">
        <v>41716</v>
      </c>
      <c r="G1433" s="52">
        <v>12578.25</v>
      </c>
      <c r="H1433" s="98">
        <f t="shared" si="27"/>
        <v>0</v>
      </c>
      <c r="I1433" s="266" t="s">
        <v>12</v>
      </c>
    </row>
    <row r="1434" spans="1:9" x14ac:dyDescent="0.25">
      <c r="A1434" s="269"/>
      <c r="B1434" s="283" t="s">
        <v>1548</v>
      </c>
      <c r="C1434" s="358" t="s">
        <v>1686</v>
      </c>
      <c r="D1434" s="266" t="s">
        <v>79</v>
      </c>
      <c r="E1434" s="310">
        <v>10649.5</v>
      </c>
      <c r="F1434" s="324" t="s">
        <v>2426</v>
      </c>
      <c r="G1434" s="52">
        <v>10649.5</v>
      </c>
      <c r="H1434" s="98">
        <f t="shared" si="27"/>
        <v>0</v>
      </c>
      <c r="I1434" s="266" t="s">
        <v>217</v>
      </c>
    </row>
    <row r="1435" spans="1:9" x14ac:dyDescent="0.25">
      <c r="A1435" s="269"/>
      <c r="B1435" s="283" t="s">
        <v>1549</v>
      </c>
      <c r="C1435" s="358" t="s">
        <v>1686</v>
      </c>
      <c r="D1435" s="266" t="s">
        <v>186</v>
      </c>
      <c r="E1435" s="310">
        <v>32726</v>
      </c>
      <c r="F1435" s="53">
        <v>41716</v>
      </c>
      <c r="G1435" s="52">
        <v>32726</v>
      </c>
      <c r="H1435" s="98">
        <f t="shared" si="27"/>
        <v>0</v>
      </c>
      <c r="I1435" s="266" t="s">
        <v>217</v>
      </c>
    </row>
    <row r="1436" spans="1:9" x14ac:dyDescent="0.25">
      <c r="A1436" s="269"/>
      <c r="B1436" s="283" t="s">
        <v>1550</v>
      </c>
      <c r="C1436" s="358" t="s">
        <v>1686</v>
      </c>
      <c r="D1436" s="266" t="s">
        <v>144</v>
      </c>
      <c r="E1436" s="310">
        <v>5605.05</v>
      </c>
      <c r="F1436" s="53">
        <v>41716</v>
      </c>
      <c r="G1436" s="52">
        <v>5605.05</v>
      </c>
      <c r="H1436" s="98">
        <f t="shared" si="27"/>
        <v>0</v>
      </c>
      <c r="I1436" s="266" t="s">
        <v>12</v>
      </c>
    </row>
    <row r="1437" spans="1:9" x14ac:dyDescent="0.25">
      <c r="A1437" s="269"/>
      <c r="B1437" s="283" t="s">
        <v>1552</v>
      </c>
      <c r="C1437" s="358" t="s">
        <v>1686</v>
      </c>
      <c r="D1437" s="266" t="s">
        <v>509</v>
      </c>
      <c r="E1437" s="310">
        <v>17982</v>
      </c>
      <c r="F1437" s="53">
        <v>41716</v>
      </c>
      <c r="G1437" s="52">
        <v>17982</v>
      </c>
      <c r="H1437" s="98">
        <f t="shared" si="27"/>
        <v>0</v>
      </c>
      <c r="I1437" s="266" t="s">
        <v>8</v>
      </c>
    </row>
    <row r="1438" spans="1:9" x14ac:dyDescent="0.25">
      <c r="A1438" s="269"/>
      <c r="B1438" s="283" t="s">
        <v>1553</v>
      </c>
      <c r="C1438" s="358" t="s">
        <v>1686</v>
      </c>
      <c r="D1438" s="266" t="s">
        <v>2427</v>
      </c>
      <c r="E1438" s="310">
        <v>618</v>
      </c>
      <c r="F1438" s="53">
        <v>41716</v>
      </c>
      <c r="G1438" s="52">
        <v>618</v>
      </c>
      <c r="H1438" s="98">
        <f t="shared" si="27"/>
        <v>0</v>
      </c>
      <c r="I1438" s="266" t="s">
        <v>12</v>
      </c>
    </row>
    <row r="1439" spans="1:9" x14ac:dyDescent="0.25">
      <c r="A1439" s="269"/>
      <c r="B1439" s="283" t="s">
        <v>1554</v>
      </c>
      <c r="C1439" s="358" t="s">
        <v>1686</v>
      </c>
      <c r="D1439" s="266" t="s">
        <v>68</v>
      </c>
      <c r="E1439" s="310">
        <v>2245</v>
      </c>
      <c r="F1439" s="317" t="s">
        <v>2428</v>
      </c>
      <c r="G1439" s="326">
        <v>2245</v>
      </c>
      <c r="H1439" s="98">
        <f t="shared" si="27"/>
        <v>0</v>
      </c>
      <c r="I1439" s="266" t="s">
        <v>2429</v>
      </c>
    </row>
    <row r="1440" spans="1:9" x14ac:dyDescent="0.25">
      <c r="A1440" s="269"/>
      <c r="B1440" s="283" t="s">
        <v>1556</v>
      </c>
      <c r="C1440" s="358" t="s">
        <v>1686</v>
      </c>
      <c r="D1440" s="266" t="s">
        <v>91</v>
      </c>
      <c r="E1440" s="310">
        <v>23099.8</v>
      </c>
      <c r="F1440" s="53">
        <v>41716</v>
      </c>
      <c r="G1440" s="52">
        <v>23099.8</v>
      </c>
      <c r="H1440" s="98">
        <f t="shared" si="27"/>
        <v>0</v>
      </c>
      <c r="I1440" s="266" t="s">
        <v>37</v>
      </c>
    </row>
    <row r="1441" spans="1:9" x14ac:dyDescent="0.25">
      <c r="A1441" s="269"/>
      <c r="B1441" s="283" t="s">
        <v>1557</v>
      </c>
      <c r="C1441" s="358" t="s">
        <v>1686</v>
      </c>
      <c r="D1441" s="266" t="s">
        <v>186</v>
      </c>
      <c r="E1441" s="310">
        <v>6595.5</v>
      </c>
      <c r="F1441" s="53">
        <v>41716</v>
      </c>
      <c r="G1441" s="52">
        <v>6595.5</v>
      </c>
      <c r="H1441" s="98">
        <f t="shared" si="27"/>
        <v>0</v>
      </c>
      <c r="I1441" s="266" t="s">
        <v>217</v>
      </c>
    </row>
    <row r="1442" spans="1:9" x14ac:dyDescent="0.25">
      <c r="A1442" s="269"/>
      <c r="B1442" s="283" t="s">
        <v>1558</v>
      </c>
      <c r="C1442" s="358" t="s">
        <v>1686</v>
      </c>
      <c r="D1442" s="266" t="s">
        <v>111</v>
      </c>
      <c r="E1442" s="310">
        <v>7422</v>
      </c>
      <c r="F1442" s="53">
        <v>41716</v>
      </c>
      <c r="G1442" s="52">
        <v>7422</v>
      </c>
      <c r="H1442" s="331">
        <f t="shared" si="27"/>
        <v>0</v>
      </c>
      <c r="I1442" s="266"/>
    </row>
    <row r="1443" spans="1:9" x14ac:dyDescent="0.25">
      <c r="A1443" s="269"/>
      <c r="B1443" s="264"/>
      <c r="C1443" s="388"/>
      <c r="D1443" s="31" t="s">
        <v>1206</v>
      </c>
      <c r="E1443" s="58"/>
      <c r="F1443" s="340"/>
      <c r="G1443" s="58"/>
      <c r="H1443" s="331">
        <f t="shared" ref="H1443:H1444" si="28">E1443-G1443</f>
        <v>0</v>
      </c>
    </row>
    <row r="1444" spans="1:9" x14ac:dyDescent="0.25">
      <c r="A1444" s="263"/>
      <c r="B1444" s="369"/>
      <c r="C1444" s="286"/>
      <c r="D1444" s="31" t="s">
        <v>1207</v>
      </c>
      <c r="E1444" s="58"/>
      <c r="F1444" s="340"/>
      <c r="G1444" s="58"/>
      <c r="H1444" s="398">
        <f t="shared" si="28"/>
        <v>0</v>
      </c>
    </row>
    <row r="1445" spans="1:9" x14ac:dyDescent="0.25">
      <c r="A1445" s="263"/>
      <c r="B1445" s="369"/>
      <c r="C1445" s="286"/>
      <c r="D1445" s="31" t="s">
        <v>1206</v>
      </c>
      <c r="E1445" s="58"/>
      <c r="F1445" s="340"/>
      <c r="G1445" s="58"/>
      <c r="H1445" s="398"/>
    </row>
    <row r="1446" spans="1:9" ht="18.75" x14ac:dyDescent="0.3">
      <c r="A1446" s="592" t="str">
        <f>A1377</f>
        <v>REMISIONES DE    M A R Z O        2 0 1 4</v>
      </c>
      <c r="B1446" s="592"/>
      <c r="C1446" s="592"/>
      <c r="D1446" s="592"/>
      <c r="E1446" s="592"/>
      <c r="F1446" s="592"/>
      <c r="G1446" s="339"/>
      <c r="H1446" s="135"/>
    </row>
    <row r="1447" spans="1:9" ht="35.25" thickBot="1" x14ac:dyDescent="0.35">
      <c r="A1447" s="255" t="s">
        <v>1</v>
      </c>
      <c r="B1447" s="291" t="s">
        <v>2</v>
      </c>
      <c r="C1447" s="292"/>
      <c r="D1447" s="258" t="s">
        <v>1531</v>
      </c>
      <c r="E1447" s="259" t="s">
        <v>4</v>
      </c>
      <c r="F1447" s="293" t="s">
        <v>5</v>
      </c>
      <c r="G1447" s="261" t="s">
        <v>6</v>
      </c>
      <c r="H1447" s="262" t="s">
        <v>7</v>
      </c>
    </row>
    <row r="1448" spans="1:9" ht="15.75" thickTop="1" x14ac:dyDescent="0.25">
      <c r="A1448" s="362">
        <v>41716</v>
      </c>
      <c r="B1448" s="363" t="s">
        <v>1559</v>
      </c>
      <c r="C1448" s="358" t="s">
        <v>1686</v>
      </c>
      <c r="D1448" s="266" t="s">
        <v>435</v>
      </c>
      <c r="E1448" s="66">
        <v>1732</v>
      </c>
      <c r="F1448" s="357" t="s">
        <v>2430</v>
      </c>
      <c r="G1448" s="299">
        <v>1732</v>
      </c>
      <c r="H1448" s="40">
        <f t="shared" ref="H1448:H1492" si="29">E1448-G1448</f>
        <v>0</v>
      </c>
      <c r="I1448" s="266" t="s">
        <v>8</v>
      </c>
    </row>
    <row r="1449" spans="1:9" x14ac:dyDescent="0.25">
      <c r="A1449" s="269"/>
      <c r="B1449" s="283" t="s">
        <v>1560</v>
      </c>
      <c r="C1449" s="358" t="s">
        <v>1686</v>
      </c>
      <c r="D1449" s="273" t="s">
        <v>53</v>
      </c>
      <c r="E1449" s="318">
        <v>0</v>
      </c>
      <c r="F1449" s="53"/>
      <c r="G1449" s="52"/>
      <c r="H1449" s="98">
        <f t="shared" si="29"/>
        <v>0</v>
      </c>
      <c r="I1449" s="266" t="s">
        <v>324</v>
      </c>
    </row>
    <row r="1450" spans="1:9" x14ac:dyDescent="0.25">
      <c r="A1450" s="269"/>
      <c r="B1450" s="283" t="s">
        <v>1561</v>
      </c>
      <c r="C1450" s="358" t="s">
        <v>1686</v>
      </c>
      <c r="D1450" s="266" t="s">
        <v>2431</v>
      </c>
      <c r="E1450" s="310">
        <v>6177.6</v>
      </c>
      <c r="F1450" s="53">
        <v>41716</v>
      </c>
      <c r="G1450" s="52">
        <v>6177.6</v>
      </c>
      <c r="H1450" s="331">
        <f t="shared" si="29"/>
        <v>0</v>
      </c>
      <c r="I1450" s="266"/>
    </row>
    <row r="1451" spans="1:9" x14ac:dyDescent="0.25">
      <c r="A1451" s="269"/>
      <c r="B1451" s="283" t="s">
        <v>1562</v>
      </c>
      <c r="C1451" s="358" t="s">
        <v>1686</v>
      </c>
      <c r="D1451" s="266" t="s">
        <v>98</v>
      </c>
      <c r="E1451" s="310">
        <v>12528.5</v>
      </c>
      <c r="F1451" s="53">
        <v>41717</v>
      </c>
      <c r="G1451" s="52">
        <v>12528.5</v>
      </c>
      <c r="H1451" s="331">
        <f t="shared" si="29"/>
        <v>0</v>
      </c>
      <c r="I1451" s="266" t="s">
        <v>21</v>
      </c>
    </row>
    <row r="1452" spans="1:9" x14ac:dyDescent="0.25">
      <c r="A1452" s="269"/>
      <c r="B1452" s="283" t="s">
        <v>1563</v>
      </c>
      <c r="C1452" s="358" t="s">
        <v>1686</v>
      </c>
      <c r="D1452" s="266" t="s">
        <v>63</v>
      </c>
      <c r="E1452" s="310">
        <v>2350</v>
      </c>
      <c r="F1452" s="53">
        <v>41717</v>
      </c>
      <c r="G1452" s="52">
        <v>2350</v>
      </c>
      <c r="H1452" s="331">
        <f t="shared" si="29"/>
        <v>0</v>
      </c>
      <c r="I1452" s="266" t="s">
        <v>21</v>
      </c>
    </row>
    <row r="1453" spans="1:9" x14ac:dyDescent="0.25">
      <c r="A1453" s="269"/>
      <c r="B1453" s="283" t="s">
        <v>1564</v>
      </c>
      <c r="C1453" s="358" t="s">
        <v>1686</v>
      </c>
      <c r="D1453" s="266" t="s">
        <v>8</v>
      </c>
      <c r="E1453" s="310">
        <v>979.5</v>
      </c>
      <c r="F1453" s="53">
        <v>41716</v>
      </c>
      <c r="G1453" s="52">
        <v>979.5</v>
      </c>
      <c r="H1453" s="331">
        <f t="shared" si="29"/>
        <v>0</v>
      </c>
      <c r="I1453" s="266" t="s">
        <v>8</v>
      </c>
    </row>
    <row r="1454" spans="1:9" x14ac:dyDescent="0.25">
      <c r="A1454" s="269"/>
      <c r="B1454" s="283" t="s">
        <v>1565</v>
      </c>
      <c r="C1454" s="358" t="s">
        <v>1686</v>
      </c>
      <c r="D1454" s="266" t="s">
        <v>14</v>
      </c>
      <c r="E1454" s="310">
        <v>2100</v>
      </c>
      <c r="F1454" s="53">
        <v>41716</v>
      </c>
      <c r="G1454" s="52">
        <v>2100</v>
      </c>
      <c r="H1454" s="98">
        <f t="shared" si="29"/>
        <v>0</v>
      </c>
      <c r="I1454" s="266" t="s">
        <v>30</v>
      </c>
    </row>
    <row r="1455" spans="1:9" x14ac:dyDescent="0.25">
      <c r="A1455" s="269"/>
      <c r="B1455" s="283" t="s">
        <v>1566</v>
      </c>
      <c r="C1455" s="358" t="s">
        <v>1686</v>
      </c>
      <c r="D1455" s="266" t="s">
        <v>8</v>
      </c>
      <c r="E1455" s="310">
        <v>57</v>
      </c>
      <c r="F1455" s="53">
        <v>41716</v>
      </c>
      <c r="G1455" s="52">
        <v>57</v>
      </c>
      <c r="H1455" s="331">
        <f t="shared" si="29"/>
        <v>0</v>
      </c>
      <c r="I1455" s="266" t="s">
        <v>8</v>
      </c>
    </row>
    <row r="1456" spans="1:9" x14ac:dyDescent="0.25">
      <c r="A1456" s="269"/>
      <c r="B1456" s="283" t="s">
        <v>1567</v>
      </c>
      <c r="C1456" s="358" t="s">
        <v>1686</v>
      </c>
      <c r="D1456" s="266" t="s">
        <v>13</v>
      </c>
      <c r="E1456" s="310">
        <v>2726</v>
      </c>
      <c r="F1456" s="53">
        <v>41717</v>
      </c>
      <c r="G1456" s="52">
        <v>2726</v>
      </c>
      <c r="H1456" s="98">
        <f t="shared" si="29"/>
        <v>0</v>
      </c>
      <c r="I1456" s="266" t="s">
        <v>30</v>
      </c>
    </row>
    <row r="1457" spans="1:9" x14ac:dyDescent="0.25">
      <c r="A1457" s="269"/>
      <c r="B1457" s="283" t="s">
        <v>1569</v>
      </c>
      <c r="C1457" s="358" t="s">
        <v>1686</v>
      </c>
      <c r="D1457" s="273" t="s">
        <v>53</v>
      </c>
      <c r="E1457" s="318">
        <v>0</v>
      </c>
      <c r="F1457" s="53"/>
      <c r="G1457" s="52"/>
      <c r="H1457" s="98">
        <f t="shared" si="29"/>
        <v>0</v>
      </c>
      <c r="I1457" s="266" t="s">
        <v>324</v>
      </c>
    </row>
    <row r="1458" spans="1:9" x14ac:dyDescent="0.25">
      <c r="A1458" s="269"/>
      <c r="B1458" s="283" t="s">
        <v>1570</v>
      </c>
      <c r="C1458" s="358" t="s">
        <v>1686</v>
      </c>
      <c r="D1458" s="266" t="s">
        <v>106</v>
      </c>
      <c r="E1458" s="310">
        <v>164322</v>
      </c>
      <c r="F1458" s="313">
        <v>41730</v>
      </c>
      <c r="G1458" s="326">
        <v>164322</v>
      </c>
      <c r="H1458" s="98">
        <f t="shared" si="29"/>
        <v>0</v>
      </c>
      <c r="I1458" s="266" t="s">
        <v>12</v>
      </c>
    </row>
    <row r="1459" spans="1:9" x14ac:dyDescent="0.25">
      <c r="A1459" s="269"/>
      <c r="B1459" s="283" t="s">
        <v>1571</v>
      </c>
      <c r="C1459" s="358" t="s">
        <v>1686</v>
      </c>
      <c r="D1459" s="266" t="s">
        <v>106</v>
      </c>
      <c r="E1459" s="310">
        <v>158760</v>
      </c>
      <c r="F1459" s="53">
        <v>41724</v>
      </c>
      <c r="G1459" s="52">
        <v>158760</v>
      </c>
      <c r="H1459" s="98">
        <f t="shared" si="29"/>
        <v>0</v>
      </c>
      <c r="I1459" s="266" t="s">
        <v>12</v>
      </c>
    </row>
    <row r="1460" spans="1:9" x14ac:dyDescent="0.25">
      <c r="A1460" s="269"/>
      <c r="B1460" s="283" t="s">
        <v>1572</v>
      </c>
      <c r="C1460" s="358" t="s">
        <v>1686</v>
      </c>
      <c r="D1460" s="266" t="s">
        <v>106</v>
      </c>
      <c r="E1460" s="310">
        <v>125280</v>
      </c>
      <c r="F1460" s="53">
        <v>41724</v>
      </c>
      <c r="G1460" s="52">
        <v>125280</v>
      </c>
      <c r="H1460" s="98">
        <f t="shared" si="29"/>
        <v>0</v>
      </c>
      <c r="I1460" s="266" t="s">
        <v>12</v>
      </c>
    </row>
    <row r="1461" spans="1:9" x14ac:dyDescent="0.25">
      <c r="A1461" s="269"/>
      <c r="B1461" s="283" t="s">
        <v>1573</v>
      </c>
      <c r="C1461" s="358" t="s">
        <v>1686</v>
      </c>
      <c r="D1461" s="266" t="s">
        <v>123</v>
      </c>
      <c r="E1461" s="310">
        <v>7975</v>
      </c>
      <c r="F1461" s="313" t="s">
        <v>2432</v>
      </c>
      <c r="G1461" s="52">
        <v>7975</v>
      </c>
      <c r="H1461" s="98">
        <f t="shared" si="29"/>
        <v>0</v>
      </c>
      <c r="I1461" s="266" t="s">
        <v>8</v>
      </c>
    </row>
    <row r="1462" spans="1:9" x14ac:dyDescent="0.25">
      <c r="A1462" s="269"/>
      <c r="B1462" s="283" t="s">
        <v>1574</v>
      </c>
      <c r="C1462" s="358" t="s">
        <v>1686</v>
      </c>
      <c r="D1462" s="266" t="s">
        <v>106</v>
      </c>
      <c r="E1462" s="310">
        <v>42292</v>
      </c>
      <c r="F1462" s="313">
        <v>41730</v>
      </c>
      <c r="G1462" s="326">
        <v>42292</v>
      </c>
      <c r="H1462" s="98">
        <f t="shared" si="29"/>
        <v>0</v>
      </c>
      <c r="I1462" s="266" t="s">
        <v>12</v>
      </c>
    </row>
    <row r="1463" spans="1:9" x14ac:dyDescent="0.25">
      <c r="A1463" s="269"/>
      <c r="B1463" s="283" t="s">
        <v>1575</v>
      </c>
      <c r="C1463" s="358" t="s">
        <v>1686</v>
      </c>
      <c r="D1463" s="266" t="s">
        <v>1036</v>
      </c>
      <c r="E1463" s="310">
        <v>1365</v>
      </c>
      <c r="F1463" s="53">
        <v>41716</v>
      </c>
      <c r="G1463" s="52">
        <v>1365</v>
      </c>
      <c r="H1463" s="98">
        <f t="shared" si="29"/>
        <v>0</v>
      </c>
      <c r="I1463" s="266"/>
    </row>
    <row r="1464" spans="1:9" x14ac:dyDescent="0.25">
      <c r="A1464" s="269"/>
      <c r="B1464" s="283" t="s">
        <v>1576</v>
      </c>
      <c r="C1464" s="358" t="s">
        <v>1686</v>
      </c>
      <c r="D1464" s="266" t="s">
        <v>55</v>
      </c>
      <c r="E1464" s="310">
        <v>11016</v>
      </c>
      <c r="F1464" s="53">
        <v>41716</v>
      </c>
      <c r="G1464" s="52">
        <v>11016</v>
      </c>
      <c r="H1464" s="98">
        <f t="shared" si="29"/>
        <v>0</v>
      </c>
      <c r="I1464" s="266" t="s">
        <v>8</v>
      </c>
    </row>
    <row r="1465" spans="1:9" x14ac:dyDescent="0.25">
      <c r="A1465" s="269"/>
      <c r="B1465" s="283" t="s">
        <v>1578</v>
      </c>
      <c r="C1465" s="358" t="s">
        <v>1686</v>
      </c>
      <c r="D1465" s="266" t="s">
        <v>29</v>
      </c>
      <c r="E1465" s="310">
        <v>4861</v>
      </c>
      <c r="F1465" s="53">
        <v>41716</v>
      </c>
      <c r="G1465" s="52">
        <v>4861</v>
      </c>
      <c r="H1465" s="98">
        <f t="shared" si="29"/>
        <v>0</v>
      </c>
      <c r="I1465" s="266" t="s">
        <v>30</v>
      </c>
    </row>
    <row r="1466" spans="1:9" x14ac:dyDescent="0.25">
      <c r="A1466" s="269"/>
      <c r="B1466" s="283" t="s">
        <v>1579</v>
      </c>
      <c r="C1466" s="358" t="s">
        <v>1686</v>
      </c>
      <c r="D1466" s="266" t="s">
        <v>57</v>
      </c>
      <c r="E1466" s="310">
        <v>1100</v>
      </c>
      <c r="F1466" s="53">
        <v>41716</v>
      </c>
      <c r="G1466" s="52">
        <v>1100</v>
      </c>
      <c r="H1466" s="98">
        <f t="shared" si="29"/>
        <v>0</v>
      </c>
      <c r="I1466" s="266" t="s">
        <v>30</v>
      </c>
    </row>
    <row r="1467" spans="1:9" x14ac:dyDescent="0.25">
      <c r="A1467" s="269"/>
      <c r="B1467" s="283" t="s">
        <v>1580</v>
      </c>
      <c r="C1467" s="358" t="s">
        <v>1686</v>
      </c>
      <c r="D1467" s="266" t="s">
        <v>14</v>
      </c>
      <c r="E1467" s="310">
        <v>2280</v>
      </c>
      <c r="F1467" s="53">
        <v>41716</v>
      </c>
      <c r="G1467" s="52">
        <v>2280</v>
      </c>
      <c r="H1467" s="98">
        <f t="shared" si="29"/>
        <v>0</v>
      </c>
      <c r="I1467" s="266" t="s">
        <v>21</v>
      </c>
    </row>
    <row r="1468" spans="1:9" x14ac:dyDescent="0.25">
      <c r="A1468" s="269"/>
      <c r="B1468" s="283" t="s">
        <v>1581</v>
      </c>
      <c r="C1468" s="358" t="s">
        <v>1686</v>
      </c>
      <c r="D1468" s="266" t="s">
        <v>8</v>
      </c>
      <c r="E1468" s="310">
        <v>836</v>
      </c>
      <c r="F1468" s="53">
        <v>41716</v>
      </c>
      <c r="G1468" s="52">
        <v>836</v>
      </c>
      <c r="H1468" s="98">
        <f t="shared" si="29"/>
        <v>0</v>
      </c>
      <c r="I1468" s="266" t="s">
        <v>8</v>
      </c>
    </row>
    <row r="1469" spans="1:9" x14ac:dyDescent="0.25">
      <c r="A1469" s="269"/>
      <c r="B1469" s="283" t="s">
        <v>1582</v>
      </c>
      <c r="C1469" s="358" t="s">
        <v>1686</v>
      </c>
      <c r="D1469" s="266" t="s">
        <v>34</v>
      </c>
      <c r="E1469" s="310">
        <v>3201</v>
      </c>
      <c r="F1469" s="53">
        <v>41716</v>
      </c>
      <c r="G1469" s="52">
        <v>3201</v>
      </c>
      <c r="H1469" s="98">
        <f t="shared" si="29"/>
        <v>0</v>
      </c>
      <c r="I1469" s="266" t="s">
        <v>30</v>
      </c>
    </row>
    <row r="1470" spans="1:9" x14ac:dyDescent="0.25">
      <c r="A1470" s="269"/>
      <c r="B1470" s="283" t="s">
        <v>1583</v>
      </c>
      <c r="C1470" s="358" t="s">
        <v>1686</v>
      </c>
      <c r="D1470" s="273" t="s">
        <v>53</v>
      </c>
      <c r="E1470" s="318">
        <v>0</v>
      </c>
      <c r="F1470" s="53"/>
      <c r="G1470" s="52"/>
      <c r="H1470" s="98">
        <f t="shared" si="29"/>
        <v>0</v>
      </c>
      <c r="I1470" s="266" t="s">
        <v>324</v>
      </c>
    </row>
    <row r="1471" spans="1:9" x14ac:dyDescent="0.25">
      <c r="A1471" s="269"/>
      <c r="B1471" s="283" t="s">
        <v>1584</v>
      </c>
      <c r="C1471" s="358" t="s">
        <v>1686</v>
      </c>
      <c r="D1471" s="266" t="s">
        <v>46</v>
      </c>
      <c r="E1471" s="310">
        <v>1524</v>
      </c>
      <c r="F1471" s="53">
        <v>41716</v>
      </c>
      <c r="G1471" s="52">
        <v>1524</v>
      </c>
      <c r="H1471" s="98">
        <f t="shared" si="29"/>
        <v>0</v>
      </c>
      <c r="I1471" s="266" t="s">
        <v>30</v>
      </c>
    </row>
    <row r="1472" spans="1:9" x14ac:dyDescent="0.25">
      <c r="A1472" s="269"/>
      <c r="B1472" s="283" t="s">
        <v>1585</v>
      </c>
      <c r="C1472" s="358" t="s">
        <v>1686</v>
      </c>
      <c r="D1472" s="266" t="s">
        <v>48</v>
      </c>
      <c r="E1472" s="310">
        <v>539</v>
      </c>
      <c r="F1472" s="53">
        <v>41716</v>
      </c>
      <c r="G1472" s="52">
        <v>539</v>
      </c>
      <c r="H1472" s="98">
        <f t="shared" si="29"/>
        <v>0</v>
      </c>
      <c r="I1472" s="266" t="s">
        <v>65</v>
      </c>
    </row>
    <row r="1473" spans="1:9" x14ac:dyDescent="0.25">
      <c r="A1473" s="269"/>
      <c r="B1473" s="283" t="s">
        <v>1586</v>
      </c>
      <c r="C1473" s="358" t="s">
        <v>1686</v>
      </c>
      <c r="D1473" s="266" t="s">
        <v>52</v>
      </c>
      <c r="E1473" s="310">
        <v>3191</v>
      </c>
      <c r="F1473" s="53">
        <v>41716</v>
      </c>
      <c r="G1473" s="52">
        <v>3191</v>
      </c>
      <c r="H1473" s="98">
        <f t="shared" si="29"/>
        <v>0</v>
      </c>
      <c r="I1473" s="266" t="s">
        <v>65</v>
      </c>
    </row>
    <row r="1474" spans="1:9" x14ac:dyDescent="0.25">
      <c r="A1474" s="269"/>
      <c r="B1474" s="283" t="s">
        <v>1588</v>
      </c>
      <c r="C1474" s="358" t="s">
        <v>1686</v>
      </c>
      <c r="D1474" s="266" t="s">
        <v>36</v>
      </c>
      <c r="E1474" s="310">
        <v>9754</v>
      </c>
      <c r="F1474" s="53">
        <v>41718</v>
      </c>
      <c r="G1474" s="52">
        <v>9754</v>
      </c>
      <c r="H1474" s="98">
        <f t="shared" si="29"/>
        <v>0</v>
      </c>
      <c r="I1474" s="266" t="s">
        <v>65</v>
      </c>
    </row>
    <row r="1475" spans="1:9" x14ac:dyDescent="0.25">
      <c r="A1475" s="269"/>
      <c r="B1475" s="283" t="s">
        <v>1589</v>
      </c>
      <c r="C1475" s="358" t="s">
        <v>1686</v>
      </c>
      <c r="D1475" s="266" t="s">
        <v>32</v>
      </c>
      <c r="E1475" s="310">
        <v>8106.5</v>
      </c>
      <c r="F1475" s="53">
        <v>41716</v>
      </c>
      <c r="G1475" s="52">
        <v>8106.5</v>
      </c>
      <c r="H1475" s="98">
        <f t="shared" si="29"/>
        <v>0</v>
      </c>
      <c r="I1475" s="266" t="s">
        <v>30</v>
      </c>
    </row>
    <row r="1476" spans="1:9" x14ac:dyDescent="0.25">
      <c r="A1476" s="269"/>
      <c r="B1476" s="283" t="s">
        <v>1590</v>
      </c>
      <c r="C1476" s="358" t="s">
        <v>1686</v>
      </c>
      <c r="D1476" s="266" t="s">
        <v>44</v>
      </c>
      <c r="E1476" s="310">
        <v>4200</v>
      </c>
      <c r="F1476" s="53">
        <v>41729</v>
      </c>
      <c r="G1476" s="52">
        <v>4200</v>
      </c>
      <c r="H1476" s="98">
        <f t="shared" si="29"/>
        <v>0</v>
      </c>
      <c r="I1476" s="266" t="s">
        <v>65</v>
      </c>
    </row>
    <row r="1477" spans="1:9" x14ac:dyDescent="0.25">
      <c r="A1477" s="269"/>
      <c r="B1477" s="283" t="s">
        <v>1591</v>
      </c>
      <c r="C1477" s="358" t="s">
        <v>1686</v>
      </c>
      <c r="D1477" s="266" t="s">
        <v>43</v>
      </c>
      <c r="E1477" s="310">
        <v>1680</v>
      </c>
      <c r="F1477" s="53">
        <v>41729</v>
      </c>
      <c r="G1477" s="52">
        <v>1680</v>
      </c>
      <c r="H1477" s="98">
        <f t="shared" si="29"/>
        <v>0</v>
      </c>
      <c r="I1477" s="266" t="s">
        <v>30</v>
      </c>
    </row>
    <row r="1478" spans="1:9" x14ac:dyDescent="0.25">
      <c r="A1478" s="269"/>
      <c r="B1478" s="283" t="s">
        <v>1592</v>
      </c>
      <c r="C1478" s="358" t="s">
        <v>1686</v>
      </c>
      <c r="D1478" s="266" t="s">
        <v>42</v>
      </c>
      <c r="E1478" s="310">
        <v>1680</v>
      </c>
      <c r="F1478" s="53">
        <v>41729</v>
      </c>
      <c r="G1478" s="52">
        <v>1680</v>
      </c>
      <c r="H1478" s="98">
        <f t="shared" si="29"/>
        <v>0</v>
      </c>
      <c r="I1478" s="266" t="s">
        <v>30</v>
      </c>
    </row>
    <row r="1479" spans="1:9" x14ac:dyDescent="0.25">
      <c r="A1479" s="269"/>
      <c r="B1479" s="283" t="s">
        <v>1593</v>
      </c>
      <c r="C1479" s="358" t="s">
        <v>1686</v>
      </c>
      <c r="D1479" s="266" t="s">
        <v>74</v>
      </c>
      <c r="E1479" s="310">
        <v>1488.5</v>
      </c>
      <c r="F1479" s="53">
        <v>41716</v>
      </c>
      <c r="G1479" s="52">
        <v>1488.5</v>
      </c>
      <c r="H1479" s="98">
        <f t="shared" si="29"/>
        <v>0</v>
      </c>
      <c r="I1479" s="266"/>
    </row>
    <row r="1480" spans="1:9" x14ac:dyDescent="0.25">
      <c r="A1480" s="269"/>
      <c r="B1480" s="283" t="s">
        <v>1594</v>
      </c>
      <c r="C1480" s="358" t="s">
        <v>1686</v>
      </c>
      <c r="D1480" s="266" t="s">
        <v>1793</v>
      </c>
      <c r="E1480" s="310">
        <v>880</v>
      </c>
      <c r="F1480" s="313" t="s">
        <v>2433</v>
      </c>
      <c r="G1480" s="52">
        <v>880</v>
      </c>
      <c r="H1480" s="98">
        <f t="shared" si="29"/>
        <v>0</v>
      </c>
      <c r="I1480" s="266" t="s">
        <v>30</v>
      </c>
    </row>
    <row r="1481" spans="1:9" x14ac:dyDescent="0.25">
      <c r="A1481" s="269"/>
      <c r="B1481" s="283" t="s">
        <v>1595</v>
      </c>
      <c r="C1481" s="358" t="s">
        <v>1686</v>
      </c>
      <c r="D1481" s="266" t="s">
        <v>78</v>
      </c>
      <c r="E1481" s="310">
        <v>2236</v>
      </c>
      <c r="F1481" s="53">
        <v>41716</v>
      </c>
      <c r="G1481" s="52">
        <v>2236</v>
      </c>
      <c r="H1481" s="98">
        <f t="shared" si="29"/>
        <v>0</v>
      </c>
      <c r="I1481" s="266" t="s">
        <v>12</v>
      </c>
    </row>
    <row r="1482" spans="1:9" x14ac:dyDescent="0.25">
      <c r="A1482" s="269"/>
      <c r="B1482" s="283" t="s">
        <v>1596</v>
      </c>
      <c r="C1482" s="358" t="s">
        <v>1686</v>
      </c>
      <c r="D1482" s="266" t="s">
        <v>8</v>
      </c>
      <c r="E1482" s="310">
        <v>2070</v>
      </c>
      <c r="F1482" s="53">
        <v>41716</v>
      </c>
      <c r="G1482" s="52">
        <v>2070</v>
      </c>
      <c r="H1482" s="98">
        <f t="shared" si="29"/>
        <v>0</v>
      </c>
      <c r="I1482" s="266" t="s">
        <v>8</v>
      </c>
    </row>
    <row r="1483" spans="1:9" x14ac:dyDescent="0.25">
      <c r="A1483" s="269">
        <v>41717</v>
      </c>
      <c r="B1483" s="283" t="s">
        <v>1597</v>
      </c>
      <c r="C1483" s="358" t="s">
        <v>1686</v>
      </c>
      <c r="D1483" s="266" t="s">
        <v>47</v>
      </c>
      <c r="E1483" s="310">
        <v>4343</v>
      </c>
      <c r="F1483" s="53">
        <v>41717</v>
      </c>
      <c r="G1483" s="52">
        <v>4343</v>
      </c>
      <c r="H1483" s="98">
        <f t="shared" si="29"/>
        <v>0</v>
      </c>
      <c r="I1483" s="266" t="s">
        <v>30</v>
      </c>
    </row>
    <row r="1484" spans="1:9" x14ac:dyDescent="0.25">
      <c r="A1484" s="269"/>
      <c r="B1484" s="283" t="s">
        <v>1598</v>
      </c>
      <c r="C1484" s="358" t="s">
        <v>1686</v>
      </c>
      <c r="D1484" s="266" t="s">
        <v>502</v>
      </c>
      <c r="E1484" s="310">
        <v>1572</v>
      </c>
      <c r="F1484" s="53">
        <v>41717</v>
      </c>
      <c r="G1484" s="52">
        <v>1572</v>
      </c>
      <c r="H1484" s="98">
        <f t="shared" si="29"/>
        <v>0</v>
      </c>
      <c r="I1484" s="66"/>
    </row>
    <row r="1485" spans="1:9" x14ac:dyDescent="0.25">
      <c r="A1485" s="269"/>
      <c r="B1485" s="283" t="s">
        <v>1599</v>
      </c>
      <c r="C1485" s="358" t="s">
        <v>1686</v>
      </c>
      <c r="D1485" s="266" t="s">
        <v>2434</v>
      </c>
      <c r="E1485" s="310">
        <v>11293</v>
      </c>
      <c r="F1485" s="53">
        <v>41717</v>
      </c>
      <c r="G1485" s="52">
        <v>11293</v>
      </c>
      <c r="H1485" s="98">
        <f t="shared" si="29"/>
        <v>0</v>
      </c>
      <c r="I1485" s="266"/>
    </row>
    <row r="1486" spans="1:9" x14ac:dyDescent="0.25">
      <c r="A1486" s="269"/>
      <c r="B1486" s="283" t="s">
        <v>1601</v>
      </c>
      <c r="C1486" s="358" t="s">
        <v>1686</v>
      </c>
      <c r="D1486" s="266" t="s">
        <v>116</v>
      </c>
      <c r="E1486" s="310">
        <v>6409</v>
      </c>
      <c r="F1486" s="53">
        <v>41717</v>
      </c>
      <c r="G1486" s="52">
        <v>6409</v>
      </c>
      <c r="H1486" s="98">
        <f t="shared" si="29"/>
        <v>0</v>
      </c>
      <c r="I1486" s="266"/>
    </row>
    <row r="1487" spans="1:9" x14ac:dyDescent="0.25">
      <c r="A1487" s="269"/>
      <c r="B1487" s="283" t="s">
        <v>1602</v>
      </c>
      <c r="C1487" s="358" t="s">
        <v>1686</v>
      </c>
      <c r="D1487" s="266" t="s">
        <v>22</v>
      </c>
      <c r="E1487" s="310">
        <v>4978.5</v>
      </c>
      <c r="F1487" s="53">
        <v>41717</v>
      </c>
      <c r="G1487" s="52">
        <v>4978.5</v>
      </c>
      <c r="H1487" s="98">
        <f t="shared" si="29"/>
        <v>0</v>
      </c>
      <c r="I1487" s="266"/>
    </row>
    <row r="1488" spans="1:9" x14ac:dyDescent="0.25">
      <c r="A1488" s="269"/>
      <c r="B1488" s="283" t="s">
        <v>1604</v>
      </c>
      <c r="C1488" s="358" t="s">
        <v>1686</v>
      </c>
      <c r="D1488" s="266" t="s">
        <v>260</v>
      </c>
      <c r="E1488" s="310">
        <v>1560</v>
      </c>
      <c r="F1488" s="53">
        <v>41717</v>
      </c>
      <c r="G1488" s="52">
        <v>1560</v>
      </c>
      <c r="H1488" s="98">
        <f t="shared" si="29"/>
        <v>0</v>
      </c>
      <c r="I1488" s="266" t="s">
        <v>21</v>
      </c>
    </row>
    <row r="1489" spans="1:9" x14ac:dyDescent="0.25">
      <c r="A1489" s="269"/>
      <c r="B1489" s="283" t="s">
        <v>1606</v>
      </c>
      <c r="C1489" s="358" t="s">
        <v>1686</v>
      </c>
      <c r="D1489" s="266" t="s">
        <v>8</v>
      </c>
      <c r="E1489" s="310">
        <v>327</v>
      </c>
      <c r="F1489" s="53">
        <v>41717</v>
      </c>
      <c r="G1489" s="52">
        <v>327</v>
      </c>
      <c r="H1489" s="98">
        <f t="shared" si="29"/>
        <v>0</v>
      </c>
      <c r="I1489" s="266" t="s">
        <v>8</v>
      </c>
    </row>
    <row r="1490" spans="1:9" ht="30" x14ac:dyDescent="0.25">
      <c r="A1490" s="269"/>
      <c r="B1490" s="283" t="s">
        <v>1607</v>
      </c>
      <c r="C1490" s="358" t="s">
        <v>1686</v>
      </c>
      <c r="D1490" s="266" t="s">
        <v>12</v>
      </c>
      <c r="E1490" s="310">
        <v>1159.5</v>
      </c>
      <c r="F1490" s="425" t="s">
        <v>2435</v>
      </c>
      <c r="G1490" s="52">
        <v>1159.5</v>
      </c>
      <c r="H1490" s="98">
        <f t="shared" si="29"/>
        <v>0</v>
      </c>
      <c r="I1490" s="266"/>
    </row>
    <row r="1491" spans="1:9" x14ac:dyDescent="0.25">
      <c r="A1491" s="269"/>
      <c r="B1491" s="283" t="s">
        <v>1608</v>
      </c>
      <c r="C1491" s="358" t="s">
        <v>1686</v>
      </c>
      <c r="D1491" s="266" t="s">
        <v>44</v>
      </c>
      <c r="E1491" s="310">
        <v>4200</v>
      </c>
      <c r="F1491" s="53">
        <v>41729</v>
      </c>
      <c r="G1491" s="52">
        <v>4200</v>
      </c>
      <c r="H1491" s="98">
        <f t="shared" si="29"/>
        <v>0</v>
      </c>
      <c r="I1491" s="266" t="s">
        <v>217</v>
      </c>
    </row>
    <row r="1492" spans="1:9" x14ac:dyDescent="0.25">
      <c r="A1492" s="269"/>
      <c r="B1492" s="283" t="s">
        <v>1609</v>
      </c>
      <c r="C1492" s="358" t="s">
        <v>1686</v>
      </c>
      <c r="D1492" s="266" t="s">
        <v>51</v>
      </c>
      <c r="E1492" s="310">
        <v>2475</v>
      </c>
      <c r="F1492" s="53">
        <v>41717</v>
      </c>
      <c r="G1492" s="52">
        <v>2475</v>
      </c>
      <c r="H1492" s="98">
        <f t="shared" si="29"/>
        <v>0</v>
      </c>
      <c r="I1492" s="266" t="s">
        <v>217</v>
      </c>
    </row>
    <row r="1493" spans="1:9" x14ac:dyDescent="0.25">
      <c r="A1493" s="269"/>
      <c r="B1493" s="283" t="s">
        <v>1610</v>
      </c>
      <c r="C1493" s="358" t="s">
        <v>1686</v>
      </c>
      <c r="D1493" s="266" t="s">
        <v>215</v>
      </c>
      <c r="E1493" s="310">
        <v>10722</v>
      </c>
      <c r="F1493" s="53">
        <v>41718</v>
      </c>
      <c r="G1493" s="52">
        <v>10722</v>
      </c>
      <c r="H1493" s="98">
        <f>E1493-G1493</f>
        <v>0</v>
      </c>
      <c r="I1493" s="266"/>
    </row>
    <row r="1494" spans="1:9" x14ac:dyDescent="0.25">
      <c r="A1494" s="269"/>
      <c r="B1494" s="283" t="s">
        <v>1611</v>
      </c>
      <c r="C1494" s="358" t="s">
        <v>1686</v>
      </c>
      <c r="D1494" s="266" t="s">
        <v>152</v>
      </c>
      <c r="E1494" s="310">
        <v>7889</v>
      </c>
      <c r="F1494" s="53">
        <v>41717</v>
      </c>
      <c r="G1494" s="52">
        <v>7889</v>
      </c>
      <c r="H1494" s="98">
        <f>E1494-G1494</f>
        <v>0</v>
      </c>
      <c r="I1494" s="266"/>
    </row>
    <row r="1495" spans="1:9" x14ac:dyDescent="0.25">
      <c r="A1495" s="269"/>
      <c r="B1495" s="283" t="s">
        <v>1612</v>
      </c>
      <c r="C1495" s="358" t="s">
        <v>1686</v>
      </c>
      <c r="D1495" s="266" t="s">
        <v>8</v>
      </c>
      <c r="E1495" s="310">
        <v>3512</v>
      </c>
      <c r="F1495" s="317" t="s">
        <v>2436</v>
      </c>
      <c r="G1495" s="52">
        <v>3512</v>
      </c>
      <c r="H1495" s="98">
        <f>E1495-G1495</f>
        <v>0</v>
      </c>
      <c r="I1495" s="266" t="s">
        <v>8</v>
      </c>
    </row>
    <row r="1496" spans="1:9" x14ac:dyDescent="0.25">
      <c r="A1496" s="269"/>
      <c r="B1496" s="283" t="s">
        <v>1613</v>
      </c>
      <c r="C1496" s="358" t="s">
        <v>1686</v>
      </c>
      <c r="D1496" s="266" t="s">
        <v>8</v>
      </c>
      <c r="E1496" s="310">
        <v>543</v>
      </c>
      <c r="F1496" s="53">
        <v>41717</v>
      </c>
      <c r="G1496" s="52">
        <v>543</v>
      </c>
      <c r="H1496" s="98">
        <f>E1496-G1496</f>
        <v>0</v>
      </c>
      <c r="I1496" s="266" t="s">
        <v>8</v>
      </c>
    </row>
    <row r="1497" spans="1:9" x14ac:dyDescent="0.25">
      <c r="A1497" s="269"/>
      <c r="B1497" s="283" t="s">
        <v>1614</v>
      </c>
      <c r="C1497" s="358" t="s">
        <v>1686</v>
      </c>
      <c r="D1497" s="266" t="s">
        <v>62</v>
      </c>
      <c r="E1497" s="310">
        <v>24290</v>
      </c>
      <c r="F1497" s="53">
        <v>41717</v>
      </c>
      <c r="G1497" s="52">
        <v>24290</v>
      </c>
      <c r="H1497" s="98">
        <f t="shared" ref="H1497:H1513" si="30">E1497-G1497</f>
        <v>0</v>
      </c>
      <c r="I1497" s="266"/>
    </row>
    <row r="1498" spans="1:9" x14ac:dyDescent="0.25">
      <c r="A1498" s="269"/>
      <c r="B1498" s="283" t="s">
        <v>1616</v>
      </c>
      <c r="C1498" s="358" t="s">
        <v>1686</v>
      </c>
      <c r="D1498" s="266" t="s">
        <v>8</v>
      </c>
      <c r="E1498" s="310">
        <v>757</v>
      </c>
      <c r="F1498" s="53">
        <v>41717</v>
      </c>
      <c r="G1498" s="52">
        <v>757</v>
      </c>
      <c r="H1498" s="98">
        <f t="shared" si="30"/>
        <v>0</v>
      </c>
      <c r="I1498" s="266" t="s">
        <v>8</v>
      </c>
    </row>
    <row r="1499" spans="1:9" x14ac:dyDescent="0.25">
      <c r="A1499" s="269"/>
      <c r="B1499" s="283" t="s">
        <v>1617</v>
      </c>
      <c r="C1499" s="358" t="s">
        <v>1686</v>
      </c>
      <c r="D1499" s="266" t="s">
        <v>338</v>
      </c>
      <c r="E1499" s="310">
        <v>465</v>
      </c>
      <c r="F1499" s="53">
        <v>41717</v>
      </c>
      <c r="G1499" s="52">
        <v>465</v>
      </c>
      <c r="H1499" s="98">
        <f t="shared" si="30"/>
        <v>0</v>
      </c>
      <c r="I1499" s="266" t="s">
        <v>30</v>
      </c>
    </row>
    <row r="1500" spans="1:9" x14ac:dyDescent="0.25">
      <c r="A1500" s="269"/>
      <c r="B1500" s="283" t="s">
        <v>1618</v>
      </c>
      <c r="C1500" s="358" t="s">
        <v>1686</v>
      </c>
      <c r="D1500" s="266" t="s">
        <v>54</v>
      </c>
      <c r="E1500" s="310">
        <v>6511</v>
      </c>
      <c r="F1500" s="53">
        <v>41717</v>
      </c>
      <c r="G1500" s="52">
        <v>6511</v>
      </c>
      <c r="H1500" s="98">
        <f t="shared" si="30"/>
        <v>0</v>
      </c>
      <c r="I1500" s="266" t="s">
        <v>30</v>
      </c>
    </row>
    <row r="1501" spans="1:9" x14ac:dyDescent="0.25">
      <c r="A1501" s="269"/>
      <c r="B1501" s="283" t="s">
        <v>1619</v>
      </c>
      <c r="C1501" s="358" t="s">
        <v>1686</v>
      </c>
      <c r="D1501" s="266" t="s">
        <v>50</v>
      </c>
      <c r="E1501" s="310">
        <v>9825</v>
      </c>
      <c r="F1501" s="53">
        <v>41717</v>
      </c>
      <c r="G1501" s="52">
        <v>9825</v>
      </c>
      <c r="H1501" s="98">
        <f t="shared" si="30"/>
        <v>0</v>
      </c>
      <c r="I1501" s="266" t="s">
        <v>21</v>
      </c>
    </row>
    <row r="1502" spans="1:9" x14ac:dyDescent="0.25">
      <c r="A1502" s="269"/>
      <c r="B1502" s="283" t="s">
        <v>1620</v>
      </c>
      <c r="C1502" s="358" t="s">
        <v>1686</v>
      </c>
      <c r="D1502" s="266" t="s">
        <v>130</v>
      </c>
      <c r="E1502" s="310">
        <v>8390</v>
      </c>
      <c r="F1502" s="53">
        <v>41718</v>
      </c>
      <c r="G1502" s="52">
        <v>8390</v>
      </c>
      <c r="H1502" s="98">
        <f t="shared" si="30"/>
        <v>0</v>
      </c>
      <c r="I1502" s="266" t="s">
        <v>21</v>
      </c>
    </row>
    <row r="1503" spans="1:9" x14ac:dyDescent="0.25">
      <c r="A1503" s="269"/>
      <c r="B1503" s="283" t="s">
        <v>1621</v>
      </c>
      <c r="C1503" s="358" t="s">
        <v>1686</v>
      </c>
      <c r="D1503" s="266" t="s">
        <v>130</v>
      </c>
      <c r="E1503" s="310">
        <v>471</v>
      </c>
      <c r="F1503" s="53">
        <v>41718</v>
      </c>
      <c r="G1503" s="52">
        <v>471</v>
      </c>
      <c r="H1503" s="98">
        <f t="shared" si="30"/>
        <v>0</v>
      </c>
      <c r="I1503" s="266" t="s">
        <v>21</v>
      </c>
    </row>
    <row r="1504" spans="1:9" x14ac:dyDescent="0.25">
      <c r="A1504" s="269"/>
      <c r="B1504" s="283" t="s">
        <v>1623</v>
      </c>
      <c r="C1504" s="358" t="s">
        <v>1686</v>
      </c>
      <c r="D1504" s="273" t="s">
        <v>53</v>
      </c>
      <c r="E1504" s="318">
        <v>0</v>
      </c>
      <c r="F1504" s="53"/>
      <c r="G1504" s="52"/>
      <c r="H1504" s="98">
        <f t="shared" si="30"/>
        <v>0</v>
      </c>
      <c r="I1504" s="266" t="s">
        <v>513</v>
      </c>
    </row>
    <row r="1505" spans="1:9" x14ac:dyDescent="0.25">
      <c r="A1505" s="269"/>
      <c r="B1505" s="283" t="s">
        <v>1625</v>
      </c>
      <c r="C1505" s="358" t="s">
        <v>1686</v>
      </c>
      <c r="D1505" s="266" t="s">
        <v>66</v>
      </c>
      <c r="E1505" s="310">
        <v>1588</v>
      </c>
      <c r="F1505" s="53">
        <v>41717</v>
      </c>
      <c r="G1505" s="52">
        <v>1588</v>
      </c>
      <c r="H1505" s="98">
        <f t="shared" si="30"/>
        <v>0</v>
      </c>
      <c r="I1505" s="266" t="s">
        <v>217</v>
      </c>
    </row>
    <row r="1506" spans="1:9" x14ac:dyDescent="0.25">
      <c r="A1506" s="269"/>
      <c r="B1506" s="283" t="s">
        <v>1626</v>
      </c>
      <c r="C1506" s="358" t="s">
        <v>1686</v>
      </c>
      <c r="D1506" s="266" t="s">
        <v>1046</v>
      </c>
      <c r="E1506" s="310">
        <v>1518</v>
      </c>
      <c r="F1506" s="53">
        <v>41717</v>
      </c>
      <c r="G1506" s="52">
        <v>1518</v>
      </c>
      <c r="H1506" s="98">
        <f t="shared" si="30"/>
        <v>0</v>
      </c>
      <c r="I1506" s="266" t="s">
        <v>217</v>
      </c>
    </row>
    <row r="1507" spans="1:9" x14ac:dyDescent="0.25">
      <c r="A1507" s="269"/>
      <c r="B1507" s="283" t="s">
        <v>1627</v>
      </c>
      <c r="C1507" s="358" t="s">
        <v>1686</v>
      </c>
      <c r="D1507" s="266" t="s">
        <v>386</v>
      </c>
      <c r="E1507" s="310">
        <v>2060</v>
      </c>
      <c r="F1507" s="53">
        <v>41717</v>
      </c>
      <c r="G1507" s="52">
        <v>2060</v>
      </c>
      <c r="H1507" s="98">
        <f t="shared" si="30"/>
        <v>0</v>
      </c>
      <c r="I1507" s="266" t="s">
        <v>217</v>
      </c>
    </row>
    <row r="1508" spans="1:9" x14ac:dyDescent="0.25">
      <c r="A1508" s="269"/>
      <c r="B1508" s="283" t="s">
        <v>1628</v>
      </c>
      <c r="C1508" s="358" t="s">
        <v>1686</v>
      </c>
      <c r="D1508" s="266" t="s">
        <v>237</v>
      </c>
      <c r="E1508" s="310">
        <v>5898</v>
      </c>
      <c r="F1508" s="53">
        <v>41717</v>
      </c>
      <c r="G1508" s="52">
        <v>5898</v>
      </c>
      <c r="H1508" s="98">
        <f t="shared" si="30"/>
        <v>0</v>
      </c>
      <c r="I1508" s="266" t="s">
        <v>21</v>
      </c>
    </row>
    <row r="1509" spans="1:9" x14ac:dyDescent="0.25">
      <c r="A1509" s="269"/>
      <c r="B1509" s="283" t="s">
        <v>1629</v>
      </c>
      <c r="C1509" s="358" t="s">
        <v>1686</v>
      </c>
      <c r="D1509" s="266" t="s">
        <v>189</v>
      </c>
      <c r="E1509" s="310">
        <v>6369</v>
      </c>
      <c r="F1509" s="53">
        <v>41717</v>
      </c>
      <c r="G1509" s="52">
        <v>6369</v>
      </c>
      <c r="H1509" s="98">
        <f t="shared" si="30"/>
        <v>0</v>
      </c>
      <c r="I1509" s="266" t="s">
        <v>21</v>
      </c>
    </row>
    <row r="1510" spans="1:9" x14ac:dyDescent="0.25">
      <c r="A1510" s="269"/>
      <c r="B1510" s="283" t="s">
        <v>1630</v>
      </c>
      <c r="C1510" s="358" t="s">
        <v>1686</v>
      </c>
      <c r="D1510" s="266" t="s">
        <v>89</v>
      </c>
      <c r="E1510" s="310">
        <v>58797</v>
      </c>
      <c r="F1510" s="319" t="s">
        <v>2437</v>
      </c>
      <c r="G1510" s="52">
        <v>58797</v>
      </c>
      <c r="H1510" s="331">
        <f t="shared" si="30"/>
        <v>0</v>
      </c>
      <c r="I1510" s="266" t="s">
        <v>27</v>
      </c>
    </row>
    <row r="1511" spans="1:9" x14ac:dyDescent="0.25">
      <c r="A1511" s="269"/>
      <c r="B1511" s="283" t="s">
        <v>1632</v>
      </c>
      <c r="C1511" s="358" t="s">
        <v>1686</v>
      </c>
      <c r="D1511" s="266" t="s">
        <v>2427</v>
      </c>
      <c r="E1511" s="310">
        <v>609</v>
      </c>
      <c r="F1511" s="53">
        <v>41717</v>
      </c>
      <c r="G1511" s="52">
        <v>609</v>
      </c>
      <c r="H1511" s="331">
        <f t="shared" si="30"/>
        <v>0</v>
      </c>
      <c r="I1511" s="266" t="s">
        <v>30</v>
      </c>
    </row>
    <row r="1512" spans="1:9" x14ac:dyDescent="0.25">
      <c r="A1512" s="269"/>
      <c r="B1512" s="264"/>
      <c r="C1512" s="388"/>
      <c r="D1512" s="31" t="s">
        <v>1919</v>
      </c>
      <c r="E1512" s="58"/>
      <c r="F1512" s="340"/>
      <c r="G1512" s="58"/>
      <c r="H1512" s="331">
        <f t="shared" si="30"/>
        <v>0</v>
      </c>
    </row>
    <row r="1513" spans="1:9" x14ac:dyDescent="0.25">
      <c r="A1513" s="263"/>
      <c r="B1513" s="426"/>
      <c r="C1513" s="285"/>
      <c r="D1513" s="31" t="s">
        <v>1918</v>
      </c>
      <c r="E1513" s="427"/>
      <c r="F1513" s="428"/>
      <c r="G1513" s="429"/>
      <c r="H1513" s="398">
        <f t="shared" si="30"/>
        <v>0</v>
      </c>
    </row>
    <row r="1514" spans="1:9" x14ac:dyDescent="0.25">
      <c r="A1514" s="269"/>
      <c r="B1514" s="430"/>
      <c r="C1514" s="283"/>
      <c r="D1514" s="135" t="s">
        <v>1919</v>
      </c>
      <c r="E1514" s="431"/>
      <c r="F1514" s="432"/>
      <c r="G1514" s="433"/>
      <c r="H1514" s="60"/>
    </row>
    <row r="1515" spans="1:9" ht="18.75" x14ac:dyDescent="0.3">
      <c r="A1515" s="592" t="str">
        <f>A1446</f>
        <v>REMISIONES DE    M A R Z O        2 0 1 4</v>
      </c>
      <c r="B1515" s="592"/>
      <c r="C1515" s="592"/>
      <c r="D1515" s="592"/>
      <c r="E1515" s="592"/>
      <c r="F1515" s="592"/>
      <c r="G1515" s="339"/>
      <c r="H1515" s="135"/>
    </row>
    <row r="1516" spans="1:9" ht="35.25" thickBot="1" x14ac:dyDescent="0.35">
      <c r="A1516" s="255" t="s">
        <v>1</v>
      </c>
      <c r="B1516" s="291" t="s">
        <v>2</v>
      </c>
      <c r="C1516" s="292"/>
      <c r="D1516" s="258" t="s">
        <v>1531</v>
      </c>
      <c r="E1516" s="259" t="s">
        <v>4</v>
      </c>
      <c r="F1516" s="293" t="s">
        <v>5</v>
      </c>
      <c r="G1516" s="261" t="s">
        <v>6</v>
      </c>
      <c r="H1516" s="262" t="s">
        <v>7</v>
      </c>
    </row>
    <row r="1517" spans="1:9" ht="15.75" thickTop="1" x14ac:dyDescent="0.25">
      <c r="A1517" s="362">
        <v>41717</v>
      </c>
      <c r="B1517" s="363">
        <v>1000</v>
      </c>
      <c r="C1517" s="358" t="s">
        <v>1686</v>
      </c>
      <c r="D1517" s="266" t="s">
        <v>2438</v>
      </c>
      <c r="E1517" s="66">
        <v>5070</v>
      </c>
      <c r="F1517" s="298">
        <v>41717</v>
      </c>
      <c r="G1517" s="299">
        <v>5070</v>
      </c>
      <c r="H1517" s="60">
        <f t="shared" ref="H1517:H1580" si="31">E1517-G1517</f>
        <v>0</v>
      </c>
      <c r="I1517" s="266" t="s">
        <v>27</v>
      </c>
    </row>
    <row r="1518" spans="1:9" x14ac:dyDescent="0.25">
      <c r="A1518" s="269"/>
      <c r="B1518" s="309" t="s">
        <v>1635</v>
      </c>
      <c r="C1518" s="270" t="s">
        <v>2439</v>
      </c>
      <c r="D1518" s="266" t="s">
        <v>60</v>
      </c>
      <c r="E1518" s="310">
        <v>4739</v>
      </c>
      <c r="F1518" s="366" t="s">
        <v>2440</v>
      </c>
      <c r="G1518" s="52">
        <v>4739</v>
      </c>
      <c r="H1518" s="331">
        <f t="shared" si="31"/>
        <v>0</v>
      </c>
      <c r="I1518" s="266" t="s">
        <v>8</v>
      </c>
    </row>
    <row r="1519" spans="1:9" x14ac:dyDescent="0.25">
      <c r="A1519" s="269"/>
      <c r="B1519" s="309" t="s">
        <v>1638</v>
      </c>
      <c r="C1519" s="270" t="s">
        <v>2439</v>
      </c>
      <c r="D1519" s="266" t="s">
        <v>57</v>
      </c>
      <c r="E1519" s="310">
        <v>440</v>
      </c>
      <c r="F1519" s="53">
        <v>41717</v>
      </c>
      <c r="G1519" s="52">
        <v>440</v>
      </c>
      <c r="H1519" s="331">
        <f t="shared" si="31"/>
        <v>0</v>
      </c>
      <c r="I1519" s="266" t="s">
        <v>30</v>
      </c>
    </row>
    <row r="1520" spans="1:9" x14ac:dyDescent="0.25">
      <c r="A1520" s="269"/>
      <c r="B1520" s="309" t="s">
        <v>1639</v>
      </c>
      <c r="C1520" s="270" t="s">
        <v>2439</v>
      </c>
      <c r="D1520" s="266" t="s">
        <v>32</v>
      </c>
      <c r="E1520" s="310">
        <v>8198.5</v>
      </c>
      <c r="F1520" s="53">
        <v>41717</v>
      </c>
      <c r="G1520" s="52">
        <v>8198.5</v>
      </c>
      <c r="H1520" s="331">
        <f t="shared" si="31"/>
        <v>0</v>
      </c>
      <c r="I1520" s="266" t="s">
        <v>30</v>
      </c>
    </row>
    <row r="1521" spans="1:9" x14ac:dyDescent="0.25">
      <c r="A1521" s="269"/>
      <c r="B1521" s="309" t="s">
        <v>1640</v>
      </c>
      <c r="C1521" s="270" t="s">
        <v>2439</v>
      </c>
      <c r="D1521" s="266" t="s">
        <v>58</v>
      </c>
      <c r="E1521" s="310">
        <v>2012</v>
      </c>
      <c r="F1521" s="53">
        <v>41717</v>
      </c>
      <c r="G1521" s="52">
        <v>2012</v>
      </c>
      <c r="H1521" s="98">
        <f t="shared" si="31"/>
        <v>0</v>
      </c>
      <c r="I1521" s="266" t="s">
        <v>30</v>
      </c>
    </row>
    <row r="1522" spans="1:9" x14ac:dyDescent="0.25">
      <c r="A1522" s="269"/>
      <c r="B1522" s="309" t="s">
        <v>1641</v>
      </c>
      <c r="C1522" s="270" t="s">
        <v>2439</v>
      </c>
      <c r="D1522" s="266" t="s">
        <v>43</v>
      </c>
      <c r="E1522" s="310">
        <v>1680</v>
      </c>
      <c r="F1522" s="53">
        <v>41729</v>
      </c>
      <c r="G1522" s="52">
        <v>1680</v>
      </c>
      <c r="H1522" s="331">
        <f t="shared" si="31"/>
        <v>0</v>
      </c>
      <c r="I1522" s="266" t="s">
        <v>30</v>
      </c>
    </row>
    <row r="1523" spans="1:9" x14ac:dyDescent="0.25">
      <c r="A1523" s="269"/>
      <c r="B1523" s="309" t="s">
        <v>1643</v>
      </c>
      <c r="C1523" s="270" t="s">
        <v>2439</v>
      </c>
      <c r="D1523" s="266" t="s">
        <v>42</v>
      </c>
      <c r="E1523" s="310">
        <v>1680</v>
      </c>
      <c r="F1523" s="53">
        <v>41729</v>
      </c>
      <c r="G1523" s="52">
        <v>1680</v>
      </c>
      <c r="H1523" s="331">
        <f t="shared" si="31"/>
        <v>0</v>
      </c>
      <c r="I1523" s="266" t="s">
        <v>30</v>
      </c>
    </row>
    <row r="1524" spans="1:9" x14ac:dyDescent="0.25">
      <c r="A1524" s="269"/>
      <c r="B1524" s="309" t="s">
        <v>1645</v>
      </c>
      <c r="C1524" s="270" t="s">
        <v>2439</v>
      </c>
      <c r="D1524" s="266" t="s">
        <v>29</v>
      </c>
      <c r="E1524" s="310">
        <v>3553</v>
      </c>
      <c r="F1524" s="53">
        <v>41717</v>
      </c>
      <c r="G1524" s="52">
        <v>3553</v>
      </c>
      <c r="H1524" s="98">
        <f t="shared" si="31"/>
        <v>0</v>
      </c>
      <c r="I1524" s="266" t="s">
        <v>30</v>
      </c>
    </row>
    <row r="1525" spans="1:9" x14ac:dyDescent="0.25">
      <c r="A1525" s="269"/>
      <c r="B1525" s="309" t="s">
        <v>1646</v>
      </c>
      <c r="C1525" s="270" t="s">
        <v>2439</v>
      </c>
      <c r="D1525" s="266" t="s">
        <v>1793</v>
      </c>
      <c r="E1525" s="310">
        <v>1100</v>
      </c>
      <c r="F1525" s="53">
        <v>41717</v>
      </c>
      <c r="G1525" s="52">
        <v>1100</v>
      </c>
      <c r="H1525" s="98">
        <f t="shared" si="31"/>
        <v>0</v>
      </c>
      <c r="I1525" s="266" t="s">
        <v>30</v>
      </c>
    </row>
    <row r="1526" spans="1:9" x14ac:dyDescent="0.25">
      <c r="A1526" s="269"/>
      <c r="B1526" s="309" t="s">
        <v>1647</v>
      </c>
      <c r="C1526" s="270" t="s">
        <v>2439</v>
      </c>
      <c r="D1526" s="266" t="s">
        <v>2441</v>
      </c>
      <c r="E1526" s="310">
        <v>15279</v>
      </c>
      <c r="F1526" s="53">
        <v>41717</v>
      </c>
      <c r="G1526" s="52">
        <v>15279</v>
      </c>
      <c r="H1526" s="98">
        <f t="shared" si="31"/>
        <v>0</v>
      </c>
      <c r="I1526" s="266" t="s">
        <v>65</v>
      </c>
    </row>
    <row r="1527" spans="1:9" x14ac:dyDescent="0.25">
      <c r="A1527" s="269"/>
      <c r="B1527" s="309" t="s">
        <v>1648</v>
      </c>
      <c r="C1527" s="270" t="s">
        <v>2439</v>
      </c>
      <c r="D1527" s="266" t="s">
        <v>2427</v>
      </c>
      <c r="E1527" s="310">
        <v>173</v>
      </c>
      <c r="F1527" s="53">
        <v>41717</v>
      </c>
      <c r="G1527" s="52">
        <v>173</v>
      </c>
      <c r="H1527" s="98">
        <f t="shared" si="31"/>
        <v>0</v>
      </c>
      <c r="I1527" s="266" t="s">
        <v>30</v>
      </c>
    </row>
    <row r="1528" spans="1:9" x14ac:dyDescent="0.25">
      <c r="A1528" s="269"/>
      <c r="B1528" s="309" t="s">
        <v>1650</v>
      </c>
      <c r="C1528" s="270" t="s">
        <v>2439</v>
      </c>
      <c r="D1528" s="266" t="s">
        <v>25</v>
      </c>
      <c r="E1528" s="310">
        <v>7047</v>
      </c>
      <c r="F1528" s="53">
        <v>41717</v>
      </c>
      <c r="G1528" s="52">
        <v>7047</v>
      </c>
      <c r="H1528" s="98">
        <f t="shared" si="31"/>
        <v>0</v>
      </c>
      <c r="I1528" s="266" t="s">
        <v>65</v>
      </c>
    </row>
    <row r="1529" spans="1:9" x14ac:dyDescent="0.25">
      <c r="A1529" s="269"/>
      <c r="B1529" s="309" t="s">
        <v>1652</v>
      </c>
      <c r="C1529" s="270" t="s">
        <v>2439</v>
      </c>
      <c r="D1529" s="266" t="s">
        <v>11</v>
      </c>
      <c r="E1529" s="310">
        <v>30775</v>
      </c>
      <c r="F1529" s="313">
        <v>41732</v>
      </c>
      <c r="G1529" s="326">
        <v>30775</v>
      </c>
      <c r="H1529" s="98">
        <f t="shared" si="31"/>
        <v>0</v>
      </c>
      <c r="I1529" s="266" t="s">
        <v>65</v>
      </c>
    </row>
    <row r="1530" spans="1:9" x14ac:dyDescent="0.25">
      <c r="A1530" s="269"/>
      <c r="B1530" s="309" t="s">
        <v>1653</v>
      </c>
      <c r="C1530" s="270" t="s">
        <v>2439</v>
      </c>
      <c r="D1530" s="266" t="s">
        <v>24</v>
      </c>
      <c r="E1530" s="310">
        <v>1530</v>
      </c>
      <c r="F1530" s="53">
        <v>41717</v>
      </c>
      <c r="G1530" s="52">
        <v>1530</v>
      </c>
      <c r="H1530" s="98">
        <f t="shared" si="31"/>
        <v>0</v>
      </c>
      <c r="I1530" s="266" t="s">
        <v>8</v>
      </c>
    </row>
    <row r="1531" spans="1:9" x14ac:dyDescent="0.25">
      <c r="A1531" s="269"/>
      <c r="B1531" s="309" t="s">
        <v>1654</v>
      </c>
      <c r="C1531" s="270" t="s">
        <v>2439</v>
      </c>
      <c r="D1531" s="266" t="s">
        <v>16</v>
      </c>
      <c r="E1531" s="310">
        <v>2248.5</v>
      </c>
      <c r="F1531" s="313">
        <v>41738</v>
      </c>
      <c r="G1531" s="326">
        <v>2248.5</v>
      </c>
      <c r="H1531" s="98">
        <f t="shared" si="31"/>
        <v>0</v>
      </c>
      <c r="I1531" s="266"/>
    </row>
    <row r="1532" spans="1:9" x14ac:dyDescent="0.25">
      <c r="A1532" s="269"/>
      <c r="B1532" s="309" t="s">
        <v>1655</v>
      </c>
      <c r="C1532" s="270" t="s">
        <v>2439</v>
      </c>
      <c r="D1532" s="266" t="s">
        <v>133</v>
      </c>
      <c r="E1532" s="310">
        <v>14021</v>
      </c>
      <c r="F1532" s="53">
        <v>41717</v>
      </c>
      <c r="G1532" s="52">
        <v>14021</v>
      </c>
      <c r="H1532" s="98">
        <f t="shared" si="31"/>
        <v>0</v>
      </c>
      <c r="I1532" s="266" t="s">
        <v>8</v>
      </c>
    </row>
    <row r="1533" spans="1:9" x14ac:dyDescent="0.25">
      <c r="A1533" s="269"/>
      <c r="B1533" s="309" t="s">
        <v>1656</v>
      </c>
      <c r="C1533" s="270" t="s">
        <v>2439</v>
      </c>
      <c r="D1533" s="266" t="s">
        <v>2255</v>
      </c>
      <c r="E1533" s="310">
        <v>5400</v>
      </c>
      <c r="F1533" s="53">
        <v>41717</v>
      </c>
      <c r="G1533" s="52">
        <v>5400</v>
      </c>
      <c r="H1533" s="98">
        <f t="shared" si="31"/>
        <v>0</v>
      </c>
      <c r="I1533" s="266"/>
    </row>
    <row r="1534" spans="1:9" x14ac:dyDescent="0.25">
      <c r="A1534" s="269"/>
      <c r="B1534" s="309" t="s">
        <v>1657</v>
      </c>
      <c r="C1534" s="270" t="s">
        <v>2439</v>
      </c>
      <c r="D1534" s="266" t="s">
        <v>16</v>
      </c>
      <c r="E1534" s="310">
        <v>276194</v>
      </c>
      <c r="F1534" s="313">
        <v>41738</v>
      </c>
      <c r="G1534" s="326">
        <v>276194</v>
      </c>
      <c r="H1534" s="98">
        <f t="shared" si="31"/>
        <v>0</v>
      </c>
      <c r="I1534" s="266"/>
    </row>
    <row r="1535" spans="1:9" x14ac:dyDescent="0.25">
      <c r="A1535" s="269"/>
      <c r="B1535" s="309" t="s">
        <v>1658</v>
      </c>
      <c r="C1535" s="270" t="s">
        <v>2439</v>
      </c>
      <c r="D1535" s="266" t="s">
        <v>152</v>
      </c>
      <c r="E1535" s="310">
        <v>7220</v>
      </c>
      <c r="F1535" s="53">
        <v>41717</v>
      </c>
      <c r="G1535" s="52">
        <v>7220</v>
      </c>
      <c r="H1535" s="98">
        <f t="shared" si="31"/>
        <v>0</v>
      </c>
      <c r="I1535" s="266" t="s">
        <v>12</v>
      </c>
    </row>
    <row r="1536" spans="1:9" x14ac:dyDescent="0.25">
      <c r="A1536" s="269"/>
      <c r="B1536" s="309" t="s">
        <v>1659</v>
      </c>
      <c r="C1536" s="270" t="s">
        <v>2439</v>
      </c>
      <c r="D1536" s="266" t="s">
        <v>193</v>
      </c>
      <c r="E1536" s="310">
        <v>9455</v>
      </c>
      <c r="F1536" s="78" t="s">
        <v>2442</v>
      </c>
      <c r="G1536" s="52">
        <v>9455</v>
      </c>
      <c r="H1536" s="98">
        <f t="shared" si="31"/>
        <v>0</v>
      </c>
      <c r="I1536" s="266" t="s">
        <v>12</v>
      </c>
    </row>
    <row r="1537" spans="1:9" x14ac:dyDescent="0.25">
      <c r="A1537" s="269"/>
      <c r="B1537" s="309" t="s">
        <v>1660</v>
      </c>
      <c r="C1537" s="270" t="s">
        <v>2439</v>
      </c>
      <c r="D1537" s="266" t="s">
        <v>183</v>
      </c>
      <c r="E1537" s="310">
        <v>55543</v>
      </c>
      <c r="F1537" s="53">
        <v>41717</v>
      </c>
      <c r="G1537" s="52">
        <v>55543</v>
      </c>
      <c r="H1537" s="98">
        <f t="shared" si="31"/>
        <v>0</v>
      </c>
      <c r="I1537" s="266" t="s">
        <v>27</v>
      </c>
    </row>
    <row r="1538" spans="1:9" x14ac:dyDescent="0.25">
      <c r="A1538" s="269"/>
      <c r="B1538" s="309" t="s">
        <v>1661</v>
      </c>
      <c r="C1538" s="270" t="s">
        <v>2439</v>
      </c>
      <c r="D1538" s="266" t="s">
        <v>2443</v>
      </c>
      <c r="E1538" s="310">
        <v>29752</v>
      </c>
      <c r="F1538" s="53">
        <v>41717</v>
      </c>
      <c r="G1538" s="52">
        <v>29752</v>
      </c>
      <c r="H1538" s="98">
        <f t="shared" si="31"/>
        <v>0</v>
      </c>
      <c r="I1538" s="266" t="s">
        <v>27</v>
      </c>
    </row>
    <row r="1539" spans="1:9" x14ac:dyDescent="0.25">
      <c r="A1539" s="269"/>
      <c r="B1539" s="309" t="s">
        <v>1662</v>
      </c>
      <c r="C1539" s="270" t="s">
        <v>2439</v>
      </c>
      <c r="D1539" s="273" t="s">
        <v>53</v>
      </c>
      <c r="E1539" s="318">
        <v>0</v>
      </c>
      <c r="F1539" s="53"/>
      <c r="G1539" s="52"/>
      <c r="H1539" s="98">
        <f t="shared" si="31"/>
        <v>0</v>
      </c>
      <c r="I1539" s="266" t="s">
        <v>513</v>
      </c>
    </row>
    <row r="1540" spans="1:9" x14ac:dyDescent="0.25">
      <c r="A1540" s="269"/>
      <c r="B1540" s="309" t="s">
        <v>1663</v>
      </c>
      <c r="C1540" s="270" t="s">
        <v>2439</v>
      </c>
      <c r="D1540" s="266" t="s">
        <v>624</v>
      </c>
      <c r="E1540" s="310">
        <v>2072</v>
      </c>
      <c r="F1540" s="53">
        <v>41717</v>
      </c>
      <c r="G1540" s="52">
        <v>2072</v>
      </c>
      <c r="H1540" s="98">
        <f t="shared" si="31"/>
        <v>0</v>
      </c>
      <c r="I1540" s="266" t="s">
        <v>12</v>
      </c>
    </row>
    <row r="1541" spans="1:9" x14ac:dyDescent="0.25">
      <c r="A1541" s="269"/>
      <c r="B1541" s="309" t="s">
        <v>1665</v>
      </c>
      <c r="C1541" s="270" t="s">
        <v>2439</v>
      </c>
      <c r="D1541" s="266" t="s">
        <v>561</v>
      </c>
      <c r="E1541" s="310">
        <v>6462.5</v>
      </c>
      <c r="F1541" s="53">
        <v>41717</v>
      </c>
      <c r="G1541" s="52">
        <v>6462.5</v>
      </c>
      <c r="H1541" s="98">
        <f t="shared" si="31"/>
        <v>0</v>
      </c>
      <c r="I1541" s="266" t="s">
        <v>12</v>
      </c>
    </row>
    <row r="1542" spans="1:9" x14ac:dyDescent="0.25">
      <c r="A1542" s="269"/>
      <c r="B1542" s="309" t="s">
        <v>1666</v>
      </c>
      <c r="C1542" s="270" t="s">
        <v>2439</v>
      </c>
      <c r="D1542" s="266" t="s">
        <v>892</v>
      </c>
      <c r="E1542" s="310">
        <v>6733.5</v>
      </c>
      <c r="F1542" s="53">
        <v>41717</v>
      </c>
      <c r="G1542" s="52">
        <v>6733.5</v>
      </c>
      <c r="H1542" s="98">
        <f t="shared" si="31"/>
        <v>0</v>
      </c>
      <c r="I1542" s="266"/>
    </row>
    <row r="1543" spans="1:9" x14ac:dyDescent="0.25">
      <c r="A1543" s="269"/>
      <c r="B1543" s="309" t="s">
        <v>1667</v>
      </c>
      <c r="C1543" s="270" t="s">
        <v>2439</v>
      </c>
      <c r="D1543" s="266" t="s">
        <v>892</v>
      </c>
      <c r="E1543" s="310">
        <v>821</v>
      </c>
      <c r="F1543" s="53">
        <v>41717</v>
      </c>
      <c r="G1543" s="52">
        <v>821</v>
      </c>
      <c r="H1543" s="98">
        <f t="shared" si="31"/>
        <v>0</v>
      </c>
      <c r="I1543" s="266"/>
    </row>
    <row r="1544" spans="1:9" x14ac:dyDescent="0.25">
      <c r="A1544" s="269"/>
      <c r="B1544" s="309" t="s">
        <v>1668</v>
      </c>
      <c r="C1544" s="270" t="s">
        <v>2439</v>
      </c>
      <c r="D1544" s="266" t="s">
        <v>304</v>
      </c>
      <c r="E1544" s="310">
        <v>13147</v>
      </c>
      <c r="F1544" s="53">
        <v>41717</v>
      </c>
      <c r="G1544" s="52">
        <v>13147</v>
      </c>
      <c r="H1544" s="98">
        <f t="shared" si="31"/>
        <v>0</v>
      </c>
      <c r="I1544" s="266" t="s">
        <v>12</v>
      </c>
    </row>
    <row r="1545" spans="1:9" x14ac:dyDescent="0.25">
      <c r="A1545" s="269"/>
      <c r="B1545" s="309" t="s">
        <v>1671</v>
      </c>
      <c r="C1545" s="270" t="s">
        <v>2439</v>
      </c>
      <c r="D1545" s="266" t="s">
        <v>36</v>
      </c>
      <c r="E1545" s="310">
        <v>3091</v>
      </c>
      <c r="F1545" s="53">
        <v>41717</v>
      </c>
      <c r="G1545" s="52">
        <v>3091</v>
      </c>
      <c r="H1545" s="98">
        <f t="shared" si="31"/>
        <v>0</v>
      </c>
      <c r="I1545" s="266"/>
    </row>
    <row r="1546" spans="1:9" x14ac:dyDescent="0.25">
      <c r="A1546" s="269"/>
      <c r="B1546" s="309" t="s">
        <v>1672</v>
      </c>
      <c r="C1546" s="270" t="s">
        <v>2439</v>
      </c>
      <c r="D1546" s="266" t="s">
        <v>79</v>
      </c>
      <c r="E1546" s="310">
        <v>20358.5</v>
      </c>
      <c r="F1546" s="324" t="s">
        <v>2444</v>
      </c>
      <c r="G1546" s="52">
        <v>20358.5</v>
      </c>
      <c r="H1546" s="98">
        <f t="shared" si="31"/>
        <v>0</v>
      </c>
      <c r="I1546" s="266" t="s">
        <v>21</v>
      </c>
    </row>
    <row r="1547" spans="1:9" x14ac:dyDescent="0.25">
      <c r="A1547" s="269"/>
      <c r="B1547" s="309" t="s">
        <v>1673</v>
      </c>
      <c r="C1547" s="270" t="s">
        <v>2439</v>
      </c>
      <c r="D1547" s="266" t="s">
        <v>147</v>
      </c>
      <c r="E1547" s="310">
        <v>29978</v>
      </c>
      <c r="F1547" s="53">
        <v>41717</v>
      </c>
      <c r="G1547" s="52">
        <v>29978</v>
      </c>
      <c r="H1547" s="98">
        <f t="shared" si="31"/>
        <v>0</v>
      </c>
      <c r="I1547" s="266" t="s">
        <v>217</v>
      </c>
    </row>
    <row r="1548" spans="1:9" x14ac:dyDescent="0.25">
      <c r="A1548" s="269"/>
      <c r="B1548" s="309" t="s">
        <v>1674</v>
      </c>
      <c r="C1548" s="270" t="s">
        <v>2439</v>
      </c>
      <c r="D1548" s="266" t="s">
        <v>152</v>
      </c>
      <c r="E1548" s="310">
        <v>7063</v>
      </c>
      <c r="F1548" s="53">
        <v>41717</v>
      </c>
      <c r="G1548" s="52">
        <v>7063</v>
      </c>
      <c r="H1548" s="98">
        <f t="shared" si="31"/>
        <v>0</v>
      </c>
      <c r="I1548" s="266"/>
    </row>
    <row r="1549" spans="1:9" x14ac:dyDescent="0.25">
      <c r="A1549" s="269"/>
      <c r="B1549" s="309" t="s">
        <v>1675</v>
      </c>
      <c r="C1549" s="270" t="s">
        <v>2439</v>
      </c>
      <c r="D1549" s="266" t="s">
        <v>152</v>
      </c>
      <c r="E1549" s="310">
        <v>25951</v>
      </c>
      <c r="F1549" s="53">
        <v>41717</v>
      </c>
      <c r="G1549" s="52">
        <v>25951</v>
      </c>
      <c r="H1549" s="98">
        <f t="shared" si="31"/>
        <v>0</v>
      </c>
      <c r="I1549" s="266"/>
    </row>
    <row r="1550" spans="1:9" x14ac:dyDescent="0.25">
      <c r="A1550" s="269"/>
      <c r="B1550" s="309" t="s">
        <v>1676</v>
      </c>
      <c r="C1550" s="270" t="s">
        <v>2439</v>
      </c>
      <c r="D1550" s="266" t="s">
        <v>106</v>
      </c>
      <c r="E1550" s="310">
        <v>100785.5</v>
      </c>
      <c r="F1550" s="53">
        <v>41724</v>
      </c>
      <c r="G1550" s="52">
        <v>100785.5</v>
      </c>
      <c r="H1550" s="98">
        <f t="shared" si="31"/>
        <v>0</v>
      </c>
      <c r="I1550" s="266" t="s">
        <v>21</v>
      </c>
    </row>
    <row r="1551" spans="1:9" x14ac:dyDescent="0.25">
      <c r="A1551" s="269"/>
      <c r="B1551" s="309" t="s">
        <v>1677</v>
      </c>
      <c r="C1551" s="270" t="s">
        <v>2439</v>
      </c>
      <c r="D1551" s="266" t="s">
        <v>14</v>
      </c>
      <c r="E1551" s="310">
        <v>2100</v>
      </c>
      <c r="F1551" s="53">
        <v>41718</v>
      </c>
      <c r="G1551" s="52">
        <v>2100</v>
      </c>
      <c r="H1551" s="98">
        <f t="shared" si="31"/>
        <v>0</v>
      </c>
      <c r="I1551" s="266" t="s">
        <v>21</v>
      </c>
    </row>
    <row r="1552" spans="1:9" x14ac:dyDescent="0.25">
      <c r="A1552" s="269"/>
      <c r="B1552" s="309" t="s">
        <v>1678</v>
      </c>
      <c r="C1552" s="270" t="s">
        <v>2439</v>
      </c>
      <c r="D1552" s="266" t="s">
        <v>144</v>
      </c>
      <c r="E1552" s="310">
        <v>4840</v>
      </c>
      <c r="F1552" s="53">
        <v>41717</v>
      </c>
      <c r="G1552" s="52">
        <v>4840</v>
      </c>
      <c r="H1552" s="98">
        <f t="shared" si="31"/>
        <v>0</v>
      </c>
      <c r="I1552" s="266" t="s">
        <v>217</v>
      </c>
    </row>
    <row r="1553" spans="1:9" x14ac:dyDescent="0.25">
      <c r="A1553" s="269">
        <v>41718</v>
      </c>
      <c r="B1553" s="309" t="s">
        <v>1679</v>
      </c>
      <c r="C1553" s="270" t="s">
        <v>2439</v>
      </c>
      <c r="D1553" s="266" t="s">
        <v>183</v>
      </c>
      <c r="E1553" s="310">
        <v>398</v>
      </c>
      <c r="F1553" s="53">
        <v>41718</v>
      </c>
      <c r="G1553" s="52">
        <v>398</v>
      </c>
      <c r="H1553" s="98">
        <f t="shared" si="31"/>
        <v>0</v>
      </c>
      <c r="I1553" s="266"/>
    </row>
    <row r="1554" spans="1:9" x14ac:dyDescent="0.25">
      <c r="A1554" s="269"/>
      <c r="B1554" s="309" t="s">
        <v>1680</v>
      </c>
      <c r="C1554" s="270" t="s">
        <v>2439</v>
      </c>
      <c r="D1554" s="266" t="s">
        <v>374</v>
      </c>
      <c r="E1554" s="310">
        <v>9227</v>
      </c>
      <c r="F1554" s="53">
        <v>41718</v>
      </c>
      <c r="G1554" s="52">
        <v>9227</v>
      </c>
      <c r="H1554" s="98">
        <f t="shared" si="31"/>
        <v>0</v>
      </c>
      <c r="I1554" s="66"/>
    </row>
    <row r="1555" spans="1:9" x14ac:dyDescent="0.25">
      <c r="A1555" s="269"/>
      <c r="B1555" s="309" t="s">
        <v>1681</v>
      </c>
      <c r="C1555" s="270" t="s">
        <v>2439</v>
      </c>
      <c r="D1555" s="266" t="s">
        <v>215</v>
      </c>
      <c r="E1555" s="310">
        <v>3549</v>
      </c>
      <c r="F1555" s="53">
        <v>41718</v>
      </c>
      <c r="G1555" s="52">
        <v>3549</v>
      </c>
      <c r="H1555" s="98">
        <f t="shared" si="31"/>
        <v>0</v>
      </c>
      <c r="I1555" s="266"/>
    </row>
    <row r="1556" spans="1:9" x14ac:dyDescent="0.25">
      <c r="A1556" s="269"/>
      <c r="B1556" s="309" t="s">
        <v>1682</v>
      </c>
      <c r="C1556" s="270" t="s">
        <v>2439</v>
      </c>
      <c r="D1556" s="266" t="s">
        <v>111</v>
      </c>
      <c r="E1556" s="310">
        <v>21586</v>
      </c>
      <c r="F1556" s="313">
        <v>41730</v>
      </c>
      <c r="G1556" s="326">
        <v>21586</v>
      </c>
      <c r="H1556" s="98">
        <f t="shared" si="31"/>
        <v>0</v>
      </c>
      <c r="I1556" s="266" t="s">
        <v>21</v>
      </c>
    </row>
    <row r="1557" spans="1:9" x14ac:dyDescent="0.25">
      <c r="A1557" s="269"/>
      <c r="B1557" s="309" t="s">
        <v>1683</v>
      </c>
      <c r="C1557" s="270" t="s">
        <v>2439</v>
      </c>
      <c r="D1557" s="266" t="s">
        <v>13</v>
      </c>
      <c r="E1557" s="310">
        <v>2081.1999999999998</v>
      </c>
      <c r="F1557" s="53">
        <v>41718</v>
      </c>
      <c r="G1557" s="52">
        <v>2081.1999999999998</v>
      </c>
      <c r="H1557" s="98">
        <f t="shared" si="31"/>
        <v>0</v>
      </c>
      <c r="I1557" s="266" t="s">
        <v>21</v>
      </c>
    </row>
    <row r="1558" spans="1:9" x14ac:dyDescent="0.25">
      <c r="A1558" s="269"/>
      <c r="B1558" s="309" t="s">
        <v>1685</v>
      </c>
      <c r="C1558" s="270" t="s">
        <v>2439</v>
      </c>
      <c r="D1558" s="266" t="s">
        <v>19</v>
      </c>
      <c r="E1558" s="310">
        <v>8500</v>
      </c>
      <c r="F1558" s="53">
        <v>41718</v>
      </c>
      <c r="G1558" s="52">
        <v>8500</v>
      </c>
      <c r="H1558" s="98">
        <f t="shared" si="31"/>
        <v>0</v>
      </c>
      <c r="I1558" s="266" t="s">
        <v>217</v>
      </c>
    </row>
    <row r="1559" spans="1:9" x14ac:dyDescent="0.25">
      <c r="A1559" s="269"/>
      <c r="B1559" s="309" t="s">
        <v>1687</v>
      </c>
      <c r="C1559" s="270" t="s">
        <v>2439</v>
      </c>
      <c r="D1559" s="266" t="s">
        <v>502</v>
      </c>
      <c r="E1559" s="310">
        <v>1300.5</v>
      </c>
      <c r="F1559" s="53">
        <v>41718</v>
      </c>
      <c r="G1559" s="52">
        <v>1300.5</v>
      </c>
      <c r="H1559" s="98">
        <f t="shared" si="31"/>
        <v>0</v>
      </c>
      <c r="I1559" s="266"/>
    </row>
    <row r="1560" spans="1:9" x14ac:dyDescent="0.25">
      <c r="A1560" s="269"/>
      <c r="B1560" s="309" t="s">
        <v>1688</v>
      </c>
      <c r="C1560" s="270" t="s">
        <v>2439</v>
      </c>
      <c r="D1560" s="266" t="s">
        <v>318</v>
      </c>
      <c r="E1560" s="310">
        <v>4899.5</v>
      </c>
      <c r="F1560" s="53">
        <v>41718</v>
      </c>
      <c r="G1560" s="52">
        <v>4899.5</v>
      </c>
      <c r="H1560" s="98">
        <f t="shared" si="31"/>
        <v>0</v>
      </c>
      <c r="I1560" s="266" t="s">
        <v>8</v>
      </c>
    </row>
    <row r="1561" spans="1:9" x14ac:dyDescent="0.25">
      <c r="A1561" s="269"/>
      <c r="B1561" s="309" t="s">
        <v>1689</v>
      </c>
      <c r="C1561" s="270" t="s">
        <v>2439</v>
      </c>
      <c r="D1561" s="266" t="s">
        <v>123</v>
      </c>
      <c r="E1561" s="310">
        <v>4323.6000000000004</v>
      </c>
      <c r="F1561" s="313" t="s">
        <v>2445</v>
      </c>
      <c r="G1561" s="52">
        <v>4323.6000000000004</v>
      </c>
      <c r="H1561" s="98">
        <f t="shared" si="31"/>
        <v>0</v>
      </c>
      <c r="I1561" s="266" t="s">
        <v>8</v>
      </c>
    </row>
    <row r="1562" spans="1:9" x14ac:dyDescent="0.25">
      <c r="A1562" s="269"/>
      <c r="B1562" s="309" t="s">
        <v>1690</v>
      </c>
      <c r="C1562" s="270" t="s">
        <v>2439</v>
      </c>
      <c r="D1562" s="266" t="s">
        <v>36</v>
      </c>
      <c r="E1562" s="310">
        <v>13578</v>
      </c>
      <c r="F1562" s="53">
        <v>41724</v>
      </c>
      <c r="G1562" s="52">
        <v>13578</v>
      </c>
      <c r="H1562" s="98">
        <f t="shared" si="31"/>
        <v>0</v>
      </c>
      <c r="I1562" s="266" t="s">
        <v>65</v>
      </c>
    </row>
    <row r="1563" spans="1:9" x14ac:dyDescent="0.25">
      <c r="A1563" s="269"/>
      <c r="B1563" s="309" t="s">
        <v>1691</v>
      </c>
      <c r="C1563" s="270" t="s">
        <v>2439</v>
      </c>
      <c r="D1563" s="266" t="s">
        <v>70</v>
      </c>
      <c r="E1563" s="310">
        <v>14759</v>
      </c>
      <c r="F1563" s="53">
        <v>41718</v>
      </c>
      <c r="G1563" s="52">
        <v>14759</v>
      </c>
      <c r="H1563" s="98">
        <f t="shared" si="31"/>
        <v>0</v>
      </c>
      <c r="I1563" s="266" t="s">
        <v>8</v>
      </c>
    </row>
    <row r="1564" spans="1:9" x14ac:dyDescent="0.25">
      <c r="A1564" s="269"/>
      <c r="B1564" s="309" t="s">
        <v>1692</v>
      </c>
      <c r="C1564" s="270" t="s">
        <v>2439</v>
      </c>
      <c r="D1564" s="266" t="s">
        <v>46</v>
      </c>
      <c r="E1564" s="310">
        <v>1524</v>
      </c>
      <c r="F1564" s="53">
        <v>41718</v>
      </c>
      <c r="G1564" s="52">
        <v>1524</v>
      </c>
      <c r="H1564" s="98">
        <f t="shared" si="31"/>
        <v>0</v>
      </c>
      <c r="I1564" s="266" t="s">
        <v>65</v>
      </c>
    </row>
    <row r="1565" spans="1:9" x14ac:dyDescent="0.25">
      <c r="A1565" s="269"/>
      <c r="B1565" s="309" t="s">
        <v>1694</v>
      </c>
      <c r="C1565" s="270" t="s">
        <v>2439</v>
      </c>
      <c r="D1565" s="266" t="s">
        <v>44</v>
      </c>
      <c r="E1565" s="310">
        <v>3800</v>
      </c>
      <c r="F1565" s="53">
        <v>41729</v>
      </c>
      <c r="G1565" s="52">
        <v>3800</v>
      </c>
      <c r="H1565" s="98">
        <f t="shared" si="31"/>
        <v>0</v>
      </c>
      <c r="I1565" s="266" t="s">
        <v>65</v>
      </c>
    </row>
    <row r="1566" spans="1:9" x14ac:dyDescent="0.25">
      <c r="A1566" s="269"/>
      <c r="B1566" s="309" t="s">
        <v>1695</v>
      </c>
      <c r="C1566" s="270" t="s">
        <v>2439</v>
      </c>
      <c r="D1566" s="266" t="s">
        <v>70</v>
      </c>
      <c r="E1566" s="310">
        <v>1266</v>
      </c>
      <c r="F1566" s="53">
        <v>41718</v>
      </c>
      <c r="G1566" s="52">
        <v>1266</v>
      </c>
      <c r="H1566" s="98">
        <f t="shared" si="31"/>
        <v>0</v>
      </c>
      <c r="I1566" s="266" t="s">
        <v>8</v>
      </c>
    </row>
    <row r="1567" spans="1:9" x14ac:dyDescent="0.25">
      <c r="A1567" s="269"/>
      <c r="B1567" s="309" t="s">
        <v>1696</v>
      </c>
      <c r="C1567" s="270" t="s">
        <v>2439</v>
      </c>
      <c r="D1567" s="266" t="s">
        <v>34</v>
      </c>
      <c r="E1567" s="310">
        <v>3506.2</v>
      </c>
      <c r="F1567" s="317" t="s">
        <v>2446</v>
      </c>
      <c r="G1567" s="52">
        <v>3506.2</v>
      </c>
      <c r="H1567" s="98">
        <f t="shared" si="31"/>
        <v>0</v>
      </c>
      <c r="I1567" s="266" t="s">
        <v>30</v>
      </c>
    </row>
    <row r="1568" spans="1:9" x14ac:dyDescent="0.25">
      <c r="A1568" s="269"/>
      <c r="B1568" s="309" t="s">
        <v>1697</v>
      </c>
      <c r="C1568" s="270" t="s">
        <v>2439</v>
      </c>
      <c r="D1568" s="266" t="s">
        <v>70</v>
      </c>
      <c r="E1568" s="310">
        <v>21895</v>
      </c>
      <c r="F1568" s="78" t="s">
        <v>2447</v>
      </c>
      <c r="G1568" s="52">
        <v>21895</v>
      </c>
      <c r="H1568" s="98">
        <f t="shared" si="31"/>
        <v>0</v>
      </c>
      <c r="I1568" s="266"/>
    </row>
    <row r="1569" spans="1:9" x14ac:dyDescent="0.25">
      <c r="A1569" s="269"/>
      <c r="B1569" s="309" t="s">
        <v>1698</v>
      </c>
      <c r="C1569" s="270" t="s">
        <v>2439</v>
      </c>
      <c r="D1569" s="273" t="s">
        <v>53</v>
      </c>
      <c r="E1569" s="318">
        <v>0</v>
      </c>
      <c r="F1569" s="53"/>
      <c r="G1569" s="52"/>
      <c r="H1569" s="98">
        <f t="shared" si="31"/>
        <v>0</v>
      </c>
      <c r="I1569" s="266" t="s">
        <v>324</v>
      </c>
    </row>
    <row r="1570" spans="1:9" x14ac:dyDescent="0.25">
      <c r="A1570" s="269"/>
      <c r="B1570" s="309" t="s">
        <v>1699</v>
      </c>
      <c r="C1570" s="270" t="s">
        <v>2439</v>
      </c>
      <c r="D1570" s="266" t="s">
        <v>67</v>
      </c>
      <c r="E1570" s="310">
        <v>4973.5</v>
      </c>
      <c r="F1570" s="317" t="s">
        <v>2448</v>
      </c>
      <c r="G1570" s="52">
        <v>4973.5</v>
      </c>
      <c r="H1570" s="98">
        <f t="shared" si="31"/>
        <v>0</v>
      </c>
      <c r="I1570" s="266" t="s">
        <v>65</v>
      </c>
    </row>
    <row r="1571" spans="1:9" x14ac:dyDescent="0.25">
      <c r="A1571" s="269"/>
      <c r="B1571" s="309" t="s">
        <v>1700</v>
      </c>
      <c r="C1571" s="270" t="s">
        <v>2439</v>
      </c>
      <c r="D1571" s="266" t="s">
        <v>29</v>
      </c>
      <c r="E1571" s="310">
        <v>5200.5</v>
      </c>
      <c r="F1571" s="53">
        <v>41718</v>
      </c>
      <c r="G1571" s="52">
        <v>5200.5</v>
      </c>
      <c r="H1571" s="98">
        <f t="shared" si="31"/>
        <v>0</v>
      </c>
      <c r="I1571" s="266" t="s">
        <v>30</v>
      </c>
    </row>
    <row r="1572" spans="1:9" x14ac:dyDescent="0.25">
      <c r="A1572" s="269"/>
      <c r="B1572" s="309" t="s">
        <v>1701</v>
      </c>
      <c r="C1572" s="270" t="s">
        <v>2439</v>
      </c>
      <c r="D1572" s="266" t="s">
        <v>176</v>
      </c>
      <c r="E1572" s="310">
        <v>25949</v>
      </c>
      <c r="F1572" s="53">
        <v>41718</v>
      </c>
      <c r="G1572" s="52">
        <v>25949</v>
      </c>
      <c r="H1572" s="98">
        <f t="shared" si="31"/>
        <v>0</v>
      </c>
      <c r="I1572" s="266" t="s">
        <v>37</v>
      </c>
    </row>
    <row r="1573" spans="1:9" x14ac:dyDescent="0.25">
      <c r="A1573" s="269"/>
      <c r="B1573" s="309" t="s">
        <v>1702</v>
      </c>
      <c r="C1573" s="270" t="s">
        <v>2439</v>
      </c>
      <c r="D1573" s="266" t="s">
        <v>47</v>
      </c>
      <c r="E1573" s="310">
        <v>3607.5</v>
      </c>
      <c r="F1573" s="53">
        <v>41718</v>
      </c>
      <c r="G1573" s="52">
        <v>3607.5</v>
      </c>
      <c r="H1573" s="98">
        <f t="shared" si="31"/>
        <v>0</v>
      </c>
      <c r="I1573" s="266" t="s">
        <v>30</v>
      </c>
    </row>
    <row r="1574" spans="1:9" x14ac:dyDescent="0.25">
      <c r="A1574" s="269"/>
      <c r="B1574" s="309" t="s">
        <v>1703</v>
      </c>
      <c r="C1574" s="270" t="s">
        <v>2439</v>
      </c>
      <c r="D1574" s="266" t="s">
        <v>2449</v>
      </c>
      <c r="E1574" s="310">
        <v>4379</v>
      </c>
      <c r="F1574" s="53">
        <v>41718</v>
      </c>
      <c r="G1574" s="52">
        <v>4379</v>
      </c>
      <c r="H1574" s="98">
        <f t="shared" si="31"/>
        <v>0</v>
      </c>
      <c r="I1574" s="266" t="s">
        <v>8</v>
      </c>
    </row>
    <row r="1575" spans="1:9" x14ac:dyDescent="0.25">
      <c r="A1575" s="269"/>
      <c r="B1575" s="309" t="s">
        <v>1704</v>
      </c>
      <c r="C1575" s="270" t="s">
        <v>2439</v>
      </c>
      <c r="D1575" s="266" t="s">
        <v>1793</v>
      </c>
      <c r="E1575" s="310">
        <v>1100</v>
      </c>
      <c r="F1575" s="53">
        <v>41718</v>
      </c>
      <c r="G1575" s="52">
        <v>1100</v>
      </c>
      <c r="H1575" s="98">
        <f t="shared" si="31"/>
        <v>0</v>
      </c>
      <c r="I1575" s="266" t="s">
        <v>30</v>
      </c>
    </row>
    <row r="1576" spans="1:9" x14ac:dyDescent="0.25">
      <c r="A1576" s="269"/>
      <c r="B1576" s="309" t="s">
        <v>1705</v>
      </c>
      <c r="C1576" s="270" t="s">
        <v>2439</v>
      </c>
      <c r="D1576" s="266" t="s">
        <v>57</v>
      </c>
      <c r="E1576" s="310">
        <v>1320</v>
      </c>
      <c r="F1576" s="53">
        <v>41718</v>
      </c>
      <c r="G1576" s="52">
        <v>1320</v>
      </c>
      <c r="H1576" s="98">
        <f t="shared" si="31"/>
        <v>0</v>
      </c>
      <c r="I1576" s="266" t="s">
        <v>30</v>
      </c>
    </row>
    <row r="1577" spans="1:9" x14ac:dyDescent="0.25">
      <c r="A1577" s="269"/>
      <c r="B1577" s="309" t="s">
        <v>1706</v>
      </c>
      <c r="C1577" s="270" t="s">
        <v>2439</v>
      </c>
      <c r="D1577" s="266" t="s">
        <v>49</v>
      </c>
      <c r="E1577" s="310">
        <v>2808</v>
      </c>
      <c r="F1577" s="313">
        <v>41748</v>
      </c>
      <c r="G1577" s="326">
        <v>2808</v>
      </c>
      <c r="H1577" s="98">
        <f t="shared" si="31"/>
        <v>0</v>
      </c>
      <c r="I1577" s="266"/>
    </row>
    <row r="1578" spans="1:9" x14ac:dyDescent="0.25">
      <c r="A1578" s="269"/>
      <c r="B1578" s="309" t="s">
        <v>1707</v>
      </c>
      <c r="C1578" s="270" t="s">
        <v>2439</v>
      </c>
      <c r="D1578" s="266" t="s">
        <v>43</v>
      </c>
      <c r="E1578" s="310">
        <v>1140</v>
      </c>
      <c r="F1578" s="53">
        <v>41729</v>
      </c>
      <c r="G1578" s="52">
        <v>1140</v>
      </c>
      <c r="H1578" s="98">
        <f t="shared" si="31"/>
        <v>0</v>
      </c>
      <c r="I1578" s="266" t="s">
        <v>30</v>
      </c>
    </row>
    <row r="1579" spans="1:9" x14ac:dyDescent="0.25">
      <c r="A1579" s="269"/>
      <c r="B1579" s="309" t="s">
        <v>1709</v>
      </c>
      <c r="C1579" s="270" t="s">
        <v>2439</v>
      </c>
      <c r="D1579" s="266" t="s">
        <v>2450</v>
      </c>
      <c r="E1579" s="310">
        <v>10275.200000000001</v>
      </c>
      <c r="F1579" s="53">
        <v>41718</v>
      </c>
      <c r="G1579" s="52">
        <v>10275.200000000001</v>
      </c>
      <c r="H1579" s="98">
        <f t="shared" si="31"/>
        <v>0</v>
      </c>
      <c r="I1579" s="266" t="s">
        <v>65</v>
      </c>
    </row>
    <row r="1580" spans="1:9" x14ac:dyDescent="0.25">
      <c r="A1580" s="269"/>
      <c r="B1580" s="283"/>
      <c r="C1580" s="434"/>
      <c r="D1580" s="32" t="s">
        <v>1207</v>
      </c>
      <c r="E1580" s="86"/>
      <c r="F1580" s="120"/>
      <c r="G1580" s="103"/>
      <c r="H1580" s="40">
        <f t="shared" si="31"/>
        <v>0</v>
      </c>
    </row>
    <row r="1581" spans="1:9" x14ac:dyDescent="0.25">
      <c r="A1581" s="269"/>
      <c r="B1581" s="430"/>
      <c r="C1581" s="434"/>
      <c r="D1581" s="31" t="s">
        <v>1206</v>
      </c>
      <c r="E1581" s="427"/>
      <c r="F1581" s="428"/>
      <c r="G1581" s="429"/>
      <c r="H1581" s="40"/>
    </row>
    <row r="1582" spans="1:9" x14ac:dyDescent="0.25">
      <c r="A1582" s="263"/>
      <c r="B1582" s="426"/>
      <c r="C1582" s="285"/>
      <c r="D1582" s="31" t="s">
        <v>1207</v>
      </c>
      <c r="E1582" s="427"/>
      <c r="F1582" s="428"/>
      <c r="G1582" s="429"/>
      <c r="H1582" s="382"/>
    </row>
    <row r="1583" spans="1:9" ht="18.75" x14ac:dyDescent="0.3">
      <c r="A1583" s="592" t="str">
        <f>A1515</f>
        <v>REMISIONES DE    M A R Z O        2 0 1 4</v>
      </c>
      <c r="B1583" s="592"/>
      <c r="C1583" s="592"/>
      <c r="D1583" s="592"/>
      <c r="E1583" s="592"/>
      <c r="F1583" s="592"/>
      <c r="G1583" s="339"/>
      <c r="H1583" s="135"/>
    </row>
    <row r="1584" spans="1:9" ht="35.25" thickBot="1" x14ac:dyDescent="0.35">
      <c r="A1584" s="255" t="s">
        <v>1</v>
      </c>
      <c r="B1584" s="291" t="s">
        <v>2</v>
      </c>
      <c r="C1584" s="292"/>
      <c r="D1584" s="258" t="s">
        <v>1531</v>
      </c>
      <c r="E1584" s="259" t="s">
        <v>4</v>
      </c>
      <c r="F1584" s="293" t="s">
        <v>5</v>
      </c>
      <c r="G1584" s="261" t="s">
        <v>6</v>
      </c>
      <c r="H1584" s="262" t="s">
        <v>7</v>
      </c>
    </row>
    <row r="1585" spans="1:9" ht="15.75" thickTop="1" x14ac:dyDescent="0.25">
      <c r="A1585" s="362">
        <v>41718</v>
      </c>
      <c r="B1585" s="435" t="s">
        <v>1711</v>
      </c>
      <c r="C1585" s="435" t="s">
        <v>2439</v>
      </c>
      <c r="D1585" s="266" t="s">
        <v>490</v>
      </c>
      <c r="E1585" s="66">
        <v>2379.75</v>
      </c>
      <c r="F1585" s="298">
        <v>41719</v>
      </c>
      <c r="G1585" s="299">
        <v>2379.75</v>
      </c>
      <c r="H1585" s="60">
        <f t="shared" ref="H1585:H1619" si="32">E1585-G1585</f>
        <v>0</v>
      </c>
      <c r="I1585" s="266" t="s">
        <v>30</v>
      </c>
    </row>
    <row r="1586" spans="1:9" x14ac:dyDescent="0.25">
      <c r="A1586" s="269"/>
      <c r="B1586" s="264" t="s">
        <v>1712</v>
      </c>
      <c r="C1586" s="270" t="s">
        <v>2439</v>
      </c>
      <c r="D1586" s="266" t="s">
        <v>22</v>
      </c>
      <c r="E1586" s="310">
        <v>1497.6</v>
      </c>
      <c r="F1586" s="53">
        <v>41718</v>
      </c>
      <c r="G1586" s="52">
        <v>1497.6</v>
      </c>
      <c r="H1586" s="331">
        <f t="shared" si="32"/>
        <v>0</v>
      </c>
      <c r="I1586" s="266" t="s">
        <v>8</v>
      </c>
    </row>
    <row r="1587" spans="1:9" x14ac:dyDescent="0.25">
      <c r="A1587" s="269"/>
      <c r="B1587" s="264" t="s">
        <v>1713</v>
      </c>
      <c r="C1587" s="270" t="s">
        <v>2439</v>
      </c>
      <c r="D1587" s="266" t="s">
        <v>8</v>
      </c>
      <c r="E1587" s="310">
        <v>220</v>
      </c>
      <c r="F1587" s="53">
        <v>41718</v>
      </c>
      <c r="G1587" s="52">
        <v>220</v>
      </c>
      <c r="H1587" s="98">
        <f t="shared" si="32"/>
        <v>0</v>
      </c>
      <c r="I1587" s="266" t="s">
        <v>8</v>
      </c>
    </row>
    <row r="1588" spans="1:9" x14ac:dyDescent="0.25">
      <c r="A1588" s="269"/>
      <c r="B1588" s="264" t="s">
        <v>1715</v>
      </c>
      <c r="C1588" s="270" t="s">
        <v>2439</v>
      </c>
      <c r="D1588" s="266" t="s">
        <v>2451</v>
      </c>
      <c r="E1588" s="310">
        <v>809</v>
      </c>
      <c r="F1588" s="313" t="s">
        <v>2452</v>
      </c>
      <c r="G1588" s="52">
        <v>809</v>
      </c>
      <c r="H1588" s="98">
        <f t="shared" si="32"/>
        <v>0</v>
      </c>
      <c r="I1588" s="266" t="s">
        <v>8</v>
      </c>
    </row>
    <row r="1589" spans="1:9" x14ac:dyDescent="0.25">
      <c r="A1589" s="269"/>
      <c r="B1589" s="264" t="s">
        <v>1716</v>
      </c>
      <c r="C1589" s="270" t="s">
        <v>2439</v>
      </c>
      <c r="D1589" s="266" t="s">
        <v>2453</v>
      </c>
      <c r="E1589" s="310">
        <v>2107.5</v>
      </c>
      <c r="F1589" s="53">
        <v>41718</v>
      </c>
      <c r="G1589" s="52">
        <v>2107.5</v>
      </c>
      <c r="H1589" s="98">
        <f t="shared" si="32"/>
        <v>0</v>
      </c>
      <c r="I1589" s="266" t="s">
        <v>30</v>
      </c>
    </row>
    <row r="1590" spans="1:9" x14ac:dyDescent="0.25">
      <c r="A1590" s="269"/>
      <c r="B1590" s="264" t="s">
        <v>1717</v>
      </c>
      <c r="C1590" s="270" t="s">
        <v>2439</v>
      </c>
      <c r="D1590" s="266" t="s">
        <v>17</v>
      </c>
      <c r="E1590" s="310">
        <v>3741</v>
      </c>
      <c r="F1590" s="53">
        <v>41718</v>
      </c>
      <c r="G1590" s="52">
        <v>3741</v>
      </c>
      <c r="H1590" s="98">
        <f t="shared" si="32"/>
        <v>0</v>
      </c>
      <c r="I1590" s="266" t="s">
        <v>27</v>
      </c>
    </row>
    <row r="1591" spans="1:9" x14ac:dyDescent="0.25">
      <c r="A1591" s="269"/>
      <c r="B1591" s="264" t="s">
        <v>1718</v>
      </c>
      <c r="C1591" s="270" t="s">
        <v>2439</v>
      </c>
      <c r="D1591" s="266" t="s">
        <v>312</v>
      </c>
      <c r="E1591" s="310">
        <v>7853.5</v>
      </c>
      <c r="F1591" s="53">
        <v>41718</v>
      </c>
      <c r="G1591" s="52">
        <v>7853.5</v>
      </c>
      <c r="H1591" s="98">
        <f t="shared" si="32"/>
        <v>0</v>
      </c>
      <c r="I1591" s="266" t="s">
        <v>162</v>
      </c>
    </row>
    <row r="1592" spans="1:9" x14ac:dyDescent="0.25">
      <c r="A1592" s="269"/>
      <c r="B1592" s="264" t="s">
        <v>1719</v>
      </c>
      <c r="C1592" s="270" t="s">
        <v>2439</v>
      </c>
      <c r="D1592" s="266" t="s">
        <v>50</v>
      </c>
      <c r="E1592" s="310">
        <v>7436</v>
      </c>
      <c r="F1592" s="53">
        <v>41718</v>
      </c>
      <c r="G1592" s="52">
        <v>7436</v>
      </c>
      <c r="H1592" s="98">
        <f t="shared" si="32"/>
        <v>0</v>
      </c>
      <c r="I1592" s="266"/>
    </row>
    <row r="1593" spans="1:9" x14ac:dyDescent="0.25">
      <c r="A1593" s="269"/>
      <c r="B1593" s="264" t="s">
        <v>1720</v>
      </c>
      <c r="C1593" s="270" t="s">
        <v>2439</v>
      </c>
      <c r="D1593" s="266" t="s">
        <v>124</v>
      </c>
      <c r="E1593" s="310">
        <v>11114.5</v>
      </c>
      <c r="F1593" s="53">
        <v>41718</v>
      </c>
      <c r="G1593" s="52">
        <v>11114.5</v>
      </c>
      <c r="H1593" s="98">
        <f t="shared" si="32"/>
        <v>0</v>
      </c>
      <c r="I1593" s="266" t="s">
        <v>30</v>
      </c>
    </row>
    <row r="1594" spans="1:9" x14ac:dyDescent="0.25">
      <c r="A1594" s="269"/>
      <c r="B1594" s="264" t="s">
        <v>1721</v>
      </c>
      <c r="C1594" s="270" t="s">
        <v>2439</v>
      </c>
      <c r="D1594" s="266" t="s">
        <v>32</v>
      </c>
      <c r="E1594" s="310">
        <v>9251.5</v>
      </c>
      <c r="F1594" s="53">
        <v>41718</v>
      </c>
      <c r="G1594" s="52">
        <v>9251.5</v>
      </c>
      <c r="H1594" s="98">
        <f t="shared" si="32"/>
        <v>0</v>
      </c>
      <c r="I1594" s="266" t="s">
        <v>30</v>
      </c>
    </row>
    <row r="1595" spans="1:9" x14ac:dyDescent="0.25">
      <c r="A1595" s="269"/>
      <c r="B1595" s="264" t="s">
        <v>1722</v>
      </c>
      <c r="C1595" s="270" t="s">
        <v>2439</v>
      </c>
      <c r="D1595" s="266" t="s">
        <v>183</v>
      </c>
      <c r="E1595" s="310">
        <v>3906</v>
      </c>
      <c r="F1595" s="53">
        <v>41718</v>
      </c>
      <c r="G1595" s="52">
        <v>3906</v>
      </c>
      <c r="H1595" s="98">
        <f t="shared" si="32"/>
        <v>0</v>
      </c>
      <c r="I1595" s="266" t="s">
        <v>30</v>
      </c>
    </row>
    <row r="1596" spans="1:9" x14ac:dyDescent="0.25">
      <c r="A1596" s="269"/>
      <c r="B1596" s="264" t="s">
        <v>1723</v>
      </c>
      <c r="C1596" s="270" t="s">
        <v>2439</v>
      </c>
      <c r="D1596" s="266" t="s">
        <v>11</v>
      </c>
      <c r="E1596" s="310">
        <v>45937</v>
      </c>
      <c r="F1596" s="313">
        <v>41732</v>
      </c>
      <c r="G1596" s="326">
        <v>45937</v>
      </c>
      <c r="H1596" s="98">
        <f t="shared" si="32"/>
        <v>0</v>
      </c>
      <c r="I1596" s="266" t="s">
        <v>12</v>
      </c>
    </row>
    <row r="1597" spans="1:9" x14ac:dyDescent="0.25">
      <c r="A1597" s="269"/>
      <c r="B1597" s="264" t="s">
        <v>1724</v>
      </c>
      <c r="C1597" s="270" t="s">
        <v>2439</v>
      </c>
      <c r="D1597" s="273" t="s">
        <v>53</v>
      </c>
      <c r="E1597" s="318">
        <v>0</v>
      </c>
      <c r="F1597" s="53"/>
      <c r="G1597" s="52"/>
      <c r="H1597" s="98">
        <f t="shared" si="32"/>
        <v>0</v>
      </c>
      <c r="I1597" s="266" t="s">
        <v>324</v>
      </c>
    </row>
    <row r="1598" spans="1:9" x14ac:dyDescent="0.25">
      <c r="A1598" s="269"/>
      <c r="B1598" s="264" t="s">
        <v>1726</v>
      </c>
      <c r="C1598" s="270" t="s">
        <v>2439</v>
      </c>
      <c r="D1598" s="266" t="s">
        <v>130</v>
      </c>
      <c r="E1598" s="310">
        <v>4188</v>
      </c>
      <c r="F1598" s="53">
        <v>41722</v>
      </c>
      <c r="G1598" s="52">
        <v>4188</v>
      </c>
      <c r="H1598" s="98">
        <f t="shared" si="32"/>
        <v>0</v>
      </c>
      <c r="I1598" s="266" t="s">
        <v>21</v>
      </c>
    </row>
    <row r="1599" spans="1:9" x14ac:dyDescent="0.25">
      <c r="A1599" s="269"/>
      <c r="B1599" s="264" t="s">
        <v>1727</v>
      </c>
      <c r="C1599" s="270" t="s">
        <v>2439</v>
      </c>
      <c r="D1599" s="266" t="s">
        <v>134</v>
      </c>
      <c r="E1599" s="310">
        <v>5013.5</v>
      </c>
      <c r="F1599" s="53">
        <v>41718</v>
      </c>
      <c r="G1599" s="52">
        <v>5013.5</v>
      </c>
      <c r="H1599" s="98">
        <f t="shared" si="32"/>
        <v>0</v>
      </c>
      <c r="I1599" s="266" t="s">
        <v>12</v>
      </c>
    </row>
    <row r="1600" spans="1:9" x14ac:dyDescent="0.25">
      <c r="A1600" s="269"/>
      <c r="B1600" s="264" t="s">
        <v>1728</v>
      </c>
      <c r="C1600" s="270" t="s">
        <v>2439</v>
      </c>
      <c r="D1600" s="266" t="s">
        <v>8</v>
      </c>
      <c r="E1600" s="310">
        <v>620</v>
      </c>
      <c r="F1600" s="53">
        <v>41718</v>
      </c>
      <c r="G1600" s="52">
        <v>620</v>
      </c>
      <c r="H1600" s="98">
        <f t="shared" si="32"/>
        <v>0</v>
      </c>
      <c r="I1600" s="266" t="s">
        <v>8</v>
      </c>
    </row>
    <row r="1601" spans="1:9" x14ac:dyDescent="0.25">
      <c r="A1601" s="269"/>
      <c r="B1601" s="264" t="s">
        <v>1729</v>
      </c>
      <c r="C1601" s="270" t="s">
        <v>2439</v>
      </c>
      <c r="D1601" s="266" t="s">
        <v>74</v>
      </c>
      <c r="E1601" s="310">
        <v>11403.5</v>
      </c>
      <c r="F1601" s="53">
        <v>41718</v>
      </c>
      <c r="G1601" s="52">
        <v>11403.5</v>
      </c>
      <c r="H1601" s="98">
        <f t="shared" si="32"/>
        <v>0</v>
      </c>
      <c r="I1601" s="266"/>
    </row>
    <row r="1602" spans="1:9" x14ac:dyDescent="0.25">
      <c r="A1602" s="269"/>
      <c r="B1602" s="264" t="s">
        <v>1730</v>
      </c>
      <c r="C1602" s="270" t="s">
        <v>2439</v>
      </c>
      <c r="D1602" s="266" t="s">
        <v>2454</v>
      </c>
      <c r="E1602" s="310">
        <v>6885.6</v>
      </c>
      <c r="F1602" s="53">
        <v>41718</v>
      </c>
      <c r="G1602" s="52">
        <v>6885.6</v>
      </c>
      <c r="H1602" s="98">
        <f t="shared" si="32"/>
        <v>0</v>
      </c>
      <c r="I1602" s="266"/>
    </row>
    <row r="1603" spans="1:9" x14ac:dyDescent="0.25">
      <c r="A1603" s="269"/>
      <c r="B1603" s="264" t="s">
        <v>1731</v>
      </c>
      <c r="C1603" s="270" t="s">
        <v>2439</v>
      </c>
      <c r="D1603" s="266" t="s">
        <v>8</v>
      </c>
      <c r="E1603" s="310">
        <v>6730</v>
      </c>
      <c r="F1603" s="53">
        <v>41718</v>
      </c>
      <c r="G1603" s="52">
        <v>6730</v>
      </c>
      <c r="H1603" s="98">
        <f t="shared" si="32"/>
        <v>0</v>
      </c>
      <c r="I1603" s="266"/>
    </row>
    <row r="1604" spans="1:9" x14ac:dyDescent="0.25">
      <c r="A1604" s="269"/>
      <c r="B1604" s="264" t="s">
        <v>1732</v>
      </c>
      <c r="C1604" s="270" t="s">
        <v>2439</v>
      </c>
      <c r="D1604" s="266" t="s">
        <v>2308</v>
      </c>
      <c r="E1604" s="310">
        <v>3020</v>
      </c>
      <c r="F1604" s="53">
        <v>41718</v>
      </c>
      <c r="G1604" s="52">
        <v>3020</v>
      </c>
      <c r="H1604" s="98">
        <f t="shared" si="32"/>
        <v>0</v>
      </c>
      <c r="I1604" s="266"/>
    </row>
    <row r="1605" spans="1:9" x14ac:dyDescent="0.25">
      <c r="A1605" s="269"/>
      <c r="B1605" s="264" t="s">
        <v>1733</v>
      </c>
      <c r="C1605" s="270" t="s">
        <v>2439</v>
      </c>
      <c r="D1605" s="266" t="s">
        <v>133</v>
      </c>
      <c r="E1605" s="310">
        <v>14324.4</v>
      </c>
      <c r="F1605" s="53">
        <v>41718</v>
      </c>
      <c r="G1605" s="52">
        <v>14324.4</v>
      </c>
      <c r="H1605" s="98">
        <f t="shared" si="32"/>
        <v>0</v>
      </c>
      <c r="I1605" s="266" t="s">
        <v>8</v>
      </c>
    </row>
    <row r="1606" spans="1:9" x14ac:dyDescent="0.25">
      <c r="A1606" s="269"/>
      <c r="B1606" s="264" t="s">
        <v>1734</v>
      </c>
      <c r="C1606" s="270" t="s">
        <v>2439</v>
      </c>
      <c r="D1606" s="266" t="s">
        <v>106</v>
      </c>
      <c r="E1606" s="310">
        <v>12921.6</v>
      </c>
      <c r="F1606" s="53">
        <v>41724</v>
      </c>
      <c r="G1606" s="52">
        <v>12921.6</v>
      </c>
      <c r="H1606" s="98">
        <f t="shared" si="32"/>
        <v>0</v>
      </c>
      <c r="I1606" s="266" t="s">
        <v>217</v>
      </c>
    </row>
    <row r="1607" spans="1:9" x14ac:dyDescent="0.25">
      <c r="A1607" s="269"/>
      <c r="B1607" s="264" t="s">
        <v>1735</v>
      </c>
      <c r="C1607" s="270" t="s">
        <v>2439</v>
      </c>
      <c r="D1607" s="266" t="s">
        <v>392</v>
      </c>
      <c r="E1607" s="310">
        <v>3039</v>
      </c>
      <c r="F1607" s="53">
        <v>41718</v>
      </c>
      <c r="G1607" s="52">
        <v>3039</v>
      </c>
      <c r="H1607" s="98">
        <f t="shared" si="32"/>
        <v>0</v>
      </c>
      <c r="I1607" s="266"/>
    </row>
    <row r="1608" spans="1:9" x14ac:dyDescent="0.25">
      <c r="A1608" s="269"/>
      <c r="B1608" s="264" t="s">
        <v>1736</v>
      </c>
      <c r="C1608" s="270" t="s">
        <v>2439</v>
      </c>
      <c r="D1608" s="266" t="s">
        <v>843</v>
      </c>
      <c r="E1608" s="310">
        <v>6492.5</v>
      </c>
      <c r="F1608" s="313" t="s">
        <v>2455</v>
      </c>
      <c r="G1608" s="52">
        <v>6492.5</v>
      </c>
      <c r="H1608" s="98">
        <f t="shared" si="32"/>
        <v>0</v>
      </c>
      <c r="I1608" s="266"/>
    </row>
    <row r="1609" spans="1:9" x14ac:dyDescent="0.25">
      <c r="A1609" s="269"/>
      <c r="B1609" s="264" t="s">
        <v>1738</v>
      </c>
      <c r="C1609" s="270" t="s">
        <v>2439</v>
      </c>
      <c r="D1609" s="266" t="s">
        <v>74</v>
      </c>
      <c r="E1609" s="310">
        <v>442.5</v>
      </c>
      <c r="F1609" s="53">
        <v>41718</v>
      </c>
      <c r="G1609" s="52">
        <v>442.5</v>
      </c>
      <c r="H1609" s="98">
        <f t="shared" si="32"/>
        <v>0</v>
      </c>
      <c r="I1609" s="266"/>
    </row>
    <row r="1610" spans="1:9" x14ac:dyDescent="0.25">
      <c r="A1610" s="269"/>
      <c r="B1610" s="264" t="s">
        <v>1739</v>
      </c>
      <c r="C1610" s="270" t="s">
        <v>2439</v>
      </c>
      <c r="D1610" s="266" t="s">
        <v>54</v>
      </c>
      <c r="E1610" s="310">
        <v>34243.199999999997</v>
      </c>
      <c r="F1610" s="53">
        <v>41718</v>
      </c>
      <c r="G1610" s="52">
        <v>34243.199999999997</v>
      </c>
      <c r="H1610" s="98">
        <f t="shared" si="32"/>
        <v>0</v>
      </c>
      <c r="I1610" s="266"/>
    </row>
    <row r="1611" spans="1:9" x14ac:dyDescent="0.25">
      <c r="A1611" s="269"/>
      <c r="B1611" s="264" t="s">
        <v>1740</v>
      </c>
      <c r="C1611" s="270" t="s">
        <v>2439</v>
      </c>
      <c r="D1611" s="266" t="s">
        <v>599</v>
      </c>
      <c r="E1611" s="310">
        <v>1133.5</v>
      </c>
      <c r="F1611" s="53">
        <v>41718</v>
      </c>
      <c r="G1611" s="52">
        <v>1133.5</v>
      </c>
      <c r="H1611" s="98">
        <f t="shared" si="32"/>
        <v>0</v>
      </c>
      <c r="I1611" s="266" t="s">
        <v>27</v>
      </c>
    </row>
    <row r="1612" spans="1:9" x14ac:dyDescent="0.25">
      <c r="A1612" s="269"/>
      <c r="B1612" s="264" t="s">
        <v>1741</v>
      </c>
      <c r="C1612" s="270" t="s">
        <v>2439</v>
      </c>
      <c r="D1612" s="266" t="s">
        <v>144</v>
      </c>
      <c r="E1612" s="310">
        <v>2517.6</v>
      </c>
      <c r="F1612" s="53">
        <v>41718</v>
      </c>
      <c r="G1612" s="52">
        <v>2517.6</v>
      </c>
      <c r="H1612" s="98">
        <f t="shared" si="32"/>
        <v>0</v>
      </c>
      <c r="I1612" s="266" t="s">
        <v>27</v>
      </c>
    </row>
    <row r="1613" spans="1:9" x14ac:dyDescent="0.25">
      <c r="A1613" s="269"/>
      <c r="B1613" s="264" t="s">
        <v>1742</v>
      </c>
      <c r="C1613" s="270" t="s">
        <v>2439</v>
      </c>
      <c r="D1613" s="266" t="s">
        <v>78</v>
      </c>
      <c r="E1613" s="310">
        <v>2212.5</v>
      </c>
      <c r="F1613" s="53">
        <v>41718</v>
      </c>
      <c r="G1613" s="52">
        <v>2212.5</v>
      </c>
      <c r="H1613" s="98">
        <f t="shared" si="32"/>
        <v>0</v>
      </c>
      <c r="I1613" s="266" t="s">
        <v>27</v>
      </c>
    </row>
    <row r="1614" spans="1:9" x14ac:dyDescent="0.25">
      <c r="A1614" s="269"/>
      <c r="B1614" s="264" t="s">
        <v>1743</v>
      </c>
      <c r="C1614" s="270" t="s">
        <v>2439</v>
      </c>
      <c r="D1614" s="266" t="s">
        <v>80</v>
      </c>
      <c r="E1614" s="310">
        <v>1623.5</v>
      </c>
      <c r="F1614" s="53">
        <v>41718</v>
      </c>
      <c r="G1614" s="52">
        <v>1623.5</v>
      </c>
      <c r="H1614" s="98">
        <f t="shared" si="32"/>
        <v>0</v>
      </c>
      <c r="I1614" s="266" t="s">
        <v>27</v>
      </c>
    </row>
    <row r="1615" spans="1:9" x14ac:dyDescent="0.25">
      <c r="A1615" s="269"/>
      <c r="B1615" s="264" t="s">
        <v>1746</v>
      </c>
      <c r="C1615" s="270" t="s">
        <v>2439</v>
      </c>
      <c r="D1615" s="266" t="s">
        <v>924</v>
      </c>
      <c r="E1615" s="310">
        <v>1417.5</v>
      </c>
      <c r="F1615" s="53">
        <v>41718</v>
      </c>
      <c r="G1615" s="52">
        <v>1417.5</v>
      </c>
      <c r="H1615" s="98">
        <f t="shared" si="32"/>
        <v>0</v>
      </c>
      <c r="I1615" s="266" t="s">
        <v>27</v>
      </c>
    </row>
    <row r="1616" spans="1:9" x14ac:dyDescent="0.25">
      <c r="A1616" s="269"/>
      <c r="B1616" s="264" t="s">
        <v>1748</v>
      </c>
      <c r="C1616" s="270" t="s">
        <v>2439</v>
      </c>
      <c r="D1616" s="266" t="s">
        <v>25</v>
      </c>
      <c r="E1616" s="310">
        <v>34635</v>
      </c>
      <c r="F1616" s="317" t="s">
        <v>2456</v>
      </c>
      <c r="G1616" s="326">
        <v>34635</v>
      </c>
      <c r="H1616" s="98">
        <f t="shared" si="32"/>
        <v>0</v>
      </c>
      <c r="I1616" s="266" t="s">
        <v>65</v>
      </c>
    </row>
    <row r="1617" spans="1:9" x14ac:dyDescent="0.25">
      <c r="A1617" s="269"/>
      <c r="B1617" s="264" t="s">
        <v>1749</v>
      </c>
      <c r="C1617" s="270" t="s">
        <v>2439</v>
      </c>
      <c r="D1617" s="266" t="s">
        <v>79</v>
      </c>
      <c r="E1617" s="310">
        <v>9557</v>
      </c>
      <c r="F1617" s="53">
        <v>41720</v>
      </c>
      <c r="G1617" s="52">
        <v>9557</v>
      </c>
      <c r="H1617" s="98">
        <f t="shared" si="32"/>
        <v>0</v>
      </c>
      <c r="I1617" s="266" t="s">
        <v>21</v>
      </c>
    </row>
    <row r="1618" spans="1:9" x14ac:dyDescent="0.25">
      <c r="A1618" s="269"/>
      <c r="B1618" s="264" t="s">
        <v>1750</v>
      </c>
      <c r="C1618" s="270" t="s">
        <v>2439</v>
      </c>
      <c r="D1618" s="266" t="s">
        <v>546</v>
      </c>
      <c r="E1618" s="310">
        <v>4105.2</v>
      </c>
      <c r="F1618" s="53">
        <v>41720</v>
      </c>
      <c r="G1618" s="52">
        <v>4105.2</v>
      </c>
      <c r="H1618" s="98">
        <f t="shared" si="32"/>
        <v>0</v>
      </c>
      <c r="I1618" s="266" t="s">
        <v>162</v>
      </c>
    </row>
    <row r="1619" spans="1:9" x14ac:dyDescent="0.25">
      <c r="A1619" s="269"/>
      <c r="B1619" s="264" t="s">
        <v>1751</v>
      </c>
      <c r="C1619" s="270" t="s">
        <v>2439</v>
      </c>
      <c r="D1619" s="266" t="s">
        <v>269</v>
      </c>
      <c r="E1619" s="310">
        <v>5902.4</v>
      </c>
      <c r="F1619" s="53">
        <v>41720</v>
      </c>
      <c r="G1619" s="52">
        <v>5902.4</v>
      </c>
      <c r="H1619" s="98">
        <f t="shared" si="32"/>
        <v>0</v>
      </c>
      <c r="I1619" s="266" t="s">
        <v>162</v>
      </c>
    </row>
    <row r="1620" spans="1:9" x14ac:dyDescent="0.25">
      <c r="A1620" s="269"/>
      <c r="B1620" s="264" t="s">
        <v>1753</v>
      </c>
      <c r="C1620" s="270" t="s">
        <v>2439</v>
      </c>
      <c r="D1620" s="266" t="s">
        <v>358</v>
      </c>
      <c r="E1620" s="310">
        <v>7020</v>
      </c>
      <c r="F1620" s="53">
        <v>41724</v>
      </c>
      <c r="G1620" s="52">
        <v>7020</v>
      </c>
      <c r="H1620" s="98">
        <f>E1620-G1620</f>
        <v>0</v>
      </c>
      <c r="I1620" s="266" t="s">
        <v>162</v>
      </c>
    </row>
    <row r="1621" spans="1:9" x14ac:dyDescent="0.25">
      <c r="A1621" s="269"/>
      <c r="B1621" s="264" t="s">
        <v>1754</v>
      </c>
      <c r="C1621" s="270" t="s">
        <v>2439</v>
      </c>
      <c r="D1621" s="266" t="s">
        <v>19</v>
      </c>
      <c r="E1621" s="310">
        <v>33526.199999999997</v>
      </c>
      <c r="F1621" s="53"/>
      <c r="G1621" s="352"/>
      <c r="H1621" s="360">
        <f>E1621-G1621</f>
        <v>33526.199999999997</v>
      </c>
      <c r="I1621" s="266" t="s">
        <v>152</v>
      </c>
    </row>
    <row r="1622" spans="1:9" x14ac:dyDescent="0.25">
      <c r="A1622" s="269"/>
      <c r="B1622" s="264" t="s">
        <v>1756</v>
      </c>
      <c r="C1622" s="270" t="s">
        <v>2439</v>
      </c>
      <c r="D1622" s="266" t="s">
        <v>8</v>
      </c>
      <c r="E1622" s="310">
        <v>1258</v>
      </c>
      <c r="F1622" s="53">
        <v>41718</v>
      </c>
      <c r="G1622" s="52">
        <v>1258</v>
      </c>
      <c r="H1622" s="98">
        <f>E1622-G1622</f>
        <v>0</v>
      </c>
      <c r="I1622" s="266" t="s">
        <v>8</v>
      </c>
    </row>
    <row r="1623" spans="1:9" x14ac:dyDescent="0.25">
      <c r="A1623" s="269"/>
      <c r="B1623" s="264" t="s">
        <v>1758</v>
      </c>
      <c r="C1623" s="270" t="s">
        <v>2439</v>
      </c>
      <c r="D1623" s="266" t="s">
        <v>22</v>
      </c>
      <c r="E1623" s="310">
        <v>16063</v>
      </c>
      <c r="F1623" s="53">
        <v>41720</v>
      </c>
      <c r="G1623" s="52">
        <v>16063</v>
      </c>
      <c r="H1623" s="98">
        <f>E1623-G1623</f>
        <v>0</v>
      </c>
      <c r="I1623" s="266" t="s">
        <v>162</v>
      </c>
    </row>
    <row r="1624" spans="1:9" x14ac:dyDescent="0.25">
      <c r="A1624" s="269"/>
      <c r="B1624" s="264" t="s">
        <v>1759</v>
      </c>
      <c r="C1624" s="270" t="s">
        <v>2439</v>
      </c>
      <c r="D1624" s="266" t="s">
        <v>169</v>
      </c>
      <c r="E1624" s="310">
        <v>8413</v>
      </c>
      <c r="F1624" s="53">
        <v>41720</v>
      </c>
      <c r="G1624" s="52">
        <v>8413</v>
      </c>
      <c r="H1624" s="98">
        <f t="shared" ref="H1624:H1650" si="33">E1624-G1624</f>
        <v>0</v>
      </c>
      <c r="I1624" s="266" t="s">
        <v>162</v>
      </c>
    </row>
    <row r="1625" spans="1:9" x14ac:dyDescent="0.25">
      <c r="A1625" s="269"/>
      <c r="B1625" s="264" t="s">
        <v>1760</v>
      </c>
      <c r="C1625" s="270" t="s">
        <v>2439</v>
      </c>
      <c r="D1625" s="266" t="s">
        <v>178</v>
      </c>
      <c r="E1625" s="310">
        <v>8433.2000000000007</v>
      </c>
      <c r="F1625" s="53">
        <v>41720</v>
      </c>
      <c r="G1625" s="52">
        <v>8433.2000000000007</v>
      </c>
      <c r="H1625" s="98">
        <f t="shared" si="33"/>
        <v>0</v>
      </c>
      <c r="I1625" s="266" t="s">
        <v>162</v>
      </c>
    </row>
    <row r="1626" spans="1:9" x14ac:dyDescent="0.25">
      <c r="A1626" s="269"/>
      <c r="B1626" s="264" t="s">
        <v>1761</v>
      </c>
      <c r="C1626" s="270" t="s">
        <v>2439</v>
      </c>
      <c r="D1626" s="266" t="s">
        <v>272</v>
      </c>
      <c r="E1626" s="310">
        <v>5681</v>
      </c>
      <c r="F1626" s="366" t="s">
        <v>2457</v>
      </c>
      <c r="G1626" s="52">
        <v>5681</v>
      </c>
      <c r="H1626" s="98">
        <f t="shared" si="33"/>
        <v>0</v>
      </c>
      <c r="I1626" s="266" t="s">
        <v>162</v>
      </c>
    </row>
    <row r="1627" spans="1:9" x14ac:dyDescent="0.25">
      <c r="A1627" s="269"/>
      <c r="B1627" s="264" t="s">
        <v>1763</v>
      </c>
      <c r="C1627" s="270" t="s">
        <v>2439</v>
      </c>
      <c r="D1627" s="266" t="s">
        <v>163</v>
      </c>
      <c r="E1627" s="310">
        <v>16533.5</v>
      </c>
      <c r="F1627" s="53">
        <v>41720</v>
      </c>
      <c r="G1627" s="52">
        <v>16533.5</v>
      </c>
      <c r="H1627" s="98">
        <f t="shared" si="33"/>
        <v>0</v>
      </c>
      <c r="I1627" s="266" t="s">
        <v>162</v>
      </c>
    </row>
    <row r="1628" spans="1:9" x14ac:dyDescent="0.25">
      <c r="A1628" s="269"/>
      <c r="B1628" s="264" t="s">
        <v>1765</v>
      </c>
      <c r="C1628" s="270" t="s">
        <v>2439</v>
      </c>
      <c r="D1628" s="266" t="s">
        <v>160</v>
      </c>
      <c r="E1628" s="310">
        <v>137915.5</v>
      </c>
      <c r="F1628" s="366" t="s">
        <v>2458</v>
      </c>
      <c r="G1628" s="52">
        <v>137915.5</v>
      </c>
      <c r="H1628" s="98">
        <f t="shared" si="33"/>
        <v>0</v>
      </c>
      <c r="I1628" s="266" t="s">
        <v>162</v>
      </c>
    </row>
    <row r="1629" spans="1:9" x14ac:dyDescent="0.25">
      <c r="A1629" s="269"/>
      <c r="B1629" s="264" t="s">
        <v>1767</v>
      </c>
      <c r="C1629" s="270" t="s">
        <v>2439</v>
      </c>
      <c r="D1629" s="273" t="s">
        <v>53</v>
      </c>
      <c r="E1629" s="318">
        <v>0</v>
      </c>
      <c r="F1629" s="53"/>
      <c r="G1629" s="52"/>
      <c r="H1629" s="98">
        <f t="shared" si="33"/>
        <v>0</v>
      </c>
      <c r="I1629" s="266" t="s">
        <v>324</v>
      </c>
    </row>
    <row r="1630" spans="1:9" x14ac:dyDescent="0.25">
      <c r="A1630" s="269"/>
      <c r="B1630" s="264" t="s">
        <v>1768</v>
      </c>
      <c r="C1630" s="270" t="s">
        <v>2439</v>
      </c>
      <c r="D1630" s="266" t="s">
        <v>8</v>
      </c>
      <c r="E1630" s="310">
        <v>1425</v>
      </c>
      <c r="F1630" s="53">
        <v>41718</v>
      </c>
      <c r="G1630" s="52">
        <v>1425</v>
      </c>
      <c r="H1630" s="98">
        <f t="shared" si="33"/>
        <v>0</v>
      </c>
      <c r="I1630" s="266" t="s">
        <v>8</v>
      </c>
    </row>
    <row r="1631" spans="1:9" x14ac:dyDescent="0.25">
      <c r="A1631" s="269"/>
      <c r="B1631" s="264" t="s">
        <v>1769</v>
      </c>
      <c r="C1631" s="270" t="s">
        <v>2439</v>
      </c>
      <c r="D1631" s="266" t="s">
        <v>160</v>
      </c>
      <c r="E1631" s="310">
        <v>3236</v>
      </c>
      <c r="F1631" s="319" t="s">
        <v>2459</v>
      </c>
      <c r="G1631" s="52">
        <v>3236</v>
      </c>
      <c r="H1631" s="98">
        <f t="shared" si="33"/>
        <v>0</v>
      </c>
      <c r="I1631" s="266" t="s">
        <v>162</v>
      </c>
    </row>
    <row r="1632" spans="1:9" x14ac:dyDescent="0.25">
      <c r="A1632" s="269"/>
      <c r="B1632" s="264" t="s">
        <v>1770</v>
      </c>
      <c r="C1632" s="270" t="s">
        <v>2439</v>
      </c>
      <c r="D1632" s="266" t="s">
        <v>168</v>
      </c>
      <c r="E1632" s="310">
        <v>14968.2</v>
      </c>
      <c r="F1632" s="313" t="s">
        <v>2460</v>
      </c>
      <c r="G1632" s="52">
        <v>14968.2</v>
      </c>
      <c r="H1632" s="98">
        <f t="shared" si="33"/>
        <v>0</v>
      </c>
      <c r="I1632" s="266" t="s">
        <v>162</v>
      </c>
    </row>
    <row r="1633" spans="1:9" x14ac:dyDescent="0.25">
      <c r="A1633" s="269"/>
      <c r="B1633" s="264" t="s">
        <v>1771</v>
      </c>
      <c r="C1633" s="270" t="s">
        <v>2439</v>
      </c>
      <c r="D1633" s="266" t="s">
        <v>361</v>
      </c>
      <c r="E1633" s="310">
        <v>1609</v>
      </c>
      <c r="F1633" s="53">
        <v>41720</v>
      </c>
      <c r="G1633" s="52">
        <v>1609</v>
      </c>
      <c r="H1633" s="98">
        <f t="shared" si="33"/>
        <v>0</v>
      </c>
      <c r="I1633" s="266" t="s">
        <v>162</v>
      </c>
    </row>
    <row r="1634" spans="1:9" x14ac:dyDescent="0.25">
      <c r="A1634" s="269"/>
      <c r="B1634" s="264" t="s">
        <v>1772</v>
      </c>
      <c r="C1634" s="270" t="s">
        <v>2439</v>
      </c>
      <c r="D1634" s="266" t="s">
        <v>98</v>
      </c>
      <c r="E1634" s="310">
        <v>14100</v>
      </c>
      <c r="F1634" s="53">
        <v>41718</v>
      </c>
      <c r="G1634" s="52">
        <v>14100</v>
      </c>
      <c r="H1634" s="98">
        <f t="shared" si="33"/>
        <v>0</v>
      </c>
      <c r="I1634" s="266" t="s">
        <v>65</v>
      </c>
    </row>
    <row r="1635" spans="1:9" x14ac:dyDescent="0.25">
      <c r="A1635" s="269"/>
      <c r="B1635" s="264" t="s">
        <v>1773</v>
      </c>
      <c r="C1635" s="270" t="s">
        <v>2439</v>
      </c>
      <c r="D1635" s="266" t="s">
        <v>62</v>
      </c>
      <c r="E1635" s="310">
        <v>18984.599999999999</v>
      </c>
      <c r="F1635" s="53">
        <v>41720</v>
      </c>
      <c r="G1635" s="52">
        <v>18984.599999999999</v>
      </c>
      <c r="H1635" s="98">
        <f t="shared" si="33"/>
        <v>0</v>
      </c>
      <c r="I1635" s="266" t="s">
        <v>65</v>
      </c>
    </row>
    <row r="1636" spans="1:9" x14ac:dyDescent="0.25">
      <c r="A1636" s="269"/>
      <c r="B1636" s="264" t="s">
        <v>1774</v>
      </c>
      <c r="C1636" s="270" t="s">
        <v>2439</v>
      </c>
      <c r="D1636" s="266" t="s">
        <v>652</v>
      </c>
      <c r="E1636" s="310">
        <v>10896.5</v>
      </c>
      <c r="F1636" s="53">
        <v>41718</v>
      </c>
      <c r="G1636" s="52">
        <v>10896.5</v>
      </c>
      <c r="H1636" s="98">
        <f t="shared" si="33"/>
        <v>0</v>
      </c>
      <c r="I1636" s="266"/>
    </row>
    <row r="1637" spans="1:9" x14ac:dyDescent="0.25">
      <c r="A1637" s="269"/>
      <c r="B1637" s="264" t="s">
        <v>1775</v>
      </c>
      <c r="C1637" s="270" t="s">
        <v>2439</v>
      </c>
      <c r="D1637" s="266" t="s">
        <v>54</v>
      </c>
      <c r="E1637" s="310">
        <v>33818.5</v>
      </c>
      <c r="F1637" s="53">
        <v>41718</v>
      </c>
      <c r="G1637" s="52">
        <v>33818.5</v>
      </c>
      <c r="H1637" s="98">
        <f t="shared" si="33"/>
        <v>0</v>
      </c>
      <c r="I1637" s="266"/>
    </row>
    <row r="1638" spans="1:9" x14ac:dyDescent="0.25">
      <c r="A1638" s="269"/>
      <c r="B1638" s="264" t="s">
        <v>1776</v>
      </c>
      <c r="C1638" s="270" t="s">
        <v>2439</v>
      </c>
      <c r="D1638" s="273" t="s">
        <v>53</v>
      </c>
      <c r="E1638" s="318">
        <v>0</v>
      </c>
      <c r="F1638" s="53"/>
      <c r="G1638" s="52"/>
      <c r="H1638" s="98">
        <f t="shared" si="33"/>
        <v>0</v>
      </c>
      <c r="I1638" s="266" t="s">
        <v>324</v>
      </c>
    </row>
    <row r="1639" spans="1:9" x14ac:dyDescent="0.25">
      <c r="A1639" s="269"/>
      <c r="B1639" s="264" t="s">
        <v>1777</v>
      </c>
      <c r="C1639" s="270" t="s">
        <v>2439</v>
      </c>
      <c r="D1639" s="266" t="s">
        <v>14</v>
      </c>
      <c r="E1639" s="310">
        <v>4365</v>
      </c>
      <c r="F1639" s="53">
        <v>41718</v>
      </c>
      <c r="G1639" s="52">
        <v>4365</v>
      </c>
      <c r="H1639" s="98">
        <f t="shared" si="33"/>
        <v>0</v>
      </c>
      <c r="I1639" s="266" t="s">
        <v>37</v>
      </c>
    </row>
    <row r="1640" spans="1:9" x14ac:dyDescent="0.25">
      <c r="A1640" s="269"/>
      <c r="B1640" s="264" t="s">
        <v>1778</v>
      </c>
      <c r="C1640" s="270" t="s">
        <v>2439</v>
      </c>
      <c r="D1640" s="266" t="s">
        <v>545</v>
      </c>
      <c r="E1640" s="310">
        <v>23276</v>
      </c>
      <c r="F1640" s="53">
        <v>41718</v>
      </c>
      <c r="G1640" s="52">
        <v>23276</v>
      </c>
      <c r="H1640" s="98">
        <f t="shared" si="33"/>
        <v>0</v>
      </c>
      <c r="I1640" s="266"/>
    </row>
    <row r="1641" spans="1:9" x14ac:dyDescent="0.25">
      <c r="A1641" s="269"/>
      <c r="B1641" s="264" t="s">
        <v>1779</v>
      </c>
      <c r="C1641" s="270" t="s">
        <v>2439</v>
      </c>
      <c r="D1641" s="266" t="s">
        <v>175</v>
      </c>
      <c r="E1641" s="310">
        <v>12010</v>
      </c>
      <c r="F1641" s="319" t="s">
        <v>2461</v>
      </c>
      <c r="G1641" s="52">
        <v>12010</v>
      </c>
      <c r="H1641" s="98">
        <f t="shared" si="33"/>
        <v>0</v>
      </c>
      <c r="I1641" s="266" t="s">
        <v>162</v>
      </c>
    </row>
    <row r="1642" spans="1:9" x14ac:dyDescent="0.25">
      <c r="A1642" s="269"/>
      <c r="B1642" s="264" t="s">
        <v>1780</v>
      </c>
      <c r="C1642" s="270" t="s">
        <v>2439</v>
      </c>
      <c r="D1642" s="266" t="s">
        <v>521</v>
      </c>
      <c r="E1642" s="310">
        <v>165</v>
      </c>
      <c r="F1642" s="53">
        <v>41718</v>
      </c>
      <c r="G1642" s="52">
        <v>165</v>
      </c>
      <c r="H1642" s="98">
        <f t="shared" si="33"/>
        <v>0</v>
      </c>
      <c r="I1642" s="266"/>
    </row>
    <row r="1643" spans="1:9" x14ac:dyDescent="0.25">
      <c r="A1643" s="269"/>
      <c r="B1643" s="264" t="s">
        <v>1781</v>
      </c>
      <c r="C1643" s="270" t="s">
        <v>2439</v>
      </c>
      <c r="D1643" s="266" t="s">
        <v>2403</v>
      </c>
      <c r="E1643" s="310">
        <v>33721.5</v>
      </c>
      <c r="F1643" s="317" t="s">
        <v>2462</v>
      </c>
      <c r="G1643" s="52">
        <v>33721.5</v>
      </c>
      <c r="H1643" s="98">
        <f t="shared" si="33"/>
        <v>0</v>
      </c>
      <c r="I1643" s="266" t="s">
        <v>8</v>
      </c>
    </row>
    <row r="1644" spans="1:9" ht="30" customHeight="1" x14ac:dyDescent="0.25">
      <c r="A1644" s="269"/>
      <c r="B1644" s="264" t="s">
        <v>1782</v>
      </c>
      <c r="C1644" s="270" t="s">
        <v>2439</v>
      </c>
      <c r="D1644" s="266" t="s">
        <v>886</v>
      </c>
      <c r="E1644" s="310">
        <v>33872</v>
      </c>
      <c r="F1644" s="412" t="s">
        <v>3719</v>
      </c>
      <c r="G1644" s="80">
        <v>33872</v>
      </c>
      <c r="H1644" s="98">
        <f t="shared" si="33"/>
        <v>0</v>
      </c>
      <c r="I1644" s="266" t="s">
        <v>21</v>
      </c>
    </row>
    <row r="1645" spans="1:9" x14ac:dyDescent="0.25">
      <c r="A1645" s="269"/>
      <c r="B1645" s="264" t="s">
        <v>1783</v>
      </c>
      <c r="C1645" s="270" t="s">
        <v>2439</v>
      </c>
      <c r="D1645" s="266" t="s">
        <v>59</v>
      </c>
      <c r="E1645" s="310">
        <v>16958.5</v>
      </c>
      <c r="F1645" s="313" t="s">
        <v>2463</v>
      </c>
      <c r="G1645" s="52">
        <v>16958.5</v>
      </c>
      <c r="H1645" s="331">
        <f t="shared" si="33"/>
        <v>0</v>
      </c>
      <c r="I1645" s="266" t="s">
        <v>21</v>
      </c>
    </row>
    <row r="1646" spans="1:9" x14ac:dyDescent="0.25">
      <c r="A1646" s="269"/>
      <c r="B1646" s="264" t="s">
        <v>1784</v>
      </c>
      <c r="C1646" s="270" t="s">
        <v>2439</v>
      </c>
      <c r="D1646" s="266" t="s">
        <v>2464</v>
      </c>
      <c r="E1646" s="327">
        <v>28908</v>
      </c>
      <c r="F1646" s="53">
        <v>41718</v>
      </c>
      <c r="G1646" s="52">
        <v>28908</v>
      </c>
      <c r="H1646" s="331">
        <f t="shared" si="33"/>
        <v>0</v>
      </c>
      <c r="I1646" s="266"/>
    </row>
    <row r="1647" spans="1:9" x14ac:dyDescent="0.25">
      <c r="A1647" s="269">
        <v>41719</v>
      </c>
      <c r="B1647" s="264" t="s">
        <v>1786</v>
      </c>
      <c r="C1647" s="270" t="s">
        <v>2439</v>
      </c>
      <c r="D1647" s="266" t="s">
        <v>116</v>
      </c>
      <c r="E1647" s="310">
        <v>4965.2</v>
      </c>
      <c r="F1647" s="53">
        <v>41719</v>
      </c>
      <c r="G1647" s="52">
        <v>4965.2</v>
      </c>
      <c r="H1647" s="331">
        <f t="shared" si="33"/>
        <v>0</v>
      </c>
      <c r="I1647" s="266"/>
    </row>
    <row r="1648" spans="1:9" x14ac:dyDescent="0.25">
      <c r="A1648" s="269"/>
      <c r="B1648" s="264" t="s">
        <v>1787</v>
      </c>
      <c r="C1648" s="270" t="s">
        <v>2439</v>
      </c>
      <c r="D1648" s="266" t="s">
        <v>47</v>
      </c>
      <c r="E1648" s="310">
        <v>3081</v>
      </c>
      <c r="F1648" s="53">
        <v>41719</v>
      </c>
      <c r="G1648" s="52">
        <v>3081</v>
      </c>
      <c r="H1648" s="98">
        <f t="shared" si="33"/>
        <v>0</v>
      </c>
      <c r="I1648" s="66" t="s">
        <v>30</v>
      </c>
    </row>
    <row r="1649" spans="1:9" x14ac:dyDescent="0.25">
      <c r="A1649" s="269"/>
      <c r="B1649" s="264"/>
      <c r="C1649" s="434"/>
      <c r="D1649" s="37" t="s">
        <v>1997</v>
      </c>
      <c r="E1649" s="38"/>
      <c r="F1649" s="436"/>
      <c r="G1649" s="38"/>
      <c r="H1649" s="60">
        <f t="shared" si="33"/>
        <v>0</v>
      </c>
    </row>
    <row r="1650" spans="1:9" x14ac:dyDescent="0.25">
      <c r="A1650" s="263"/>
      <c r="B1650" s="369"/>
      <c r="C1650" s="285"/>
      <c r="D1650" s="37" t="s">
        <v>1207</v>
      </c>
      <c r="E1650" s="38"/>
      <c r="F1650" s="436"/>
      <c r="G1650" s="38"/>
      <c r="H1650" s="398">
        <f t="shared" si="33"/>
        <v>0</v>
      </c>
    </row>
    <row r="1651" spans="1:9" x14ac:dyDescent="0.25">
      <c r="A1651" s="263"/>
      <c r="B1651" s="369"/>
      <c r="C1651" s="285"/>
      <c r="D1651" s="37" t="s">
        <v>1918</v>
      </c>
      <c r="E1651" s="38"/>
      <c r="F1651" s="436"/>
      <c r="G1651" s="38"/>
      <c r="H1651" s="398"/>
    </row>
    <row r="1652" spans="1:9" ht="18.75" x14ac:dyDescent="0.3">
      <c r="A1652" s="592" t="str">
        <f>A1583</f>
        <v>REMISIONES DE    M A R Z O        2 0 1 4</v>
      </c>
      <c r="B1652" s="592"/>
      <c r="C1652" s="592"/>
      <c r="D1652" s="592"/>
      <c r="E1652" s="592"/>
      <c r="F1652" s="592"/>
      <c r="G1652" s="339"/>
      <c r="H1652" s="135"/>
    </row>
    <row r="1653" spans="1:9" ht="35.25" thickBot="1" x14ac:dyDescent="0.35">
      <c r="A1653" s="255" t="s">
        <v>1</v>
      </c>
      <c r="B1653" s="291" t="s">
        <v>2</v>
      </c>
      <c r="C1653" s="292"/>
      <c r="D1653" s="258" t="s">
        <v>1531</v>
      </c>
      <c r="E1653" s="259" t="s">
        <v>4</v>
      </c>
      <c r="F1653" s="293" t="s">
        <v>5</v>
      </c>
      <c r="G1653" s="261" t="s">
        <v>6</v>
      </c>
      <c r="H1653" s="262" t="s">
        <v>7</v>
      </c>
    </row>
    <row r="1654" spans="1:9" ht="15.75" thickTop="1" x14ac:dyDescent="0.25">
      <c r="A1654" s="362">
        <v>41719</v>
      </c>
      <c r="B1654" s="435" t="s">
        <v>1788</v>
      </c>
      <c r="C1654" s="435" t="s">
        <v>2439</v>
      </c>
      <c r="D1654" s="266" t="s">
        <v>29</v>
      </c>
      <c r="E1654" s="66">
        <v>5107</v>
      </c>
      <c r="F1654" s="298">
        <v>41719</v>
      </c>
      <c r="G1654" s="299">
        <v>5107</v>
      </c>
      <c r="H1654" s="60">
        <f t="shared" ref="H1654:H1717" si="34">E1654-G1654</f>
        <v>0</v>
      </c>
      <c r="I1654" s="266" t="s">
        <v>30</v>
      </c>
    </row>
    <row r="1655" spans="1:9" x14ac:dyDescent="0.25">
      <c r="A1655" s="269"/>
      <c r="B1655" s="264" t="s">
        <v>1789</v>
      </c>
      <c r="C1655" s="270" t="s">
        <v>2439</v>
      </c>
      <c r="D1655" s="266" t="s">
        <v>163</v>
      </c>
      <c r="E1655" s="310">
        <v>4624.5</v>
      </c>
      <c r="F1655" s="53">
        <v>41719</v>
      </c>
      <c r="G1655" s="52">
        <v>4624.5</v>
      </c>
      <c r="H1655" s="331">
        <f t="shared" si="34"/>
        <v>0</v>
      </c>
      <c r="I1655" s="266"/>
    </row>
    <row r="1656" spans="1:9" x14ac:dyDescent="0.25">
      <c r="A1656" s="269"/>
      <c r="B1656" s="264" t="s">
        <v>1790</v>
      </c>
      <c r="C1656" s="270" t="s">
        <v>2439</v>
      </c>
      <c r="D1656" s="266" t="s">
        <v>11</v>
      </c>
      <c r="E1656" s="310">
        <v>24336</v>
      </c>
      <c r="F1656" s="313">
        <v>41732</v>
      </c>
      <c r="G1656" s="326">
        <v>24336</v>
      </c>
      <c r="H1656" s="98">
        <f t="shared" si="34"/>
        <v>0</v>
      </c>
      <c r="I1656" s="266"/>
    </row>
    <row r="1657" spans="1:9" x14ac:dyDescent="0.25">
      <c r="A1657" s="269"/>
      <c r="B1657" s="264" t="s">
        <v>1792</v>
      </c>
      <c r="C1657" s="270" t="s">
        <v>2439</v>
      </c>
      <c r="D1657" s="266" t="s">
        <v>648</v>
      </c>
      <c r="E1657" s="310">
        <v>4675</v>
      </c>
      <c r="F1657" s="53">
        <v>41719</v>
      </c>
      <c r="G1657" s="52">
        <v>4675</v>
      </c>
      <c r="H1657" s="98">
        <f t="shared" si="34"/>
        <v>0</v>
      </c>
      <c r="I1657" s="266" t="s">
        <v>12</v>
      </c>
    </row>
    <row r="1658" spans="1:9" x14ac:dyDescent="0.25">
      <c r="A1658" s="269"/>
      <c r="B1658" s="264" t="s">
        <v>1794</v>
      </c>
      <c r="C1658" s="270" t="s">
        <v>2439</v>
      </c>
      <c r="D1658" s="266" t="s">
        <v>13</v>
      </c>
      <c r="E1658" s="310">
        <v>2580</v>
      </c>
      <c r="F1658" s="53">
        <v>41719</v>
      </c>
      <c r="G1658" s="52">
        <v>2580</v>
      </c>
      <c r="H1658" s="98">
        <f t="shared" si="34"/>
        <v>0</v>
      </c>
      <c r="I1658" s="266" t="s">
        <v>30</v>
      </c>
    </row>
    <row r="1659" spans="1:9" x14ac:dyDescent="0.25">
      <c r="A1659" s="269"/>
      <c r="B1659" s="264" t="s">
        <v>1795</v>
      </c>
      <c r="C1659" s="270" t="s">
        <v>2439</v>
      </c>
      <c r="D1659" s="273" t="s">
        <v>53</v>
      </c>
      <c r="E1659" s="318">
        <v>0</v>
      </c>
      <c r="F1659" s="53"/>
      <c r="G1659" s="52"/>
      <c r="H1659" s="98">
        <f t="shared" si="34"/>
        <v>0</v>
      </c>
      <c r="I1659" s="266" t="s">
        <v>324</v>
      </c>
    </row>
    <row r="1660" spans="1:9" x14ac:dyDescent="0.25">
      <c r="A1660" s="269"/>
      <c r="B1660" s="264" t="s">
        <v>1796</v>
      </c>
      <c r="C1660" s="270" t="s">
        <v>2439</v>
      </c>
      <c r="D1660" s="266" t="s">
        <v>488</v>
      </c>
      <c r="E1660" s="310">
        <v>979</v>
      </c>
      <c r="F1660" s="53">
        <v>41719</v>
      </c>
      <c r="G1660" s="52">
        <v>979</v>
      </c>
      <c r="H1660" s="98">
        <f t="shared" si="34"/>
        <v>0</v>
      </c>
      <c r="I1660" s="266" t="s">
        <v>8</v>
      </c>
    </row>
    <row r="1661" spans="1:9" x14ac:dyDescent="0.25">
      <c r="A1661" s="269"/>
      <c r="B1661" s="264" t="s">
        <v>1797</v>
      </c>
      <c r="C1661" s="270" t="s">
        <v>2439</v>
      </c>
      <c r="D1661" s="266" t="s">
        <v>830</v>
      </c>
      <c r="E1661" s="310">
        <v>1504</v>
      </c>
      <c r="F1661" s="53">
        <v>41719</v>
      </c>
      <c r="G1661" s="52">
        <v>1504</v>
      </c>
      <c r="H1661" s="98">
        <f t="shared" si="34"/>
        <v>0</v>
      </c>
      <c r="I1661" s="266" t="s">
        <v>30</v>
      </c>
    </row>
    <row r="1662" spans="1:9" x14ac:dyDescent="0.25">
      <c r="A1662" s="269"/>
      <c r="B1662" s="264" t="s">
        <v>1798</v>
      </c>
      <c r="C1662" s="270" t="s">
        <v>2439</v>
      </c>
      <c r="D1662" s="266" t="s">
        <v>129</v>
      </c>
      <c r="E1662" s="310">
        <v>830</v>
      </c>
      <c r="F1662" s="53">
        <v>41719</v>
      </c>
      <c r="G1662" s="52">
        <v>830</v>
      </c>
      <c r="H1662" s="98">
        <f t="shared" si="34"/>
        <v>0</v>
      </c>
      <c r="I1662" s="266"/>
    </row>
    <row r="1663" spans="1:9" x14ac:dyDescent="0.25">
      <c r="A1663" s="269"/>
      <c r="B1663" s="264" t="s">
        <v>1799</v>
      </c>
      <c r="C1663" s="270" t="s">
        <v>2439</v>
      </c>
      <c r="D1663" s="266" t="s">
        <v>1793</v>
      </c>
      <c r="E1663" s="310">
        <v>1350</v>
      </c>
      <c r="F1663" s="53">
        <v>41719</v>
      </c>
      <c r="G1663" s="52">
        <v>1350</v>
      </c>
      <c r="H1663" s="98">
        <f t="shared" si="34"/>
        <v>0</v>
      </c>
      <c r="I1663" s="266" t="s">
        <v>30</v>
      </c>
    </row>
    <row r="1664" spans="1:9" x14ac:dyDescent="0.25">
      <c r="A1664" s="269"/>
      <c r="B1664" s="264" t="s">
        <v>1800</v>
      </c>
      <c r="C1664" s="270" t="s">
        <v>2439</v>
      </c>
      <c r="D1664" s="266" t="s">
        <v>123</v>
      </c>
      <c r="E1664" s="310">
        <v>1079</v>
      </c>
      <c r="F1664" s="53">
        <v>41720</v>
      </c>
      <c r="G1664" s="52">
        <v>1079</v>
      </c>
      <c r="H1664" s="98">
        <f t="shared" si="34"/>
        <v>0</v>
      </c>
      <c r="I1664" s="266" t="s">
        <v>8</v>
      </c>
    </row>
    <row r="1665" spans="1:9" x14ac:dyDescent="0.25">
      <c r="A1665" s="269"/>
      <c r="B1665" s="264" t="s">
        <v>1801</v>
      </c>
      <c r="C1665" s="270" t="s">
        <v>2439</v>
      </c>
      <c r="D1665" s="266" t="s">
        <v>163</v>
      </c>
      <c r="E1665" s="310">
        <v>827.5</v>
      </c>
      <c r="F1665" s="53">
        <v>41719</v>
      </c>
      <c r="G1665" s="52">
        <v>827.5</v>
      </c>
      <c r="H1665" s="98">
        <f t="shared" si="34"/>
        <v>0</v>
      </c>
      <c r="I1665" s="266"/>
    </row>
    <row r="1666" spans="1:9" x14ac:dyDescent="0.25">
      <c r="A1666" s="269"/>
      <c r="B1666" s="264" t="s">
        <v>1802</v>
      </c>
      <c r="C1666" s="270" t="s">
        <v>2439</v>
      </c>
      <c r="D1666" s="266" t="s">
        <v>16</v>
      </c>
      <c r="E1666" s="310">
        <v>209912.2</v>
      </c>
      <c r="F1666" s="313">
        <v>41738</v>
      </c>
      <c r="G1666" s="326">
        <v>209912.2</v>
      </c>
      <c r="H1666" s="98">
        <f t="shared" si="34"/>
        <v>0</v>
      </c>
      <c r="I1666" s="266" t="s">
        <v>37</v>
      </c>
    </row>
    <row r="1667" spans="1:9" x14ac:dyDescent="0.25">
      <c r="A1667" s="269"/>
      <c r="B1667" s="264" t="s">
        <v>1803</v>
      </c>
      <c r="C1667" s="270" t="s">
        <v>2439</v>
      </c>
      <c r="D1667" s="266" t="s">
        <v>600</v>
      </c>
      <c r="E1667" s="310">
        <v>1760</v>
      </c>
      <c r="F1667" s="53">
        <v>41729</v>
      </c>
      <c r="G1667" s="52">
        <v>1760</v>
      </c>
      <c r="H1667" s="98">
        <f t="shared" si="34"/>
        <v>0</v>
      </c>
      <c r="I1667" s="266" t="s">
        <v>30</v>
      </c>
    </row>
    <row r="1668" spans="1:9" x14ac:dyDescent="0.25">
      <c r="A1668" s="269"/>
      <c r="B1668" s="264" t="s">
        <v>1804</v>
      </c>
      <c r="C1668" s="270" t="s">
        <v>2439</v>
      </c>
      <c r="D1668" s="266" t="s">
        <v>52</v>
      </c>
      <c r="E1668" s="310">
        <v>3973.1</v>
      </c>
      <c r="F1668" s="53">
        <v>41719</v>
      </c>
      <c r="G1668" s="52">
        <v>3973.1</v>
      </c>
      <c r="H1668" s="98">
        <f t="shared" si="34"/>
        <v>0</v>
      </c>
      <c r="I1668" s="266" t="s">
        <v>65</v>
      </c>
    </row>
    <row r="1669" spans="1:9" x14ac:dyDescent="0.25">
      <c r="A1669" s="269"/>
      <c r="B1669" s="264" t="s">
        <v>1805</v>
      </c>
      <c r="C1669" s="270" t="s">
        <v>2439</v>
      </c>
      <c r="D1669" s="266" t="s">
        <v>260</v>
      </c>
      <c r="E1669" s="310">
        <v>3320</v>
      </c>
      <c r="F1669" s="53">
        <v>41719</v>
      </c>
      <c r="G1669" s="52">
        <v>3320</v>
      </c>
      <c r="H1669" s="98">
        <f t="shared" si="34"/>
        <v>0</v>
      </c>
      <c r="I1669" s="266" t="s">
        <v>65</v>
      </c>
    </row>
    <row r="1670" spans="1:9" x14ac:dyDescent="0.25">
      <c r="A1670" s="269"/>
      <c r="B1670" s="264" t="s">
        <v>1807</v>
      </c>
      <c r="C1670" s="270" t="s">
        <v>2439</v>
      </c>
      <c r="D1670" s="266" t="s">
        <v>44</v>
      </c>
      <c r="E1670" s="310">
        <v>5700</v>
      </c>
      <c r="F1670" s="53">
        <v>41729</v>
      </c>
      <c r="G1670" s="52">
        <v>5700</v>
      </c>
      <c r="H1670" s="98">
        <f t="shared" si="34"/>
        <v>0</v>
      </c>
      <c r="I1670" s="266" t="s">
        <v>65</v>
      </c>
    </row>
    <row r="1671" spans="1:9" x14ac:dyDescent="0.25">
      <c r="A1671" s="269"/>
      <c r="B1671" s="264" t="s">
        <v>1808</v>
      </c>
      <c r="C1671" s="270" t="s">
        <v>2439</v>
      </c>
      <c r="D1671" s="266" t="s">
        <v>704</v>
      </c>
      <c r="E1671" s="310">
        <v>1600.75</v>
      </c>
      <c r="F1671" s="53">
        <v>41719</v>
      </c>
      <c r="G1671" s="52">
        <v>1600.75</v>
      </c>
      <c r="H1671" s="98">
        <f t="shared" si="34"/>
        <v>0</v>
      </c>
      <c r="I1671" s="266" t="s">
        <v>65</v>
      </c>
    </row>
    <row r="1672" spans="1:9" x14ac:dyDescent="0.25">
      <c r="A1672" s="269"/>
      <c r="B1672" s="264" t="s">
        <v>1809</v>
      </c>
      <c r="C1672" s="270" t="s">
        <v>2439</v>
      </c>
      <c r="D1672" s="266" t="s">
        <v>260</v>
      </c>
      <c r="E1672" s="310">
        <v>460</v>
      </c>
      <c r="F1672" s="53">
        <v>41719</v>
      </c>
      <c r="G1672" s="52">
        <v>460</v>
      </c>
      <c r="H1672" s="98">
        <f t="shared" si="34"/>
        <v>0</v>
      </c>
      <c r="I1672" s="266" t="s">
        <v>65</v>
      </c>
    </row>
    <row r="1673" spans="1:9" x14ac:dyDescent="0.25">
      <c r="A1673" s="269"/>
      <c r="B1673" s="264" t="s">
        <v>1810</v>
      </c>
      <c r="C1673" s="270" t="s">
        <v>2439</v>
      </c>
      <c r="D1673" s="266" t="s">
        <v>2438</v>
      </c>
      <c r="E1673" s="310">
        <v>10140</v>
      </c>
      <c r="F1673" s="53">
        <v>41719</v>
      </c>
      <c r="G1673" s="52">
        <v>10140</v>
      </c>
      <c r="H1673" s="98">
        <f t="shared" si="34"/>
        <v>0</v>
      </c>
      <c r="I1673" s="266" t="s">
        <v>65</v>
      </c>
    </row>
    <row r="1674" spans="1:9" x14ac:dyDescent="0.25">
      <c r="A1674" s="269"/>
      <c r="B1674" s="264" t="s">
        <v>1811</v>
      </c>
      <c r="C1674" s="270" t="s">
        <v>2439</v>
      </c>
      <c r="D1674" s="266" t="s">
        <v>55</v>
      </c>
      <c r="E1674" s="310">
        <v>12377.2</v>
      </c>
      <c r="F1674" s="53">
        <v>41719</v>
      </c>
      <c r="G1674" s="52">
        <v>12377.2</v>
      </c>
      <c r="H1674" s="98">
        <f t="shared" si="34"/>
        <v>0</v>
      </c>
      <c r="I1674" s="266" t="s">
        <v>8</v>
      </c>
    </row>
    <row r="1675" spans="1:9" x14ac:dyDescent="0.25">
      <c r="A1675" s="269"/>
      <c r="B1675" s="264" t="s">
        <v>1812</v>
      </c>
      <c r="C1675" s="270" t="s">
        <v>2439</v>
      </c>
      <c r="D1675" s="266" t="s">
        <v>8</v>
      </c>
      <c r="E1675" s="310">
        <v>1998</v>
      </c>
      <c r="F1675" s="53">
        <v>41719</v>
      </c>
      <c r="G1675" s="52">
        <v>1998</v>
      </c>
      <c r="H1675" s="98">
        <f t="shared" si="34"/>
        <v>0</v>
      </c>
      <c r="I1675" s="266" t="s">
        <v>8</v>
      </c>
    </row>
    <row r="1676" spans="1:9" x14ac:dyDescent="0.25">
      <c r="A1676" s="269"/>
      <c r="B1676" s="264" t="s">
        <v>1813</v>
      </c>
      <c r="C1676" s="270" t="s">
        <v>2439</v>
      </c>
      <c r="D1676" s="266" t="s">
        <v>50</v>
      </c>
      <c r="E1676" s="310">
        <v>4230</v>
      </c>
      <c r="F1676" s="53">
        <v>41719</v>
      </c>
      <c r="G1676" s="52">
        <v>4230</v>
      </c>
      <c r="H1676" s="98">
        <f t="shared" si="34"/>
        <v>0</v>
      </c>
      <c r="I1676" s="266"/>
    </row>
    <row r="1677" spans="1:9" x14ac:dyDescent="0.25">
      <c r="A1677" s="269"/>
      <c r="B1677" s="264" t="s">
        <v>1814</v>
      </c>
      <c r="C1677" s="270" t="s">
        <v>2439</v>
      </c>
      <c r="D1677" s="266" t="s">
        <v>2427</v>
      </c>
      <c r="E1677" s="310">
        <v>1022</v>
      </c>
      <c r="F1677" s="53">
        <v>41719</v>
      </c>
      <c r="G1677" s="52">
        <v>1022</v>
      </c>
      <c r="H1677" s="98">
        <f t="shared" si="34"/>
        <v>0</v>
      </c>
      <c r="I1677" s="266" t="s">
        <v>30</v>
      </c>
    </row>
    <row r="1678" spans="1:9" x14ac:dyDescent="0.25">
      <c r="A1678" s="269"/>
      <c r="B1678" s="264" t="s">
        <v>1815</v>
      </c>
      <c r="C1678" s="270" t="s">
        <v>2439</v>
      </c>
      <c r="D1678" s="273" t="s">
        <v>53</v>
      </c>
      <c r="E1678" s="318">
        <v>0</v>
      </c>
      <c r="F1678" s="53"/>
      <c r="G1678" s="52"/>
      <c r="H1678" s="98">
        <f t="shared" si="34"/>
        <v>0</v>
      </c>
      <c r="I1678" s="266" t="s">
        <v>324</v>
      </c>
    </row>
    <row r="1679" spans="1:9" x14ac:dyDescent="0.25">
      <c r="A1679" s="269"/>
      <c r="B1679" s="264" t="s">
        <v>1816</v>
      </c>
      <c r="C1679" s="270" t="s">
        <v>2439</v>
      </c>
      <c r="D1679" s="266" t="s">
        <v>8</v>
      </c>
      <c r="E1679" s="310">
        <v>2902.5</v>
      </c>
      <c r="F1679" s="53">
        <v>41719</v>
      </c>
      <c r="G1679" s="52">
        <v>2902.5</v>
      </c>
      <c r="H1679" s="98">
        <f t="shared" si="34"/>
        <v>0</v>
      </c>
      <c r="I1679" s="266" t="s">
        <v>8</v>
      </c>
    </row>
    <row r="1680" spans="1:9" x14ac:dyDescent="0.25">
      <c r="A1680" s="269"/>
      <c r="B1680" s="264" t="s">
        <v>1817</v>
      </c>
      <c r="C1680" s="270" t="s">
        <v>2439</v>
      </c>
      <c r="D1680" s="266" t="s">
        <v>811</v>
      </c>
      <c r="E1680" s="310">
        <v>1727</v>
      </c>
      <c r="F1680" s="53">
        <v>41719</v>
      </c>
      <c r="G1680" s="52">
        <v>1727</v>
      </c>
      <c r="H1680" s="98">
        <f t="shared" si="34"/>
        <v>0</v>
      </c>
      <c r="I1680" s="266" t="s">
        <v>30</v>
      </c>
    </row>
    <row r="1681" spans="1:9" x14ac:dyDescent="0.25">
      <c r="A1681" s="269"/>
      <c r="B1681" s="264" t="s">
        <v>1818</v>
      </c>
      <c r="C1681" s="270" t="s">
        <v>2439</v>
      </c>
      <c r="D1681" s="266" t="s">
        <v>8</v>
      </c>
      <c r="E1681" s="310">
        <v>40</v>
      </c>
      <c r="F1681" s="53">
        <v>41719</v>
      </c>
      <c r="G1681" s="52">
        <v>40</v>
      </c>
      <c r="H1681" s="98">
        <f t="shared" si="34"/>
        <v>0</v>
      </c>
      <c r="I1681" s="266"/>
    </row>
    <row r="1682" spans="1:9" x14ac:dyDescent="0.25">
      <c r="A1682" s="269"/>
      <c r="B1682" s="264" t="s">
        <v>1819</v>
      </c>
      <c r="C1682" s="270" t="s">
        <v>2439</v>
      </c>
      <c r="D1682" s="266" t="s">
        <v>75</v>
      </c>
      <c r="E1682" s="310">
        <v>919.5</v>
      </c>
      <c r="F1682" s="53">
        <v>41719</v>
      </c>
      <c r="G1682" s="52">
        <v>919.5</v>
      </c>
      <c r="H1682" s="98">
        <f t="shared" si="34"/>
        <v>0</v>
      </c>
      <c r="I1682" s="266"/>
    </row>
    <row r="1683" spans="1:9" x14ac:dyDescent="0.25">
      <c r="A1683" s="269"/>
      <c r="B1683" s="264" t="s">
        <v>1820</v>
      </c>
      <c r="C1683" s="270" t="s">
        <v>2439</v>
      </c>
      <c r="D1683" s="266" t="s">
        <v>130</v>
      </c>
      <c r="E1683" s="310">
        <v>2347</v>
      </c>
      <c r="F1683" s="53">
        <v>41722</v>
      </c>
      <c r="G1683" s="52">
        <v>2347</v>
      </c>
      <c r="H1683" s="98">
        <f t="shared" si="34"/>
        <v>0</v>
      </c>
      <c r="I1683" s="266" t="s">
        <v>21</v>
      </c>
    </row>
    <row r="1684" spans="1:9" x14ac:dyDescent="0.25">
      <c r="A1684" s="269"/>
      <c r="B1684" s="264" t="s">
        <v>1821</v>
      </c>
      <c r="C1684" s="270" t="s">
        <v>2439</v>
      </c>
      <c r="D1684" s="266" t="s">
        <v>136</v>
      </c>
      <c r="E1684" s="310">
        <v>2500</v>
      </c>
      <c r="F1684" s="53">
        <v>41719</v>
      </c>
      <c r="G1684" s="52">
        <v>2500</v>
      </c>
      <c r="H1684" s="98">
        <f t="shared" si="34"/>
        <v>0</v>
      </c>
      <c r="I1684" s="266"/>
    </row>
    <row r="1685" spans="1:9" x14ac:dyDescent="0.25">
      <c r="A1685" s="269"/>
      <c r="B1685" s="264" t="s">
        <v>1822</v>
      </c>
      <c r="C1685" s="270" t="s">
        <v>2439</v>
      </c>
      <c r="D1685" s="266" t="s">
        <v>19</v>
      </c>
      <c r="E1685" s="310">
        <v>82057</v>
      </c>
      <c r="F1685" s="53"/>
      <c r="G1685" s="352"/>
      <c r="H1685" s="360">
        <f t="shared" si="34"/>
        <v>82057</v>
      </c>
      <c r="I1685" s="266" t="s">
        <v>152</v>
      </c>
    </row>
    <row r="1686" spans="1:9" x14ac:dyDescent="0.25">
      <c r="A1686" s="269"/>
      <c r="B1686" s="264" t="s">
        <v>1823</v>
      </c>
      <c r="C1686" s="270" t="s">
        <v>2439</v>
      </c>
      <c r="D1686" s="266" t="s">
        <v>233</v>
      </c>
      <c r="E1686" s="310">
        <v>3217</v>
      </c>
      <c r="F1686" s="53">
        <v>41720</v>
      </c>
      <c r="G1686" s="52">
        <v>3217</v>
      </c>
      <c r="H1686" s="98">
        <f t="shared" si="34"/>
        <v>0</v>
      </c>
      <c r="I1686" s="266" t="s">
        <v>12</v>
      </c>
    </row>
    <row r="1687" spans="1:9" x14ac:dyDescent="0.25">
      <c r="A1687" s="269"/>
      <c r="B1687" s="264" t="s">
        <v>1824</v>
      </c>
      <c r="C1687" s="270" t="s">
        <v>2439</v>
      </c>
      <c r="D1687" s="266" t="s">
        <v>348</v>
      </c>
      <c r="E1687" s="310">
        <v>1199.8399999999999</v>
      </c>
      <c r="F1687" s="53">
        <v>41720</v>
      </c>
      <c r="G1687" s="64">
        <v>1199.8399999999999</v>
      </c>
      <c r="H1687" s="98">
        <f t="shared" si="34"/>
        <v>0</v>
      </c>
      <c r="I1687" s="266" t="s">
        <v>12</v>
      </c>
    </row>
    <row r="1688" spans="1:9" x14ac:dyDescent="0.25">
      <c r="A1688" s="269"/>
      <c r="B1688" s="264" t="s">
        <v>1826</v>
      </c>
      <c r="C1688" s="270" t="s">
        <v>2439</v>
      </c>
      <c r="D1688" s="266" t="s">
        <v>80</v>
      </c>
      <c r="E1688" s="310">
        <v>2913.5</v>
      </c>
      <c r="F1688" s="53">
        <v>41720</v>
      </c>
      <c r="G1688" s="64">
        <v>2913.5</v>
      </c>
      <c r="H1688" s="98">
        <f t="shared" si="34"/>
        <v>0</v>
      </c>
      <c r="I1688" s="266" t="s">
        <v>12</v>
      </c>
    </row>
    <row r="1689" spans="1:9" x14ac:dyDescent="0.25">
      <c r="A1689" s="269"/>
      <c r="B1689" s="264" t="s">
        <v>1827</v>
      </c>
      <c r="C1689" s="270" t="s">
        <v>2439</v>
      </c>
      <c r="D1689" s="266" t="s">
        <v>78</v>
      </c>
      <c r="E1689" s="310">
        <v>3696</v>
      </c>
      <c r="F1689" s="53">
        <v>41720</v>
      </c>
      <c r="G1689" s="64">
        <v>3696</v>
      </c>
      <c r="H1689" s="98">
        <f t="shared" si="34"/>
        <v>0</v>
      </c>
      <c r="I1689" s="266" t="s">
        <v>12</v>
      </c>
    </row>
    <row r="1690" spans="1:9" x14ac:dyDescent="0.25">
      <c r="A1690" s="269"/>
      <c r="B1690" s="264" t="s">
        <v>1828</v>
      </c>
      <c r="C1690" s="270" t="s">
        <v>2439</v>
      </c>
      <c r="D1690" s="266" t="s">
        <v>349</v>
      </c>
      <c r="E1690" s="310">
        <v>6331</v>
      </c>
      <c r="F1690" s="53">
        <v>41720</v>
      </c>
      <c r="G1690" s="64">
        <v>6331</v>
      </c>
      <c r="H1690" s="98">
        <f t="shared" si="34"/>
        <v>0</v>
      </c>
      <c r="I1690" s="266" t="s">
        <v>12</v>
      </c>
    </row>
    <row r="1691" spans="1:9" x14ac:dyDescent="0.25">
      <c r="A1691" s="269"/>
      <c r="B1691" s="264" t="s">
        <v>1830</v>
      </c>
      <c r="C1691" s="270" t="s">
        <v>2439</v>
      </c>
      <c r="D1691" s="266" t="s">
        <v>1669</v>
      </c>
      <c r="E1691" s="310">
        <v>9139</v>
      </c>
      <c r="F1691" s="53">
        <v>41720</v>
      </c>
      <c r="G1691" s="64">
        <v>9139</v>
      </c>
      <c r="H1691" s="98">
        <f t="shared" si="34"/>
        <v>0</v>
      </c>
      <c r="I1691" s="266" t="s">
        <v>12</v>
      </c>
    </row>
    <row r="1692" spans="1:9" x14ac:dyDescent="0.25">
      <c r="A1692" s="269"/>
      <c r="B1692" s="264" t="s">
        <v>1831</v>
      </c>
      <c r="C1692" s="270" t="s">
        <v>2439</v>
      </c>
      <c r="D1692" s="266" t="s">
        <v>144</v>
      </c>
      <c r="E1692" s="310">
        <v>2526</v>
      </c>
      <c r="F1692" s="324" t="s">
        <v>2465</v>
      </c>
      <c r="G1692" s="64">
        <v>2526</v>
      </c>
      <c r="H1692" s="98">
        <f t="shared" si="34"/>
        <v>0</v>
      </c>
      <c r="I1692" s="266" t="s">
        <v>12</v>
      </c>
    </row>
    <row r="1693" spans="1:9" x14ac:dyDescent="0.25">
      <c r="A1693" s="269"/>
      <c r="B1693" s="264" t="s">
        <v>1832</v>
      </c>
      <c r="C1693" s="270" t="s">
        <v>2439</v>
      </c>
      <c r="D1693" s="273" t="s">
        <v>2466</v>
      </c>
      <c r="E1693" s="310">
        <v>0</v>
      </c>
      <c r="F1693" s="437" t="s">
        <v>2467</v>
      </c>
      <c r="G1693" s="52"/>
      <c r="H1693" s="98">
        <f t="shared" si="34"/>
        <v>0</v>
      </c>
      <c r="I1693" s="266" t="s">
        <v>12</v>
      </c>
    </row>
    <row r="1694" spans="1:9" x14ac:dyDescent="0.25">
      <c r="A1694" s="269"/>
      <c r="B1694" s="264" t="s">
        <v>1834</v>
      </c>
      <c r="C1694" s="270" t="s">
        <v>2439</v>
      </c>
      <c r="D1694" s="266" t="s">
        <v>147</v>
      </c>
      <c r="E1694" s="310">
        <v>14908.2</v>
      </c>
      <c r="F1694" s="53">
        <v>41724</v>
      </c>
      <c r="G1694" s="52">
        <v>14908.2</v>
      </c>
      <c r="H1694" s="98">
        <f t="shared" si="34"/>
        <v>0</v>
      </c>
      <c r="I1694" s="266"/>
    </row>
    <row r="1695" spans="1:9" x14ac:dyDescent="0.25">
      <c r="A1695" s="269"/>
      <c r="B1695" s="264" t="s">
        <v>1836</v>
      </c>
      <c r="C1695" s="270" t="s">
        <v>2439</v>
      </c>
      <c r="D1695" s="266" t="s">
        <v>106</v>
      </c>
      <c r="E1695" s="310">
        <v>16271</v>
      </c>
      <c r="F1695" s="53">
        <v>41724</v>
      </c>
      <c r="G1695" s="52">
        <v>16271</v>
      </c>
      <c r="H1695" s="98">
        <f t="shared" si="34"/>
        <v>0</v>
      </c>
      <c r="I1695" s="266" t="s">
        <v>65</v>
      </c>
    </row>
    <row r="1696" spans="1:9" x14ac:dyDescent="0.25">
      <c r="A1696" s="269"/>
      <c r="B1696" s="264" t="s">
        <v>1837</v>
      </c>
      <c r="C1696" s="270" t="s">
        <v>2439</v>
      </c>
      <c r="D1696" s="266" t="s">
        <v>54</v>
      </c>
      <c r="E1696" s="310">
        <v>8601.7000000000007</v>
      </c>
      <c r="F1696" s="53">
        <v>41720</v>
      </c>
      <c r="G1696" s="52">
        <v>8601.7000000000007</v>
      </c>
      <c r="H1696" s="98">
        <f t="shared" si="34"/>
        <v>0</v>
      </c>
      <c r="I1696" s="266" t="s">
        <v>12</v>
      </c>
    </row>
    <row r="1697" spans="1:9" x14ac:dyDescent="0.25">
      <c r="A1697" s="269"/>
      <c r="B1697" s="264" t="s">
        <v>1838</v>
      </c>
      <c r="C1697" s="270" t="s">
        <v>2439</v>
      </c>
      <c r="D1697" s="266" t="s">
        <v>32</v>
      </c>
      <c r="E1697" s="310">
        <v>8169.6</v>
      </c>
      <c r="F1697" s="53">
        <v>41720</v>
      </c>
      <c r="G1697" s="52">
        <v>8169.6</v>
      </c>
      <c r="H1697" s="98">
        <f t="shared" si="34"/>
        <v>0</v>
      </c>
      <c r="I1697" s="266" t="s">
        <v>12</v>
      </c>
    </row>
    <row r="1698" spans="1:9" x14ac:dyDescent="0.25">
      <c r="A1698" s="269"/>
      <c r="B1698" s="264" t="s">
        <v>1840</v>
      </c>
      <c r="C1698" s="270" t="s">
        <v>2439</v>
      </c>
      <c r="D1698" s="266" t="s">
        <v>599</v>
      </c>
      <c r="E1698" s="310">
        <v>398.4</v>
      </c>
      <c r="F1698" s="53">
        <v>41720</v>
      </c>
      <c r="G1698" s="52">
        <v>398.4</v>
      </c>
      <c r="H1698" s="98">
        <f t="shared" si="34"/>
        <v>0</v>
      </c>
      <c r="I1698" s="266" t="s">
        <v>12</v>
      </c>
    </row>
    <row r="1699" spans="1:9" x14ac:dyDescent="0.25">
      <c r="A1699" s="269"/>
      <c r="B1699" s="264" t="s">
        <v>1841</v>
      </c>
      <c r="C1699" s="270" t="s">
        <v>2439</v>
      </c>
      <c r="D1699" s="266" t="s">
        <v>8</v>
      </c>
      <c r="E1699" s="310">
        <v>1940.45</v>
      </c>
      <c r="F1699" s="53">
        <v>41719</v>
      </c>
      <c r="G1699" s="52">
        <v>1940.4</v>
      </c>
      <c r="H1699" s="98">
        <f t="shared" si="34"/>
        <v>4.9999999999954525E-2</v>
      </c>
      <c r="I1699" s="266" t="s">
        <v>8</v>
      </c>
    </row>
    <row r="1700" spans="1:9" x14ac:dyDescent="0.25">
      <c r="A1700" s="269"/>
      <c r="B1700" s="264" t="s">
        <v>1842</v>
      </c>
      <c r="C1700" s="270" t="s">
        <v>2439</v>
      </c>
      <c r="D1700" s="266" t="s">
        <v>57</v>
      </c>
      <c r="E1700" s="310">
        <v>900</v>
      </c>
      <c r="F1700" s="53">
        <v>41719</v>
      </c>
      <c r="G1700" s="52">
        <v>900</v>
      </c>
      <c r="H1700" s="98">
        <f t="shared" si="34"/>
        <v>0</v>
      </c>
      <c r="I1700" s="266" t="s">
        <v>30</v>
      </c>
    </row>
    <row r="1701" spans="1:9" x14ac:dyDescent="0.25">
      <c r="A1701" s="269"/>
      <c r="B1701" s="264" t="s">
        <v>1844</v>
      </c>
      <c r="C1701" s="270" t="s">
        <v>2439</v>
      </c>
      <c r="D1701" s="266" t="s">
        <v>269</v>
      </c>
      <c r="E1701" s="310">
        <v>3689.5</v>
      </c>
      <c r="F1701" s="53">
        <v>41719</v>
      </c>
      <c r="G1701" s="52">
        <v>3689.5</v>
      </c>
      <c r="H1701" s="98">
        <f t="shared" si="34"/>
        <v>0</v>
      </c>
      <c r="I1701" s="266"/>
    </row>
    <row r="1702" spans="1:9" x14ac:dyDescent="0.25">
      <c r="A1702" s="269"/>
      <c r="B1702" s="264" t="s">
        <v>1845</v>
      </c>
      <c r="C1702" s="270" t="s">
        <v>2439</v>
      </c>
      <c r="D1702" s="266" t="s">
        <v>392</v>
      </c>
      <c r="E1702" s="310">
        <v>2563</v>
      </c>
      <c r="F1702" s="53">
        <v>41719</v>
      </c>
      <c r="G1702" s="52">
        <v>2563</v>
      </c>
      <c r="H1702" s="98">
        <f t="shared" si="34"/>
        <v>0</v>
      </c>
      <c r="I1702" s="266"/>
    </row>
    <row r="1703" spans="1:9" x14ac:dyDescent="0.25">
      <c r="A1703" s="269"/>
      <c r="B1703" s="264" t="s">
        <v>1847</v>
      </c>
      <c r="C1703" s="270" t="s">
        <v>2439</v>
      </c>
      <c r="D1703" s="266" t="s">
        <v>11</v>
      </c>
      <c r="E1703" s="310">
        <v>24437.200000000001</v>
      </c>
      <c r="F1703" s="313">
        <v>41732</v>
      </c>
      <c r="G1703" s="326">
        <v>24437.200000000001</v>
      </c>
      <c r="H1703" s="98">
        <f t="shared" si="34"/>
        <v>0</v>
      </c>
      <c r="I1703" s="266" t="s">
        <v>65</v>
      </c>
    </row>
    <row r="1704" spans="1:9" x14ac:dyDescent="0.25">
      <c r="A1704" s="269"/>
      <c r="B1704" s="264" t="s">
        <v>1848</v>
      </c>
      <c r="C1704" s="270" t="s">
        <v>2439</v>
      </c>
      <c r="D1704" s="273" t="s">
        <v>2468</v>
      </c>
      <c r="E1704" s="310">
        <v>0</v>
      </c>
      <c r="F1704" s="415" t="s">
        <v>2469</v>
      </c>
      <c r="G1704" s="52"/>
      <c r="H1704" s="98"/>
      <c r="I1704" s="266" t="s">
        <v>65</v>
      </c>
    </row>
    <row r="1705" spans="1:9" x14ac:dyDescent="0.25">
      <c r="A1705" s="269"/>
      <c r="B1705" s="264" t="s">
        <v>1849</v>
      </c>
      <c r="C1705" s="270" t="s">
        <v>2439</v>
      </c>
      <c r="D1705" s="266" t="s">
        <v>14</v>
      </c>
      <c r="E1705" s="310">
        <v>5136.2</v>
      </c>
      <c r="F1705" s="53">
        <v>41720</v>
      </c>
      <c r="G1705" s="64">
        <v>5136.2</v>
      </c>
      <c r="H1705" s="98">
        <f t="shared" si="34"/>
        <v>0</v>
      </c>
      <c r="I1705" s="266" t="s">
        <v>30</v>
      </c>
    </row>
    <row r="1706" spans="1:9" x14ac:dyDescent="0.25">
      <c r="A1706" s="269"/>
      <c r="B1706" s="264" t="s">
        <v>1850</v>
      </c>
      <c r="C1706" s="270" t="s">
        <v>2439</v>
      </c>
      <c r="D1706" s="266" t="s">
        <v>373</v>
      </c>
      <c r="E1706" s="310">
        <v>1855.5</v>
      </c>
      <c r="F1706" s="53">
        <v>41720</v>
      </c>
      <c r="G1706" s="64">
        <v>1855.5</v>
      </c>
      <c r="H1706" s="98">
        <f t="shared" si="34"/>
        <v>0</v>
      </c>
      <c r="I1706" s="266" t="s">
        <v>30</v>
      </c>
    </row>
    <row r="1707" spans="1:9" x14ac:dyDescent="0.25">
      <c r="A1707" s="269"/>
      <c r="B1707" s="264" t="s">
        <v>1852</v>
      </c>
      <c r="C1707" s="270" t="s">
        <v>2439</v>
      </c>
      <c r="D1707" s="266" t="s">
        <v>62</v>
      </c>
      <c r="E1707" s="310">
        <v>19119.5</v>
      </c>
      <c r="F1707" s="313" t="s">
        <v>2470</v>
      </c>
      <c r="G1707" s="64">
        <v>19119.5</v>
      </c>
      <c r="H1707" s="98">
        <f t="shared" si="34"/>
        <v>0</v>
      </c>
      <c r="I1707" s="266" t="s">
        <v>65</v>
      </c>
    </row>
    <row r="1708" spans="1:9" x14ac:dyDescent="0.25">
      <c r="A1708" s="269">
        <v>41720</v>
      </c>
      <c r="B1708" s="264" t="s">
        <v>1853</v>
      </c>
      <c r="C1708" s="270" t="s">
        <v>2439</v>
      </c>
      <c r="D1708" s="266" t="s">
        <v>106</v>
      </c>
      <c r="E1708" s="310">
        <v>35440</v>
      </c>
      <c r="F1708" s="313">
        <v>41730</v>
      </c>
      <c r="G1708" s="438">
        <v>35440</v>
      </c>
      <c r="H1708" s="98">
        <f t="shared" si="34"/>
        <v>0</v>
      </c>
      <c r="I1708" s="266" t="s">
        <v>217</v>
      </c>
    </row>
    <row r="1709" spans="1:9" x14ac:dyDescent="0.25">
      <c r="A1709" s="269"/>
      <c r="B1709" s="264" t="s">
        <v>1854</v>
      </c>
      <c r="C1709" s="270" t="s">
        <v>2439</v>
      </c>
      <c r="D1709" s="266" t="s">
        <v>2471</v>
      </c>
      <c r="E1709" s="310">
        <v>33944</v>
      </c>
      <c r="F1709" s="53">
        <v>41720</v>
      </c>
      <c r="G1709" s="52">
        <v>33944</v>
      </c>
      <c r="H1709" s="98">
        <f t="shared" si="34"/>
        <v>0</v>
      </c>
      <c r="I1709" s="66"/>
    </row>
    <row r="1710" spans="1:9" x14ac:dyDescent="0.25">
      <c r="A1710" s="269"/>
      <c r="B1710" s="264" t="s">
        <v>1855</v>
      </c>
      <c r="C1710" s="270" t="s">
        <v>2439</v>
      </c>
      <c r="D1710" s="266" t="s">
        <v>108</v>
      </c>
      <c r="E1710" s="310">
        <v>13349</v>
      </c>
      <c r="F1710" s="53">
        <v>41720</v>
      </c>
      <c r="G1710" s="52">
        <v>13349</v>
      </c>
      <c r="H1710" s="98">
        <f t="shared" si="34"/>
        <v>0</v>
      </c>
      <c r="I1710" s="266"/>
    </row>
    <row r="1711" spans="1:9" x14ac:dyDescent="0.25">
      <c r="A1711" s="269"/>
      <c r="B1711" s="264" t="s">
        <v>1858</v>
      </c>
      <c r="C1711" s="270" t="s">
        <v>2439</v>
      </c>
      <c r="D1711" s="266" t="s">
        <v>8</v>
      </c>
      <c r="E1711" s="310">
        <v>220</v>
      </c>
      <c r="F1711" s="53">
        <v>41720</v>
      </c>
      <c r="G1711" s="52">
        <v>220</v>
      </c>
      <c r="H1711" s="98">
        <f t="shared" si="34"/>
        <v>0</v>
      </c>
      <c r="I1711" s="266" t="s">
        <v>8</v>
      </c>
    </row>
    <row r="1712" spans="1:9" x14ac:dyDescent="0.25">
      <c r="A1712" s="269"/>
      <c r="B1712" s="264" t="s">
        <v>1859</v>
      </c>
      <c r="C1712" s="270" t="s">
        <v>2439</v>
      </c>
      <c r="D1712" s="266" t="s">
        <v>502</v>
      </c>
      <c r="E1712" s="310">
        <v>1127.5</v>
      </c>
      <c r="F1712" s="53">
        <v>41720</v>
      </c>
      <c r="G1712" s="52">
        <v>1127.5</v>
      </c>
      <c r="H1712" s="98">
        <f t="shared" si="34"/>
        <v>0</v>
      </c>
      <c r="I1712" s="266"/>
    </row>
    <row r="1713" spans="1:9" x14ac:dyDescent="0.25">
      <c r="A1713" s="269"/>
      <c r="B1713" s="264" t="s">
        <v>1860</v>
      </c>
      <c r="C1713" s="270" t="s">
        <v>2439</v>
      </c>
      <c r="D1713" s="266" t="s">
        <v>130</v>
      </c>
      <c r="E1713" s="310">
        <v>11650</v>
      </c>
      <c r="F1713" s="53">
        <v>41722</v>
      </c>
      <c r="G1713" s="52">
        <v>11650</v>
      </c>
      <c r="H1713" s="98">
        <f t="shared" si="34"/>
        <v>0</v>
      </c>
      <c r="I1713" s="266" t="s">
        <v>21</v>
      </c>
    </row>
    <row r="1714" spans="1:9" x14ac:dyDescent="0.25">
      <c r="A1714" s="269"/>
      <c r="B1714" s="264" t="s">
        <v>1861</v>
      </c>
      <c r="C1714" s="270" t="s">
        <v>2439</v>
      </c>
      <c r="D1714" s="266" t="s">
        <v>13</v>
      </c>
      <c r="E1714" s="310">
        <v>8448</v>
      </c>
      <c r="F1714" s="53"/>
      <c r="G1714" s="352"/>
      <c r="H1714" s="360">
        <f t="shared" si="34"/>
        <v>8448</v>
      </c>
      <c r="I1714" s="266" t="s">
        <v>21</v>
      </c>
    </row>
    <row r="1715" spans="1:9" x14ac:dyDescent="0.25">
      <c r="A1715" s="269"/>
      <c r="B1715" s="264" t="s">
        <v>1862</v>
      </c>
      <c r="C1715" s="270" t="s">
        <v>2439</v>
      </c>
      <c r="D1715" s="266" t="s">
        <v>123</v>
      </c>
      <c r="E1715" s="310">
        <v>2984</v>
      </c>
      <c r="F1715" s="313" t="s">
        <v>2472</v>
      </c>
      <c r="G1715" s="52">
        <v>2984</v>
      </c>
      <c r="H1715" s="331">
        <f t="shared" si="34"/>
        <v>0</v>
      </c>
      <c r="I1715" s="266" t="s">
        <v>8</v>
      </c>
    </row>
    <row r="1716" spans="1:9" x14ac:dyDescent="0.25">
      <c r="A1716" s="269"/>
      <c r="B1716" s="264" t="s">
        <v>1864</v>
      </c>
      <c r="C1716" s="270" t="s">
        <v>2439</v>
      </c>
      <c r="D1716" s="266" t="s">
        <v>47</v>
      </c>
      <c r="E1716" s="310">
        <v>5072.5</v>
      </c>
      <c r="F1716" s="53">
        <v>41720</v>
      </c>
      <c r="G1716" s="52">
        <v>5072.5</v>
      </c>
      <c r="H1716" s="331">
        <f t="shared" si="34"/>
        <v>0</v>
      </c>
      <c r="I1716" s="266" t="s">
        <v>30</v>
      </c>
    </row>
    <row r="1717" spans="1:9" x14ac:dyDescent="0.25">
      <c r="A1717" s="269"/>
      <c r="B1717" s="264" t="s">
        <v>1866</v>
      </c>
      <c r="C1717" s="270" t="s">
        <v>2439</v>
      </c>
      <c r="D1717" s="266" t="s">
        <v>338</v>
      </c>
      <c r="E1717" s="310">
        <v>695.5</v>
      </c>
      <c r="F1717" s="53">
        <v>41720</v>
      </c>
      <c r="G1717" s="52">
        <v>695.5</v>
      </c>
      <c r="H1717" s="331">
        <f t="shared" si="34"/>
        <v>0</v>
      </c>
      <c r="I1717" s="266" t="s">
        <v>30</v>
      </c>
    </row>
    <row r="1718" spans="1:9" x14ac:dyDescent="0.25">
      <c r="A1718" s="269"/>
      <c r="B1718" s="264"/>
      <c r="C1718" s="434"/>
      <c r="D1718" s="37" t="s">
        <v>1206</v>
      </c>
      <c r="E1718" s="38"/>
      <c r="F1718" s="436"/>
      <c r="G1718" s="38"/>
      <c r="H1718" s="331"/>
    </row>
    <row r="1719" spans="1:9" x14ac:dyDescent="0.25">
      <c r="A1719" s="263"/>
      <c r="B1719" s="369"/>
      <c r="C1719" s="285"/>
      <c r="D1719" s="37" t="s">
        <v>1207</v>
      </c>
      <c r="E1719" s="38"/>
      <c r="F1719" s="436"/>
      <c r="G1719" s="38"/>
      <c r="H1719" s="398"/>
    </row>
    <row r="1720" spans="1:9" x14ac:dyDescent="0.25">
      <c r="A1720" s="269"/>
      <c r="B1720" s="264"/>
      <c r="C1720" s="283"/>
      <c r="D1720" s="36" t="s">
        <v>1206</v>
      </c>
      <c r="E1720" s="40"/>
      <c r="F1720" s="439"/>
      <c r="G1720" s="40"/>
      <c r="H1720" s="60"/>
    </row>
    <row r="1721" spans="1:9" ht="18.75" x14ac:dyDescent="0.3">
      <c r="A1721" s="592" t="str">
        <f>A1652</f>
        <v>REMISIONES DE    M A R Z O        2 0 1 4</v>
      </c>
      <c r="B1721" s="592"/>
      <c r="C1721" s="592"/>
      <c r="D1721" s="592"/>
      <c r="E1721" s="592"/>
      <c r="F1721" s="592"/>
      <c r="G1721" s="339"/>
      <c r="H1721" s="135"/>
    </row>
    <row r="1722" spans="1:9" ht="35.25" thickBot="1" x14ac:dyDescent="0.35">
      <c r="A1722" s="255" t="s">
        <v>1</v>
      </c>
      <c r="B1722" s="291" t="s">
        <v>2</v>
      </c>
      <c r="C1722" s="292"/>
      <c r="D1722" s="258" t="s">
        <v>1531</v>
      </c>
      <c r="E1722" s="259" t="s">
        <v>4</v>
      </c>
      <c r="F1722" s="293" t="s">
        <v>5</v>
      </c>
      <c r="G1722" s="261" t="s">
        <v>6</v>
      </c>
      <c r="H1722" s="262" t="s">
        <v>7</v>
      </c>
    </row>
    <row r="1723" spans="1:9" ht="15.75" thickTop="1" x14ac:dyDescent="0.25">
      <c r="A1723" s="362">
        <v>41720</v>
      </c>
      <c r="B1723" s="435" t="s">
        <v>1867</v>
      </c>
      <c r="C1723" s="435" t="s">
        <v>2439</v>
      </c>
      <c r="D1723" s="266" t="s">
        <v>29</v>
      </c>
      <c r="E1723" s="66">
        <v>6092</v>
      </c>
      <c r="F1723" s="298">
        <v>41720</v>
      </c>
      <c r="G1723" s="299">
        <v>6092</v>
      </c>
      <c r="H1723" s="40">
        <f t="shared" ref="H1723:H1786" si="35">E1723-G1723</f>
        <v>0</v>
      </c>
      <c r="I1723" s="266" t="s">
        <v>30</v>
      </c>
    </row>
    <row r="1724" spans="1:9" x14ac:dyDescent="0.25">
      <c r="A1724" s="269"/>
      <c r="B1724" s="264" t="s">
        <v>1868</v>
      </c>
      <c r="C1724" s="440" t="s">
        <v>2439</v>
      </c>
      <c r="D1724" s="266" t="s">
        <v>34</v>
      </c>
      <c r="E1724" s="310">
        <v>3060</v>
      </c>
      <c r="F1724" s="317" t="s">
        <v>2473</v>
      </c>
      <c r="G1724" s="52">
        <v>3060</v>
      </c>
      <c r="H1724" s="98">
        <f t="shared" si="35"/>
        <v>0</v>
      </c>
      <c r="I1724" s="266" t="s">
        <v>30</v>
      </c>
    </row>
    <row r="1725" spans="1:9" x14ac:dyDescent="0.25">
      <c r="A1725" s="269"/>
      <c r="B1725" s="264" t="s">
        <v>1869</v>
      </c>
      <c r="C1725" s="440" t="s">
        <v>2439</v>
      </c>
      <c r="D1725" s="266" t="s">
        <v>57</v>
      </c>
      <c r="E1725" s="310">
        <v>1485</v>
      </c>
      <c r="F1725" s="53">
        <v>41720</v>
      </c>
      <c r="G1725" s="52">
        <v>1485</v>
      </c>
      <c r="H1725" s="98">
        <f t="shared" si="35"/>
        <v>0</v>
      </c>
      <c r="I1725" s="266" t="s">
        <v>30</v>
      </c>
    </row>
    <row r="1726" spans="1:9" x14ac:dyDescent="0.25">
      <c r="A1726" s="269"/>
      <c r="B1726" s="264" t="s">
        <v>1870</v>
      </c>
      <c r="C1726" s="440" t="s">
        <v>2439</v>
      </c>
      <c r="D1726" s="273" t="s">
        <v>53</v>
      </c>
      <c r="E1726" s="318">
        <v>0</v>
      </c>
      <c r="F1726" s="53"/>
      <c r="G1726" s="52"/>
      <c r="H1726" s="98">
        <f t="shared" si="35"/>
        <v>0</v>
      </c>
      <c r="I1726" s="266" t="s">
        <v>324</v>
      </c>
    </row>
    <row r="1727" spans="1:9" x14ac:dyDescent="0.25">
      <c r="A1727" s="269"/>
      <c r="B1727" s="264" t="s">
        <v>1871</v>
      </c>
      <c r="C1727" s="440" t="s">
        <v>2439</v>
      </c>
      <c r="D1727" s="273" t="s">
        <v>53</v>
      </c>
      <c r="E1727" s="318">
        <v>0</v>
      </c>
      <c r="F1727" s="53"/>
      <c r="G1727" s="52"/>
      <c r="H1727" s="98">
        <f t="shared" si="35"/>
        <v>0</v>
      </c>
      <c r="I1727" s="266" t="s">
        <v>324</v>
      </c>
    </row>
    <row r="1728" spans="1:9" x14ac:dyDescent="0.25">
      <c r="A1728" s="269"/>
      <c r="B1728" s="264" t="s">
        <v>1873</v>
      </c>
      <c r="C1728" s="440" t="s">
        <v>2439</v>
      </c>
      <c r="D1728" s="266" t="s">
        <v>46</v>
      </c>
      <c r="E1728" s="310">
        <v>1572</v>
      </c>
      <c r="F1728" s="53">
        <v>41720</v>
      </c>
      <c r="G1728" s="52">
        <v>1572</v>
      </c>
      <c r="H1728" s="98">
        <f t="shared" si="35"/>
        <v>0</v>
      </c>
      <c r="I1728" s="266" t="s">
        <v>65</v>
      </c>
    </row>
    <row r="1729" spans="1:9" x14ac:dyDescent="0.25">
      <c r="A1729" s="269"/>
      <c r="B1729" s="264" t="s">
        <v>1874</v>
      </c>
      <c r="C1729" s="440" t="s">
        <v>2439</v>
      </c>
      <c r="D1729" s="273" t="s">
        <v>53</v>
      </c>
      <c r="E1729" s="318">
        <v>0</v>
      </c>
      <c r="F1729" s="53"/>
      <c r="G1729" s="52"/>
      <c r="H1729" s="98">
        <f t="shared" si="35"/>
        <v>0</v>
      </c>
      <c r="I1729" s="266" t="s">
        <v>324</v>
      </c>
    </row>
    <row r="1730" spans="1:9" x14ac:dyDescent="0.25">
      <c r="A1730" s="269"/>
      <c r="B1730" s="264" t="s">
        <v>1875</v>
      </c>
      <c r="C1730" s="440" t="s">
        <v>2439</v>
      </c>
      <c r="D1730" s="273" t="s">
        <v>53</v>
      </c>
      <c r="E1730" s="318">
        <v>0</v>
      </c>
      <c r="F1730" s="53"/>
      <c r="G1730" s="52"/>
      <c r="H1730" s="98">
        <f t="shared" si="35"/>
        <v>0</v>
      </c>
      <c r="I1730" s="266" t="s">
        <v>324</v>
      </c>
    </row>
    <row r="1731" spans="1:9" x14ac:dyDescent="0.25">
      <c r="A1731" s="269"/>
      <c r="B1731" s="264" t="s">
        <v>1876</v>
      </c>
      <c r="C1731" s="440" t="s">
        <v>2439</v>
      </c>
      <c r="D1731" s="266" t="s">
        <v>55</v>
      </c>
      <c r="E1731" s="310">
        <v>3617.5</v>
      </c>
      <c r="F1731" s="53">
        <v>41720</v>
      </c>
      <c r="G1731" s="52">
        <v>3617.5</v>
      </c>
      <c r="H1731" s="98">
        <f t="shared" si="35"/>
        <v>0</v>
      </c>
      <c r="I1731" s="266" t="s">
        <v>8</v>
      </c>
    </row>
    <row r="1732" spans="1:9" x14ac:dyDescent="0.25">
      <c r="A1732" s="269"/>
      <c r="B1732" s="264" t="s">
        <v>1877</v>
      </c>
      <c r="C1732" s="440" t="s">
        <v>2439</v>
      </c>
      <c r="D1732" s="266" t="s">
        <v>35</v>
      </c>
      <c r="E1732" s="310">
        <v>1683.15</v>
      </c>
      <c r="F1732" s="53">
        <v>41720</v>
      </c>
      <c r="G1732" s="52">
        <v>1683.15</v>
      </c>
      <c r="H1732" s="98">
        <f t="shared" si="35"/>
        <v>0</v>
      </c>
      <c r="I1732" s="266" t="s">
        <v>30</v>
      </c>
    </row>
    <row r="1733" spans="1:9" x14ac:dyDescent="0.25">
      <c r="A1733" s="269"/>
      <c r="B1733" s="264" t="s">
        <v>1878</v>
      </c>
      <c r="C1733" s="440" t="s">
        <v>2439</v>
      </c>
      <c r="D1733" s="266" t="s">
        <v>119</v>
      </c>
      <c r="E1733" s="310">
        <v>4944.5</v>
      </c>
      <c r="F1733" s="53">
        <v>41720</v>
      </c>
      <c r="G1733" s="52">
        <v>4944.5</v>
      </c>
      <c r="H1733" s="98">
        <f t="shared" si="35"/>
        <v>0</v>
      </c>
      <c r="I1733" s="266" t="s">
        <v>65</v>
      </c>
    </row>
    <row r="1734" spans="1:9" x14ac:dyDescent="0.25">
      <c r="A1734" s="269"/>
      <c r="B1734" s="264" t="s">
        <v>1880</v>
      </c>
      <c r="C1734" s="440" t="s">
        <v>2439</v>
      </c>
      <c r="D1734" s="273" t="s">
        <v>53</v>
      </c>
      <c r="E1734" s="318">
        <v>0</v>
      </c>
      <c r="F1734" s="53"/>
      <c r="G1734" s="52"/>
      <c r="H1734" s="98">
        <f t="shared" si="35"/>
        <v>0</v>
      </c>
      <c r="I1734" s="266" t="s">
        <v>324</v>
      </c>
    </row>
    <row r="1735" spans="1:9" x14ac:dyDescent="0.25">
      <c r="A1735" s="269"/>
      <c r="B1735" s="264" t="s">
        <v>1881</v>
      </c>
      <c r="C1735" s="440" t="s">
        <v>2439</v>
      </c>
      <c r="D1735" s="266" t="s">
        <v>124</v>
      </c>
      <c r="E1735" s="310">
        <v>9707</v>
      </c>
      <c r="F1735" s="53">
        <v>41720</v>
      </c>
      <c r="G1735" s="52">
        <v>9707</v>
      </c>
      <c r="H1735" s="98">
        <f t="shared" si="35"/>
        <v>0</v>
      </c>
      <c r="I1735" s="266" t="s">
        <v>30</v>
      </c>
    </row>
    <row r="1736" spans="1:9" ht="30" x14ac:dyDescent="0.25">
      <c r="A1736" s="269"/>
      <c r="B1736" s="264" t="s">
        <v>1882</v>
      </c>
      <c r="C1736" s="440" t="s">
        <v>2439</v>
      </c>
      <c r="D1736" s="266" t="s">
        <v>12</v>
      </c>
      <c r="E1736" s="310">
        <v>1261.5</v>
      </c>
      <c r="F1736" s="441" t="s">
        <v>2474</v>
      </c>
      <c r="G1736" s="52">
        <v>1261.5</v>
      </c>
      <c r="H1736" s="98">
        <f t="shared" si="35"/>
        <v>0</v>
      </c>
      <c r="I1736" s="266"/>
    </row>
    <row r="1737" spans="1:9" x14ac:dyDescent="0.25">
      <c r="A1737" s="269"/>
      <c r="B1737" s="264" t="s">
        <v>1883</v>
      </c>
      <c r="C1737" s="440" t="s">
        <v>2439</v>
      </c>
      <c r="D1737" s="266" t="s">
        <v>2427</v>
      </c>
      <c r="E1737" s="310">
        <v>1250</v>
      </c>
      <c r="F1737" s="53">
        <v>41720</v>
      </c>
      <c r="G1737" s="52">
        <v>1250</v>
      </c>
      <c r="H1737" s="98">
        <f t="shared" si="35"/>
        <v>0</v>
      </c>
      <c r="I1737" s="266" t="s">
        <v>30</v>
      </c>
    </row>
    <row r="1738" spans="1:9" x14ac:dyDescent="0.25">
      <c r="A1738" s="269"/>
      <c r="B1738" s="264" t="s">
        <v>1884</v>
      </c>
      <c r="C1738" s="440" t="s">
        <v>2439</v>
      </c>
      <c r="D1738" s="266" t="s">
        <v>1793</v>
      </c>
      <c r="E1738" s="310">
        <v>3025</v>
      </c>
      <c r="F1738" s="53">
        <v>41720</v>
      </c>
      <c r="G1738" s="52">
        <v>3025</v>
      </c>
      <c r="H1738" s="98">
        <f t="shared" si="35"/>
        <v>0</v>
      </c>
      <c r="I1738" s="266" t="s">
        <v>30</v>
      </c>
    </row>
    <row r="1739" spans="1:9" x14ac:dyDescent="0.25">
      <c r="A1739" s="269"/>
      <c r="B1739" s="264" t="s">
        <v>1886</v>
      </c>
      <c r="C1739" s="440" t="s">
        <v>2439</v>
      </c>
      <c r="D1739" s="266" t="s">
        <v>22</v>
      </c>
      <c r="E1739" s="310">
        <v>1778.5</v>
      </c>
      <c r="F1739" s="53">
        <v>41720</v>
      </c>
      <c r="G1739" s="52">
        <v>1778.5</v>
      </c>
      <c r="H1739" s="98">
        <f t="shared" si="35"/>
        <v>0</v>
      </c>
      <c r="I1739" s="266"/>
    </row>
    <row r="1740" spans="1:9" x14ac:dyDescent="0.25">
      <c r="A1740" s="269"/>
      <c r="B1740" s="264" t="s">
        <v>1887</v>
      </c>
      <c r="C1740" s="440" t="s">
        <v>2439</v>
      </c>
      <c r="D1740" s="266" t="s">
        <v>66</v>
      </c>
      <c r="E1740" s="310">
        <v>1572.5</v>
      </c>
      <c r="F1740" s="53">
        <v>41720</v>
      </c>
      <c r="G1740" s="52">
        <v>1572.5</v>
      </c>
      <c r="H1740" s="98">
        <f t="shared" si="35"/>
        <v>0</v>
      </c>
      <c r="I1740" s="266" t="s">
        <v>65</v>
      </c>
    </row>
    <row r="1741" spans="1:9" x14ac:dyDescent="0.25">
      <c r="A1741" s="269"/>
      <c r="B1741" s="264" t="s">
        <v>1888</v>
      </c>
      <c r="C1741" s="440" t="s">
        <v>2439</v>
      </c>
      <c r="D1741" s="266" t="s">
        <v>44</v>
      </c>
      <c r="E1741" s="310">
        <v>7200</v>
      </c>
      <c r="F1741" s="53">
        <v>41729</v>
      </c>
      <c r="G1741" s="52">
        <v>7200</v>
      </c>
      <c r="H1741" s="98">
        <f t="shared" si="35"/>
        <v>0</v>
      </c>
      <c r="I1741" s="266" t="s">
        <v>65</v>
      </c>
    </row>
    <row r="1742" spans="1:9" x14ac:dyDescent="0.25">
      <c r="A1742" s="269"/>
      <c r="B1742" s="264" t="s">
        <v>1889</v>
      </c>
      <c r="C1742" s="440" t="s">
        <v>2439</v>
      </c>
      <c r="D1742" s="266" t="s">
        <v>48</v>
      </c>
      <c r="E1742" s="310">
        <v>523.5</v>
      </c>
      <c r="F1742" s="53">
        <v>41720</v>
      </c>
      <c r="G1742" s="52">
        <v>523.5</v>
      </c>
      <c r="H1742" s="98">
        <f t="shared" si="35"/>
        <v>0</v>
      </c>
      <c r="I1742" s="266" t="s">
        <v>65</v>
      </c>
    </row>
    <row r="1743" spans="1:9" x14ac:dyDescent="0.25">
      <c r="A1743" s="269"/>
      <c r="B1743" s="264" t="s">
        <v>1890</v>
      </c>
      <c r="C1743" s="440" t="s">
        <v>2439</v>
      </c>
      <c r="D1743" s="266" t="s">
        <v>32</v>
      </c>
      <c r="E1743" s="310">
        <v>9561.6</v>
      </c>
      <c r="F1743" s="53">
        <v>41725</v>
      </c>
      <c r="G1743" s="52">
        <v>9561.6</v>
      </c>
      <c r="H1743" s="98">
        <f t="shared" si="35"/>
        <v>0</v>
      </c>
      <c r="I1743" s="266" t="s">
        <v>30</v>
      </c>
    </row>
    <row r="1744" spans="1:9" x14ac:dyDescent="0.25">
      <c r="A1744" s="269"/>
      <c r="B1744" s="264" t="s">
        <v>1891</v>
      </c>
      <c r="C1744" s="440" t="s">
        <v>2439</v>
      </c>
      <c r="D1744" s="266" t="s">
        <v>122</v>
      </c>
      <c r="E1744" s="310">
        <v>3360</v>
      </c>
      <c r="F1744" s="313">
        <v>41737</v>
      </c>
      <c r="G1744" s="326">
        <v>3360</v>
      </c>
      <c r="H1744" s="98">
        <f t="shared" si="35"/>
        <v>0</v>
      </c>
      <c r="I1744" s="266" t="s">
        <v>65</v>
      </c>
    </row>
    <row r="1745" spans="1:11" x14ac:dyDescent="0.25">
      <c r="A1745" s="269"/>
      <c r="B1745" s="264" t="s">
        <v>1892</v>
      </c>
      <c r="C1745" s="440" t="s">
        <v>2439</v>
      </c>
      <c r="D1745" s="266" t="s">
        <v>43</v>
      </c>
      <c r="E1745" s="310">
        <v>2400</v>
      </c>
      <c r="F1745" s="53">
        <v>41729</v>
      </c>
      <c r="G1745" s="52">
        <v>2400</v>
      </c>
      <c r="H1745" s="98">
        <f t="shared" si="35"/>
        <v>0</v>
      </c>
      <c r="I1745" s="266" t="s">
        <v>30</v>
      </c>
    </row>
    <row r="1746" spans="1:11" x14ac:dyDescent="0.25">
      <c r="A1746" s="269"/>
      <c r="B1746" s="264" t="s">
        <v>1894</v>
      </c>
      <c r="C1746" s="440" t="s">
        <v>2439</v>
      </c>
      <c r="D1746" s="266" t="s">
        <v>42</v>
      </c>
      <c r="E1746" s="310">
        <v>1920</v>
      </c>
      <c r="F1746" s="317" t="s">
        <v>2475</v>
      </c>
      <c r="G1746" s="326">
        <v>1920</v>
      </c>
      <c r="H1746" s="98">
        <f t="shared" si="35"/>
        <v>0</v>
      </c>
      <c r="I1746" s="266" t="s">
        <v>30</v>
      </c>
    </row>
    <row r="1747" spans="1:11" x14ac:dyDescent="0.25">
      <c r="A1747" s="269"/>
      <c r="B1747" s="264" t="s">
        <v>1896</v>
      </c>
      <c r="C1747" s="440" t="s">
        <v>2439</v>
      </c>
      <c r="D1747" s="266" t="s">
        <v>66</v>
      </c>
      <c r="E1747" s="310">
        <v>2520</v>
      </c>
      <c r="F1747" s="53">
        <v>41720</v>
      </c>
      <c r="G1747" s="52">
        <v>2520</v>
      </c>
      <c r="H1747" s="98">
        <f t="shared" si="35"/>
        <v>0</v>
      </c>
      <c r="I1747" s="266" t="s">
        <v>30</v>
      </c>
    </row>
    <row r="1748" spans="1:11" x14ac:dyDescent="0.25">
      <c r="A1748" s="269"/>
      <c r="B1748" s="264" t="s">
        <v>1897</v>
      </c>
      <c r="C1748" s="440" t="s">
        <v>2439</v>
      </c>
      <c r="D1748" s="266" t="s">
        <v>8</v>
      </c>
      <c r="E1748" s="310">
        <v>2721</v>
      </c>
      <c r="F1748" s="53">
        <v>41720</v>
      </c>
      <c r="G1748" s="52">
        <v>2721</v>
      </c>
      <c r="H1748" s="98">
        <f t="shared" si="35"/>
        <v>0</v>
      </c>
      <c r="I1748" s="266" t="s">
        <v>8</v>
      </c>
    </row>
    <row r="1749" spans="1:11" x14ac:dyDescent="0.25">
      <c r="A1749" s="269"/>
      <c r="B1749" s="264" t="s">
        <v>1898</v>
      </c>
      <c r="C1749" s="440" t="s">
        <v>2439</v>
      </c>
      <c r="D1749" s="266" t="s">
        <v>74</v>
      </c>
      <c r="E1749" s="310">
        <v>153</v>
      </c>
      <c r="F1749" s="53">
        <v>41720</v>
      </c>
      <c r="G1749" s="52">
        <v>153</v>
      </c>
      <c r="H1749" s="98">
        <f t="shared" si="35"/>
        <v>0</v>
      </c>
      <c r="I1749" s="266"/>
    </row>
    <row r="1750" spans="1:11" x14ac:dyDescent="0.25">
      <c r="A1750" s="269"/>
      <c r="B1750" s="264" t="s">
        <v>1899</v>
      </c>
      <c r="C1750" s="440" t="s">
        <v>2439</v>
      </c>
      <c r="D1750" s="266" t="s">
        <v>374</v>
      </c>
      <c r="E1750" s="310">
        <v>8935.2000000000007</v>
      </c>
      <c r="F1750" s="53">
        <v>41720</v>
      </c>
      <c r="G1750" s="52">
        <v>8935.2000000000007</v>
      </c>
      <c r="H1750" s="98">
        <f t="shared" si="35"/>
        <v>0</v>
      </c>
      <c r="I1750" s="266"/>
    </row>
    <row r="1751" spans="1:11" x14ac:dyDescent="0.25">
      <c r="A1751" s="269"/>
      <c r="B1751" s="264" t="s">
        <v>1901</v>
      </c>
      <c r="C1751" s="440" t="s">
        <v>2439</v>
      </c>
      <c r="D1751" s="266" t="s">
        <v>92</v>
      </c>
      <c r="E1751" s="310">
        <v>12144</v>
      </c>
      <c r="F1751" s="53">
        <v>41720</v>
      </c>
      <c r="G1751" s="52">
        <v>12144</v>
      </c>
      <c r="H1751" s="98">
        <f t="shared" si="35"/>
        <v>0</v>
      </c>
      <c r="I1751" s="266"/>
    </row>
    <row r="1752" spans="1:11" x14ac:dyDescent="0.25">
      <c r="A1752" s="269"/>
      <c r="B1752" s="264" t="s">
        <v>1902</v>
      </c>
      <c r="C1752" s="440" t="s">
        <v>2439</v>
      </c>
      <c r="D1752" s="266" t="s">
        <v>215</v>
      </c>
      <c r="E1752" s="310">
        <v>703</v>
      </c>
      <c r="F1752" s="53">
        <v>41720</v>
      </c>
      <c r="G1752" s="52">
        <v>703</v>
      </c>
      <c r="H1752" s="98">
        <f t="shared" si="35"/>
        <v>0</v>
      </c>
      <c r="I1752" s="266"/>
    </row>
    <row r="1753" spans="1:11" x14ac:dyDescent="0.25">
      <c r="A1753" s="269"/>
      <c r="B1753" s="264" t="s">
        <v>1904</v>
      </c>
      <c r="C1753" s="440" t="s">
        <v>2439</v>
      </c>
      <c r="D1753" s="266" t="s">
        <v>54</v>
      </c>
      <c r="E1753" s="310">
        <v>35031.15</v>
      </c>
      <c r="F1753" s="53">
        <v>41720</v>
      </c>
      <c r="G1753" s="52">
        <v>35031.15</v>
      </c>
      <c r="H1753" s="98">
        <f t="shared" si="35"/>
        <v>0</v>
      </c>
      <c r="I1753" s="266"/>
    </row>
    <row r="1754" spans="1:11" x14ac:dyDescent="0.25">
      <c r="A1754" s="269"/>
      <c r="B1754" s="264" t="s">
        <v>1905</v>
      </c>
      <c r="C1754" s="440" t="s">
        <v>2439</v>
      </c>
      <c r="D1754" s="266" t="s">
        <v>240</v>
      </c>
      <c r="E1754" s="310">
        <v>62107.6</v>
      </c>
      <c r="F1754" s="344" t="s">
        <v>2476</v>
      </c>
      <c r="G1754" s="326">
        <v>62107.6</v>
      </c>
      <c r="H1754" s="98">
        <f t="shared" si="35"/>
        <v>0</v>
      </c>
      <c r="I1754" s="266" t="s">
        <v>12</v>
      </c>
    </row>
    <row r="1755" spans="1:11" x14ac:dyDescent="0.25">
      <c r="A1755" s="269"/>
      <c r="B1755" s="264" t="s">
        <v>1906</v>
      </c>
      <c r="C1755" s="440" t="s">
        <v>2439</v>
      </c>
      <c r="D1755" s="266" t="s">
        <v>242</v>
      </c>
      <c r="E1755" s="310">
        <v>36647.5</v>
      </c>
      <c r="F1755" s="344" t="s">
        <v>2477</v>
      </c>
      <c r="G1755" s="326">
        <v>36647.5</v>
      </c>
      <c r="H1755" s="98">
        <f t="shared" si="35"/>
        <v>0</v>
      </c>
      <c r="I1755" s="266" t="s">
        <v>12</v>
      </c>
    </row>
    <row r="1756" spans="1:11" x14ac:dyDescent="0.25">
      <c r="A1756" s="269"/>
      <c r="B1756" s="264" t="s">
        <v>1907</v>
      </c>
      <c r="C1756" s="440" t="s">
        <v>2439</v>
      </c>
      <c r="D1756" s="266" t="s">
        <v>244</v>
      </c>
      <c r="E1756" s="310">
        <v>21538.400000000001</v>
      </c>
      <c r="F1756" s="403" t="s">
        <v>2478</v>
      </c>
      <c r="G1756" s="326">
        <v>21538.400000000001</v>
      </c>
      <c r="H1756" s="98">
        <f t="shared" si="35"/>
        <v>0</v>
      </c>
      <c r="I1756" s="266" t="s">
        <v>12</v>
      </c>
    </row>
    <row r="1757" spans="1:11" x14ac:dyDescent="0.25">
      <c r="A1757" s="269"/>
      <c r="B1757" s="264" t="s">
        <v>1908</v>
      </c>
      <c r="C1757" s="440" t="s">
        <v>2439</v>
      </c>
      <c r="D1757" s="273" t="s">
        <v>2479</v>
      </c>
      <c r="E1757" s="310">
        <v>0</v>
      </c>
      <c r="F1757" s="415" t="s">
        <v>2480</v>
      </c>
      <c r="G1757" s="52"/>
      <c r="H1757" s="98">
        <f t="shared" si="35"/>
        <v>0</v>
      </c>
      <c r="I1757" s="266" t="s">
        <v>12</v>
      </c>
    </row>
    <row r="1758" spans="1:11" x14ac:dyDescent="0.25">
      <c r="A1758" s="269"/>
      <c r="B1758" s="264" t="s">
        <v>1909</v>
      </c>
      <c r="C1758" s="440" t="s">
        <v>2439</v>
      </c>
      <c r="D1758" s="266" t="s">
        <v>2450</v>
      </c>
      <c r="E1758" s="310">
        <v>26738.5</v>
      </c>
      <c r="F1758" s="53">
        <v>41720</v>
      </c>
      <c r="G1758" s="52">
        <v>26738.5</v>
      </c>
      <c r="H1758" s="98">
        <f t="shared" si="35"/>
        <v>0</v>
      </c>
      <c r="I1758" s="266" t="s">
        <v>217</v>
      </c>
    </row>
    <row r="1759" spans="1:11" x14ac:dyDescent="0.25">
      <c r="A1759" s="269"/>
      <c r="B1759" s="264" t="s">
        <v>1911</v>
      </c>
      <c r="C1759" s="440" t="s">
        <v>2439</v>
      </c>
      <c r="D1759" s="266" t="s">
        <v>99</v>
      </c>
      <c r="E1759" s="310">
        <v>1176</v>
      </c>
      <c r="F1759" s="53">
        <v>41720</v>
      </c>
      <c r="G1759" s="52">
        <v>1176</v>
      </c>
      <c r="H1759" s="98">
        <f t="shared" si="35"/>
        <v>0</v>
      </c>
      <c r="I1759" s="266"/>
    </row>
    <row r="1760" spans="1:11" ht="24.75" x14ac:dyDescent="0.25">
      <c r="A1760" s="269"/>
      <c r="B1760" s="264" t="s">
        <v>1912</v>
      </c>
      <c r="C1760" s="440" t="s">
        <v>2439</v>
      </c>
      <c r="D1760" s="266" t="s">
        <v>494</v>
      </c>
      <c r="E1760" s="310">
        <v>4254.5</v>
      </c>
      <c r="F1760" s="442" t="s">
        <v>2481</v>
      </c>
      <c r="G1760" s="80">
        <v>4254.5</v>
      </c>
      <c r="H1760" s="98">
        <f t="shared" si="35"/>
        <v>0</v>
      </c>
      <c r="I1760" s="20" t="s">
        <v>8</v>
      </c>
      <c r="J1760" s="32"/>
      <c r="K1760" s="32"/>
    </row>
    <row r="1761" spans="1:9" x14ac:dyDescent="0.25">
      <c r="A1761" s="269"/>
      <c r="B1761" s="264" t="s">
        <v>1913</v>
      </c>
      <c r="C1761" s="440" t="s">
        <v>2439</v>
      </c>
      <c r="D1761" s="266" t="s">
        <v>50</v>
      </c>
      <c r="E1761" s="310">
        <v>9583</v>
      </c>
      <c r="F1761" s="53">
        <v>41720</v>
      </c>
      <c r="G1761" s="52">
        <v>9583</v>
      </c>
      <c r="H1761" s="98">
        <f t="shared" si="35"/>
        <v>0</v>
      </c>
      <c r="I1761" s="266" t="s">
        <v>21</v>
      </c>
    </row>
    <row r="1762" spans="1:9" x14ac:dyDescent="0.25">
      <c r="A1762" s="269"/>
      <c r="B1762" s="264" t="s">
        <v>1914</v>
      </c>
      <c r="C1762" s="440" t="s">
        <v>2439</v>
      </c>
      <c r="D1762" s="266" t="s">
        <v>2041</v>
      </c>
      <c r="E1762" s="310">
        <v>3518</v>
      </c>
      <c r="F1762" s="344" t="s">
        <v>2482</v>
      </c>
      <c r="G1762" s="326">
        <v>3518</v>
      </c>
      <c r="H1762" s="98">
        <f t="shared" si="35"/>
        <v>0</v>
      </c>
      <c r="I1762" s="266" t="s">
        <v>12</v>
      </c>
    </row>
    <row r="1763" spans="1:9" x14ac:dyDescent="0.25">
      <c r="A1763" s="269"/>
      <c r="B1763" s="264" t="s">
        <v>1915</v>
      </c>
      <c r="C1763" s="440" t="s">
        <v>2439</v>
      </c>
      <c r="D1763" s="266" t="s">
        <v>89</v>
      </c>
      <c r="E1763" s="310">
        <v>1222</v>
      </c>
      <c r="F1763" s="313" t="s">
        <v>2483</v>
      </c>
      <c r="G1763" s="52">
        <v>1222</v>
      </c>
      <c r="H1763" s="98">
        <f t="shared" si="35"/>
        <v>0</v>
      </c>
      <c r="I1763" s="266" t="s">
        <v>8</v>
      </c>
    </row>
    <row r="1764" spans="1:9" x14ac:dyDescent="0.25">
      <c r="A1764" s="269"/>
      <c r="B1764" s="264" t="s">
        <v>1917</v>
      </c>
      <c r="C1764" s="440" t="s">
        <v>2439</v>
      </c>
      <c r="D1764" s="266" t="s">
        <v>149</v>
      </c>
      <c r="E1764" s="310">
        <v>2175.1</v>
      </c>
      <c r="F1764" s="53">
        <v>41723</v>
      </c>
      <c r="G1764" s="52">
        <v>2175.1</v>
      </c>
      <c r="H1764" s="98">
        <f t="shared" si="35"/>
        <v>0</v>
      </c>
      <c r="I1764" s="266" t="s">
        <v>12</v>
      </c>
    </row>
    <row r="1765" spans="1:9" x14ac:dyDescent="0.25">
      <c r="A1765" s="269"/>
      <c r="B1765" s="264" t="s">
        <v>1920</v>
      </c>
      <c r="C1765" s="440" t="s">
        <v>2439</v>
      </c>
      <c r="D1765" s="273" t="s">
        <v>53</v>
      </c>
      <c r="E1765" s="318">
        <v>0</v>
      </c>
      <c r="F1765" s="53"/>
      <c r="G1765" s="52"/>
      <c r="H1765" s="98">
        <f t="shared" si="35"/>
        <v>0</v>
      </c>
      <c r="I1765" s="266" t="s">
        <v>324</v>
      </c>
    </row>
    <row r="1766" spans="1:9" x14ac:dyDescent="0.25">
      <c r="A1766" s="269"/>
      <c r="B1766" s="264" t="s">
        <v>1921</v>
      </c>
      <c r="C1766" s="440" t="s">
        <v>2439</v>
      </c>
      <c r="D1766" s="266" t="s">
        <v>524</v>
      </c>
      <c r="E1766" s="310">
        <v>6227.5</v>
      </c>
      <c r="F1766" s="53">
        <v>41727</v>
      </c>
      <c r="G1766" s="52">
        <v>6227.5</v>
      </c>
      <c r="H1766" s="98">
        <f t="shared" si="35"/>
        <v>0</v>
      </c>
      <c r="I1766" s="266"/>
    </row>
    <row r="1767" spans="1:9" x14ac:dyDescent="0.25">
      <c r="A1767" s="269"/>
      <c r="B1767" s="264" t="s">
        <v>1922</v>
      </c>
      <c r="C1767" s="440" t="s">
        <v>2439</v>
      </c>
      <c r="D1767" s="266" t="s">
        <v>149</v>
      </c>
      <c r="E1767" s="310">
        <v>5589</v>
      </c>
      <c r="F1767" s="53">
        <v>41723</v>
      </c>
      <c r="G1767" s="52">
        <v>5589</v>
      </c>
      <c r="H1767" s="98">
        <f t="shared" si="35"/>
        <v>0</v>
      </c>
      <c r="I1767" s="266" t="s">
        <v>12</v>
      </c>
    </row>
    <row r="1768" spans="1:9" x14ac:dyDescent="0.25">
      <c r="A1768" s="269"/>
      <c r="B1768" s="264" t="s">
        <v>1923</v>
      </c>
      <c r="C1768" s="440" t="s">
        <v>2439</v>
      </c>
      <c r="D1768" s="266" t="s">
        <v>8</v>
      </c>
      <c r="E1768" s="310">
        <v>577.6</v>
      </c>
      <c r="F1768" s="53">
        <v>41720</v>
      </c>
      <c r="G1768" s="52">
        <v>577.6</v>
      </c>
      <c r="H1768" s="98">
        <f t="shared" si="35"/>
        <v>0</v>
      </c>
      <c r="I1768" s="266" t="s">
        <v>8</v>
      </c>
    </row>
    <row r="1769" spans="1:9" x14ac:dyDescent="0.25">
      <c r="A1769" s="269"/>
      <c r="B1769" s="264" t="s">
        <v>1924</v>
      </c>
      <c r="C1769" s="440" t="s">
        <v>2439</v>
      </c>
      <c r="D1769" s="266" t="s">
        <v>8</v>
      </c>
      <c r="E1769" s="310">
        <v>231</v>
      </c>
      <c r="F1769" s="53">
        <v>41720</v>
      </c>
      <c r="G1769" s="52">
        <v>231</v>
      </c>
      <c r="H1769" s="98">
        <f t="shared" si="35"/>
        <v>0</v>
      </c>
      <c r="I1769" s="266" t="s">
        <v>8</v>
      </c>
    </row>
    <row r="1770" spans="1:9" x14ac:dyDescent="0.25">
      <c r="A1770" s="269"/>
      <c r="B1770" s="264" t="s">
        <v>1925</v>
      </c>
      <c r="C1770" s="440" t="s">
        <v>2439</v>
      </c>
      <c r="D1770" s="266" t="s">
        <v>8</v>
      </c>
      <c r="E1770" s="310">
        <v>197</v>
      </c>
      <c r="F1770" s="53">
        <v>41720</v>
      </c>
      <c r="G1770" s="52">
        <v>197</v>
      </c>
      <c r="H1770" s="98">
        <f t="shared" si="35"/>
        <v>0</v>
      </c>
      <c r="I1770" s="266" t="s">
        <v>8</v>
      </c>
    </row>
    <row r="1771" spans="1:9" x14ac:dyDescent="0.25">
      <c r="A1771" s="269"/>
      <c r="B1771" s="264" t="s">
        <v>1927</v>
      </c>
      <c r="C1771" s="440" t="s">
        <v>2439</v>
      </c>
      <c r="D1771" s="266" t="s">
        <v>240</v>
      </c>
      <c r="E1771" s="310">
        <v>3760</v>
      </c>
      <c r="F1771" s="344" t="s">
        <v>2484</v>
      </c>
      <c r="G1771" s="326">
        <v>3760</v>
      </c>
      <c r="H1771" s="98">
        <f t="shared" si="35"/>
        <v>0</v>
      </c>
      <c r="I1771" s="266" t="s">
        <v>12</v>
      </c>
    </row>
    <row r="1772" spans="1:9" x14ac:dyDescent="0.25">
      <c r="A1772" s="269"/>
      <c r="B1772" s="264" t="s">
        <v>1928</v>
      </c>
      <c r="C1772" s="440" t="s">
        <v>2439</v>
      </c>
      <c r="D1772" s="266" t="s">
        <v>79</v>
      </c>
      <c r="E1772" s="310">
        <v>11590</v>
      </c>
      <c r="F1772" s="53">
        <v>41722</v>
      </c>
      <c r="G1772" s="52">
        <v>11590</v>
      </c>
      <c r="H1772" s="98">
        <f t="shared" si="35"/>
        <v>0</v>
      </c>
      <c r="I1772" s="266" t="s">
        <v>162</v>
      </c>
    </row>
    <row r="1773" spans="1:9" x14ac:dyDescent="0.25">
      <c r="A1773" s="269"/>
      <c r="B1773" s="264" t="s">
        <v>1930</v>
      </c>
      <c r="C1773" s="440" t="s">
        <v>2439</v>
      </c>
      <c r="D1773" s="266" t="s">
        <v>667</v>
      </c>
      <c r="E1773" s="310">
        <v>14871.5</v>
      </c>
      <c r="F1773" s="53">
        <v>41723</v>
      </c>
      <c r="G1773" s="52">
        <v>14871.5</v>
      </c>
      <c r="H1773" s="98">
        <f t="shared" si="35"/>
        <v>0</v>
      </c>
      <c r="I1773" s="266" t="s">
        <v>21</v>
      </c>
    </row>
    <row r="1774" spans="1:9" x14ac:dyDescent="0.25">
      <c r="A1774" s="269"/>
      <c r="B1774" s="264" t="s">
        <v>1931</v>
      </c>
      <c r="C1774" s="440" t="s">
        <v>2439</v>
      </c>
      <c r="D1774" s="266" t="s">
        <v>80</v>
      </c>
      <c r="E1774" s="310">
        <v>3050.4</v>
      </c>
      <c r="F1774" s="53">
        <v>41723</v>
      </c>
      <c r="G1774" s="52">
        <v>3050.4</v>
      </c>
      <c r="H1774" s="98">
        <f t="shared" si="35"/>
        <v>0</v>
      </c>
      <c r="I1774" s="266" t="s">
        <v>65</v>
      </c>
    </row>
    <row r="1775" spans="1:9" x14ac:dyDescent="0.25">
      <c r="A1775" s="269"/>
      <c r="B1775" s="264" t="s">
        <v>1933</v>
      </c>
      <c r="C1775" s="440" t="s">
        <v>2439</v>
      </c>
      <c r="D1775" s="266" t="s">
        <v>144</v>
      </c>
      <c r="E1775" s="310">
        <v>3417.6</v>
      </c>
      <c r="F1775" s="53">
        <v>41723</v>
      </c>
      <c r="G1775" s="52">
        <v>3417.6</v>
      </c>
      <c r="H1775" s="98">
        <f t="shared" si="35"/>
        <v>0</v>
      </c>
      <c r="I1775" s="266" t="s">
        <v>65</v>
      </c>
    </row>
    <row r="1776" spans="1:9" x14ac:dyDescent="0.25">
      <c r="A1776" s="269"/>
      <c r="B1776" s="264" t="s">
        <v>1934</v>
      </c>
      <c r="C1776" s="440" t="s">
        <v>2439</v>
      </c>
      <c r="D1776" s="266" t="s">
        <v>2129</v>
      </c>
      <c r="E1776" s="310">
        <v>512</v>
      </c>
      <c r="F1776" s="53">
        <v>41723</v>
      </c>
      <c r="G1776" s="52">
        <v>512</v>
      </c>
      <c r="H1776" s="98">
        <f t="shared" si="35"/>
        <v>0</v>
      </c>
      <c r="I1776" s="266" t="s">
        <v>65</v>
      </c>
    </row>
    <row r="1777" spans="1:9" x14ac:dyDescent="0.25">
      <c r="A1777" s="269"/>
      <c r="B1777" s="264" t="s">
        <v>1935</v>
      </c>
      <c r="C1777" s="440" t="s">
        <v>2439</v>
      </c>
      <c r="D1777" s="266" t="s">
        <v>193</v>
      </c>
      <c r="E1777" s="310">
        <v>3654.5</v>
      </c>
      <c r="F1777" s="317" t="s">
        <v>2485</v>
      </c>
      <c r="G1777" s="326">
        <v>3654.5</v>
      </c>
      <c r="H1777" s="98">
        <f t="shared" si="35"/>
        <v>0</v>
      </c>
      <c r="I1777" s="266" t="s">
        <v>65</v>
      </c>
    </row>
    <row r="1778" spans="1:9" x14ac:dyDescent="0.25">
      <c r="A1778" s="269"/>
      <c r="B1778" s="264" t="s">
        <v>1936</v>
      </c>
      <c r="C1778" s="440" t="s">
        <v>2439</v>
      </c>
      <c r="D1778" s="266" t="s">
        <v>2255</v>
      </c>
      <c r="E1778" s="310">
        <v>2456</v>
      </c>
      <c r="F1778" s="53">
        <v>41723</v>
      </c>
      <c r="G1778" s="52">
        <v>2456</v>
      </c>
      <c r="H1778" s="98">
        <f t="shared" si="35"/>
        <v>0</v>
      </c>
      <c r="I1778" s="266" t="s">
        <v>65</v>
      </c>
    </row>
    <row r="1779" spans="1:9" x14ac:dyDescent="0.25">
      <c r="A1779" s="269"/>
      <c r="B1779" s="264" t="s">
        <v>1937</v>
      </c>
      <c r="C1779" s="440" t="s">
        <v>2439</v>
      </c>
      <c r="D1779" s="266" t="s">
        <v>1669</v>
      </c>
      <c r="E1779" s="310">
        <v>8114.5</v>
      </c>
      <c r="F1779" s="53">
        <v>41723</v>
      </c>
      <c r="G1779" s="52">
        <v>8114.5</v>
      </c>
      <c r="H1779" s="98">
        <f t="shared" si="35"/>
        <v>0</v>
      </c>
      <c r="I1779" s="266" t="s">
        <v>65</v>
      </c>
    </row>
    <row r="1780" spans="1:9" x14ac:dyDescent="0.25">
      <c r="A1780" s="269"/>
      <c r="B1780" s="264" t="s">
        <v>1938</v>
      </c>
      <c r="C1780" s="440" t="s">
        <v>2439</v>
      </c>
      <c r="D1780" s="273" t="s">
        <v>53</v>
      </c>
      <c r="E1780" s="318">
        <v>0</v>
      </c>
      <c r="F1780" s="53"/>
      <c r="G1780" s="52"/>
      <c r="H1780" s="331">
        <f t="shared" si="35"/>
        <v>0</v>
      </c>
      <c r="I1780" s="266" t="s">
        <v>513</v>
      </c>
    </row>
    <row r="1781" spans="1:9" x14ac:dyDescent="0.25">
      <c r="A1781" s="269"/>
      <c r="B1781" s="264" t="s">
        <v>1939</v>
      </c>
      <c r="C1781" s="440" t="s">
        <v>2439</v>
      </c>
      <c r="D1781" s="266" t="s">
        <v>63</v>
      </c>
      <c r="E1781" s="310">
        <v>2368</v>
      </c>
      <c r="F1781" s="53">
        <v>41723</v>
      </c>
      <c r="G1781" s="52">
        <v>2368</v>
      </c>
      <c r="H1781" s="331">
        <f t="shared" si="35"/>
        <v>0</v>
      </c>
      <c r="I1781" s="266" t="s">
        <v>21</v>
      </c>
    </row>
    <row r="1782" spans="1:9" x14ac:dyDescent="0.25">
      <c r="A1782" s="269"/>
      <c r="B1782" s="264" t="s">
        <v>1940</v>
      </c>
      <c r="C1782" s="440" t="s">
        <v>2439</v>
      </c>
      <c r="D1782" s="273" t="s">
        <v>2486</v>
      </c>
      <c r="E1782" s="310">
        <v>0</v>
      </c>
      <c r="F1782" s="415" t="s">
        <v>2487</v>
      </c>
      <c r="G1782" s="416"/>
      <c r="H1782" s="331">
        <f t="shared" si="35"/>
        <v>0</v>
      </c>
      <c r="I1782" s="266" t="s">
        <v>65</v>
      </c>
    </row>
    <row r="1783" spans="1:9" x14ac:dyDescent="0.25">
      <c r="A1783" s="269"/>
      <c r="B1783" s="264" t="s">
        <v>1941</v>
      </c>
      <c r="C1783" s="440" t="s">
        <v>2439</v>
      </c>
      <c r="D1783" s="273" t="s">
        <v>2488</v>
      </c>
      <c r="E1783" s="310">
        <v>0</v>
      </c>
      <c r="F1783" s="415" t="s">
        <v>2489</v>
      </c>
      <c r="G1783" s="52"/>
      <c r="H1783" s="331">
        <f t="shared" si="35"/>
        <v>0</v>
      </c>
      <c r="I1783" s="266" t="s">
        <v>65</v>
      </c>
    </row>
    <row r="1784" spans="1:9" x14ac:dyDescent="0.25">
      <c r="A1784" s="269"/>
      <c r="B1784" s="264" t="s">
        <v>1942</v>
      </c>
      <c r="C1784" s="440" t="s">
        <v>2439</v>
      </c>
      <c r="D1784" s="266" t="s">
        <v>233</v>
      </c>
      <c r="E1784" s="310">
        <v>2177.4</v>
      </c>
      <c r="F1784" s="53">
        <v>41723</v>
      </c>
      <c r="G1784" s="52">
        <v>2177.4</v>
      </c>
      <c r="H1784" s="331">
        <f t="shared" si="35"/>
        <v>0</v>
      </c>
      <c r="I1784" s="266" t="s">
        <v>65</v>
      </c>
    </row>
    <row r="1785" spans="1:9" x14ac:dyDescent="0.25">
      <c r="A1785" s="269"/>
      <c r="B1785" s="264" t="s">
        <v>1943</v>
      </c>
      <c r="C1785" s="440" t="s">
        <v>2439</v>
      </c>
      <c r="D1785" s="266" t="s">
        <v>39</v>
      </c>
      <c r="E1785" s="310">
        <v>17790</v>
      </c>
      <c r="F1785" s="344" t="s">
        <v>2490</v>
      </c>
      <c r="G1785" s="52">
        <v>17790</v>
      </c>
      <c r="H1785" s="98">
        <f t="shared" si="35"/>
        <v>0</v>
      </c>
      <c r="I1785" s="266"/>
    </row>
    <row r="1786" spans="1:9" x14ac:dyDescent="0.25">
      <c r="A1786" s="269"/>
      <c r="B1786" s="264" t="s">
        <v>1945</v>
      </c>
      <c r="C1786" s="440" t="s">
        <v>2439</v>
      </c>
      <c r="D1786" s="266" t="s">
        <v>106</v>
      </c>
      <c r="E1786" s="310">
        <v>13600</v>
      </c>
      <c r="F1786" s="313">
        <v>41730</v>
      </c>
      <c r="G1786" s="326">
        <v>13600</v>
      </c>
      <c r="H1786" s="98">
        <f t="shared" si="35"/>
        <v>0</v>
      </c>
      <c r="I1786" s="266" t="s">
        <v>162</v>
      </c>
    </row>
    <row r="1787" spans="1:9" x14ac:dyDescent="0.25">
      <c r="A1787" s="269"/>
      <c r="B1787" s="264"/>
      <c r="C1787" s="434"/>
      <c r="D1787" s="37" t="s">
        <v>1206</v>
      </c>
      <c r="E1787" s="38"/>
      <c r="F1787" s="436"/>
      <c r="G1787" s="38"/>
      <c r="H1787" s="331"/>
    </row>
    <row r="1788" spans="1:9" x14ac:dyDescent="0.25">
      <c r="A1788" s="263"/>
      <c r="B1788" s="369"/>
      <c r="C1788" s="285"/>
      <c r="D1788" s="37" t="s">
        <v>1207</v>
      </c>
      <c r="E1788" s="38"/>
      <c r="F1788" s="436"/>
      <c r="G1788" s="38"/>
      <c r="H1788" s="398"/>
    </row>
    <row r="1789" spans="1:9" x14ac:dyDescent="0.25">
      <c r="A1789" s="269"/>
      <c r="B1789" s="264"/>
      <c r="C1789" s="283"/>
      <c r="D1789" s="36" t="s">
        <v>1206</v>
      </c>
      <c r="E1789" s="40"/>
      <c r="F1789" s="439"/>
      <c r="G1789" s="40"/>
      <c r="H1789" s="60"/>
    </row>
    <row r="1790" spans="1:9" ht="18.75" x14ac:dyDescent="0.3">
      <c r="A1790" s="592" t="str">
        <f>A1721</f>
        <v>REMISIONES DE    M A R Z O        2 0 1 4</v>
      </c>
      <c r="B1790" s="592"/>
      <c r="C1790" s="592"/>
      <c r="D1790" s="592"/>
      <c r="E1790" s="592"/>
      <c r="F1790" s="592"/>
      <c r="G1790" s="339"/>
      <c r="H1790" s="135"/>
    </row>
    <row r="1791" spans="1:9" ht="35.25" thickBot="1" x14ac:dyDescent="0.35">
      <c r="A1791" s="255" t="s">
        <v>1</v>
      </c>
      <c r="B1791" s="291" t="s">
        <v>2</v>
      </c>
      <c r="C1791" s="292"/>
      <c r="D1791" s="258" t="s">
        <v>1531</v>
      </c>
      <c r="E1791" s="259" t="s">
        <v>4</v>
      </c>
      <c r="F1791" s="260" t="s">
        <v>5</v>
      </c>
      <c r="G1791" s="261" t="s">
        <v>6</v>
      </c>
      <c r="H1791" s="262" t="s">
        <v>7</v>
      </c>
    </row>
    <row r="1792" spans="1:9" ht="15.75" thickTop="1" x14ac:dyDescent="0.25">
      <c r="A1792" s="362">
        <v>41720</v>
      </c>
      <c r="B1792" s="435" t="s">
        <v>1947</v>
      </c>
      <c r="C1792" s="435" t="s">
        <v>2439</v>
      </c>
      <c r="D1792" s="266" t="s">
        <v>151</v>
      </c>
      <c r="E1792" s="66">
        <v>36831.599999999999</v>
      </c>
      <c r="F1792" s="298">
        <v>41720</v>
      </c>
      <c r="G1792" s="299">
        <v>36831.599999999999</v>
      </c>
      <c r="H1792" s="60">
        <f t="shared" ref="H1792:H1855" si="36">E1792-G1792</f>
        <v>0</v>
      </c>
      <c r="I1792" s="266" t="s">
        <v>45</v>
      </c>
    </row>
    <row r="1793" spans="1:9" x14ac:dyDescent="0.25">
      <c r="A1793" s="269"/>
      <c r="B1793" s="264" t="s">
        <v>1948</v>
      </c>
      <c r="C1793" s="270" t="s">
        <v>2439</v>
      </c>
      <c r="D1793" s="266" t="s">
        <v>98</v>
      </c>
      <c r="E1793" s="310">
        <v>15764</v>
      </c>
      <c r="F1793" s="53">
        <v>41722</v>
      </c>
      <c r="G1793" s="52">
        <v>15764</v>
      </c>
      <c r="H1793" s="98">
        <f t="shared" si="36"/>
        <v>0</v>
      </c>
      <c r="I1793" s="266" t="s">
        <v>217</v>
      </c>
    </row>
    <row r="1794" spans="1:9" x14ac:dyDescent="0.25">
      <c r="A1794" s="269"/>
      <c r="B1794" s="264" t="s">
        <v>1949</v>
      </c>
      <c r="C1794" s="270" t="s">
        <v>2439</v>
      </c>
      <c r="D1794" s="266" t="s">
        <v>62</v>
      </c>
      <c r="E1794" s="310">
        <v>20508</v>
      </c>
      <c r="F1794" s="53">
        <v>41722</v>
      </c>
      <c r="G1794" s="52">
        <v>20508</v>
      </c>
      <c r="H1794" s="98">
        <f t="shared" si="36"/>
        <v>0</v>
      </c>
      <c r="I1794" s="266" t="s">
        <v>217</v>
      </c>
    </row>
    <row r="1795" spans="1:9" x14ac:dyDescent="0.25">
      <c r="A1795" s="269"/>
      <c r="B1795" s="264" t="s">
        <v>1951</v>
      </c>
      <c r="C1795" s="270" t="s">
        <v>2439</v>
      </c>
      <c r="D1795" s="273" t="s">
        <v>53</v>
      </c>
      <c r="E1795" s="318">
        <v>0</v>
      </c>
      <c r="F1795" s="53"/>
      <c r="G1795" s="52"/>
      <c r="H1795" s="98">
        <f t="shared" si="36"/>
        <v>0</v>
      </c>
      <c r="I1795" s="266" t="s">
        <v>324</v>
      </c>
    </row>
    <row r="1796" spans="1:9" x14ac:dyDescent="0.25">
      <c r="A1796" s="269"/>
      <c r="B1796" s="264" t="s">
        <v>1952</v>
      </c>
      <c r="C1796" s="270" t="s">
        <v>2439</v>
      </c>
      <c r="D1796" s="266" t="s">
        <v>8</v>
      </c>
      <c r="E1796" s="310">
        <v>2425</v>
      </c>
      <c r="F1796" s="53">
        <v>41720</v>
      </c>
      <c r="G1796" s="52">
        <v>2425</v>
      </c>
      <c r="H1796" s="98">
        <f t="shared" si="36"/>
        <v>0</v>
      </c>
      <c r="I1796" s="266" t="s">
        <v>8</v>
      </c>
    </row>
    <row r="1797" spans="1:9" x14ac:dyDescent="0.25">
      <c r="A1797" s="269"/>
      <c r="B1797" s="264" t="s">
        <v>1953</v>
      </c>
      <c r="C1797" s="270" t="s">
        <v>2439</v>
      </c>
      <c r="D1797" s="266" t="s">
        <v>69</v>
      </c>
      <c r="E1797" s="310">
        <v>441</v>
      </c>
      <c r="F1797" s="53">
        <v>41720</v>
      </c>
      <c r="G1797" s="52">
        <v>441</v>
      </c>
      <c r="H1797" s="98">
        <f t="shared" si="36"/>
        <v>0</v>
      </c>
      <c r="I1797" s="266" t="s">
        <v>8</v>
      </c>
    </row>
    <row r="1798" spans="1:9" x14ac:dyDescent="0.25">
      <c r="A1798" s="269"/>
      <c r="B1798" s="264" t="s">
        <v>1954</v>
      </c>
      <c r="C1798" s="270" t="s">
        <v>2439</v>
      </c>
      <c r="D1798" s="266" t="s">
        <v>8</v>
      </c>
      <c r="E1798" s="310">
        <v>5568</v>
      </c>
      <c r="F1798" s="53">
        <v>41720</v>
      </c>
      <c r="G1798" s="52">
        <v>5568</v>
      </c>
      <c r="H1798" s="98">
        <f t="shared" si="36"/>
        <v>0</v>
      </c>
      <c r="I1798" s="266" t="s">
        <v>8</v>
      </c>
    </row>
    <row r="1799" spans="1:9" x14ac:dyDescent="0.25">
      <c r="A1799" s="269"/>
      <c r="B1799" s="264" t="s">
        <v>1955</v>
      </c>
      <c r="C1799" s="270" t="s">
        <v>2439</v>
      </c>
      <c r="D1799" s="266" t="s">
        <v>14</v>
      </c>
      <c r="E1799" s="327">
        <v>7000</v>
      </c>
      <c r="F1799" s="53">
        <v>41722</v>
      </c>
      <c r="G1799" s="52">
        <v>7000</v>
      </c>
      <c r="H1799" s="98">
        <f t="shared" si="36"/>
        <v>0</v>
      </c>
      <c r="I1799" s="266" t="s">
        <v>45</v>
      </c>
    </row>
    <row r="1800" spans="1:9" x14ac:dyDescent="0.25">
      <c r="A1800" s="269">
        <v>41721</v>
      </c>
      <c r="B1800" s="264" t="s">
        <v>1956</v>
      </c>
      <c r="C1800" s="270" t="s">
        <v>2439</v>
      </c>
      <c r="D1800" s="266" t="s">
        <v>518</v>
      </c>
      <c r="E1800" s="310">
        <v>820</v>
      </c>
      <c r="F1800" s="53">
        <v>41721</v>
      </c>
      <c r="G1800" s="52">
        <v>820</v>
      </c>
      <c r="H1800" s="98">
        <f t="shared" si="36"/>
        <v>0</v>
      </c>
      <c r="I1800" s="266"/>
    </row>
    <row r="1801" spans="1:9" x14ac:dyDescent="0.25">
      <c r="A1801" s="269"/>
      <c r="B1801" s="264" t="s">
        <v>1957</v>
      </c>
      <c r="C1801" s="270" t="s">
        <v>2439</v>
      </c>
      <c r="D1801" s="266" t="s">
        <v>2398</v>
      </c>
      <c r="E1801" s="310">
        <v>1026.5</v>
      </c>
      <c r="F1801" s="53">
        <v>41721</v>
      </c>
      <c r="G1801" s="52">
        <v>1026.5</v>
      </c>
      <c r="H1801" s="98">
        <f t="shared" si="36"/>
        <v>0</v>
      </c>
      <c r="I1801" s="66"/>
    </row>
    <row r="1802" spans="1:9" x14ac:dyDescent="0.25">
      <c r="A1802" s="269"/>
      <c r="B1802" s="264" t="s">
        <v>1958</v>
      </c>
      <c r="C1802" s="270" t="s">
        <v>2439</v>
      </c>
      <c r="D1802" s="266" t="s">
        <v>136</v>
      </c>
      <c r="E1802" s="310">
        <v>3020</v>
      </c>
      <c r="F1802" s="53">
        <v>41721</v>
      </c>
      <c r="G1802" s="52">
        <v>3020</v>
      </c>
      <c r="H1802" s="98">
        <f t="shared" si="36"/>
        <v>0</v>
      </c>
      <c r="I1802" s="266"/>
    </row>
    <row r="1803" spans="1:9" x14ac:dyDescent="0.25">
      <c r="A1803" s="269"/>
      <c r="B1803" s="264" t="s">
        <v>1960</v>
      </c>
      <c r="C1803" s="270" t="s">
        <v>2439</v>
      </c>
      <c r="D1803" s="266" t="s">
        <v>545</v>
      </c>
      <c r="E1803" s="310">
        <v>39807.300000000003</v>
      </c>
      <c r="F1803" s="53">
        <v>41723</v>
      </c>
      <c r="G1803" s="52">
        <v>39807.300000000003</v>
      </c>
      <c r="H1803" s="98">
        <f t="shared" si="36"/>
        <v>0</v>
      </c>
      <c r="I1803" s="266" t="s">
        <v>12</v>
      </c>
    </row>
    <row r="1804" spans="1:9" x14ac:dyDescent="0.25">
      <c r="A1804" s="269"/>
      <c r="B1804" s="264" t="s">
        <v>1961</v>
      </c>
      <c r="C1804" s="270" t="s">
        <v>2439</v>
      </c>
      <c r="D1804" s="266" t="s">
        <v>44</v>
      </c>
      <c r="E1804" s="310">
        <v>5760</v>
      </c>
      <c r="F1804" s="53">
        <v>41729</v>
      </c>
      <c r="G1804" s="52">
        <v>5760</v>
      </c>
      <c r="H1804" s="98">
        <f t="shared" si="36"/>
        <v>0</v>
      </c>
      <c r="I1804" s="266" t="s">
        <v>12</v>
      </c>
    </row>
    <row r="1805" spans="1:9" x14ac:dyDescent="0.25">
      <c r="A1805" s="269"/>
      <c r="B1805" s="264" t="s">
        <v>1962</v>
      </c>
      <c r="C1805" s="270" t="s">
        <v>2439</v>
      </c>
      <c r="D1805" s="266" t="s">
        <v>43</v>
      </c>
      <c r="E1805" s="310">
        <v>2400</v>
      </c>
      <c r="F1805" s="53">
        <v>41729</v>
      </c>
      <c r="G1805" s="52">
        <v>2400</v>
      </c>
      <c r="H1805" s="98">
        <f t="shared" si="36"/>
        <v>0</v>
      </c>
      <c r="I1805" s="266" t="s">
        <v>12</v>
      </c>
    </row>
    <row r="1806" spans="1:9" x14ac:dyDescent="0.25">
      <c r="A1806" s="269"/>
      <c r="B1806" s="264" t="s">
        <v>1963</v>
      </c>
      <c r="C1806" s="270" t="s">
        <v>2439</v>
      </c>
      <c r="D1806" s="266" t="s">
        <v>55</v>
      </c>
      <c r="E1806" s="310">
        <v>16404.5</v>
      </c>
      <c r="F1806" s="53">
        <v>41721</v>
      </c>
      <c r="G1806" s="52">
        <v>16404.5</v>
      </c>
      <c r="H1806" s="98">
        <f t="shared" si="36"/>
        <v>0</v>
      </c>
      <c r="I1806" s="266" t="s">
        <v>8</v>
      </c>
    </row>
    <row r="1807" spans="1:9" x14ac:dyDescent="0.25">
      <c r="A1807" s="269"/>
      <c r="B1807" s="264" t="s">
        <v>1965</v>
      </c>
      <c r="C1807" s="270" t="s">
        <v>2439</v>
      </c>
      <c r="D1807" s="266" t="s">
        <v>49</v>
      </c>
      <c r="E1807" s="310">
        <v>5940</v>
      </c>
      <c r="F1807" s="53">
        <v>41721</v>
      </c>
      <c r="G1807" s="52">
        <v>5940</v>
      </c>
      <c r="H1807" s="98">
        <f t="shared" si="36"/>
        <v>0</v>
      </c>
      <c r="I1807" s="266"/>
    </row>
    <row r="1808" spans="1:9" x14ac:dyDescent="0.25">
      <c r="A1808" s="269"/>
      <c r="B1808" s="264" t="s">
        <v>1966</v>
      </c>
      <c r="C1808" s="270" t="s">
        <v>2439</v>
      </c>
      <c r="D1808" s="266" t="s">
        <v>123</v>
      </c>
      <c r="E1808" s="310">
        <v>3196</v>
      </c>
      <c r="F1808" s="53" t="s">
        <v>2491</v>
      </c>
      <c r="G1808" s="52">
        <v>3196</v>
      </c>
      <c r="H1808" s="98">
        <f t="shared" si="36"/>
        <v>0</v>
      </c>
      <c r="I1808" s="266"/>
    </row>
    <row r="1809" spans="1:9" x14ac:dyDescent="0.25">
      <c r="A1809" s="269"/>
      <c r="B1809" s="264" t="s">
        <v>1967</v>
      </c>
      <c r="C1809" s="270" t="s">
        <v>2439</v>
      </c>
      <c r="D1809" s="266" t="s">
        <v>1793</v>
      </c>
      <c r="E1809" s="310">
        <v>1960</v>
      </c>
      <c r="F1809" s="53">
        <v>41721</v>
      </c>
      <c r="G1809" s="52">
        <v>1960</v>
      </c>
      <c r="H1809" s="98">
        <f t="shared" si="36"/>
        <v>0</v>
      </c>
      <c r="I1809" s="266" t="s">
        <v>12</v>
      </c>
    </row>
    <row r="1810" spans="1:9" x14ac:dyDescent="0.25">
      <c r="A1810" s="269"/>
      <c r="B1810" s="264" t="s">
        <v>1968</v>
      </c>
      <c r="C1810" s="270" t="s">
        <v>2439</v>
      </c>
      <c r="D1810" s="266" t="s">
        <v>8</v>
      </c>
      <c r="E1810" s="310">
        <v>722.5</v>
      </c>
      <c r="F1810" s="53">
        <v>41721</v>
      </c>
      <c r="G1810" s="52">
        <v>722.5</v>
      </c>
      <c r="H1810" s="98">
        <f t="shared" si="36"/>
        <v>0</v>
      </c>
      <c r="I1810" s="266" t="s">
        <v>8</v>
      </c>
    </row>
    <row r="1811" spans="1:9" x14ac:dyDescent="0.25">
      <c r="A1811" s="269"/>
      <c r="B1811" s="264" t="s">
        <v>1970</v>
      </c>
      <c r="C1811" s="270" t="s">
        <v>2439</v>
      </c>
      <c r="D1811" s="266" t="s">
        <v>47</v>
      </c>
      <c r="E1811" s="310">
        <v>3540</v>
      </c>
      <c r="F1811" s="53">
        <v>41721</v>
      </c>
      <c r="G1811" s="52">
        <v>3540</v>
      </c>
      <c r="H1811" s="98">
        <f t="shared" si="36"/>
        <v>0</v>
      </c>
      <c r="I1811" s="266" t="s">
        <v>12</v>
      </c>
    </row>
    <row r="1812" spans="1:9" x14ac:dyDescent="0.25">
      <c r="A1812" s="269"/>
      <c r="B1812" s="264" t="s">
        <v>1971</v>
      </c>
      <c r="C1812" s="270" t="s">
        <v>2439</v>
      </c>
      <c r="D1812" s="266" t="s">
        <v>29</v>
      </c>
      <c r="E1812" s="310">
        <v>6280</v>
      </c>
      <c r="F1812" s="53">
        <v>41721</v>
      </c>
      <c r="G1812" s="52">
        <v>6280</v>
      </c>
      <c r="H1812" s="98">
        <f t="shared" si="36"/>
        <v>0</v>
      </c>
      <c r="I1812" s="266" t="s">
        <v>12</v>
      </c>
    </row>
    <row r="1813" spans="1:9" x14ac:dyDescent="0.25">
      <c r="A1813" s="269"/>
      <c r="B1813" s="264" t="s">
        <v>1972</v>
      </c>
      <c r="C1813" s="270" t="s">
        <v>2439</v>
      </c>
      <c r="D1813" s="266" t="s">
        <v>13</v>
      </c>
      <c r="E1813" s="310">
        <v>7929.6</v>
      </c>
      <c r="F1813" s="53">
        <v>41721</v>
      </c>
      <c r="G1813" s="52">
        <v>7929.6</v>
      </c>
      <c r="H1813" s="98">
        <f t="shared" si="36"/>
        <v>0</v>
      </c>
      <c r="I1813" s="266"/>
    </row>
    <row r="1814" spans="1:9" x14ac:dyDescent="0.25">
      <c r="A1814" s="269"/>
      <c r="B1814" s="264" t="s">
        <v>1973</v>
      </c>
      <c r="C1814" s="270" t="s">
        <v>2439</v>
      </c>
      <c r="D1814" s="266" t="s">
        <v>186</v>
      </c>
      <c r="E1814" s="310">
        <v>7010</v>
      </c>
      <c r="F1814" s="53">
        <v>41727</v>
      </c>
      <c r="G1814" s="52">
        <v>7010</v>
      </c>
      <c r="H1814" s="98">
        <f t="shared" si="36"/>
        <v>0</v>
      </c>
      <c r="I1814" s="266"/>
    </row>
    <row r="1815" spans="1:9" x14ac:dyDescent="0.25">
      <c r="A1815" s="269"/>
      <c r="B1815" s="264" t="s">
        <v>1974</v>
      </c>
      <c r="C1815" s="270" t="s">
        <v>2439</v>
      </c>
      <c r="D1815" s="266" t="s">
        <v>130</v>
      </c>
      <c r="E1815" s="310">
        <v>8645</v>
      </c>
      <c r="F1815" s="53">
        <v>41721</v>
      </c>
      <c r="G1815" s="52">
        <v>8645</v>
      </c>
      <c r="H1815" s="98">
        <f t="shared" si="36"/>
        <v>0</v>
      </c>
      <c r="I1815" s="266"/>
    </row>
    <row r="1816" spans="1:9" x14ac:dyDescent="0.25">
      <c r="A1816" s="269"/>
      <c r="B1816" s="264" t="s">
        <v>1975</v>
      </c>
      <c r="C1816" s="270" t="s">
        <v>2439</v>
      </c>
      <c r="D1816" s="266" t="s">
        <v>338</v>
      </c>
      <c r="E1816" s="310">
        <v>566.79999999999995</v>
      </c>
      <c r="F1816" s="53">
        <v>41721</v>
      </c>
      <c r="G1816" s="52">
        <v>566.79999999999995</v>
      </c>
      <c r="H1816" s="98">
        <f t="shared" si="36"/>
        <v>0</v>
      </c>
      <c r="I1816" s="266" t="s">
        <v>12</v>
      </c>
    </row>
    <row r="1817" spans="1:9" ht="26.25" x14ac:dyDescent="0.25">
      <c r="A1817" s="269"/>
      <c r="B1817" s="264" t="s">
        <v>1976</v>
      </c>
      <c r="C1817" s="270" t="s">
        <v>2439</v>
      </c>
      <c r="D1817" s="266" t="s">
        <v>34</v>
      </c>
      <c r="E1817" s="310">
        <v>3180</v>
      </c>
      <c r="F1817" s="406" t="s">
        <v>2492</v>
      </c>
      <c r="G1817" s="52">
        <v>3180</v>
      </c>
      <c r="H1817" s="98">
        <f t="shared" si="36"/>
        <v>0</v>
      </c>
      <c r="I1817" s="266" t="s">
        <v>12</v>
      </c>
    </row>
    <row r="1818" spans="1:9" x14ac:dyDescent="0.25">
      <c r="A1818" s="269"/>
      <c r="B1818" s="264" t="s">
        <v>1977</v>
      </c>
      <c r="C1818" s="270" t="s">
        <v>2439</v>
      </c>
      <c r="D1818" s="266" t="s">
        <v>11</v>
      </c>
      <c r="E1818" s="310">
        <v>19138.400000000001</v>
      </c>
      <c r="F1818" s="317" t="s">
        <v>2493</v>
      </c>
      <c r="G1818" s="326">
        <v>19138.400000000001</v>
      </c>
      <c r="H1818" s="98">
        <f t="shared" si="36"/>
        <v>0</v>
      </c>
      <c r="I1818" s="266" t="s">
        <v>21</v>
      </c>
    </row>
    <row r="1819" spans="1:9" x14ac:dyDescent="0.25">
      <c r="A1819" s="269"/>
      <c r="B1819" s="264" t="s">
        <v>1978</v>
      </c>
      <c r="C1819" s="270" t="s">
        <v>2439</v>
      </c>
      <c r="D1819" s="266" t="s">
        <v>188</v>
      </c>
      <c r="E1819" s="310">
        <v>8433.5</v>
      </c>
      <c r="F1819" s="53">
        <v>41721</v>
      </c>
      <c r="G1819" s="52">
        <v>8433.5</v>
      </c>
      <c r="H1819" s="98">
        <f t="shared" si="36"/>
        <v>0</v>
      </c>
      <c r="I1819" s="266"/>
    </row>
    <row r="1820" spans="1:9" x14ac:dyDescent="0.25">
      <c r="A1820" s="269"/>
      <c r="B1820" s="264" t="s">
        <v>1979</v>
      </c>
      <c r="C1820" s="270" t="s">
        <v>2439</v>
      </c>
      <c r="D1820" s="266" t="s">
        <v>136</v>
      </c>
      <c r="E1820" s="310">
        <v>910</v>
      </c>
      <c r="F1820" s="53">
        <v>41721</v>
      </c>
      <c r="G1820" s="52">
        <v>910</v>
      </c>
      <c r="H1820" s="98">
        <f t="shared" si="36"/>
        <v>0</v>
      </c>
      <c r="I1820" s="266"/>
    </row>
    <row r="1821" spans="1:9" x14ac:dyDescent="0.25">
      <c r="A1821" s="269"/>
      <c r="B1821" s="264" t="s">
        <v>1980</v>
      </c>
      <c r="C1821" s="270" t="s">
        <v>2439</v>
      </c>
      <c r="D1821" s="266" t="s">
        <v>52</v>
      </c>
      <c r="E1821" s="310">
        <v>2588.6</v>
      </c>
      <c r="F1821" s="53">
        <v>41721</v>
      </c>
      <c r="G1821" s="52">
        <v>2588.6</v>
      </c>
      <c r="H1821" s="98">
        <f t="shared" si="36"/>
        <v>0</v>
      </c>
      <c r="I1821" s="266"/>
    </row>
    <row r="1822" spans="1:9" x14ac:dyDescent="0.25">
      <c r="A1822" s="269"/>
      <c r="B1822" s="264" t="s">
        <v>1981</v>
      </c>
      <c r="C1822" s="270" t="s">
        <v>2439</v>
      </c>
      <c r="D1822" s="266" t="s">
        <v>269</v>
      </c>
      <c r="E1822" s="310">
        <v>4118.3999999999996</v>
      </c>
      <c r="F1822" s="53">
        <v>41721</v>
      </c>
      <c r="G1822" s="52">
        <v>4118.3999999999996</v>
      </c>
      <c r="H1822" s="98">
        <f t="shared" si="36"/>
        <v>0</v>
      </c>
      <c r="I1822" s="266"/>
    </row>
    <row r="1823" spans="1:9" x14ac:dyDescent="0.25">
      <c r="A1823" s="269"/>
      <c r="B1823" s="264" t="s">
        <v>1982</v>
      </c>
      <c r="C1823" s="270" t="s">
        <v>2439</v>
      </c>
      <c r="D1823" s="266" t="s">
        <v>534</v>
      </c>
      <c r="E1823" s="310">
        <v>261.5</v>
      </c>
      <c r="F1823" s="53">
        <v>41721</v>
      </c>
      <c r="G1823" s="52">
        <v>261.5</v>
      </c>
      <c r="H1823" s="98">
        <f t="shared" si="36"/>
        <v>0</v>
      </c>
      <c r="I1823" s="266"/>
    </row>
    <row r="1824" spans="1:9" x14ac:dyDescent="0.25">
      <c r="A1824" s="269"/>
      <c r="B1824" s="264" t="s">
        <v>1983</v>
      </c>
      <c r="C1824" s="270" t="s">
        <v>2439</v>
      </c>
      <c r="D1824" s="266" t="s">
        <v>14</v>
      </c>
      <c r="E1824" s="310">
        <v>3360</v>
      </c>
      <c r="F1824" s="324" t="s">
        <v>2494</v>
      </c>
      <c r="G1824" s="52">
        <v>3360</v>
      </c>
      <c r="H1824" s="98">
        <f t="shared" si="36"/>
        <v>0</v>
      </c>
      <c r="I1824" s="266" t="s">
        <v>12</v>
      </c>
    </row>
    <row r="1825" spans="1:9" x14ac:dyDescent="0.25">
      <c r="A1825" s="269"/>
      <c r="B1825" s="264" t="s">
        <v>1985</v>
      </c>
      <c r="C1825" s="270" t="s">
        <v>2439</v>
      </c>
      <c r="D1825" s="266" t="s">
        <v>194</v>
      </c>
      <c r="E1825" s="310">
        <v>24029.5</v>
      </c>
      <c r="F1825" s="53">
        <v>41721</v>
      </c>
      <c r="G1825" s="52">
        <v>24029.5</v>
      </c>
      <c r="H1825" s="98">
        <f t="shared" si="36"/>
        <v>0</v>
      </c>
      <c r="I1825" s="266"/>
    </row>
    <row r="1826" spans="1:9" x14ac:dyDescent="0.25">
      <c r="A1826" s="269"/>
      <c r="B1826" s="264" t="s">
        <v>1986</v>
      </c>
      <c r="C1826" s="270" t="s">
        <v>2439</v>
      </c>
      <c r="D1826" s="266" t="s">
        <v>12</v>
      </c>
      <c r="E1826" s="310">
        <v>50</v>
      </c>
      <c r="F1826" s="53">
        <v>41721</v>
      </c>
      <c r="G1826" s="52">
        <v>50</v>
      </c>
      <c r="H1826" s="98">
        <f t="shared" si="36"/>
        <v>0</v>
      </c>
      <c r="I1826" s="266"/>
    </row>
    <row r="1827" spans="1:9" x14ac:dyDescent="0.25">
      <c r="A1827" s="269">
        <v>41722</v>
      </c>
      <c r="B1827" s="264" t="s">
        <v>1987</v>
      </c>
      <c r="C1827" s="270" t="s">
        <v>2439</v>
      </c>
      <c r="D1827" s="266" t="s">
        <v>28</v>
      </c>
      <c r="E1827" s="310">
        <v>6416.5</v>
      </c>
      <c r="F1827" s="53">
        <v>41722</v>
      </c>
      <c r="G1827" s="64">
        <v>6416.5</v>
      </c>
      <c r="H1827" s="98">
        <f t="shared" si="36"/>
        <v>0</v>
      </c>
      <c r="I1827" s="266"/>
    </row>
    <row r="1828" spans="1:9" x14ac:dyDescent="0.25">
      <c r="A1828" s="269"/>
      <c r="B1828" s="264" t="s">
        <v>1988</v>
      </c>
      <c r="C1828" s="270" t="s">
        <v>2439</v>
      </c>
      <c r="D1828" s="266" t="s">
        <v>11</v>
      </c>
      <c r="E1828" s="310">
        <v>21446.1</v>
      </c>
      <c r="F1828" s="313">
        <v>41732</v>
      </c>
      <c r="G1828" s="326">
        <v>21446.1</v>
      </c>
      <c r="H1828" s="98">
        <f t="shared" si="36"/>
        <v>0</v>
      </c>
      <c r="I1828" s="66" t="s">
        <v>217</v>
      </c>
    </row>
    <row r="1829" spans="1:9" x14ac:dyDescent="0.25">
      <c r="A1829" s="269"/>
      <c r="B1829" s="264" t="s">
        <v>1990</v>
      </c>
      <c r="C1829" s="270" t="s">
        <v>2439</v>
      </c>
      <c r="D1829" s="266" t="s">
        <v>55</v>
      </c>
      <c r="E1829" s="310">
        <v>3688.5</v>
      </c>
      <c r="F1829" s="53">
        <v>41722</v>
      </c>
      <c r="G1829" s="52">
        <v>3688.5</v>
      </c>
      <c r="H1829" s="98">
        <f t="shared" si="36"/>
        <v>0</v>
      </c>
      <c r="I1829" s="266" t="s">
        <v>8</v>
      </c>
    </row>
    <row r="1830" spans="1:9" x14ac:dyDescent="0.25">
      <c r="A1830" s="269"/>
      <c r="B1830" s="264" t="s">
        <v>1991</v>
      </c>
      <c r="C1830" s="270" t="s">
        <v>2439</v>
      </c>
      <c r="D1830" s="266" t="s">
        <v>545</v>
      </c>
      <c r="E1830" s="310">
        <v>16783.5</v>
      </c>
      <c r="F1830" s="53">
        <v>41722</v>
      </c>
      <c r="G1830" s="52">
        <v>16783.5</v>
      </c>
      <c r="H1830" s="98">
        <f t="shared" si="36"/>
        <v>0</v>
      </c>
      <c r="I1830" s="266"/>
    </row>
    <row r="1831" spans="1:9" x14ac:dyDescent="0.25">
      <c r="A1831" s="269"/>
      <c r="B1831" s="264" t="s">
        <v>1993</v>
      </c>
      <c r="C1831" s="270" t="s">
        <v>2439</v>
      </c>
      <c r="D1831" s="266" t="s">
        <v>2495</v>
      </c>
      <c r="E1831" s="310">
        <v>6587</v>
      </c>
      <c r="F1831" s="53">
        <v>41722</v>
      </c>
      <c r="G1831" s="52">
        <v>6587</v>
      </c>
      <c r="H1831" s="98">
        <f t="shared" si="36"/>
        <v>0</v>
      </c>
      <c r="I1831" s="266"/>
    </row>
    <row r="1832" spans="1:9" x14ac:dyDescent="0.25">
      <c r="A1832" s="269"/>
      <c r="B1832" s="264" t="s">
        <v>1994</v>
      </c>
      <c r="C1832" s="270" t="s">
        <v>2439</v>
      </c>
      <c r="D1832" s="273" t="s">
        <v>53</v>
      </c>
      <c r="E1832" s="318">
        <v>0</v>
      </c>
      <c r="F1832" s="53"/>
      <c r="G1832" s="52"/>
      <c r="H1832" s="98">
        <f t="shared" si="36"/>
        <v>0</v>
      </c>
      <c r="I1832" s="266" t="s">
        <v>324</v>
      </c>
    </row>
    <row r="1833" spans="1:9" x14ac:dyDescent="0.25">
      <c r="A1833" s="269"/>
      <c r="B1833" s="264" t="s">
        <v>1995</v>
      </c>
      <c r="C1833" s="270" t="s">
        <v>2439</v>
      </c>
      <c r="D1833" s="266" t="s">
        <v>502</v>
      </c>
      <c r="E1833" s="310">
        <v>1098.5</v>
      </c>
      <c r="F1833" s="53">
        <v>41722</v>
      </c>
      <c r="G1833" s="52">
        <v>1098.5</v>
      </c>
      <c r="H1833" s="98">
        <f t="shared" si="36"/>
        <v>0</v>
      </c>
      <c r="I1833" s="266"/>
    </row>
    <row r="1834" spans="1:9" x14ac:dyDescent="0.25">
      <c r="A1834" s="269"/>
      <c r="B1834" s="264" t="s">
        <v>1998</v>
      </c>
      <c r="C1834" s="270" t="s">
        <v>2439</v>
      </c>
      <c r="D1834" s="266" t="s">
        <v>180</v>
      </c>
      <c r="E1834" s="310">
        <v>7200</v>
      </c>
      <c r="F1834" s="53">
        <v>41722</v>
      </c>
      <c r="G1834" s="52">
        <v>7200</v>
      </c>
      <c r="H1834" s="98">
        <f t="shared" si="36"/>
        <v>0</v>
      </c>
      <c r="I1834" s="266" t="s">
        <v>217</v>
      </c>
    </row>
    <row r="1835" spans="1:9" x14ac:dyDescent="0.25">
      <c r="A1835" s="269"/>
      <c r="B1835" s="264" t="s">
        <v>1999</v>
      </c>
      <c r="C1835" s="270" t="s">
        <v>2439</v>
      </c>
      <c r="D1835" s="266" t="s">
        <v>1036</v>
      </c>
      <c r="E1835" s="310">
        <v>7719</v>
      </c>
      <c r="F1835" s="53">
        <v>41722</v>
      </c>
      <c r="G1835" s="52">
        <v>7719</v>
      </c>
      <c r="H1835" s="98">
        <f t="shared" si="36"/>
        <v>0</v>
      </c>
      <c r="I1835" s="266"/>
    </row>
    <row r="1836" spans="1:9" x14ac:dyDescent="0.25">
      <c r="A1836" s="269"/>
      <c r="B1836" s="264" t="s">
        <v>2000</v>
      </c>
      <c r="C1836" s="270" t="s">
        <v>2439</v>
      </c>
      <c r="D1836" s="266" t="s">
        <v>96</v>
      </c>
      <c r="E1836" s="310">
        <v>20973.599999999999</v>
      </c>
      <c r="F1836" s="53">
        <v>41722</v>
      </c>
      <c r="G1836" s="52">
        <v>20973.599999999999</v>
      </c>
      <c r="H1836" s="98">
        <f t="shared" si="36"/>
        <v>0</v>
      </c>
      <c r="I1836" s="266" t="s">
        <v>162</v>
      </c>
    </row>
    <row r="1837" spans="1:9" x14ac:dyDescent="0.25">
      <c r="A1837" s="269"/>
      <c r="B1837" s="264" t="s">
        <v>2001</v>
      </c>
      <c r="C1837" s="270" t="s">
        <v>2439</v>
      </c>
      <c r="D1837" s="266" t="s">
        <v>1082</v>
      </c>
      <c r="E1837" s="310">
        <v>19108.5</v>
      </c>
      <c r="F1837" s="53">
        <v>41722</v>
      </c>
      <c r="G1837" s="52">
        <v>19108.5</v>
      </c>
      <c r="H1837" s="98">
        <f t="shared" si="36"/>
        <v>0</v>
      </c>
      <c r="I1837" s="266" t="s">
        <v>162</v>
      </c>
    </row>
    <row r="1838" spans="1:9" x14ac:dyDescent="0.25">
      <c r="A1838" s="269"/>
      <c r="B1838" s="264" t="s">
        <v>2002</v>
      </c>
      <c r="C1838" s="270" t="s">
        <v>2439</v>
      </c>
      <c r="D1838" s="266" t="s">
        <v>215</v>
      </c>
      <c r="E1838" s="310">
        <v>3510</v>
      </c>
      <c r="F1838" s="53">
        <v>41722</v>
      </c>
      <c r="G1838" s="52">
        <v>3510</v>
      </c>
      <c r="H1838" s="98">
        <f t="shared" si="36"/>
        <v>0</v>
      </c>
      <c r="I1838" s="266"/>
    </row>
    <row r="1839" spans="1:9" x14ac:dyDescent="0.25">
      <c r="A1839" s="269"/>
      <c r="B1839" s="264" t="s">
        <v>2003</v>
      </c>
      <c r="C1839" s="270" t="s">
        <v>2439</v>
      </c>
      <c r="D1839" s="266" t="s">
        <v>43</v>
      </c>
      <c r="E1839" s="310">
        <v>1920</v>
      </c>
      <c r="F1839" s="313">
        <v>41737</v>
      </c>
      <c r="G1839" s="326">
        <v>1920</v>
      </c>
      <c r="H1839" s="98">
        <f t="shared" si="36"/>
        <v>0</v>
      </c>
      <c r="I1839" s="266" t="s">
        <v>30</v>
      </c>
    </row>
    <row r="1840" spans="1:9" x14ac:dyDescent="0.25">
      <c r="A1840" s="269"/>
      <c r="B1840" s="264" t="s">
        <v>2004</v>
      </c>
      <c r="C1840" s="270" t="s">
        <v>2439</v>
      </c>
      <c r="D1840" s="266" t="s">
        <v>44</v>
      </c>
      <c r="E1840" s="310">
        <v>4800</v>
      </c>
      <c r="F1840" s="313">
        <v>41737</v>
      </c>
      <c r="G1840" s="326">
        <v>4800</v>
      </c>
      <c r="H1840" s="98">
        <f t="shared" si="36"/>
        <v>0</v>
      </c>
      <c r="I1840" s="266" t="s">
        <v>12</v>
      </c>
    </row>
    <row r="1841" spans="1:9" x14ac:dyDescent="0.25">
      <c r="A1841" s="269"/>
      <c r="B1841" s="264" t="s">
        <v>2005</v>
      </c>
      <c r="C1841" s="270" t="s">
        <v>2439</v>
      </c>
      <c r="D1841" s="266" t="s">
        <v>260</v>
      </c>
      <c r="E1841" s="310">
        <v>1572</v>
      </c>
      <c r="F1841" s="53">
        <v>41722</v>
      </c>
      <c r="G1841" s="52">
        <v>1572</v>
      </c>
      <c r="H1841" s="98">
        <f t="shared" si="36"/>
        <v>0</v>
      </c>
      <c r="I1841" s="266" t="s">
        <v>12</v>
      </c>
    </row>
    <row r="1842" spans="1:9" x14ac:dyDescent="0.25">
      <c r="A1842" s="269"/>
      <c r="B1842" s="264" t="s">
        <v>2007</v>
      </c>
      <c r="C1842" s="270" t="s">
        <v>2439</v>
      </c>
      <c r="D1842" s="266" t="s">
        <v>42</v>
      </c>
      <c r="E1842" s="310">
        <v>1920</v>
      </c>
      <c r="F1842" s="313">
        <v>41737</v>
      </c>
      <c r="G1842" s="326">
        <v>1920</v>
      </c>
      <c r="H1842" s="98">
        <f t="shared" si="36"/>
        <v>0</v>
      </c>
      <c r="I1842" s="266" t="s">
        <v>30</v>
      </c>
    </row>
    <row r="1843" spans="1:9" x14ac:dyDescent="0.25">
      <c r="A1843" s="269"/>
      <c r="B1843" s="264" t="s">
        <v>2009</v>
      </c>
      <c r="C1843" s="270" t="s">
        <v>2439</v>
      </c>
      <c r="D1843" s="266" t="s">
        <v>57</v>
      </c>
      <c r="E1843" s="310">
        <v>980</v>
      </c>
      <c r="F1843" s="53">
        <v>41722</v>
      </c>
      <c r="G1843" s="52">
        <v>980</v>
      </c>
      <c r="H1843" s="98">
        <f t="shared" si="36"/>
        <v>0</v>
      </c>
      <c r="I1843" s="266" t="s">
        <v>30</v>
      </c>
    </row>
    <row r="1844" spans="1:9" x14ac:dyDescent="0.25">
      <c r="A1844" s="269"/>
      <c r="B1844" s="264" t="s">
        <v>2010</v>
      </c>
      <c r="C1844" s="270" t="s">
        <v>2439</v>
      </c>
      <c r="D1844" s="266" t="s">
        <v>29</v>
      </c>
      <c r="E1844" s="310">
        <v>6024.5</v>
      </c>
      <c r="F1844" s="53">
        <v>41722</v>
      </c>
      <c r="G1844" s="52">
        <v>6024.5</v>
      </c>
      <c r="H1844" s="98">
        <f t="shared" si="36"/>
        <v>0</v>
      </c>
      <c r="I1844" s="266" t="s">
        <v>30</v>
      </c>
    </row>
    <row r="1845" spans="1:9" x14ac:dyDescent="0.25">
      <c r="A1845" s="269"/>
      <c r="B1845" s="264" t="s">
        <v>2012</v>
      </c>
      <c r="C1845" s="270" t="s">
        <v>2439</v>
      </c>
      <c r="D1845" s="266" t="s">
        <v>704</v>
      </c>
      <c r="E1845" s="310">
        <v>1765</v>
      </c>
      <c r="F1845" s="53">
        <v>41722</v>
      </c>
      <c r="G1845" s="52">
        <v>1765</v>
      </c>
      <c r="H1845" s="98">
        <f t="shared" si="36"/>
        <v>0</v>
      </c>
      <c r="I1845" s="266" t="s">
        <v>12</v>
      </c>
    </row>
    <row r="1846" spans="1:9" x14ac:dyDescent="0.25">
      <c r="A1846" s="269"/>
      <c r="B1846" s="264" t="s">
        <v>2014</v>
      </c>
      <c r="C1846" s="270" t="s">
        <v>2439</v>
      </c>
      <c r="D1846" s="266" t="s">
        <v>449</v>
      </c>
      <c r="E1846" s="310">
        <v>512</v>
      </c>
      <c r="F1846" s="53">
        <v>41722</v>
      </c>
      <c r="G1846" s="52">
        <v>512</v>
      </c>
      <c r="H1846" s="98">
        <f t="shared" si="36"/>
        <v>0</v>
      </c>
      <c r="I1846" s="266" t="s">
        <v>30</v>
      </c>
    </row>
    <row r="1847" spans="1:9" x14ac:dyDescent="0.25">
      <c r="A1847" s="269"/>
      <c r="B1847" s="264" t="s">
        <v>2015</v>
      </c>
      <c r="C1847" s="270" t="s">
        <v>2439</v>
      </c>
      <c r="D1847" s="266" t="s">
        <v>48</v>
      </c>
      <c r="E1847" s="310">
        <v>641.6</v>
      </c>
      <c r="F1847" s="53">
        <v>41722</v>
      </c>
      <c r="G1847" s="52">
        <v>641.6</v>
      </c>
      <c r="H1847" s="98">
        <f t="shared" si="36"/>
        <v>0</v>
      </c>
      <c r="I1847" s="266"/>
    </row>
    <row r="1848" spans="1:9" x14ac:dyDescent="0.25">
      <c r="A1848" s="269"/>
      <c r="B1848" s="264" t="s">
        <v>2016</v>
      </c>
      <c r="C1848" s="270" t="s">
        <v>2439</v>
      </c>
      <c r="D1848" s="266" t="s">
        <v>2450</v>
      </c>
      <c r="E1848" s="310">
        <v>13370.4</v>
      </c>
      <c r="F1848" s="53">
        <v>41722</v>
      </c>
      <c r="G1848" s="52">
        <v>13370.4</v>
      </c>
      <c r="H1848" s="98">
        <f t="shared" si="36"/>
        <v>0</v>
      </c>
      <c r="I1848" s="266" t="s">
        <v>12</v>
      </c>
    </row>
    <row r="1849" spans="1:9" x14ac:dyDescent="0.25">
      <c r="A1849" s="269"/>
      <c r="B1849" s="264" t="s">
        <v>2018</v>
      </c>
      <c r="C1849" s="270" t="s">
        <v>2439</v>
      </c>
      <c r="D1849" s="266" t="s">
        <v>54</v>
      </c>
      <c r="E1849" s="310">
        <v>40275.5</v>
      </c>
      <c r="F1849" s="53">
        <v>41722</v>
      </c>
      <c r="G1849" s="52">
        <v>40275.5</v>
      </c>
      <c r="H1849" s="98">
        <f t="shared" si="36"/>
        <v>0</v>
      </c>
      <c r="I1849" s="266" t="s">
        <v>30</v>
      </c>
    </row>
    <row r="1850" spans="1:9" x14ac:dyDescent="0.25">
      <c r="A1850" s="269"/>
      <c r="B1850" s="264" t="s">
        <v>2020</v>
      </c>
      <c r="C1850" s="270" t="s">
        <v>2439</v>
      </c>
      <c r="D1850" s="266" t="s">
        <v>32</v>
      </c>
      <c r="E1850" s="310">
        <v>10690</v>
      </c>
      <c r="F1850" s="53">
        <v>41722</v>
      </c>
      <c r="G1850" s="52">
        <v>10690</v>
      </c>
      <c r="H1850" s="98">
        <f t="shared" si="36"/>
        <v>0</v>
      </c>
      <c r="I1850" s="266" t="s">
        <v>30</v>
      </c>
    </row>
    <row r="1851" spans="1:9" x14ac:dyDescent="0.25">
      <c r="A1851" s="269"/>
      <c r="B1851" s="264" t="s">
        <v>2022</v>
      </c>
      <c r="C1851" s="270" t="s">
        <v>2439</v>
      </c>
      <c r="D1851" s="266" t="s">
        <v>58</v>
      </c>
      <c r="E1851" s="310">
        <v>1517.5</v>
      </c>
      <c r="F1851" s="53">
        <v>41722</v>
      </c>
      <c r="G1851" s="52">
        <v>1517.5</v>
      </c>
      <c r="H1851" s="98">
        <f t="shared" si="36"/>
        <v>0</v>
      </c>
      <c r="I1851" s="266" t="s">
        <v>30</v>
      </c>
    </row>
    <row r="1852" spans="1:9" x14ac:dyDescent="0.25">
      <c r="A1852" s="269"/>
      <c r="B1852" s="264" t="s">
        <v>2023</v>
      </c>
      <c r="C1852" s="270" t="s">
        <v>2439</v>
      </c>
      <c r="D1852" s="266" t="s">
        <v>8</v>
      </c>
      <c r="E1852" s="310">
        <v>614.5</v>
      </c>
      <c r="F1852" s="53">
        <v>41722</v>
      </c>
      <c r="G1852" s="52">
        <v>614.5</v>
      </c>
      <c r="H1852" s="98">
        <f t="shared" si="36"/>
        <v>0</v>
      </c>
      <c r="I1852" s="266" t="s">
        <v>8</v>
      </c>
    </row>
    <row r="1853" spans="1:9" x14ac:dyDescent="0.25">
      <c r="A1853" s="269"/>
      <c r="B1853" s="264" t="s">
        <v>2026</v>
      </c>
      <c r="C1853" s="270" t="s">
        <v>2439</v>
      </c>
      <c r="D1853" s="266" t="s">
        <v>123</v>
      </c>
      <c r="E1853" s="310">
        <v>2715.5</v>
      </c>
      <c r="F1853" s="313" t="s">
        <v>2496</v>
      </c>
      <c r="G1853" s="52">
        <v>2715.5</v>
      </c>
      <c r="H1853" s="98">
        <f t="shared" si="36"/>
        <v>0</v>
      </c>
      <c r="I1853" s="266" t="s">
        <v>8</v>
      </c>
    </row>
    <row r="1854" spans="1:9" x14ac:dyDescent="0.25">
      <c r="A1854" s="269"/>
      <c r="B1854" s="264" t="s">
        <v>2028</v>
      </c>
      <c r="C1854" s="270" t="s">
        <v>2439</v>
      </c>
      <c r="D1854" s="266" t="s">
        <v>1046</v>
      </c>
      <c r="E1854" s="310">
        <v>1735</v>
      </c>
      <c r="F1854" s="53">
        <v>41722</v>
      </c>
      <c r="G1854" s="52">
        <v>1735</v>
      </c>
      <c r="H1854" s="331">
        <f t="shared" si="36"/>
        <v>0</v>
      </c>
      <c r="I1854" s="266" t="s">
        <v>30</v>
      </c>
    </row>
    <row r="1855" spans="1:9" x14ac:dyDescent="0.25">
      <c r="A1855" s="269"/>
      <c r="B1855" s="264" t="s">
        <v>2030</v>
      </c>
      <c r="C1855" s="270" t="s">
        <v>2439</v>
      </c>
      <c r="D1855" s="266" t="s">
        <v>1793</v>
      </c>
      <c r="E1855" s="310">
        <v>980</v>
      </c>
      <c r="F1855" s="53">
        <v>41722</v>
      </c>
      <c r="G1855" s="52">
        <v>980</v>
      </c>
      <c r="H1855" s="331">
        <f t="shared" si="36"/>
        <v>0</v>
      </c>
      <c r="I1855" s="266" t="s">
        <v>30</v>
      </c>
    </row>
    <row r="1856" spans="1:9" x14ac:dyDescent="0.25">
      <c r="A1856" s="269"/>
      <c r="B1856" s="264" t="s">
        <v>2031</v>
      </c>
      <c r="C1856" s="270" t="s">
        <v>2439</v>
      </c>
      <c r="D1856" s="266" t="s">
        <v>795</v>
      </c>
      <c r="E1856" s="310">
        <v>2070</v>
      </c>
      <c r="F1856" s="53">
        <v>41722</v>
      </c>
      <c r="G1856" s="52">
        <v>2070</v>
      </c>
      <c r="H1856" s="98">
        <f t="shared" ref="H1856:H1857" si="37">E1856-G1856</f>
        <v>0</v>
      </c>
      <c r="I1856" s="266" t="s">
        <v>30</v>
      </c>
    </row>
    <row r="1857" spans="1:9" x14ac:dyDescent="0.25">
      <c r="A1857" s="269"/>
      <c r="B1857" s="283"/>
      <c r="C1857" s="434"/>
      <c r="D1857" s="37" t="s">
        <v>1206</v>
      </c>
      <c r="E1857" s="38"/>
      <c r="F1857" s="436"/>
      <c r="G1857" s="38"/>
      <c r="H1857" s="98">
        <f t="shared" si="37"/>
        <v>0</v>
      </c>
    </row>
    <row r="1858" spans="1:9" x14ac:dyDescent="0.25">
      <c r="A1858" s="263"/>
      <c r="B1858" s="285"/>
      <c r="C1858" s="285"/>
      <c r="D1858" s="37" t="s">
        <v>1207</v>
      </c>
      <c r="E1858" s="38"/>
      <c r="F1858" s="436"/>
      <c r="G1858" s="38"/>
      <c r="H1858" s="398"/>
    </row>
    <row r="1859" spans="1:9" x14ac:dyDescent="0.25">
      <c r="A1859" s="269"/>
      <c r="B1859" s="283"/>
      <c r="C1859" s="283"/>
      <c r="D1859" s="36" t="s">
        <v>1206</v>
      </c>
      <c r="E1859" s="40"/>
      <c r="F1859" s="439"/>
      <c r="G1859" s="40"/>
      <c r="H1859" s="60"/>
    </row>
    <row r="1860" spans="1:9" ht="18.75" x14ac:dyDescent="0.3">
      <c r="A1860" s="592" t="str">
        <f>A1790</f>
        <v>REMISIONES DE    M A R Z O        2 0 1 4</v>
      </c>
      <c r="B1860" s="592"/>
      <c r="C1860" s="592"/>
      <c r="D1860" s="592"/>
      <c r="E1860" s="592"/>
      <c r="F1860" s="592"/>
      <c r="G1860" s="339"/>
      <c r="H1860" s="135"/>
    </row>
    <row r="1861" spans="1:9" ht="35.25" thickBot="1" x14ac:dyDescent="0.35">
      <c r="A1861" s="340" t="s">
        <v>1</v>
      </c>
      <c r="B1861" s="256" t="s">
        <v>2</v>
      </c>
      <c r="C1861" s="257"/>
      <c r="D1861" s="258" t="s">
        <v>1531</v>
      </c>
      <c r="E1861" s="259" t="s">
        <v>4</v>
      </c>
      <c r="F1861" s="293" t="s">
        <v>5</v>
      </c>
      <c r="G1861" s="261" t="s">
        <v>6</v>
      </c>
      <c r="H1861" s="262" t="s">
        <v>7</v>
      </c>
    </row>
    <row r="1862" spans="1:9" ht="15.75" thickTop="1" x14ac:dyDescent="0.25">
      <c r="A1862" s="269">
        <v>41722</v>
      </c>
      <c r="B1862" s="264" t="s">
        <v>2032</v>
      </c>
      <c r="C1862" s="264" t="s">
        <v>2439</v>
      </c>
      <c r="D1862" s="266" t="s">
        <v>2497</v>
      </c>
      <c r="E1862" s="66">
        <v>47366.5</v>
      </c>
      <c r="F1862" s="357" t="s">
        <v>2498</v>
      </c>
      <c r="G1862" s="299">
        <v>47366.5</v>
      </c>
      <c r="H1862" s="60">
        <f t="shared" ref="H1862:H1866" si="38">E1862-G1862</f>
        <v>0</v>
      </c>
      <c r="I1862" s="266" t="s">
        <v>21</v>
      </c>
    </row>
    <row r="1863" spans="1:9" x14ac:dyDescent="0.25">
      <c r="A1863" s="269"/>
      <c r="B1863" s="264" t="s">
        <v>2033</v>
      </c>
      <c r="C1863" s="270" t="s">
        <v>2439</v>
      </c>
      <c r="D1863" s="266" t="s">
        <v>130</v>
      </c>
      <c r="E1863" s="310">
        <v>2123.5</v>
      </c>
      <c r="F1863" s="53">
        <v>41723</v>
      </c>
      <c r="G1863" s="52">
        <v>2123.5</v>
      </c>
      <c r="H1863" s="98">
        <f t="shared" si="38"/>
        <v>0</v>
      </c>
      <c r="I1863" s="266" t="s">
        <v>21</v>
      </c>
    </row>
    <row r="1864" spans="1:9" x14ac:dyDescent="0.25">
      <c r="A1864" s="269"/>
      <c r="B1864" s="264" t="s">
        <v>2035</v>
      </c>
      <c r="C1864" s="270" t="s">
        <v>2439</v>
      </c>
      <c r="D1864" s="266" t="s">
        <v>50</v>
      </c>
      <c r="E1864" s="310">
        <v>7914</v>
      </c>
      <c r="F1864" s="53">
        <v>41722</v>
      </c>
      <c r="G1864" s="52">
        <v>7914</v>
      </c>
      <c r="H1864" s="331">
        <f t="shared" si="38"/>
        <v>0</v>
      </c>
      <c r="I1864" s="266" t="s">
        <v>21</v>
      </c>
    </row>
    <row r="1865" spans="1:9" x14ac:dyDescent="0.25">
      <c r="A1865" s="269"/>
      <c r="B1865" s="264" t="s">
        <v>2036</v>
      </c>
      <c r="C1865" s="270" t="s">
        <v>2439</v>
      </c>
      <c r="D1865" s="266" t="s">
        <v>13</v>
      </c>
      <c r="E1865" s="310">
        <v>2810.5</v>
      </c>
      <c r="F1865" s="53">
        <v>41722</v>
      </c>
      <c r="G1865" s="52">
        <v>2810.5</v>
      </c>
      <c r="H1865" s="331">
        <f t="shared" si="38"/>
        <v>0</v>
      </c>
      <c r="I1865" s="266"/>
    </row>
    <row r="1866" spans="1:9" x14ac:dyDescent="0.25">
      <c r="A1866" s="269"/>
      <c r="B1866" s="264" t="s">
        <v>2037</v>
      </c>
      <c r="C1866" s="270" t="s">
        <v>2439</v>
      </c>
      <c r="D1866" s="266" t="s">
        <v>130</v>
      </c>
      <c r="E1866" s="310">
        <v>4605.8</v>
      </c>
      <c r="F1866" s="53">
        <v>41723</v>
      </c>
      <c r="G1866" s="52">
        <v>4605.8</v>
      </c>
      <c r="H1866" s="331">
        <f t="shared" si="38"/>
        <v>0</v>
      </c>
      <c r="I1866" s="266" t="s">
        <v>21</v>
      </c>
    </row>
    <row r="1867" spans="1:9" x14ac:dyDescent="0.25">
      <c r="A1867" s="269"/>
      <c r="B1867" s="264" t="s">
        <v>2038</v>
      </c>
      <c r="C1867" s="270" t="s">
        <v>2439</v>
      </c>
      <c r="D1867" s="266" t="s">
        <v>74</v>
      </c>
      <c r="E1867" s="310">
        <v>6410</v>
      </c>
      <c r="F1867" s="53">
        <v>41722</v>
      </c>
      <c r="G1867" s="52">
        <v>6410</v>
      </c>
      <c r="H1867" s="331">
        <f>E1867-G1867</f>
        <v>0</v>
      </c>
      <c r="I1867" s="266"/>
    </row>
    <row r="1868" spans="1:9" x14ac:dyDescent="0.25">
      <c r="A1868" s="269"/>
      <c r="B1868" s="264" t="s">
        <v>2039</v>
      </c>
      <c r="C1868" s="270" t="s">
        <v>2439</v>
      </c>
      <c r="D1868" s="266" t="s">
        <v>8</v>
      </c>
      <c r="E1868" s="310">
        <v>415</v>
      </c>
      <c r="F1868" s="53">
        <v>41722</v>
      </c>
      <c r="G1868" s="52">
        <v>415</v>
      </c>
      <c r="H1868" s="331">
        <f>E1868-G1868</f>
        <v>0</v>
      </c>
      <c r="I1868" s="266" t="s">
        <v>8</v>
      </c>
    </row>
    <row r="1869" spans="1:9" x14ac:dyDescent="0.25">
      <c r="A1869" s="269"/>
      <c r="B1869" s="264" t="s">
        <v>2040</v>
      </c>
      <c r="C1869" s="270" t="s">
        <v>2439</v>
      </c>
      <c r="D1869" s="266" t="s">
        <v>2126</v>
      </c>
      <c r="E1869" s="310">
        <v>9954.5</v>
      </c>
      <c r="F1869" s="53">
        <v>41722</v>
      </c>
      <c r="G1869" s="52">
        <v>9954.5</v>
      </c>
      <c r="H1869" s="331">
        <f>E1869-G1869</f>
        <v>0</v>
      </c>
      <c r="I1869" s="266" t="s">
        <v>45</v>
      </c>
    </row>
    <row r="1870" spans="1:9" x14ac:dyDescent="0.25">
      <c r="A1870" s="269"/>
      <c r="B1870" s="264" t="s">
        <v>2042</v>
      </c>
      <c r="C1870" s="270" t="s">
        <v>2439</v>
      </c>
      <c r="D1870" s="266" t="s">
        <v>2499</v>
      </c>
      <c r="E1870" s="310">
        <v>1310</v>
      </c>
      <c r="F1870" s="53">
        <v>41722</v>
      </c>
      <c r="G1870" s="52">
        <v>1310</v>
      </c>
      <c r="H1870" s="331">
        <f>E1870-G1870</f>
        <v>0</v>
      </c>
      <c r="I1870" s="266" t="s">
        <v>45</v>
      </c>
    </row>
    <row r="1871" spans="1:9" x14ac:dyDescent="0.25">
      <c r="A1871" s="269"/>
      <c r="B1871" s="264" t="s">
        <v>2043</v>
      </c>
      <c r="C1871" s="270" t="s">
        <v>2439</v>
      </c>
      <c r="D1871" s="266" t="s">
        <v>16</v>
      </c>
      <c r="E1871" s="310">
        <v>23592.799999999999</v>
      </c>
      <c r="F1871" s="313">
        <v>41738</v>
      </c>
      <c r="G1871" s="326">
        <v>23592.799999999999</v>
      </c>
      <c r="H1871" s="98">
        <f t="shared" ref="H1871:H1926" si="39">E1871-G1871</f>
        <v>0</v>
      </c>
      <c r="I1871" s="266"/>
    </row>
    <row r="1872" spans="1:9" x14ac:dyDescent="0.25">
      <c r="A1872" s="269"/>
      <c r="B1872" s="264" t="s">
        <v>2044</v>
      </c>
      <c r="C1872" s="270" t="s">
        <v>2439</v>
      </c>
      <c r="D1872" s="266" t="s">
        <v>914</v>
      </c>
      <c r="E1872" s="310">
        <v>19057</v>
      </c>
      <c r="F1872" s="53">
        <v>41722</v>
      </c>
      <c r="G1872" s="52">
        <v>19057</v>
      </c>
      <c r="H1872" s="331">
        <f t="shared" si="39"/>
        <v>0</v>
      </c>
      <c r="I1872" s="266" t="s">
        <v>8</v>
      </c>
    </row>
    <row r="1873" spans="1:9" x14ac:dyDescent="0.25">
      <c r="A1873" s="269"/>
      <c r="B1873" s="264" t="s">
        <v>2045</v>
      </c>
      <c r="C1873" s="270" t="s">
        <v>2439</v>
      </c>
      <c r="D1873" s="266" t="s">
        <v>2500</v>
      </c>
      <c r="E1873" s="310">
        <v>420</v>
      </c>
      <c r="F1873" s="53">
        <v>41722</v>
      </c>
      <c r="G1873" s="52">
        <v>420</v>
      </c>
      <c r="H1873" s="331">
        <f t="shared" si="39"/>
        <v>0</v>
      </c>
      <c r="I1873" s="266"/>
    </row>
    <row r="1874" spans="1:9" x14ac:dyDescent="0.25">
      <c r="A1874" s="269"/>
      <c r="B1874" s="264" t="s">
        <v>2046</v>
      </c>
      <c r="C1874" s="270" t="s">
        <v>2439</v>
      </c>
      <c r="D1874" s="266" t="s">
        <v>98</v>
      </c>
      <c r="E1874" s="310">
        <v>11340.4</v>
      </c>
      <c r="F1874" s="53">
        <v>41722</v>
      </c>
      <c r="G1874" s="52">
        <v>11340.4</v>
      </c>
      <c r="H1874" s="331">
        <f t="shared" si="39"/>
        <v>0</v>
      </c>
      <c r="I1874" s="266" t="s">
        <v>12</v>
      </c>
    </row>
    <row r="1875" spans="1:9" x14ac:dyDescent="0.25">
      <c r="A1875" s="269"/>
      <c r="B1875" s="264" t="s">
        <v>2047</v>
      </c>
      <c r="C1875" s="270" t="s">
        <v>2439</v>
      </c>
      <c r="D1875" s="266" t="s">
        <v>136</v>
      </c>
      <c r="E1875" s="310">
        <v>842.5</v>
      </c>
      <c r="F1875" s="53">
        <v>41722</v>
      </c>
      <c r="G1875" s="52">
        <v>842.5</v>
      </c>
      <c r="H1875" s="331">
        <f t="shared" si="39"/>
        <v>0</v>
      </c>
      <c r="I1875" s="266"/>
    </row>
    <row r="1876" spans="1:9" x14ac:dyDescent="0.25">
      <c r="A1876" s="269"/>
      <c r="B1876" s="264" t="s">
        <v>2048</v>
      </c>
      <c r="C1876" s="270" t="s">
        <v>2439</v>
      </c>
      <c r="D1876" s="266" t="s">
        <v>78</v>
      </c>
      <c r="E1876" s="310">
        <v>2544</v>
      </c>
      <c r="F1876" s="53">
        <v>41723</v>
      </c>
      <c r="G1876" s="52">
        <v>2544</v>
      </c>
      <c r="H1876" s="331">
        <f t="shared" si="39"/>
        <v>0</v>
      </c>
      <c r="I1876" s="266" t="s">
        <v>217</v>
      </c>
    </row>
    <row r="1877" spans="1:9" x14ac:dyDescent="0.25">
      <c r="A1877" s="269"/>
      <c r="B1877" s="264" t="s">
        <v>2050</v>
      </c>
      <c r="C1877" s="270" t="s">
        <v>2439</v>
      </c>
      <c r="D1877" s="266" t="s">
        <v>144</v>
      </c>
      <c r="E1877" s="310">
        <v>2565.6</v>
      </c>
      <c r="F1877" s="53">
        <v>41723</v>
      </c>
      <c r="G1877" s="64">
        <v>2565.6</v>
      </c>
      <c r="H1877" s="98">
        <f t="shared" si="39"/>
        <v>0</v>
      </c>
      <c r="I1877" s="266" t="s">
        <v>217</v>
      </c>
    </row>
    <row r="1878" spans="1:9" x14ac:dyDescent="0.25">
      <c r="A1878" s="269"/>
      <c r="B1878" s="264" t="s">
        <v>2051</v>
      </c>
      <c r="C1878" s="270" t="s">
        <v>2439</v>
      </c>
      <c r="D1878" s="266" t="s">
        <v>147</v>
      </c>
      <c r="E1878" s="310">
        <v>2024</v>
      </c>
      <c r="F1878" s="53">
        <v>41723</v>
      </c>
      <c r="G1878" s="64">
        <v>2024</v>
      </c>
      <c r="H1878" s="331">
        <f t="shared" si="39"/>
        <v>0</v>
      </c>
      <c r="I1878" s="266" t="s">
        <v>217</v>
      </c>
    </row>
    <row r="1879" spans="1:9" x14ac:dyDescent="0.25">
      <c r="A1879" s="269"/>
      <c r="B1879" s="264" t="s">
        <v>2052</v>
      </c>
      <c r="C1879" s="270" t="s">
        <v>2439</v>
      </c>
      <c r="D1879" s="266" t="s">
        <v>99</v>
      </c>
      <c r="E1879" s="310">
        <v>3760</v>
      </c>
      <c r="F1879" s="53">
        <v>41723</v>
      </c>
      <c r="G1879" s="64">
        <v>3760</v>
      </c>
      <c r="H1879" s="331">
        <f t="shared" si="39"/>
        <v>0</v>
      </c>
      <c r="I1879" s="266" t="s">
        <v>217</v>
      </c>
    </row>
    <row r="1880" spans="1:9" x14ac:dyDescent="0.25">
      <c r="A1880" s="269"/>
      <c r="B1880" s="264" t="s">
        <v>2054</v>
      </c>
      <c r="C1880" s="270" t="s">
        <v>2439</v>
      </c>
      <c r="D1880" s="266" t="s">
        <v>80</v>
      </c>
      <c r="E1880" s="310">
        <v>1901</v>
      </c>
      <c r="F1880" s="53">
        <v>41723</v>
      </c>
      <c r="G1880" s="64">
        <v>1901</v>
      </c>
      <c r="H1880" s="331">
        <f t="shared" si="39"/>
        <v>0</v>
      </c>
      <c r="I1880" s="266" t="s">
        <v>217</v>
      </c>
    </row>
    <row r="1881" spans="1:9" x14ac:dyDescent="0.25">
      <c r="A1881" s="269"/>
      <c r="B1881" s="264" t="s">
        <v>2055</v>
      </c>
      <c r="C1881" s="270" t="s">
        <v>2439</v>
      </c>
      <c r="D1881" s="266" t="s">
        <v>8</v>
      </c>
      <c r="E1881" s="310">
        <v>914</v>
      </c>
      <c r="F1881" s="53">
        <v>41722</v>
      </c>
      <c r="G1881" s="52">
        <v>914</v>
      </c>
      <c r="H1881" s="98">
        <f t="shared" si="39"/>
        <v>0</v>
      </c>
      <c r="I1881" s="266" t="s">
        <v>8</v>
      </c>
    </row>
    <row r="1882" spans="1:9" x14ac:dyDescent="0.25">
      <c r="A1882" s="269"/>
      <c r="B1882" s="264" t="s">
        <v>2056</v>
      </c>
      <c r="C1882" s="270" t="s">
        <v>2439</v>
      </c>
      <c r="D1882" s="273" t="s">
        <v>2501</v>
      </c>
      <c r="E1882" s="318">
        <v>0</v>
      </c>
      <c r="F1882" s="415" t="s">
        <v>2489</v>
      </c>
      <c r="G1882" s="416"/>
      <c r="H1882" s="98">
        <f t="shared" si="39"/>
        <v>0</v>
      </c>
      <c r="I1882" s="266" t="s">
        <v>217</v>
      </c>
    </row>
    <row r="1883" spans="1:9" x14ac:dyDescent="0.25">
      <c r="A1883" s="269"/>
      <c r="B1883" s="264" t="s">
        <v>2057</v>
      </c>
      <c r="C1883" s="270" t="s">
        <v>2439</v>
      </c>
      <c r="D1883" s="266" t="s">
        <v>8</v>
      </c>
      <c r="E1883" s="310">
        <v>621.5</v>
      </c>
      <c r="F1883" s="53">
        <v>41722</v>
      </c>
      <c r="G1883" s="52">
        <v>621.5</v>
      </c>
      <c r="H1883" s="98">
        <f t="shared" si="39"/>
        <v>0</v>
      </c>
      <c r="I1883" s="266" t="s">
        <v>8</v>
      </c>
    </row>
    <row r="1884" spans="1:9" x14ac:dyDescent="0.25">
      <c r="A1884" s="269"/>
      <c r="B1884" s="264" t="s">
        <v>2058</v>
      </c>
      <c r="C1884" s="270" t="s">
        <v>2439</v>
      </c>
      <c r="D1884" s="266" t="s">
        <v>561</v>
      </c>
      <c r="E1884" s="310">
        <v>2903</v>
      </c>
      <c r="F1884" s="53">
        <v>41723</v>
      </c>
      <c r="G1884" s="64">
        <v>2903</v>
      </c>
      <c r="H1884" s="98">
        <f t="shared" si="39"/>
        <v>0</v>
      </c>
      <c r="I1884" s="266" t="s">
        <v>217</v>
      </c>
    </row>
    <row r="1885" spans="1:9" x14ac:dyDescent="0.25">
      <c r="A1885" s="269"/>
      <c r="B1885" s="264" t="s">
        <v>2060</v>
      </c>
      <c r="C1885" s="270" t="s">
        <v>2439</v>
      </c>
      <c r="D1885" s="266" t="s">
        <v>959</v>
      </c>
      <c r="E1885" s="310">
        <v>2251.1999999999998</v>
      </c>
      <c r="F1885" s="313" t="s">
        <v>2502</v>
      </c>
      <c r="G1885" s="64">
        <v>2251.1999999999998</v>
      </c>
      <c r="H1885" s="98">
        <f t="shared" si="39"/>
        <v>0</v>
      </c>
      <c r="I1885" s="266" t="s">
        <v>217</v>
      </c>
    </row>
    <row r="1886" spans="1:9" x14ac:dyDescent="0.25">
      <c r="A1886" s="269"/>
      <c r="B1886" s="264" t="s">
        <v>2061</v>
      </c>
      <c r="C1886" s="270" t="s">
        <v>2439</v>
      </c>
      <c r="D1886" s="266" t="s">
        <v>233</v>
      </c>
      <c r="E1886" s="310">
        <v>1431.2</v>
      </c>
      <c r="F1886" s="53">
        <v>41723</v>
      </c>
      <c r="G1886" s="64">
        <v>1431.2</v>
      </c>
      <c r="H1886" s="98">
        <f t="shared" si="39"/>
        <v>0</v>
      </c>
      <c r="I1886" s="266" t="s">
        <v>217</v>
      </c>
    </row>
    <row r="1887" spans="1:9" x14ac:dyDescent="0.25">
      <c r="A1887" s="269"/>
      <c r="B1887" s="264" t="s">
        <v>2062</v>
      </c>
      <c r="C1887" s="270" t="s">
        <v>2439</v>
      </c>
      <c r="D1887" s="266" t="s">
        <v>2503</v>
      </c>
      <c r="E1887" s="310">
        <v>2429</v>
      </c>
      <c r="F1887" s="53">
        <v>41723</v>
      </c>
      <c r="G1887" s="64">
        <v>2429</v>
      </c>
      <c r="H1887" s="98">
        <f t="shared" si="39"/>
        <v>0</v>
      </c>
      <c r="I1887" s="266"/>
    </row>
    <row r="1888" spans="1:9" ht="24.75" x14ac:dyDescent="0.25">
      <c r="A1888" s="269"/>
      <c r="B1888" s="264" t="s">
        <v>2064</v>
      </c>
      <c r="C1888" s="270" t="s">
        <v>2439</v>
      </c>
      <c r="D1888" s="266" t="s">
        <v>435</v>
      </c>
      <c r="E1888" s="310">
        <v>3897.3</v>
      </c>
      <c r="F1888" s="443" t="s">
        <v>2504</v>
      </c>
      <c r="G1888" s="52">
        <v>3897.3</v>
      </c>
      <c r="H1888" s="98">
        <f t="shared" si="39"/>
        <v>0</v>
      </c>
      <c r="I1888" s="266"/>
    </row>
    <row r="1889" spans="1:9" x14ac:dyDescent="0.25">
      <c r="A1889" s="269"/>
      <c r="B1889" s="264" t="s">
        <v>2065</v>
      </c>
      <c r="C1889" s="270" t="s">
        <v>2439</v>
      </c>
      <c r="D1889" s="266" t="s">
        <v>51</v>
      </c>
      <c r="E1889" s="310">
        <v>1969.8</v>
      </c>
      <c r="F1889" s="53">
        <v>41723</v>
      </c>
      <c r="G1889" s="52">
        <v>1969.8</v>
      </c>
      <c r="H1889" s="98">
        <f t="shared" si="39"/>
        <v>0</v>
      </c>
      <c r="I1889" s="266" t="s">
        <v>217</v>
      </c>
    </row>
    <row r="1890" spans="1:9" x14ac:dyDescent="0.25">
      <c r="A1890" s="269"/>
      <c r="B1890" s="264" t="s">
        <v>2066</v>
      </c>
      <c r="C1890" s="270" t="s">
        <v>2439</v>
      </c>
      <c r="D1890" s="266" t="s">
        <v>79</v>
      </c>
      <c r="E1890" s="310">
        <v>73156</v>
      </c>
      <c r="F1890" s="317" t="s">
        <v>2505</v>
      </c>
      <c r="G1890" s="326">
        <v>73156</v>
      </c>
      <c r="H1890" s="98">
        <f t="shared" si="39"/>
        <v>0</v>
      </c>
      <c r="I1890" s="266" t="s">
        <v>162</v>
      </c>
    </row>
    <row r="1891" spans="1:9" x14ac:dyDescent="0.25">
      <c r="A1891" s="269"/>
      <c r="B1891" s="264" t="s">
        <v>2067</v>
      </c>
      <c r="C1891" s="270" t="s">
        <v>2439</v>
      </c>
      <c r="D1891" s="266" t="s">
        <v>87</v>
      </c>
      <c r="E1891" s="310">
        <v>6224</v>
      </c>
      <c r="F1891" s="53">
        <v>41722</v>
      </c>
      <c r="G1891" s="52">
        <v>6224</v>
      </c>
      <c r="H1891" s="98">
        <f t="shared" si="39"/>
        <v>0</v>
      </c>
      <c r="I1891" s="266" t="s">
        <v>8</v>
      </c>
    </row>
    <row r="1892" spans="1:9" x14ac:dyDescent="0.25">
      <c r="A1892" s="269"/>
      <c r="B1892" s="264" t="s">
        <v>2068</v>
      </c>
      <c r="C1892" s="270" t="s">
        <v>2439</v>
      </c>
      <c r="D1892" s="266" t="s">
        <v>8</v>
      </c>
      <c r="E1892" s="310">
        <v>861.5</v>
      </c>
      <c r="F1892" s="53">
        <v>41722</v>
      </c>
      <c r="G1892" s="52">
        <v>861.5</v>
      </c>
      <c r="H1892" s="98">
        <f t="shared" si="39"/>
        <v>0</v>
      </c>
      <c r="I1892" s="266" t="s">
        <v>8</v>
      </c>
    </row>
    <row r="1893" spans="1:9" x14ac:dyDescent="0.25">
      <c r="A1893" s="269"/>
      <c r="B1893" s="264" t="s">
        <v>2069</v>
      </c>
      <c r="C1893" s="270" t="s">
        <v>2439</v>
      </c>
      <c r="D1893" s="266" t="s">
        <v>100</v>
      </c>
      <c r="E1893" s="310">
        <v>35572</v>
      </c>
      <c r="F1893" s="53">
        <v>41723</v>
      </c>
      <c r="G1893" s="52">
        <v>35572</v>
      </c>
      <c r="H1893" s="98">
        <f t="shared" si="39"/>
        <v>0</v>
      </c>
      <c r="I1893" s="266" t="s">
        <v>12</v>
      </c>
    </row>
    <row r="1894" spans="1:9" x14ac:dyDescent="0.25">
      <c r="A1894" s="269"/>
      <c r="B1894" s="264" t="s">
        <v>2070</v>
      </c>
      <c r="C1894" s="270" t="s">
        <v>2439</v>
      </c>
      <c r="D1894" s="266" t="s">
        <v>545</v>
      </c>
      <c r="E1894" s="310">
        <v>25333.5</v>
      </c>
      <c r="F1894" s="53">
        <v>41723</v>
      </c>
      <c r="G1894" s="64">
        <v>25333.5</v>
      </c>
      <c r="H1894" s="98">
        <f t="shared" si="39"/>
        <v>0</v>
      </c>
      <c r="I1894" s="266" t="s">
        <v>12</v>
      </c>
    </row>
    <row r="1895" spans="1:9" x14ac:dyDescent="0.25">
      <c r="A1895" s="269"/>
      <c r="B1895" s="264" t="s">
        <v>2071</v>
      </c>
      <c r="C1895" s="270" t="s">
        <v>2439</v>
      </c>
      <c r="D1895" s="266" t="s">
        <v>2450</v>
      </c>
      <c r="E1895" s="310">
        <v>10411.200000000001</v>
      </c>
      <c r="F1895" s="53">
        <v>41723</v>
      </c>
      <c r="G1895" s="64">
        <v>10411.200000000001</v>
      </c>
      <c r="H1895" s="98">
        <f t="shared" si="39"/>
        <v>0</v>
      </c>
      <c r="I1895" s="266" t="s">
        <v>21</v>
      </c>
    </row>
    <row r="1896" spans="1:9" x14ac:dyDescent="0.25">
      <c r="A1896" s="269"/>
      <c r="B1896" s="264" t="s">
        <v>2072</v>
      </c>
      <c r="C1896" s="270" t="s">
        <v>2439</v>
      </c>
      <c r="D1896" s="266" t="s">
        <v>213</v>
      </c>
      <c r="E1896" s="310">
        <v>1192.5</v>
      </c>
      <c r="F1896" s="53">
        <v>41723</v>
      </c>
      <c r="G1896" s="64">
        <v>1192.5</v>
      </c>
      <c r="H1896" s="98">
        <f t="shared" si="39"/>
        <v>0</v>
      </c>
      <c r="I1896" s="266" t="s">
        <v>21</v>
      </c>
    </row>
    <row r="1897" spans="1:9" x14ac:dyDescent="0.25">
      <c r="A1897" s="269"/>
      <c r="B1897" s="264" t="s">
        <v>2073</v>
      </c>
      <c r="C1897" s="270" t="s">
        <v>2439</v>
      </c>
      <c r="D1897" s="266" t="s">
        <v>14</v>
      </c>
      <c r="E1897" s="310">
        <v>7140</v>
      </c>
      <c r="F1897" s="53">
        <v>41723</v>
      </c>
      <c r="G1897" s="64">
        <v>7140</v>
      </c>
      <c r="H1897" s="98">
        <f t="shared" si="39"/>
        <v>0</v>
      </c>
      <c r="I1897" s="266" t="s">
        <v>30</v>
      </c>
    </row>
    <row r="1898" spans="1:9" x14ac:dyDescent="0.25">
      <c r="A1898" s="269"/>
      <c r="B1898" s="264" t="s">
        <v>2074</v>
      </c>
      <c r="C1898" s="270" t="s">
        <v>2439</v>
      </c>
      <c r="D1898" s="266" t="s">
        <v>85</v>
      </c>
      <c r="E1898" s="310">
        <v>2448</v>
      </c>
      <c r="F1898" s="53">
        <v>41723</v>
      </c>
      <c r="G1898" s="52">
        <v>2448</v>
      </c>
      <c r="H1898" s="98">
        <f t="shared" si="39"/>
        <v>0</v>
      </c>
      <c r="I1898" s="266" t="s">
        <v>12</v>
      </c>
    </row>
    <row r="1899" spans="1:9" x14ac:dyDescent="0.25">
      <c r="A1899" s="269"/>
      <c r="B1899" s="264" t="s">
        <v>2075</v>
      </c>
      <c r="C1899" s="270" t="s">
        <v>2439</v>
      </c>
      <c r="D1899" s="266" t="s">
        <v>152</v>
      </c>
      <c r="E1899" s="327">
        <v>7217</v>
      </c>
      <c r="F1899" s="53">
        <v>41722</v>
      </c>
      <c r="G1899" s="52">
        <v>7217</v>
      </c>
      <c r="H1899" s="98">
        <f t="shared" si="39"/>
        <v>0</v>
      </c>
      <c r="I1899" s="266"/>
    </row>
    <row r="1900" spans="1:9" x14ac:dyDescent="0.25">
      <c r="A1900" s="269">
        <v>41723</v>
      </c>
      <c r="B1900" s="264" t="s">
        <v>2076</v>
      </c>
      <c r="C1900" s="270" t="s">
        <v>2439</v>
      </c>
      <c r="D1900" s="266" t="s">
        <v>149</v>
      </c>
      <c r="E1900" s="310">
        <v>6341</v>
      </c>
      <c r="F1900" s="53">
        <v>41723</v>
      </c>
      <c r="G1900" s="52">
        <v>6341</v>
      </c>
      <c r="H1900" s="98">
        <f t="shared" si="39"/>
        <v>0</v>
      </c>
      <c r="I1900" s="266" t="s">
        <v>12</v>
      </c>
    </row>
    <row r="1901" spans="1:9" x14ac:dyDescent="0.25">
      <c r="A1901" s="269"/>
      <c r="B1901" s="264" t="s">
        <v>2077</v>
      </c>
      <c r="C1901" s="270" t="s">
        <v>2439</v>
      </c>
      <c r="D1901" s="266" t="s">
        <v>163</v>
      </c>
      <c r="E1901" s="310">
        <v>14466.7</v>
      </c>
      <c r="F1901" s="53">
        <v>41724</v>
      </c>
      <c r="G1901" s="52">
        <v>14466.7</v>
      </c>
      <c r="H1901" s="98">
        <f t="shared" si="39"/>
        <v>0</v>
      </c>
      <c r="I1901" s="66" t="s">
        <v>162</v>
      </c>
    </row>
    <row r="1902" spans="1:9" x14ac:dyDescent="0.25">
      <c r="A1902" s="269"/>
      <c r="B1902" s="264" t="s">
        <v>2078</v>
      </c>
      <c r="C1902" s="270" t="s">
        <v>2439</v>
      </c>
      <c r="D1902" s="266" t="s">
        <v>358</v>
      </c>
      <c r="E1902" s="310">
        <v>12902</v>
      </c>
      <c r="F1902" s="53">
        <v>41727</v>
      </c>
      <c r="G1902" s="52">
        <v>12902</v>
      </c>
      <c r="H1902" s="98">
        <f t="shared" si="39"/>
        <v>0</v>
      </c>
      <c r="I1902" s="266" t="s">
        <v>162</v>
      </c>
    </row>
    <row r="1903" spans="1:9" x14ac:dyDescent="0.25">
      <c r="A1903" s="269"/>
      <c r="B1903" s="264" t="s">
        <v>2079</v>
      </c>
      <c r="C1903" s="270" t="s">
        <v>2439</v>
      </c>
      <c r="D1903" s="266" t="s">
        <v>947</v>
      </c>
      <c r="E1903" s="310">
        <v>11260.5</v>
      </c>
      <c r="F1903" s="53">
        <v>41724</v>
      </c>
      <c r="G1903" s="52">
        <v>11260.5</v>
      </c>
      <c r="H1903" s="98">
        <f t="shared" si="39"/>
        <v>0</v>
      </c>
      <c r="I1903" s="266" t="s">
        <v>162</v>
      </c>
    </row>
    <row r="1904" spans="1:9" x14ac:dyDescent="0.25">
      <c r="A1904" s="269"/>
      <c r="B1904" s="264" t="s">
        <v>2081</v>
      </c>
      <c r="C1904" s="270" t="s">
        <v>2439</v>
      </c>
      <c r="D1904" s="266" t="s">
        <v>269</v>
      </c>
      <c r="E1904" s="310">
        <v>3074.5</v>
      </c>
      <c r="F1904" s="53">
        <v>41724</v>
      </c>
      <c r="G1904" s="64">
        <v>3074.5</v>
      </c>
      <c r="H1904" s="98">
        <f t="shared" si="39"/>
        <v>0</v>
      </c>
      <c r="I1904" s="266" t="s">
        <v>162</v>
      </c>
    </row>
    <row r="1905" spans="1:9" x14ac:dyDescent="0.25">
      <c r="A1905" s="269"/>
      <c r="B1905" s="264" t="s">
        <v>2083</v>
      </c>
      <c r="C1905" s="270" t="s">
        <v>2439</v>
      </c>
      <c r="D1905" s="266" t="s">
        <v>160</v>
      </c>
      <c r="E1905" s="310">
        <v>157440</v>
      </c>
      <c r="F1905" s="366" t="s">
        <v>2506</v>
      </c>
      <c r="G1905" s="64">
        <v>157440</v>
      </c>
      <c r="H1905" s="98">
        <f t="shared" si="39"/>
        <v>0</v>
      </c>
      <c r="I1905" s="266" t="s">
        <v>162</v>
      </c>
    </row>
    <row r="1906" spans="1:9" x14ac:dyDescent="0.25">
      <c r="A1906" s="269"/>
      <c r="B1906" s="264" t="s">
        <v>2084</v>
      </c>
      <c r="C1906" s="270" t="s">
        <v>2439</v>
      </c>
      <c r="D1906" s="266" t="s">
        <v>160</v>
      </c>
      <c r="E1906" s="310">
        <v>17452.599999999999</v>
      </c>
      <c r="F1906" s="366" t="s">
        <v>2507</v>
      </c>
      <c r="G1906" s="64">
        <v>17452.599999999999</v>
      </c>
      <c r="H1906" s="98">
        <f t="shared" si="39"/>
        <v>0</v>
      </c>
      <c r="I1906" s="266" t="s">
        <v>162</v>
      </c>
    </row>
    <row r="1907" spans="1:9" x14ac:dyDescent="0.25">
      <c r="A1907" s="269"/>
      <c r="B1907" s="264" t="s">
        <v>2085</v>
      </c>
      <c r="C1907" s="270" t="s">
        <v>2439</v>
      </c>
      <c r="D1907" s="266" t="s">
        <v>168</v>
      </c>
      <c r="E1907" s="310">
        <v>7108.5</v>
      </c>
      <c r="F1907" s="53">
        <v>41724</v>
      </c>
      <c r="G1907" s="64">
        <v>7108.5</v>
      </c>
      <c r="H1907" s="98">
        <f t="shared" si="39"/>
        <v>0</v>
      </c>
      <c r="I1907" s="266" t="s">
        <v>162</v>
      </c>
    </row>
    <row r="1908" spans="1:9" x14ac:dyDescent="0.25">
      <c r="A1908" s="269"/>
      <c r="B1908" s="264" t="s">
        <v>2086</v>
      </c>
      <c r="C1908" s="270" t="s">
        <v>2439</v>
      </c>
      <c r="D1908" s="266" t="s">
        <v>22</v>
      </c>
      <c r="E1908" s="310">
        <v>3557</v>
      </c>
      <c r="F1908" s="53">
        <v>41724</v>
      </c>
      <c r="G1908" s="64">
        <v>3557</v>
      </c>
      <c r="H1908" s="98">
        <f t="shared" si="39"/>
        <v>0</v>
      </c>
      <c r="I1908" s="266" t="s">
        <v>162</v>
      </c>
    </row>
    <row r="1909" spans="1:9" ht="34.5" x14ac:dyDescent="0.25">
      <c r="A1909" s="269"/>
      <c r="B1909" s="264" t="s">
        <v>2087</v>
      </c>
      <c r="C1909" s="270" t="s">
        <v>2439</v>
      </c>
      <c r="D1909" s="266" t="s">
        <v>175</v>
      </c>
      <c r="E1909" s="310">
        <v>14259.4</v>
      </c>
      <c r="F1909" s="444" t="s">
        <v>2508</v>
      </c>
      <c r="G1909" s="52">
        <v>14259.4</v>
      </c>
      <c r="H1909" s="98">
        <f t="shared" si="39"/>
        <v>0</v>
      </c>
      <c r="I1909" s="266" t="s">
        <v>162</v>
      </c>
    </row>
    <row r="1910" spans="1:9" x14ac:dyDescent="0.25">
      <c r="A1910" s="269"/>
      <c r="B1910" s="264" t="s">
        <v>2088</v>
      </c>
      <c r="C1910" s="270" t="s">
        <v>2439</v>
      </c>
      <c r="D1910" s="266" t="s">
        <v>175</v>
      </c>
      <c r="E1910" s="310">
        <v>26057.5</v>
      </c>
      <c r="F1910" s="366" t="s">
        <v>2509</v>
      </c>
      <c r="G1910" s="52">
        <v>26057.5</v>
      </c>
      <c r="H1910" s="98">
        <f t="shared" si="39"/>
        <v>0</v>
      </c>
      <c r="I1910" s="266" t="s">
        <v>162</v>
      </c>
    </row>
    <row r="1911" spans="1:9" x14ac:dyDescent="0.25">
      <c r="A1911" s="269"/>
      <c r="B1911" s="264" t="s">
        <v>2090</v>
      </c>
      <c r="C1911" s="270" t="s">
        <v>2439</v>
      </c>
      <c r="D1911" s="266" t="s">
        <v>147</v>
      </c>
      <c r="E1911" s="310">
        <v>1439</v>
      </c>
      <c r="F1911" s="53">
        <v>41724</v>
      </c>
      <c r="G1911" s="52">
        <v>1439</v>
      </c>
      <c r="H1911" s="98">
        <f t="shared" si="39"/>
        <v>0</v>
      </c>
      <c r="I1911" s="266" t="s">
        <v>162</v>
      </c>
    </row>
    <row r="1912" spans="1:9" x14ac:dyDescent="0.25">
      <c r="A1912" s="269"/>
      <c r="B1912" s="264" t="s">
        <v>2091</v>
      </c>
      <c r="C1912" s="270" t="s">
        <v>2439</v>
      </c>
      <c r="D1912" s="266" t="s">
        <v>269</v>
      </c>
      <c r="E1912" s="310">
        <v>7161.5</v>
      </c>
      <c r="F1912" s="53">
        <v>41723</v>
      </c>
      <c r="G1912" s="52">
        <v>7161.5</v>
      </c>
      <c r="H1912" s="98">
        <f t="shared" si="39"/>
        <v>0</v>
      </c>
      <c r="I1912" s="266"/>
    </row>
    <row r="1913" spans="1:9" x14ac:dyDescent="0.25">
      <c r="A1913" s="269"/>
      <c r="B1913" s="264" t="s">
        <v>2092</v>
      </c>
      <c r="C1913" s="270" t="s">
        <v>2439</v>
      </c>
      <c r="D1913" s="266" t="s">
        <v>62</v>
      </c>
      <c r="E1913" s="310">
        <v>9180</v>
      </c>
      <c r="F1913" s="53">
        <v>41724</v>
      </c>
      <c r="G1913" s="52">
        <v>9180</v>
      </c>
      <c r="H1913" s="98">
        <f t="shared" si="39"/>
        <v>0</v>
      </c>
      <c r="I1913" s="266" t="s">
        <v>12</v>
      </c>
    </row>
    <row r="1914" spans="1:9" x14ac:dyDescent="0.25">
      <c r="A1914" s="269"/>
      <c r="B1914" s="264" t="s">
        <v>2095</v>
      </c>
      <c r="C1914" s="270" t="s">
        <v>2439</v>
      </c>
      <c r="D1914" s="266" t="s">
        <v>2495</v>
      </c>
      <c r="E1914" s="310">
        <v>2850.5</v>
      </c>
      <c r="F1914" s="53">
        <v>41723</v>
      </c>
      <c r="G1914" s="52">
        <v>2850.5</v>
      </c>
      <c r="H1914" s="98">
        <f t="shared" si="39"/>
        <v>0</v>
      </c>
      <c r="I1914" s="266"/>
    </row>
    <row r="1915" spans="1:9" x14ac:dyDescent="0.25">
      <c r="A1915" s="269"/>
      <c r="B1915" s="264" t="s">
        <v>2096</v>
      </c>
      <c r="C1915" s="270" t="s">
        <v>2439</v>
      </c>
      <c r="D1915" s="266" t="s">
        <v>8</v>
      </c>
      <c r="E1915" s="310">
        <v>1088</v>
      </c>
      <c r="F1915" s="53">
        <v>41723</v>
      </c>
      <c r="G1915" s="52">
        <v>1088</v>
      </c>
      <c r="H1915" s="98">
        <f t="shared" si="39"/>
        <v>0</v>
      </c>
      <c r="I1915" s="266" t="s">
        <v>8</v>
      </c>
    </row>
    <row r="1916" spans="1:9" x14ac:dyDescent="0.25">
      <c r="A1916" s="269"/>
      <c r="B1916" s="264" t="s">
        <v>2097</v>
      </c>
      <c r="C1916" s="270" t="s">
        <v>2439</v>
      </c>
      <c r="D1916" s="266" t="s">
        <v>260</v>
      </c>
      <c r="E1916" s="310">
        <v>2176</v>
      </c>
      <c r="F1916" s="53">
        <v>41723</v>
      </c>
      <c r="G1916" s="52">
        <v>2176</v>
      </c>
      <c r="H1916" s="98">
        <f t="shared" si="39"/>
        <v>0</v>
      </c>
      <c r="I1916" s="266" t="s">
        <v>21</v>
      </c>
    </row>
    <row r="1917" spans="1:9" x14ac:dyDescent="0.25">
      <c r="A1917" s="269"/>
      <c r="B1917" s="264" t="s">
        <v>2099</v>
      </c>
      <c r="C1917" s="270" t="s">
        <v>2439</v>
      </c>
      <c r="D1917" s="266" t="s">
        <v>16</v>
      </c>
      <c r="E1917" s="310">
        <v>43489.599999999999</v>
      </c>
      <c r="F1917" s="313">
        <v>41738</v>
      </c>
      <c r="G1917" s="326">
        <v>43489.599999999999</v>
      </c>
      <c r="H1917" s="98">
        <f t="shared" si="39"/>
        <v>0</v>
      </c>
      <c r="I1917" s="266" t="s">
        <v>30</v>
      </c>
    </row>
    <row r="1918" spans="1:9" x14ac:dyDescent="0.25">
      <c r="A1918" s="269"/>
      <c r="B1918" s="264" t="s">
        <v>2100</v>
      </c>
      <c r="C1918" s="270" t="s">
        <v>2439</v>
      </c>
      <c r="D1918" s="266" t="s">
        <v>11</v>
      </c>
      <c r="E1918" s="310">
        <v>23011.200000000001</v>
      </c>
      <c r="F1918" s="313">
        <v>41732</v>
      </c>
      <c r="G1918" s="326">
        <v>23011.200000000001</v>
      </c>
      <c r="H1918" s="98">
        <f t="shared" si="39"/>
        <v>0</v>
      </c>
      <c r="I1918" s="266" t="s">
        <v>12</v>
      </c>
    </row>
    <row r="1919" spans="1:9" x14ac:dyDescent="0.25">
      <c r="A1919" s="269"/>
      <c r="B1919" s="264" t="s">
        <v>2101</v>
      </c>
      <c r="C1919" s="270" t="s">
        <v>2439</v>
      </c>
      <c r="D1919" s="266" t="s">
        <v>144</v>
      </c>
      <c r="E1919" s="310">
        <v>4502.5</v>
      </c>
      <c r="F1919" s="53">
        <v>41723</v>
      </c>
      <c r="G1919" s="52">
        <v>4502.5</v>
      </c>
      <c r="H1919" s="98">
        <f t="shared" si="39"/>
        <v>0</v>
      </c>
      <c r="I1919" s="266" t="s">
        <v>30</v>
      </c>
    </row>
    <row r="1920" spans="1:9" x14ac:dyDescent="0.25">
      <c r="A1920" s="269"/>
      <c r="B1920" s="264" t="s">
        <v>2102</v>
      </c>
      <c r="C1920" s="270" t="s">
        <v>2439</v>
      </c>
      <c r="D1920" s="266" t="s">
        <v>502</v>
      </c>
      <c r="E1920" s="310">
        <v>1262</v>
      </c>
      <c r="F1920" s="53">
        <v>41723</v>
      </c>
      <c r="G1920" s="52">
        <v>1262</v>
      </c>
      <c r="H1920" s="98">
        <f t="shared" si="39"/>
        <v>0</v>
      </c>
      <c r="I1920" s="266"/>
    </row>
    <row r="1921" spans="1:9" x14ac:dyDescent="0.25">
      <c r="A1921" s="269"/>
      <c r="B1921" s="264" t="s">
        <v>2103</v>
      </c>
      <c r="C1921" s="270" t="s">
        <v>2439</v>
      </c>
      <c r="D1921" s="266" t="s">
        <v>116</v>
      </c>
      <c r="E1921" s="310">
        <v>5967.5</v>
      </c>
      <c r="F1921" s="53">
        <v>41723</v>
      </c>
      <c r="G1921" s="52">
        <v>5967.5</v>
      </c>
      <c r="H1921" s="98">
        <f t="shared" si="39"/>
        <v>0</v>
      </c>
      <c r="I1921" s="266"/>
    </row>
    <row r="1922" spans="1:9" x14ac:dyDescent="0.25">
      <c r="A1922" s="269"/>
      <c r="B1922" s="264" t="s">
        <v>2105</v>
      </c>
      <c r="C1922" s="270" t="s">
        <v>2439</v>
      </c>
      <c r="D1922" s="273" t="s">
        <v>53</v>
      </c>
      <c r="E1922" s="318">
        <v>0</v>
      </c>
      <c r="F1922" s="53"/>
      <c r="G1922" s="52"/>
      <c r="H1922" s="98">
        <f t="shared" si="39"/>
        <v>0</v>
      </c>
      <c r="I1922" s="266" t="s">
        <v>324</v>
      </c>
    </row>
    <row r="1923" spans="1:9" x14ac:dyDescent="0.25">
      <c r="A1923" s="269"/>
      <c r="B1923" s="264" t="s">
        <v>2106</v>
      </c>
      <c r="C1923" s="270" t="s">
        <v>2439</v>
      </c>
      <c r="D1923" s="266" t="s">
        <v>44</v>
      </c>
      <c r="E1923" s="310">
        <v>2880</v>
      </c>
      <c r="F1923" s="313">
        <v>41737</v>
      </c>
      <c r="G1923" s="326">
        <v>2880</v>
      </c>
      <c r="H1923" s="98">
        <f t="shared" si="39"/>
        <v>0</v>
      </c>
      <c r="I1923" s="266" t="s">
        <v>21</v>
      </c>
    </row>
    <row r="1924" spans="1:9" x14ac:dyDescent="0.25">
      <c r="A1924" s="269"/>
      <c r="B1924" s="264" t="s">
        <v>2107</v>
      </c>
      <c r="C1924" s="270" t="s">
        <v>2439</v>
      </c>
      <c r="D1924" s="266" t="s">
        <v>2510</v>
      </c>
      <c r="E1924" s="310">
        <v>1077</v>
      </c>
      <c r="F1924" s="53">
        <v>41723</v>
      </c>
      <c r="G1924" s="52">
        <v>1077</v>
      </c>
      <c r="H1924" s="331">
        <f t="shared" si="39"/>
        <v>0</v>
      </c>
      <c r="I1924" s="266" t="s">
        <v>30</v>
      </c>
    </row>
    <row r="1925" spans="1:9" x14ac:dyDescent="0.25">
      <c r="A1925" s="269"/>
      <c r="B1925" s="264" t="s">
        <v>2108</v>
      </c>
      <c r="C1925" s="270" t="s">
        <v>2439</v>
      </c>
      <c r="D1925" s="266" t="s">
        <v>42</v>
      </c>
      <c r="E1925" s="310">
        <v>960</v>
      </c>
      <c r="F1925" s="313">
        <v>41737</v>
      </c>
      <c r="G1925" s="326">
        <v>960</v>
      </c>
      <c r="H1925" s="98">
        <f t="shared" si="39"/>
        <v>0</v>
      </c>
      <c r="I1925" s="266" t="s">
        <v>65</v>
      </c>
    </row>
    <row r="1926" spans="1:9" x14ac:dyDescent="0.25">
      <c r="A1926" s="269"/>
      <c r="B1926" s="264"/>
      <c r="C1926" s="270"/>
      <c r="D1926" s="51" t="s">
        <v>1918</v>
      </c>
      <c r="E1926" s="303"/>
      <c r="F1926" s="436"/>
      <c r="G1926" s="38"/>
      <c r="H1926" s="445">
        <f t="shared" si="39"/>
        <v>0</v>
      </c>
    </row>
    <row r="1927" spans="1:9" x14ac:dyDescent="0.25">
      <c r="A1927" s="395"/>
      <c r="B1927" s="306"/>
      <c r="C1927" s="446"/>
      <c r="D1927" s="37" t="s">
        <v>1206</v>
      </c>
      <c r="E1927" s="38"/>
      <c r="F1927" s="436"/>
      <c r="G1927" s="38"/>
      <c r="H1927" s="398"/>
    </row>
    <row r="1928" spans="1:9" x14ac:dyDescent="0.25">
      <c r="A1928" s="407"/>
      <c r="B1928" s="447"/>
      <c r="C1928" s="448"/>
      <c r="D1928" s="37" t="s">
        <v>1997</v>
      </c>
      <c r="E1928" s="38"/>
      <c r="F1928" s="436"/>
      <c r="G1928" s="38"/>
      <c r="H1928" s="398"/>
    </row>
    <row r="1929" spans="1:9" ht="18.75" x14ac:dyDescent="0.3">
      <c r="A1929" s="592" t="str">
        <f>A1860</f>
        <v>REMISIONES DE    M A R Z O        2 0 1 4</v>
      </c>
      <c r="B1929" s="592"/>
      <c r="C1929" s="592"/>
      <c r="D1929" s="592"/>
      <c r="E1929" s="592"/>
      <c r="F1929" s="592"/>
      <c r="G1929" s="339"/>
      <c r="H1929" s="135"/>
    </row>
    <row r="1930" spans="1:9" ht="35.25" thickBot="1" x14ac:dyDescent="0.35">
      <c r="A1930" s="340" t="s">
        <v>1</v>
      </c>
      <c r="B1930" s="256" t="s">
        <v>2</v>
      </c>
      <c r="C1930" s="257"/>
      <c r="D1930" s="258" t="s">
        <v>1531</v>
      </c>
      <c r="E1930" s="259" t="s">
        <v>4</v>
      </c>
      <c r="F1930" s="418" t="s">
        <v>5</v>
      </c>
      <c r="G1930" s="419" t="s">
        <v>6</v>
      </c>
      <c r="H1930" s="420" t="s">
        <v>7</v>
      </c>
    </row>
    <row r="1931" spans="1:9" ht="15.75" thickTop="1" x14ac:dyDescent="0.25">
      <c r="A1931" s="269">
        <v>41723</v>
      </c>
      <c r="B1931" s="264" t="s">
        <v>2109</v>
      </c>
      <c r="C1931" s="264" t="s">
        <v>2439</v>
      </c>
      <c r="D1931" s="266" t="s">
        <v>43</v>
      </c>
      <c r="E1931" s="310">
        <v>1440</v>
      </c>
      <c r="F1931" s="313">
        <v>41737</v>
      </c>
      <c r="G1931" s="326">
        <v>1440</v>
      </c>
      <c r="H1931" s="449">
        <f t="shared" ref="H1931:H1994" si="40">E1931-G1931</f>
        <v>0</v>
      </c>
    </row>
    <row r="1932" spans="1:9" x14ac:dyDescent="0.25">
      <c r="A1932" s="269"/>
      <c r="B1932" s="264" t="s">
        <v>2110</v>
      </c>
      <c r="C1932" s="270" t="s">
        <v>2439</v>
      </c>
      <c r="D1932" s="266" t="s">
        <v>52</v>
      </c>
      <c r="E1932" s="310">
        <v>261.60000000000002</v>
      </c>
      <c r="F1932" s="53">
        <v>41724</v>
      </c>
      <c r="G1932" s="52">
        <v>261.60000000000002</v>
      </c>
      <c r="H1932" s="331">
        <f t="shared" si="40"/>
        <v>0</v>
      </c>
    </row>
    <row r="1933" spans="1:9" x14ac:dyDescent="0.25">
      <c r="A1933" s="269"/>
      <c r="B1933" s="264" t="s">
        <v>2111</v>
      </c>
      <c r="C1933" s="270" t="s">
        <v>2439</v>
      </c>
      <c r="D1933" s="266" t="s">
        <v>55</v>
      </c>
      <c r="E1933" s="310">
        <v>10573.75</v>
      </c>
      <c r="F1933" s="53">
        <v>41723</v>
      </c>
      <c r="G1933" s="52">
        <v>10573.75</v>
      </c>
      <c r="H1933" s="331">
        <f t="shared" si="40"/>
        <v>0</v>
      </c>
    </row>
    <row r="1934" spans="1:9" x14ac:dyDescent="0.25">
      <c r="A1934" s="269"/>
      <c r="B1934" s="264" t="s">
        <v>2112</v>
      </c>
      <c r="C1934" s="270" t="s">
        <v>2439</v>
      </c>
      <c r="D1934" s="266" t="s">
        <v>667</v>
      </c>
      <c r="E1934" s="310">
        <v>10184.65</v>
      </c>
      <c r="F1934" s="53">
        <v>41723</v>
      </c>
      <c r="G1934" s="52">
        <v>10184.65</v>
      </c>
      <c r="H1934" s="331">
        <f t="shared" si="40"/>
        <v>0</v>
      </c>
    </row>
    <row r="1935" spans="1:9" x14ac:dyDescent="0.25">
      <c r="A1935" s="269"/>
      <c r="B1935" s="264" t="s">
        <v>2113</v>
      </c>
      <c r="C1935" s="270" t="s">
        <v>2439</v>
      </c>
      <c r="D1935" s="266" t="s">
        <v>923</v>
      </c>
      <c r="E1935" s="310">
        <v>18179.2</v>
      </c>
      <c r="F1935" s="53">
        <v>41723</v>
      </c>
      <c r="G1935" s="52">
        <v>18179.2</v>
      </c>
      <c r="H1935" s="331">
        <f t="shared" si="40"/>
        <v>0</v>
      </c>
    </row>
    <row r="1936" spans="1:9" x14ac:dyDescent="0.25">
      <c r="A1936" s="269"/>
      <c r="B1936" s="264" t="s">
        <v>2115</v>
      </c>
      <c r="C1936" s="270" t="s">
        <v>2439</v>
      </c>
      <c r="D1936" s="266" t="s">
        <v>189</v>
      </c>
      <c r="E1936" s="310">
        <v>14243.38</v>
      </c>
      <c r="F1936" s="313" t="s">
        <v>2511</v>
      </c>
      <c r="G1936" s="52">
        <v>14243.38</v>
      </c>
      <c r="H1936" s="98">
        <f t="shared" si="40"/>
        <v>0</v>
      </c>
    </row>
    <row r="1937" spans="1:8" x14ac:dyDescent="0.25">
      <c r="A1937" s="269"/>
      <c r="B1937" s="264" t="s">
        <v>2116</v>
      </c>
      <c r="C1937" s="270" t="s">
        <v>2439</v>
      </c>
      <c r="D1937" s="266" t="s">
        <v>123</v>
      </c>
      <c r="E1937" s="310">
        <v>8096</v>
      </c>
      <c r="F1937" s="317" t="s">
        <v>2512</v>
      </c>
      <c r="G1937" s="52">
        <v>8096</v>
      </c>
      <c r="H1937" s="98">
        <f t="shared" si="40"/>
        <v>0</v>
      </c>
    </row>
    <row r="1938" spans="1:8" x14ac:dyDescent="0.25">
      <c r="A1938" s="269"/>
      <c r="B1938" s="264" t="s">
        <v>2118</v>
      </c>
      <c r="C1938" s="270" t="s">
        <v>2439</v>
      </c>
      <c r="D1938" s="266" t="s">
        <v>373</v>
      </c>
      <c r="E1938" s="310">
        <v>3657.7</v>
      </c>
      <c r="F1938" s="53">
        <v>41723</v>
      </c>
      <c r="G1938" s="52">
        <v>3657.7</v>
      </c>
      <c r="H1938" s="98">
        <f t="shared" si="40"/>
        <v>0</v>
      </c>
    </row>
    <row r="1939" spans="1:8" x14ac:dyDescent="0.25">
      <c r="A1939" s="269"/>
      <c r="B1939" s="264" t="s">
        <v>2120</v>
      </c>
      <c r="C1939" s="270" t="s">
        <v>2439</v>
      </c>
      <c r="D1939" s="266" t="s">
        <v>57</v>
      </c>
      <c r="E1939" s="310">
        <v>735</v>
      </c>
      <c r="F1939" s="53">
        <v>41723</v>
      </c>
      <c r="G1939" s="52">
        <v>735</v>
      </c>
      <c r="H1939" s="98">
        <f t="shared" si="40"/>
        <v>0</v>
      </c>
    </row>
    <row r="1940" spans="1:8" x14ac:dyDescent="0.25">
      <c r="A1940" s="269"/>
      <c r="B1940" s="264" t="s">
        <v>2121</v>
      </c>
      <c r="C1940" s="270" t="s">
        <v>2439</v>
      </c>
      <c r="D1940" s="266" t="s">
        <v>54</v>
      </c>
      <c r="E1940" s="310">
        <v>6527</v>
      </c>
      <c r="F1940" s="53">
        <v>41723</v>
      </c>
      <c r="G1940" s="52">
        <v>6527</v>
      </c>
      <c r="H1940" s="98">
        <f t="shared" si="40"/>
        <v>0</v>
      </c>
    </row>
    <row r="1941" spans="1:8" x14ac:dyDescent="0.25">
      <c r="A1941" s="269"/>
      <c r="B1941" s="264" t="s">
        <v>2122</v>
      </c>
      <c r="C1941" s="270" t="s">
        <v>2439</v>
      </c>
      <c r="D1941" s="266" t="s">
        <v>34</v>
      </c>
      <c r="E1941" s="310">
        <v>3082.5</v>
      </c>
      <c r="F1941" s="53">
        <v>41723</v>
      </c>
      <c r="G1941" s="52">
        <v>3082.5</v>
      </c>
      <c r="H1941" s="98">
        <f t="shared" si="40"/>
        <v>0</v>
      </c>
    </row>
    <row r="1942" spans="1:8" x14ac:dyDescent="0.25">
      <c r="A1942" s="269"/>
      <c r="B1942" s="264" t="s">
        <v>2124</v>
      </c>
      <c r="C1942" s="270" t="s">
        <v>2439</v>
      </c>
      <c r="D1942" s="266" t="s">
        <v>8</v>
      </c>
      <c r="E1942" s="310">
        <v>73</v>
      </c>
      <c r="F1942" s="53">
        <v>41723</v>
      </c>
      <c r="G1942" s="52">
        <v>73</v>
      </c>
      <c r="H1942" s="98">
        <f t="shared" si="40"/>
        <v>0</v>
      </c>
    </row>
    <row r="1943" spans="1:8" x14ac:dyDescent="0.25">
      <c r="A1943" s="269"/>
      <c r="B1943" s="264" t="s">
        <v>2125</v>
      </c>
      <c r="C1943" s="270" t="s">
        <v>2439</v>
      </c>
      <c r="D1943" s="266" t="s">
        <v>29</v>
      </c>
      <c r="E1943" s="310">
        <v>5336</v>
      </c>
      <c r="F1943" s="53">
        <v>41723</v>
      </c>
      <c r="G1943" s="52">
        <v>5336</v>
      </c>
      <c r="H1943" s="98">
        <f t="shared" si="40"/>
        <v>0</v>
      </c>
    </row>
    <row r="1944" spans="1:8" x14ac:dyDescent="0.25">
      <c r="A1944" s="269"/>
      <c r="B1944" s="264" t="s">
        <v>2127</v>
      </c>
      <c r="C1944" s="270" t="s">
        <v>2439</v>
      </c>
      <c r="D1944" s="266" t="s">
        <v>287</v>
      </c>
      <c r="E1944" s="310">
        <v>4900</v>
      </c>
      <c r="F1944" s="53">
        <v>41723</v>
      </c>
      <c r="G1944" s="52">
        <v>4900</v>
      </c>
      <c r="H1944" s="98">
        <f t="shared" si="40"/>
        <v>0</v>
      </c>
    </row>
    <row r="1945" spans="1:8" x14ac:dyDescent="0.25">
      <c r="A1945" s="269"/>
      <c r="B1945" s="264" t="s">
        <v>2128</v>
      </c>
      <c r="C1945" s="270" t="s">
        <v>2439</v>
      </c>
      <c r="D1945" s="266" t="s">
        <v>136</v>
      </c>
      <c r="E1945" s="310">
        <v>545.20000000000005</v>
      </c>
      <c r="F1945" s="53">
        <v>41723</v>
      </c>
      <c r="G1945" s="52">
        <v>545.20000000000005</v>
      </c>
      <c r="H1945" s="98">
        <f t="shared" si="40"/>
        <v>0</v>
      </c>
    </row>
    <row r="1946" spans="1:8" x14ac:dyDescent="0.25">
      <c r="A1946" s="269"/>
      <c r="B1946" s="264" t="s">
        <v>2130</v>
      </c>
      <c r="C1946" s="270" t="s">
        <v>2439</v>
      </c>
      <c r="D1946" s="266" t="s">
        <v>2427</v>
      </c>
      <c r="E1946" s="310">
        <v>1389</v>
      </c>
      <c r="F1946" s="53">
        <v>41723</v>
      </c>
      <c r="G1946" s="52">
        <v>1389</v>
      </c>
      <c r="H1946" s="98">
        <f t="shared" si="40"/>
        <v>0</v>
      </c>
    </row>
    <row r="1947" spans="1:8" x14ac:dyDescent="0.25">
      <c r="A1947" s="269"/>
      <c r="B1947" s="264" t="s">
        <v>2133</v>
      </c>
      <c r="C1947" s="270" t="s">
        <v>2439</v>
      </c>
      <c r="D1947" s="266" t="s">
        <v>8</v>
      </c>
      <c r="E1947" s="310">
        <v>1608</v>
      </c>
      <c r="F1947" s="53">
        <v>41723</v>
      </c>
      <c r="G1947" s="52">
        <v>1608</v>
      </c>
      <c r="H1947" s="98">
        <f t="shared" si="40"/>
        <v>0</v>
      </c>
    </row>
    <row r="1948" spans="1:8" x14ac:dyDescent="0.25">
      <c r="A1948" s="269"/>
      <c r="B1948" s="264" t="s">
        <v>2135</v>
      </c>
      <c r="C1948" s="270" t="s">
        <v>2439</v>
      </c>
      <c r="D1948" s="266" t="s">
        <v>304</v>
      </c>
      <c r="E1948" s="310">
        <v>4646</v>
      </c>
      <c r="F1948" s="53">
        <v>41724</v>
      </c>
      <c r="G1948" s="52">
        <v>4646</v>
      </c>
      <c r="H1948" s="98">
        <f t="shared" si="40"/>
        <v>0</v>
      </c>
    </row>
    <row r="1949" spans="1:8" x14ac:dyDescent="0.25">
      <c r="A1949" s="269"/>
      <c r="B1949" s="264" t="s">
        <v>2136</v>
      </c>
      <c r="C1949" s="270" t="s">
        <v>2439</v>
      </c>
      <c r="D1949" s="266" t="s">
        <v>22</v>
      </c>
      <c r="E1949" s="310">
        <v>1989</v>
      </c>
      <c r="F1949" s="53">
        <v>41723</v>
      </c>
      <c r="G1949" s="52">
        <v>1989</v>
      </c>
      <c r="H1949" s="98">
        <f t="shared" si="40"/>
        <v>0</v>
      </c>
    </row>
    <row r="1950" spans="1:8" x14ac:dyDescent="0.25">
      <c r="A1950" s="269"/>
      <c r="B1950" s="264" t="s">
        <v>2137</v>
      </c>
      <c r="C1950" s="270" t="s">
        <v>2439</v>
      </c>
      <c r="D1950" s="266" t="s">
        <v>130</v>
      </c>
      <c r="E1950" s="310">
        <v>4910</v>
      </c>
      <c r="F1950" s="53">
        <v>41725</v>
      </c>
      <c r="G1950" s="52">
        <v>4910</v>
      </c>
      <c r="H1950" s="98">
        <f t="shared" si="40"/>
        <v>0</v>
      </c>
    </row>
    <row r="1951" spans="1:8" x14ac:dyDescent="0.25">
      <c r="A1951" s="269"/>
      <c r="B1951" s="264" t="s">
        <v>2139</v>
      </c>
      <c r="C1951" s="270" t="s">
        <v>2439</v>
      </c>
      <c r="D1951" s="266" t="s">
        <v>111</v>
      </c>
      <c r="E1951" s="310">
        <v>14419.6</v>
      </c>
      <c r="F1951" s="313">
        <v>41744</v>
      </c>
      <c r="G1951" s="326">
        <v>14419.6</v>
      </c>
      <c r="H1951" s="98">
        <f t="shared" si="40"/>
        <v>0</v>
      </c>
    </row>
    <row r="1952" spans="1:8" x14ac:dyDescent="0.25">
      <c r="A1952" s="269"/>
      <c r="B1952" s="264" t="s">
        <v>2140</v>
      </c>
      <c r="C1952" s="270" t="s">
        <v>2439</v>
      </c>
      <c r="D1952" s="266" t="s">
        <v>2129</v>
      </c>
      <c r="E1952" s="310">
        <v>609.6</v>
      </c>
      <c r="F1952" s="53">
        <v>41724</v>
      </c>
      <c r="G1952" s="52">
        <v>609.6</v>
      </c>
      <c r="H1952" s="98">
        <f t="shared" si="40"/>
        <v>0</v>
      </c>
    </row>
    <row r="1953" spans="1:8" x14ac:dyDescent="0.25">
      <c r="A1953" s="269"/>
      <c r="B1953" s="264" t="s">
        <v>2141</v>
      </c>
      <c r="C1953" s="270" t="s">
        <v>2439</v>
      </c>
      <c r="D1953" s="266" t="s">
        <v>257</v>
      </c>
      <c r="E1953" s="310">
        <v>12115.5</v>
      </c>
      <c r="F1953" s="53">
        <v>41724</v>
      </c>
      <c r="G1953" s="52">
        <v>12115.5</v>
      </c>
      <c r="H1953" s="98">
        <f t="shared" si="40"/>
        <v>0</v>
      </c>
    </row>
    <row r="1954" spans="1:8" x14ac:dyDescent="0.25">
      <c r="A1954" s="269"/>
      <c r="B1954" s="264" t="s">
        <v>2142</v>
      </c>
      <c r="C1954" s="270" t="s">
        <v>2439</v>
      </c>
      <c r="D1954" s="266" t="s">
        <v>124</v>
      </c>
      <c r="E1954" s="310">
        <v>4800</v>
      </c>
      <c r="F1954" s="53">
        <v>41723</v>
      </c>
      <c r="G1954" s="52">
        <v>4800</v>
      </c>
      <c r="H1954" s="98">
        <f t="shared" si="40"/>
        <v>0</v>
      </c>
    </row>
    <row r="1955" spans="1:8" x14ac:dyDescent="0.25">
      <c r="A1955" s="269"/>
      <c r="B1955" s="264" t="s">
        <v>2143</v>
      </c>
      <c r="C1955" s="270" t="s">
        <v>2439</v>
      </c>
      <c r="D1955" s="266" t="s">
        <v>1669</v>
      </c>
      <c r="E1955" s="310">
        <v>7320.6</v>
      </c>
      <c r="F1955" s="53">
        <v>41724</v>
      </c>
      <c r="G1955" s="52">
        <v>7320.6</v>
      </c>
      <c r="H1955" s="98">
        <f t="shared" si="40"/>
        <v>0</v>
      </c>
    </row>
    <row r="1956" spans="1:8" x14ac:dyDescent="0.25">
      <c r="A1956" s="269"/>
      <c r="B1956" s="264" t="s">
        <v>2144</v>
      </c>
      <c r="C1956" s="270" t="s">
        <v>2439</v>
      </c>
      <c r="D1956" s="266" t="s">
        <v>231</v>
      </c>
      <c r="E1956" s="310">
        <v>1259.2</v>
      </c>
      <c r="F1956" s="53">
        <v>41724</v>
      </c>
      <c r="G1956" s="64">
        <v>1259.2</v>
      </c>
      <c r="H1956" s="98">
        <f t="shared" si="40"/>
        <v>0</v>
      </c>
    </row>
    <row r="1957" spans="1:8" x14ac:dyDescent="0.25">
      <c r="A1957" s="269"/>
      <c r="B1957" s="264" t="s">
        <v>2145</v>
      </c>
      <c r="C1957" s="270" t="s">
        <v>2439</v>
      </c>
      <c r="D1957" s="266" t="s">
        <v>959</v>
      </c>
      <c r="E1957" s="310">
        <v>963.2</v>
      </c>
      <c r="F1957" s="313" t="s">
        <v>2513</v>
      </c>
      <c r="G1957" s="64">
        <v>963.2</v>
      </c>
      <c r="H1957" s="98">
        <f t="shared" si="40"/>
        <v>0</v>
      </c>
    </row>
    <row r="1958" spans="1:8" x14ac:dyDescent="0.25">
      <c r="A1958" s="269"/>
      <c r="B1958" s="264" t="s">
        <v>2146</v>
      </c>
      <c r="C1958" s="270" t="s">
        <v>2439</v>
      </c>
      <c r="D1958" s="266" t="s">
        <v>8</v>
      </c>
      <c r="E1958" s="310">
        <v>1973</v>
      </c>
      <c r="F1958" s="53">
        <v>41723</v>
      </c>
      <c r="G1958" s="52">
        <v>1973</v>
      </c>
      <c r="H1958" s="98">
        <f t="shared" si="40"/>
        <v>0</v>
      </c>
    </row>
    <row r="1959" spans="1:8" x14ac:dyDescent="0.25">
      <c r="A1959" s="269"/>
      <c r="B1959" s="264" t="s">
        <v>2147</v>
      </c>
      <c r="C1959" s="270" t="s">
        <v>2439</v>
      </c>
      <c r="D1959" s="266" t="s">
        <v>240</v>
      </c>
      <c r="E1959" s="310">
        <v>32256.6</v>
      </c>
      <c r="F1959" s="344" t="s">
        <v>2514</v>
      </c>
      <c r="G1959" s="326">
        <v>32256.6</v>
      </c>
      <c r="H1959" s="98">
        <f t="shared" si="40"/>
        <v>0</v>
      </c>
    </row>
    <row r="1960" spans="1:8" x14ac:dyDescent="0.25">
      <c r="A1960" s="269"/>
      <c r="B1960" s="264" t="s">
        <v>2148</v>
      </c>
      <c r="C1960" s="270" t="s">
        <v>2439</v>
      </c>
      <c r="D1960" s="266" t="s">
        <v>242</v>
      </c>
      <c r="E1960" s="310">
        <v>24852</v>
      </c>
      <c r="F1960" s="344" t="s">
        <v>2515</v>
      </c>
      <c r="G1960" s="326">
        <v>24852</v>
      </c>
      <c r="H1960" s="98">
        <f t="shared" si="40"/>
        <v>0</v>
      </c>
    </row>
    <row r="1961" spans="1:8" x14ac:dyDescent="0.25">
      <c r="A1961" s="269"/>
      <c r="B1961" s="264" t="s">
        <v>2149</v>
      </c>
      <c r="C1961" s="270" t="s">
        <v>2439</v>
      </c>
      <c r="D1961" s="266" t="s">
        <v>244</v>
      </c>
      <c r="E1961" s="310">
        <v>18459.599999999999</v>
      </c>
      <c r="F1961" s="344" t="s">
        <v>2516</v>
      </c>
      <c r="G1961" s="326">
        <v>18459.599999999999</v>
      </c>
      <c r="H1961" s="98">
        <f t="shared" si="40"/>
        <v>0</v>
      </c>
    </row>
    <row r="1962" spans="1:8" x14ac:dyDescent="0.25">
      <c r="A1962" s="269"/>
      <c r="B1962" s="264" t="s">
        <v>2150</v>
      </c>
      <c r="C1962" s="270" t="s">
        <v>2439</v>
      </c>
      <c r="D1962" s="266" t="s">
        <v>149</v>
      </c>
      <c r="E1962" s="310">
        <v>12032.6</v>
      </c>
      <c r="F1962" s="78" t="s">
        <v>2517</v>
      </c>
      <c r="G1962" s="52">
        <v>12032.6</v>
      </c>
      <c r="H1962" s="98">
        <f t="shared" si="40"/>
        <v>0</v>
      </c>
    </row>
    <row r="1963" spans="1:8" x14ac:dyDescent="0.25">
      <c r="A1963" s="269"/>
      <c r="B1963" s="264" t="s">
        <v>2152</v>
      </c>
      <c r="C1963" s="270" t="s">
        <v>2439</v>
      </c>
      <c r="D1963" s="266" t="s">
        <v>8</v>
      </c>
      <c r="E1963" s="310">
        <v>240</v>
      </c>
      <c r="F1963" s="53">
        <v>41723</v>
      </c>
      <c r="G1963" s="52">
        <v>240</v>
      </c>
      <c r="H1963" s="98">
        <f t="shared" si="40"/>
        <v>0</v>
      </c>
    </row>
    <row r="1964" spans="1:8" ht="34.5" x14ac:dyDescent="0.25">
      <c r="A1964" s="269"/>
      <c r="B1964" s="264" t="s">
        <v>2153</v>
      </c>
      <c r="C1964" s="270" t="s">
        <v>2439</v>
      </c>
      <c r="D1964" s="266" t="s">
        <v>110</v>
      </c>
      <c r="E1964" s="310">
        <v>69271.89</v>
      </c>
      <c r="F1964" s="450" t="s">
        <v>2518</v>
      </c>
      <c r="G1964" s="326">
        <v>69271.89</v>
      </c>
      <c r="H1964" s="98">
        <f t="shared" si="40"/>
        <v>0</v>
      </c>
    </row>
    <row r="1965" spans="1:8" x14ac:dyDescent="0.25">
      <c r="A1965" s="269"/>
      <c r="B1965" s="264" t="s">
        <v>2154</v>
      </c>
      <c r="C1965" s="270" t="s">
        <v>2439</v>
      </c>
      <c r="D1965" s="266" t="s">
        <v>2450</v>
      </c>
      <c r="E1965" s="310">
        <v>13377</v>
      </c>
      <c r="F1965" s="53">
        <v>41724</v>
      </c>
      <c r="G1965" s="52">
        <v>13377</v>
      </c>
      <c r="H1965" s="98">
        <f t="shared" si="40"/>
        <v>0</v>
      </c>
    </row>
    <row r="1966" spans="1:8" x14ac:dyDescent="0.25">
      <c r="A1966" s="269"/>
      <c r="B1966" s="264" t="s">
        <v>2155</v>
      </c>
      <c r="C1966" s="270" t="s">
        <v>2439</v>
      </c>
      <c r="D1966" s="273" t="s">
        <v>53</v>
      </c>
      <c r="E1966" s="318">
        <v>0</v>
      </c>
      <c r="F1966" s="53"/>
      <c r="G1966" s="52"/>
      <c r="H1966" s="98">
        <f t="shared" si="40"/>
        <v>0</v>
      </c>
    </row>
    <row r="1967" spans="1:8" x14ac:dyDescent="0.25">
      <c r="A1967" s="269"/>
      <c r="B1967" s="264" t="s">
        <v>2156</v>
      </c>
      <c r="C1967" s="270" t="s">
        <v>2439</v>
      </c>
      <c r="D1967" s="266" t="s">
        <v>435</v>
      </c>
      <c r="E1967" s="310">
        <v>992</v>
      </c>
      <c r="F1967" s="313" t="s">
        <v>2519</v>
      </c>
      <c r="G1967" s="52">
        <v>992</v>
      </c>
      <c r="H1967" s="98">
        <f t="shared" si="40"/>
        <v>0</v>
      </c>
    </row>
    <row r="1968" spans="1:8" x14ac:dyDescent="0.25">
      <c r="A1968" s="269"/>
      <c r="B1968" s="264" t="s">
        <v>2157</v>
      </c>
      <c r="C1968" s="270" t="s">
        <v>2439</v>
      </c>
      <c r="D1968" s="266" t="s">
        <v>213</v>
      </c>
      <c r="E1968" s="310">
        <v>1830.5</v>
      </c>
      <c r="F1968" s="53">
        <v>41724</v>
      </c>
      <c r="G1968" s="52">
        <v>1830.5</v>
      </c>
      <c r="H1968" s="98">
        <f t="shared" si="40"/>
        <v>0</v>
      </c>
    </row>
    <row r="1969" spans="1:9" x14ac:dyDescent="0.25">
      <c r="A1969" s="269"/>
      <c r="B1969" s="264" t="s">
        <v>2158</v>
      </c>
      <c r="C1969" s="270" t="s">
        <v>2439</v>
      </c>
      <c r="D1969" s="266" t="s">
        <v>2520</v>
      </c>
      <c r="E1969" s="310">
        <v>1689.5</v>
      </c>
      <c r="F1969" s="53">
        <v>41724</v>
      </c>
      <c r="G1969" s="52">
        <v>1689.5</v>
      </c>
      <c r="H1969" s="98">
        <f t="shared" si="40"/>
        <v>0</v>
      </c>
    </row>
    <row r="1970" spans="1:9" x14ac:dyDescent="0.25">
      <c r="A1970" s="269">
        <v>41724</v>
      </c>
      <c r="B1970" s="264" t="s">
        <v>2159</v>
      </c>
      <c r="C1970" s="270" t="s">
        <v>2439</v>
      </c>
      <c r="D1970" s="266" t="s">
        <v>1077</v>
      </c>
      <c r="E1970" s="310">
        <v>47</v>
      </c>
      <c r="F1970" s="53">
        <v>41724</v>
      </c>
      <c r="G1970" s="52">
        <v>47</v>
      </c>
      <c r="H1970" s="98">
        <f t="shared" si="40"/>
        <v>0</v>
      </c>
      <c r="I1970" s="266"/>
    </row>
    <row r="1971" spans="1:9" x14ac:dyDescent="0.25">
      <c r="A1971" s="269"/>
      <c r="B1971" s="264" t="s">
        <v>2160</v>
      </c>
      <c r="C1971" s="270" t="s">
        <v>2439</v>
      </c>
      <c r="D1971" s="266" t="s">
        <v>25</v>
      </c>
      <c r="E1971" s="310">
        <v>36309.800000000003</v>
      </c>
      <c r="F1971" s="317" t="s">
        <v>2521</v>
      </c>
      <c r="G1971" s="326">
        <v>36309.800000000003</v>
      </c>
      <c r="H1971" s="98">
        <f t="shared" si="40"/>
        <v>0</v>
      </c>
      <c r="I1971" s="66" t="s">
        <v>217</v>
      </c>
    </row>
    <row r="1972" spans="1:9" x14ac:dyDescent="0.25">
      <c r="A1972" s="269"/>
      <c r="B1972" s="264" t="s">
        <v>2161</v>
      </c>
      <c r="C1972" s="270" t="s">
        <v>2439</v>
      </c>
      <c r="D1972" s="266" t="s">
        <v>152</v>
      </c>
      <c r="E1972" s="310">
        <v>7440.5</v>
      </c>
      <c r="F1972" s="53">
        <v>41724</v>
      </c>
      <c r="G1972" s="52">
        <v>7440.5</v>
      </c>
      <c r="H1972" s="98">
        <f t="shared" si="40"/>
        <v>0</v>
      </c>
      <c r="I1972" s="266"/>
    </row>
    <row r="1973" spans="1:9" x14ac:dyDescent="0.25">
      <c r="A1973" s="269"/>
      <c r="B1973" s="264" t="s">
        <v>2162</v>
      </c>
      <c r="C1973" s="270" t="s">
        <v>2439</v>
      </c>
      <c r="D1973" s="273" t="s">
        <v>53</v>
      </c>
      <c r="E1973" s="318">
        <v>0</v>
      </c>
      <c r="F1973" s="53"/>
      <c r="G1973" s="52"/>
      <c r="H1973" s="98">
        <f t="shared" si="40"/>
        <v>0</v>
      </c>
      <c r="I1973" s="266" t="s">
        <v>1245</v>
      </c>
    </row>
    <row r="1974" spans="1:9" x14ac:dyDescent="0.25">
      <c r="A1974" s="269"/>
      <c r="B1974" s="264" t="s">
        <v>2163</v>
      </c>
      <c r="C1974" s="270" t="s">
        <v>2439</v>
      </c>
      <c r="D1974" s="266" t="s">
        <v>14</v>
      </c>
      <c r="E1974" s="310">
        <v>5031.5</v>
      </c>
      <c r="F1974" s="53">
        <v>41724</v>
      </c>
      <c r="G1974" s="52">
        <v>5031.5</v>
      </c>
      <c r="H1974" s="98">
        <f t="shared" si="40"/>
        <v>0</v>
      </c>
      <c r="I1974" s="266" t="s">
        <v>65</v>
      </c>
    </row>
    <row r="1975" spans="1:9" x14ac:dyDescent="0.25">
      <c r="A1975" s="269"/>
      <c r="B1975" s="264" t="s">
        <v>2164</v>
      </c>
      <c r="C1975" s="270" t="s">
        <v>2439</v>
      </c>
      <c r="D1975" s="266" t="s">
        <v>2522</v>
      </c>
      <c r="E1975" s="310">
        <v>3364</v>
      </c>
      <c r="F1975" s="53">
        <v>41724</v>
      </c>
      <c r="G1975" s="52">
        <v>3364</v>
      </c>
      <c r="H1975" s="98">
        <f t="shared" si="40"/>
        <v>0</v>
      </c>
      <c r="I1975" s="266"/>
    </row>
    <row r="1976" spans="1:9" x14ac:dyDescent="0.25">
      <c r="A1976" s="269"/>
      <c r="B1976" s="264" t="s">
        <v>2165</v>
      </c>
      <c r="C1976" s="270" t="s">
        <v>2439</v>
      </c>
      <c r="D1976" s="266" t="s">
        <v>116</v>
      </c>
      <c r="E1976" s="310">
        <v>1364</v>
      </c>
      <c r="F1976" s="53">
        <v>41724</v>
      </c>
      <c r="G1976" s="52">
        <v>1364</v>
      </c>
      <c r="H1976" s="98">
        <f t="shared" si="40"/>
        <v>0</v>
      </c>
      <c r="I1976" s="266"/>
    </row>
    <row r="1977" spans="1:9" x14ac:dyDescent="0.25">
      <c r="A1977" s="269"/>
      <c r="B1977" s="264" t="s">
        <v>2166</v>
      </c>
      <c r="C1977" s="270" t="s">
        <v>2439</v>
      </c>
      <c r="D1977" s="266" t="s">
        <v>2522</v>
      </c>
      <c r="E1977" s="310">
        <v>101</v>
      </c>
      <c r="F1977" s="53">
        <v>41724</v>
      </c>
      <c r="G1977" s="52">
        <v>101</v>
      </c>
      <c r="H1977" s="98">
        <f t="shared" si="40"/>
        <v>0</v>
      </c>
      <c r="I1977" s="266"/>
    </row>
    <row r="1978" spans="1:9" x14ac:dyDescent="0.25">
      <c r="A1978" s="269"/>
      <c r="B1978" s="264" t="s">
        <v>2167</v>
      </c>
      <c r="C1978" s="270" t="s">
        <v>2439</v>
      </c>
      <c r="D1978" s="266" t="s">
        <v>44</v>
      </c>
      <c r="E1978" s="310">
        <v>3840</v>
      </c>
      <c r="F1978" s="313">
        <v>41737</v>
      </c>
      <c r="G1978" s="326">
        <v>3840</v>
      </c>
      <c r="H1978" s="98">
        <f t="shared" si="40"/>
        <v>0</v>
      </c>
      <c r="I1978" s="266" t="s">
        <v>65</v>
      </c>
    </row>
    <row r="1979" spans="1:9" x14ac:dyDescent="0.25">
      <c r="A1979" s="269"/>
      <c r="B1979" s="264" t="s">
        <v>2168</v>
      </c>
      <c r="C1979" s="270" t="s">
        <v>2439</v>
      </c>
      <c r="D1979" s="266" t="s">
        <v>51</v>
      </c>
      <c r="E1979" s="310">
        <v>2575.5</v>
      </c>
      <c r="F1979" s="53">
        <v>41724</v>
      </c>
      <c r="G1979" s="52">
        <v>2575.5</v>
      </c>
      <c r="H1979" s="98">
        <f t="shared" si="40"/>
        <v>0</v>
      </c>
      <c r="I1979" s="266" t="s">
        <v>65</v>
      </c>
    </row>
    <row r="1980" spans="1:9" x14ac:dyDescent="0.25">
      <c r="A1980" s="269"/>
      <c r="B1980" s="264" t="s">
        <v>2169</v>
      </c>
      <c r="C1980" s="270" t="s">
        <v>2439</v>
      </c>
      <c r="D1980" s="266" t="s">
        <v>36</v>
      </c>
      <c r="E1980" s="310">
        <v>11519</v>
      </c>
      <c r="F1980" s="313">
        <v>41769</v>
      </c>
      <c r="G1980" s="326">
        <v>11519</v>
      </c>
      <c r="H1980" s="98">
        <f t="shared" si="40"/>
        <v>0</v>
      </c>
      <c r="I1980" s="266" t="s">
        <v>65</v>
      </c>
    </row>
    <row r="1981" spans="1:9" x14ac:dyDescent="0.25">
      <c r="A1981" s="269"/>
      <c r="B1981" s="264" t="s">
        <v>2170</v>
      </c>
      <c r="C1981" s="270" t="s">
        <v>2439</v>
      </c>
      <c r="D1981" s="266" t="s">
        <v>136</v>
      </c>
      <c r="E1981" s="310">
        <v>966</v>
      </c>
      <c r="F1981" s="53">
        <v>41724</v>
      </c>
      <c r="G1981" s="52">
        <v>966</v>
      </c>
      <c r="H1981" s="98">
        <f t="shared" si="40"/>
        <v>0</v>
      </c>
      <c r="I1981" s="266" t="s">
        <v>65</v>
      </c>
    </row>
    <row r="1982" spans="1:9" x14ac:dyDescent="0.25">
      <c r="A1982" s="269"/>
      <c r="B1982" s="264" t="s">
        <v>2171</v>
      </c>
      <c r="C1982" s="270" t="s">
        <v>2439</v>
      </c>
      <c r="D1982" s="266" t="s">
        <v>260</v>
      </c>
      <c r="E1982" s="310">
        <v>1152</v>
      </c>
      <c r="F1982" s="53">
        <v>41724</v>
      </c>
      <c r="G1982" s="52">
        <v>1152</v>
      </c>
      <c r="H1982" s="98">
        <f t="shared" si="40"/>
        <v>0</v>
      </c>
      <c r="I1982" s="266" t="s">
        <v>65</v>
      </c>
    </row>
    <row r="1983" spans="1:9" x14ac:dyDescent="0.25">
      <c r="A1983" s="269"/>
      <c r="B1983" s="264" t="s">
        <v>2173</v>
      </c>
      <c r="C1983" s="270" t="s">
        <v>2439</v>
      </c>
      <c r="D1983" s="266" t="s">
        <v>48</v>
      </c>
      <c r="E1983" s="310">
        <v>585.5</v>
      </c>
      <c r="F1983" s="53">
        <v>41724</v>
      </c>
      <c r="G1983" s="52">
        <v>585.5</v>
      </c>
      <c r="H1983" s="98">
        <f t="shared" si="40"/>
        <v>0</v>
      </c>
      <c r="I1983" s="266" t="s">
        <v>65</v>
      </c>
    </row>
    <row r="1984" spans="1:9" x14ac:dyDescent="0.25">
      <c r="A1984" s="269"/>
      <c r="B1984" s="264" t="s">
        <v>2174</v>
      </c>
      <c r="C1984" s="270" t="s">
        <v>2439</v>
      </c>
      <c r="D1984" s="266" t="s">
        <v>123</v>
      </c>
      <c r="E1984" s="310">
        <v>4216</v>
      </c>
      <c r="F1984" s="313" t="s">
        <v>2523</v>
      </c>
      <c r="G1984" s="52">
        <v>4216</v>
      </c>
      <c r="H1984" s="98">
        <f t="shared" si="40"/>
        <v>0</v>
      </c>
      <c r="I1984" s="266" t="s">
        <v>8</v>
      </c>
    </row>
    <row r="1985" spans="1:9" x14ac:dyDescent="0.25">
      <c r="A1985" s="269"/>
      <c r="B1985" s="264" t="s">
        <v>2175</v>
      </c>
      <c r="C1985" s="270" t="s">
        <v>2439</v>
      </c>
      <c r="D1985" s="266" t="s">
        <v>58</v>
      </c>
      <c r="E1985" s="310">
        <v>30758</v>
      </c>
      <c r="F1985" s="317" t="s">
        <v>2524</v>
      </c>
      <c r="G1985" s="52">
        <v>30758</v>
      </c>
      <c r="H1985" s="98">
        <f t="shared" si="40"/>
        <v>0</v>
      </c>
      <c r="I1985" s="266" t="s">
        <v>8</v>
      </c>
    </row>
    <row r="1986" spans="1:9" x14ac:dyDescent="0.25">
      <c r="A1986" s="269"/>
      <c r="B1986" s="264" t="s">
        <v>2177</v>
      </c>
      <c r="C1986" s="270" t="s">
        <v>2439</v>
      </c>
      <c r="D1986" s="266" t="s">
        <v>55</v>
      </c>
      <c r="E1986" s="310">
        <v>5166</v>
      </c>
      <c r="F1986" s="53">
        <v>41724</v>
      </c>
      <c r="G1986" s="52">
        <v>5166</v>
      </c>
      <c r="H1986" s="98">
        <f t="shared" si="40"/>
        <v>0</v>
      </c>
      <c r="I1986" s="266" t="s">
        <v>8</v>
      </c>
    </row>
    <row r="1987" spans="1:9" x14ac:dyDescent="0.25">
      <c r="A1987" s="269"/>
      <c r="B1987" s="264" t="s">
        <v>2178</v>
      </c>
      <c r="C1987" s="270" t="s">
        <v>2439</v>
      </c>
      <c r="D1987" s="266" t="s">
        <v>183</v>
      </c>
      <c r="E1987" s="310">
        <v>37029</v>
      </c>
      <c r="F1987" s="53">
        <v>41724</v>
      </c>
      <c r="G1987" s="52">
        <v>37029</v>
      </c>
      <c r="H1987" s="98">
        <f t="shared" si="40"/>
        <v>0</v>
      </c>
      <c r="I1987" s="266" t="s">
        <v>12</v>
      </c>
    </row>
    <row r="1988" spans="1:9" x14ac:dyDescent="0.25">
      <c r="A1988" s="269"/>
      <c r="B1988" s="264" t="s">
        <v>2179</v>
      </c>
      <c r="C1988" s="270" t="s">
        <v>2439</v>
      </c>
      <c r="D1988" s="266" t="s">
        <v>11</v>
      </c>
      <c r="E1988" s="310">
        <v>25953.5</v>
      </c>
      <c r="F1988" s="313">
        <v>41754</v>
      </c>
      <c r="G1988" s="326">
        <v>25953.5</v>
      </c>
      <c r="H1988" s="98">
        <f t="shared" si="40"/>
        <v>0</v>
      </c>
      <c r="I1988" s="266" t="s">
        <v>217</v>
      </c>
    </row>
    <row r="1989" spans="1:9" x14ac:dyDescent="0.25">
      <c r="A1989" s="269"/>
      <c r="B1989" s="264" t="s">
        <v>2180</v>
      </c>
      <c r="C1989" s="270" t="s">
        <v>2439</v>
      </c>
      <c r="D1989" s="266" t="s">
        <v>134</v>
      </c>
      <c r="E1989" s="310">
        <v>5046</v>
      </c>
      <c r="F1989" s="53">
        <v>41725</v>
      </c>
      <c r="G1989" s="52">
        <v>5046</v>
      </c>
      <c r="H1989" s="98">
        <f t="shared" si="40"/>
        <v>0</v>
      </c>
      <c r="I1989" s="266" t="s">
        <v>217</v>
      </c>
    </row>
    <row r="1990" spans="1:9" x14ac:dyDescent="0.25">
      <c r="A1990" s="269"/>
      <c r="B1990" s="264" t="s">
        <v>2181</v>
      </c>
      <c r="C1990" s="270" t="s">
        <v>2439</v>
      </c>
      <c r="D1990" s="273" t="s">
        <v>53</v>
      </c>
      <c r="E1990" s="318">
        <v>0</v>
      </c>
      <c r="F1990" s="53"/>
      <c r="G1990" s="52"/>
      <c r="H1990" s="331">
        <f t="shared" si="40"/>
        <v>0</v>
      </c>
      <c r="I1990" s="266" t="s">
        <v>1245</v>
      </c>
    </row>
    <row r="1991" spans="1:9" x14ac:dyDescent="0.25">
      <c r="A1991" s="269"/>
      <c r="B1991" s="264" t="s">
        <v>2182</v>
      </c>
      <c r="C1991" s="270" t="s">
        <v>2439</v>
      </c>
      <c r="D1991" s="266" t="s">
        <v>62</v>
      </c>
      <c r="E1991" s="310">
        <v>25576.5</v>
      </c>
      <c r="F1991" s="53">
        <v>41724</v>
      </c>
      <c r="G1991" s="52">
        <v>25576.5</v>
      </c>
      <c r="H1991" s="331">
        <f t="shared" si="40"/>
        <v>0</v>
      </c>
      <c r="I1991" s="266" t="s">
        <v>8</v>
      </c>
    </row>
    <row r="1992" spans="1:9" x14ac:dyDescent="0.25">
      <c r="A1992" s="269"/>
      <c r="B1992" s="264" t="s">
        <v>2183</v>
      </c>
      <c r="C1992" s="270" t="s">
        <v>2439</v>
      </c>
      <c r="D1992" s="266" t="s">
        <v>110</v>
      </c>
      <c r="E1992" s="310">
        <v>24254</v>
      </c>
      <c r="F1992" s="313">
        <v>41737</v>
      </c>
      <c r="G1992" s="326">
        <v>24254</v>
      </c>
      <c r="H1992" s="98">
        <f t="shared" si="40"/>
        <v>0</v>
      </c>
      <c r="I1992" s="266" t="s">
        <v>30</v>
      </c>
    </row>
    <row r="1993" spans="1:9" x14ac:dyDescent="0.25">
      <c r="A1993" s="269"/>
      <c r="B1993" s="264" t="s">
        <v>2184</v>
      </c>
      <c r="C1993" s="270" t="s">
        <v>2439</v>
      </c>
      <c r="D1993" s="266" t="s">
        <v>34</v>
      </c>
      <c r="E1993" s="310">
        <v>1917.5</v>
      </c>
      <c r="F1993" s="53">
        <v>41725</v>
      </c>
      <c r="G1993" s="52">
        <v>1917.5</v>
      </c>
      <c r="H1993" s="331">
        <f t="shared" si="40"/>
        <v>0</v>
      </c>
      <c r="I1993" s="266" t="s">
        <v>30</v>
      </c>
    </row>
    <row r="1994" spans="1:9" x14ac:dyDescent="0.25">
      <c r="A1994" s="269"/>
      <c r="B1994" s="264" t="s">
        <v>2185</v>
      </c>
      <c r="C1994" s="270" t="s">
        <v>2439</v>
      </c>
      <c r="D1994" s="266" t="s">
        <v>68</v>
      </c>
      <c r="E1994" s="310">
        <v>2006</v>
      </c>
      <c r="F1994" s="53">
        <v>41725</v>
      </c>
      <c r="G1994" s="52">
        <v>2006</v>
      </c>
      <c r="H1994" s="331">
        <f t="shared" si="40"/>
        <v>0</v>
      </c>
      <c r="I1994" s="266" t="s">
        <v>217</v>
      </c>
    </row>
    <row r="1995" spans="1:9" x14ac:dyDescent="0.25">
      <c r="A1995" s="269"/>
      <c r="B1995" s="283"/>
      <c r="C1995" s="434"/>
      <c r="D1995" s="451" t="s">
        <v>1918</v>
      </c>
      <c r="E1995" s="24"/>
      <c r="F1995" s="452"/>
      <c r="G1995" s="24"/>
      <c r="H1995" s="18">
        <f t="shared" ref="H1995" si="41">E1995-G1995</f>
        <v>0</v>
      </c>
    </row>
    <row r="1996" spans="1:9" x14ac:dyDescent="0.25">
      <c r="A1996" s="407"/>
      <c r="B1996" s="453"/>
      <c r="C1996" s="453"/>
      <c r="D1996" s="451" t="s">
        <v>1919</v>
      </c>
      <c r="E1996" s="24"/>
      <c r="F1996" s="452"/>
      <c r="G1996" s="24"/>
      <c r="H1996" s="18"/>
    </row>
    <row r="1997" spans="1:9" x14ac:dyDescent="0.25">
      <c r="A1997" s="407"/>
      <c r="B1997" s="453"/>
      <c r="C1997" s="453"/>
      <c r="D1997" s="451" t="s">
        <v>1997</v>
      </c>
      <c r="E1997" s="24"/>
      <c r="F1997" s="452"/>
      <c r="G1997" s="24"/>
      <c r="H1997" s="18"/>
    </row>
    <row r="1998" spans="1:9" ht="18.75" x14ac:dyDescent="0.3">
      <c r="A1998" s="594" t="str">
        <f>A1929</f>
        <v>REMISIONES DE    M A R Z O        2 0 1 4</v>
      </c>
      <c r="B1998" s="594"/>
      <c r="C1998" s="594"/>
      <c r="D1998" s="594"/>
      <c r="E1998" s="594"/>
      <c r="F1998" s="594"/>
      <c r="G1998" s="454"/>
      <c r="H1998" s="135"/>
    </row>
    <row r="1999" spans="1:9" ht="35.25" thickBot="1" x14ac:dyDescent="0.35">
      <c r="A1999" s="255" t="s">
        <v>1</v>
      </c>
      <c r="B1999" s="291" t="s">
        <v>2</v>
      </c>
      <c r="C1999" s="292"/>
      <c r="D1999" s="258" t="s">
        <v>1531</v>
      </c>
      <c r="E1999" s="259" t="s">
        <v>4</v>
      </c>
      <c r="F1999" s="293" t="s">
        <v>5</v>
      </c>
      <c r="G1999" s="261" t="s">
        <v>6</v>
      </c>
      <c r="H1999" s="262" t="s">
        <v>7</v>
      </c>
    </row>
    <row r="2000" spans="1:9" ht="15.75" thickTop="1" x14ac:dyDescent="0.25">
      <c r="A2000" s="362">
        <v>41724</v>
      </c>
      <c r="B2000" s="435" t="s">
        <v>2186</v>
      </c>
      <c r="C2000" s="435" t="s">
        <v>2439</v>
      </c>
      <c r="D2000" s="266" t="s">
        <v>29</v>
      </c>
      <c r="E2000" s="66">
        <v>3940</v>
      </c>
      <c r="F2000" s="298">
        <v>41725</v>
      </c>
      <c r="G2000" s="299">
        <v>3940</v>
      </c>
      <c r="H2000" s="60">
        <f t="shared" ref="H2000:H2063" si="42">E2000-G2000</f>
        <v>0</v>
      </c>
      <c r="I2000" s="266" t="s">
        <v>30</v>
      </c>
    </row>
    <row r="2001" spans="1:9" x14ac:dyDescent="0.25">
      <c r="A2001" s="269"/>
      <c r="B2001" s="264" t="s">
        <v>2188</v>
      </c>
      <c r="C2001" s="270" t="s">
        <v>2439</v>
      </c>
      <c r="D2001" s="266" t="s">
        <v>215</v>
      </c>
      <c r="E2001" s="310">
        <v>479</v>
      </c>
      <c r="F2001" s="53">
        <v>41724</v>
      </c>
      <c r="G2001" s="52">
        <v>479</v>
      </c>
      <c r="H2001" s="331">
        <f t="shared" si="42"/>
        <v>0</v>
      </c>
      <c r="I2001" s="266"/>
    </row>
    <row r="2002" spans="1:9" x14ac:dyDescent="0.25">
      <c r="A2002" s="269"/>
      <c r="B2002" s="264" t="s">
        <v>2190</v>
      </c>
      <c r="C2002" s="270" t="s">
        <v>2439</v>
      </c>
      <c r="D2002" s="266" t="s">
        <v>124</v>
      </c>
      <c r="E2002" s="310">
        <v>8554</v>
      </c>
      <c r="F2002" s="53">
        <v>41725</v>
      </c>
      <c r="G2002" s="52">
        <v>8554</v>
      </c>
      <c r="H2002" s="331">
        <f t="shared" si="42"/>
        <v>0</v>
      </c>
      <c r="I2002" s="266" t="s">
        <v>30</v>
      </c>
    </row>
    <row r="2003" spans="1:9" x14ac:dyDescent="0.25">
      <c r="A2003" s="269"/>
      <c r="B2003" s="264" t="s">
        <v>2191</v>
      </c>
      <c r="C2003" s="270" t="s">
        <v>2439</v>
      </c>
      <c r="D2003" s="266" t="s">
        <v>1793</v>
      </c>
      <c r="E2003" s="310">
        <v>980</v>
      </c>
      <c r="F2003" s="53">
        <v>41725</v>
      </c>
      <c r="G2003" s="52">
        <v>980</v>
      </c>
      <c r="H2003" s="98">
        <f t="shared" si="42"/>
        <v>0</v>
      </c>
      <c r="I2003" s="266" t="s">
        <v>30</v>
      </c>
    </row>
    <row r="2004" spans="1:9" x14ac:dyDescent="0.25">
      <c r="A2004" s="269"/>
      <c r="B2004" s="264" t="s">
        <v>2192</v>
      </c>
      <c r="C2004" s="270" t="s">
        <v>2439</v>
      </c>
      <c r="D2004" s="266" t="s">
        <v>44</v>
      </c>
      <c r="E2004" s="310">
        <v>1440</v>
      </c>
      <c r="F2004" s="313">
        <v>41737</v>
      </c>
      <c r="G2004" s="326">
        <v>1440</v>
      </c>
      <c r="H2004" s="98">
        <f t="shared" si="42"/>
        <v>0</v>
      </c>
      <c r="I2004" s="266" t="s">
        <v>30</v>
      </c>
    </row>
    <row r="2005" spans="1:9" x14ac:dyDescent="0.25">
      <c r="A2005" s="269"/>
      <c r="B2005" s="264" t="s">
        <v>2194</v>
      </c>
      <c r="C2005" s="270" t="s">
        <v>2439</v>
      </c>
      <c r="D2005" s="266" t="s">
        <v>58</v>
      </c>
      <c r="E2005" s="310">
        <v>746</v>
      </c>
      <c r="F2005" s="53">
        <v>41725</v>
      </c>
      <c r="G2005" s="52">
        <v>746</v>
      </c>
      <c r="H2005" s="98">
        <f t="shared" si="42"/>
        <v>0</v>
      </c>
      <c r="I2005" s="266" t="s">
        <v>30</v>
      </c>
    </row>
    <row r="2006" spans="1:9" x14ac:dyDescent="0.25">
      <c r="A2006" s="269"/>
      <c r="B2006" s="264" t="s">
        <v>2195</v>
      </c>
      <c r="C2006" s="270" t="s">
        <v>2439</v>
      </c>
      <c r="D2006" s="266" t="s">
        <v>287</v>
      </c>
      <c r="E2006" s="310">
        <v>5220</v>
      </c>
      <c r="F2006" s="53">
        <v>41725</v>
      </c>
      <c r="G2006" s="52">
        <v>5220</v>
      </c>
      <c r="H2006" s="98">
        <f t="shared" si="42"/>
        <v>0</v>
      </c>
      <c r="I2006" s="266" t="s">
        <v>30</v>
      </c>
    </row>
    <row r="2007" spans="1:9" x14ac:dyDescent="0.25">
      <c r="A2007" s="269"/>
      <c r="B2007" s="264" t="s">
        <v>2196</v>
      </c>
      <c r="C2007" s="270" t="s">
        <v>2439</v>
      </c>
      <c r="D2007" s="266" t="s">
        <v>2427</v>
      </c>
      <c r="E2007" s="310">
        <v>312</v>
      </c>
      <c r="F2007" s="53">
        <v>41725</v>
      </c>
      <c r="G2007" s="52">
        <v>312</v>
      </c>
      <c r="H2007" s="98">
        <f t="shared" si="42"/>
        <v>0</v>
      </c>
      <c r="I2007" s="266" t="s">
        <v>30</v>
      </c>
    </row>
    <row r="2008" spans="1:9" x14ac:dyDescent="0.25">
      <c r="A2008" s="269"/>
      <c r="B2008" s="264" t="s">
        <v>2198</v>
      </c>
      <c r="C2008" s="270" t="s">
        <v>2439</v>
      </c>
      <c r="D2008" s="266" t="s">
        <v>373</v>
      </c>
      <c r="E2008" s="310">
        <v>643</v>
      </c>
      <c r="F2008" s="53">
        <v>41725</v>
      </c>
      <c r="G2008" s="52">
        <v>643</v>
      </c>
      <c r="H2008" s="98">
        <f t="shared" si="42"/>
        <v>0</v>
      </c>
      <c r="I2008" s="266" t="s">
        <v>30</v>
      </c>
    </row>
    <row r="2009" spans="1:9" x14ac:dyDescent="0.25">
      <c r="A2009" s="269"/>
      <c r="B2009" s="264" t="s">
        <v>2199</v>
      </c>
      <c r="C2009" s="270" t="s">
        <v>2439</v>
      </c>
      <c r="D2009" s="266" t="s">
        <v>186</v>
      </c>
      <c r="E2009" s="310">
        <v>15286</v>
      </c>
      <c r="F2009" s="53">
        <v>41724</v>
      </c>
      <c r="G2009" s="52">
        <v>15286</v>
      </c>
      <c r="H2009" s="98">
        <f t="shared" si="42"/>
        <v>0</v>
      </c>
      <c r="I2009" s="266" t="s">
        <v>21</v>
      </c>
    </row>
    <row r="2010" spans="1:9" x14ac:dyDescent="0.25">
      <c r="A2010" s="269"/>
      <c r="B2010" s="264" t="s">
        <v>2200</v>
      </c>
      <c r="C2010" s="270" t="s">
        <v>2439</v>
      </c>
      <c r="D2010" s="266" t="s">
        <v>98</v>
      </c>
      <c r="E2010" s="310">
        <v>12621</v>
      </c>
      <c r="F2010" s="53">
        <v>41725</v>
      </c>
      <c r="G2010" s="52">
        <v>12621</v>
      </c>
      <c r="H2010" s="98">
        <f t="shared" si="42"/>
        <v>0</v>
      </c>
      <c r="I2010" s="266" t="s">
        <v>217</v>
      </c>
    </row>
    <row r="2011" spans="1:9" x14ac:dyDescent="0.25">
      <c r="A2011" s="269"/>
      <c r="B2011" s="264" t="s">
        <v>2202</v>
      </c>
      <c r="C2011" s="270" t="s">
        <v>2439</v>
      </c>
      <c r="D2011" s="266" t="s">
        <v>16</v>
      </c>
      <c r="E2011" s="310">
        <v>200117.5</v>
      </c>
      <c r="F2011" s="313">
        <v>41738</v>
      </c>
      <c r="G2011" s="326">
        <v>200117.5</v>
      </c>
      <c r="H2011" s="98">
        <f t="shared" si="42"/>
        <v>0</v>
      </c>
      <c r="I2011" s="266"/>
    </row>
    <row r="2012" spans="1:9" x14ac:dyDescent="0.25">
      <c r="A2012" s="269"/>
      <c r="B2012" s="264" t="s">
        <v>2203</v>
      </c>
      <c r="C2012" s="270" t="s">
        <v>2439</v>
      </c>
      <c r="D2012" s="266" t="s">
        <v>66</v>
      </c>
      <c r="E2012" s="310">
        <v>1770</v>
      </c>
      <c r="F2012" s="53">
        <v>41724</v>
      </c>
      <c r="G2012" s="52">
        <v>1770</v>
      </c>
      <c r="H2012" s="98">
        <f t="shared" si="42"/>
        <v>0</v>
      </c>
      <c r="I2012" s="266" t="s">
        <v>12</v>
      </c>
    </row>
    <row r="2013" spans="1:9" x14ac:dyDescent="0.25">
      <c r="A2013" s="269"/>
      <c r="B2013" s="264" t="s">
        <v>2204</v>
      </c>
      <c r="C2013" s="270" t="s">
        <v>2439</v>
      </c>
      <c r="D2013" s="266" t="s">
        <v>1529</v>
      </c>
      <c r="E2013" s="310">
        <v>27089</v>
      </c>
      <c r="F2013" s="313" t="s">
        <v>2525</v>
      </c>
      <c r="G2013" s="52">
        <v>27089</v>
      </c>
      <c r="H2013" s="98">
        <f t="shared" si="42"/>
        <v>0</v>
      </c>
      <c r="I2013" s="266" t="s">
        <v>217</v>
      </c>
    </row>
    <row r="2014" spans="1:9" x14ac:dyDescent="0.25">
      <c r="A2014" s="269"/>
      <c r="B2014" s="264" t="s">
        <v>2205</v>
      </c>
      <c r="C2014" s="270" t="s">
        <v>2439</v>
      </c>
      <c r="D2014" s="266" t="s">
        <v>144</v>
      </c>
      <c r="E2014" s="310">
        <v>4646.5</v>
      </c>
      <c r="F2014" s="53">
        <v>41724</v>
      </c>
      <c r="G2014" s="52">
        <v>4646.5</v>
      </c>
      <c r="H2014" s="98">
        <f t="shared" si="42"/>
        <v>0</v>
      </c>
      <c r="I2014" s="266" t="s">
        <v>65</v>
      </c>
    </row>
    <row r="2015" spans="1:9" x14ac:dyDescent="0.25">
      <c r="A2015" s="269"/>
      <c r="B2015" s="264" t="s">
        <v>2206</v>
      </c>
      <c r="C2015" s="270" t="s">
        <v>2439</v>
      </c>
      <c r="D2015" s="266" t="s">
        <v>60</v>
      </c>
      <c r="E2015" s="310">
        <v>5564</v>
      </c>
      <c r="F2015" s="313" t="s">
        <v>2526</v>
      </c>
      <c r="G2015" s="52">
        <v>5564</v>
      </c>
      <c r="H2015" s="98">
        <f t="shared" si="42"/>
        <v>0</v>
      </c>
      <c r="I2015" s="266" t="s">
        <v>8</v>
      </c>
    </row>
    <row r="2016" spans="1:9" x14ac:dyDescent="0.25">
      <c r="A2016" s="269"/>
      <c r="B2016" s="264" t="s">
        <v>2207</v>
      </c>
      <c r="C2016" s="270" t="s">
        <v>2439</v>
      </c>
      <c r="D2016" s="266" t="s">
        <v>1063</v>
      </c>
      <c r="E2016" s="310">
        <v>5314</v>
      </c>
      <c r="F2016" s="53">
        <v>41725</v>
      </c>
      <c r="G2016" s="52">
        <v>5314</v>
      </c>
      <c r="H2016" s="98">
        <f t="shared" si="42"/>
        <v>0</v>
      </c>
      <c r="I2016" s="266" t="s">
        <v>217</v>
      </c>
    </row>
    <row r="2017" spans="1:9" x14ac:dyDescent="0.25">
      <c r="A2017" s="269"/>
      <c r="B2017" s="264" t="s">
        <v>2208</v>
      </c>
      <c r="C2017" s="270" t="s">
        <v>2439</v>
      </c>
      <c r="D2017" s="266" t="s">
        <v>68</v>
      </c>
      <c r="E2017" s="310">
        <v>3133</v>
      </c>
      <c r="F2017" s="53">
        <v>41725</v>
      </c>
      <c r="G2017" s="52">
        <v>3133</v>
      </c>
      <c r="H2017" s="98">
        <f t="shared" si="42"/>
        <v>0</v>
      </c>
      <c r="I2017" s="266" t="s">
        <v>217</v>
      </c>
    </row>
    <row r="2018" spans="1:9" x14ac:dyDescent="0.25">
      <c r="A2018" s="269"/>
      <c r="B2018" s="264" t="s">
        <v>2209</v>
      </c>
      <c r="C2018" s="270" t="s">
        <v>2439</v>
      </c>
      <c r="D2018" s="266" t="s">
        <v>27</v>
      </c>
      <c r="E2018" s="310">
        <v>5079.5</v>
      </c>
      <c r="F2018" s="53">
        <v>41725</v>
      </c>
      <c r="G2018" s="52">
        <v>5079.5</v>
      </c>
      <c r="H2018" s="98">
        <f t="shared" si="42"/>
        <v>0</v>
      </c>
      <c r="I2018" s="266" t="s">
        <v>12</v>
      </c>
    </row>
    <row r="2019" spans="1:9" x14ac:dyDescent="0.25">
      <c r="A2019" s="269"/>
      <c r="B2019" s="264" t="s">
        <v>2210</v>
      </c>
      <c r="C2019" s="270" t="s">
        <v>2439</v>
      </c>
      <c r="D2019" s="266" t="s">
        <v>8</v>
      </c>
      <c r="E2019" s="310">
        <v>8568</v>
      </c>
      <c r="F2019" s="53">
        <v>41724</v>
      </c>
      <c r="G2019" s="52">
        <v>8568</v>
      </c>
      <c r="H2019" s="98">
        <f t="shared" si="42"/>
        <v>0</v>
      </c>
      <c r="I2019" s="266" t="s">
        <v>8</v>
      </c>
    </row>
    <row r="2020" spans="1:9" x14ac:dyDescent="0.25">
      <c r="A2020" s="269"/>
      <c r="B2020" s="264" t="s">
        <v>2211</v>
      </c>
      <c r="C2020" s="270" t="s">
        <v>2439</v>
      </c>
      <c r="D2020" s="266" t="s">
        <v>8</v>
      </c>
      <c r="E2020" s="310">
        <v>418</v>
      </c>
      <c r="F2020" s="53">
        <v>41724</v>
      </c>
      <c r="G2020" s="52">
        <v>418</v>
      </c>
      <c r="H2020" s="98">
        <f t="shared" si="42"/>
        <v>0</v>
      </c>
      <c r="I2020" s="266" t="s">
        <v>8</v>
      </c>
    </row>
    <row r="2021" spans="1:9" x14ac:dyDescent="0.25">
      <c r="A2021" s="269"/>
      <c r="B2021" s="264" t="s">
        <v>2212</v>
      </c>
      <c r="C2021" s="270" t="s">
        <v>2439</v>
      </c>
      <c r="D2021" s="266" t="s">
        <v>2527</v>
      </c>
      <c r="E2021" s="310">
        <v>2041.5</v>
      </c>
      <c r="F2021" s="313" t="s">
        <v>2528</v>
      </c>
      <c r="G2021" s="52">
        <v>2041.5</v>
      </c>
      <c r="H2021" s="98">
        <f t="shared" si="42"/>
        <v>0</v>
      </c>
      <c r="I2021" s="266"/>
    </row>
    <row r="2022" spans="1:9" x14ac:dyDescent="0.25">
      <c r="A2022" s="269"/>
      <c r="B2022" s="264" t="s">
        <v>2213</v>
      </c>
      <c r="C2022" s="270" t="s">
        <v>2439</v>
      </c>
      <c r="D2022" s="266" t="s">
        <v>545</v>
      </c>
      <c r="E2022" s="310">
        <v>15947</v>
      </c>
      <c r="F2022" s="53">
        <v>41725</v>
      </c>
      <c r="G2022" s="52">
        <v>15947</v>
      </c>
      <c r="H2022" s="98">
        <f t="shared" si="42"/>
        <v>0</v>
      </c>
      <c r="I2022" s="266" t="s">
        <v>12</v>
      </c>
    </row>
    <row r="2023" spans="1:9" x14ac:dyDescent="0.25">
      <c r="A2023" s="269"/>
      <c r="B2023" s="264" t="s">
        <v>2215</v>
      </c>
      <c r="C2023" s="270" t="s">
        <v>2439</v>
      </c>
      <c r="D2023" s="266" t="s">
        <v>2529</v>
      </c>
      <c r="E2023" s="310">
        <v>406</v>
      </c>
      <c r="F2023" s="53">
        <v>41724</v>
      </c>
      <c r="G2023" s="52">
        <v>406</v>
      </c>
      <c r="H2023" s="98">
        <f t="shared" si="42"/>
        <v>0</v>
      </c>
      <c r="I2023" s="266"/>
    </row>
    <row r="2024" spans="1:9" x14ac:dyDescent="0.25">
      <c r="A2024" s="269"/>
      <c r="B2024" s="264" t="s">
        <v>2217</v>
      </c>
      <c r="C2024" s="270" t="s">
        <v>2439</v>
      </c>
      <c r="D2024" s="266" t="s">
        <v>92</v>
      </c>
      <c r="E2024" s="310">
        <v>7194</v>
      </c>
      <c r="F2024" s="53">
        <v>41725</v>
      </c>
      <c r="G2024" s="52">
        <v>7194</v>
      </c>
      <c r="H2024" s="98">
        <f t="shared" si="42"/>
        <v>0</v>
      </c>
      <c r="I2024" s="266" t="s">
        <v>12</v>
      </c>
    </row>
    <row r="2025" spans="1:9" x14ac:dyDescent="0.25">
      <c r="A2025" s="269"/>
      <c r="B2025" s="264" t="s">
        <v>2218</v>
      </c>
      <c r="C2025" s="270" t="s">
        <v>2439</v>
      </c>
      <c r="D2025" s="266" t="s">
        <v>91</v>
      </c>
      <c r="E2025" s="310">
        <v>14342.5</v>
      </c>
      <c r="F2025" s="53">
        <v>41725</v>
      </c>
      <c r="G2025" s="52">
        <v>14342.5</v>
      </c>
      <c r="H2025" s="98">
        <f t="shared" si="42"/>
        <v>0</v>
      </c>
      <c r="I2025" s="266" t="s">
        <v>12</v>
      </c>
    </row>
    <row r="2026" spans="1:9" x14ac:dyDescent="0.25">
      <c r="A2026" s="269"/>
      <c r="B2026" s="264" t="s">
        <v>2219</v>
      </c>
      <c r="C2026" s="270" t="s">
        <v>2439</v>
      </c>
      <c r="D2026" s="266" t="s">
        <v>91</v>
      </c>
      <c r="E2026" s="310">
        <v>11947</v>
      </c>
      <c r="F2026" s="53">
        <v>41725</v>
      </c>
      <c r="G2026" s="52">
        <v>11947</v>
      </c>
      <c r="H2026" s="98">
        <f t="shared" si="42"/>
        <v>0</v>
      </c>
      <c r="I2026" s="266" t="s">
        <v>12</v>
      </c>
    </row>
    <row r="2027" spans="1:9" x14ac:dyDescent="0.25">
      <c r="A2027" s="269"/>
      <c r="B2027" s="264" t="s">
        <v>2221</v>
      </c>
      <c r="C2027" s="270" t="s">
        <v>2439</v>
      </c>
      <c r="D2027" s="273" t="s">
        <v>53</v>
      </c>
      <c r="E2027" s="318">
        <v>0</v>
      </c>
      <c r="F2027" s="53"/>
      <c r="G2027" s="52"/>
      <c r="H2027" s="98">
        <f t="shared" si="42"/>
        <v>0</v>
      </c>
      <c r="I2027" s="266" t="s">
        <v>513</v>
      </c>
    </row>
    <row r="2028" spans="1:9" x14ac:dyDescent="0.25">
      <c r="A2028" s="269"/>
      <c r="B2028" s="264" t="s">
        <v>2223</v>
      </c>
      <c r="C2028" s="270" t="s">
        <v>2439</v>
      </c>
      <c r="D2028" s="266" t="s">
        <v>250</v>
      </c>
      <c r="E2028" s="310">
        <v>26354</v>
      </c>
      <c r="F2028" s="405">
        <v>41788</v>
      </c>
      <c r="G2028" s="80">
        <v>26354</v>
      </c>
      <c r="H2028" s="98">
        <f t="shared" si="42"/>
        <v>0</v>
      </c>
      <c r="I2028" s="266" t="s">
        <v>21</v>
      </c>
    </row>
    <row r="2029" spans="1:9" x14ac:dyDescent="0.25">
      <c r="A2029" s="269"/>
      <c r="B2029" s="264" t="s">
        <v>2224</v>
      </c>
      <c r="C2029" s="270" t="s">
        <v>2439</v>
      </c>
      <c r="D2029" s="266" t="s">
        <v>245</v>
      </c>
      <c r="E2029" s="310">
        <v>10060</v>
      </c>
      <c r="F2029" s="53">
        <v>41725</v>
      </c>
      <c r="G2029" s="52">
        <v>10060</v>
      </c>
      <c r="H2029" s="98">
        <f t="shared" si="42"/>
        <v>0</v>
      </c>
      <c r="I2029" s="266" t="s">
        <v>12</v>
      </c>
    </row>
    <row r="2030" spans="1:9" x14ac:dyDescent="0.25">
      <c r="A2030" s="269"/>
      <c r="B2030" s="264" t="s">
        <v>2225</v>
      </c>
      <c r="C2030" s="270" t="s">
        <v>2439</v>
      </c>
      <c r="D2030" s="266" t="s">
        <v>19</v>
      </c>
      <c r="E2030" s="310">
        <v>12087.5</v>
      </c>
      <c r="F2030" s="53"/>
      <c r="G2030" s="352"/>
      <c r="H2030" s="360">
        <f t="shared" si="42"/>
        <v>12087.5</v>
      </c>
      <c r="I2030" s="266" t="s">
        <v>409</v>
      </c>
    </row>
    <row r="2031" spans="1:9" x14ac:dyDescent="0.25">
      <c r="A2031" s="269"/>
      <c r="B2031" s="264" t="s">
        <v>2226</v>
      </c>
      <c r="C2031" s="270" t="s">
        <v>2439</v>
      </c>
      <c r="D2031" s="266" t="s">
        <v>63</v>
      </c>
      <c r="E2031" s="310">
        <v>2582</v>
      </c>
      <c r="F2031" s="53">
        <v>41725</v>
      </c>
      <c r="G2031" s="52">
        <v>2582</v>
      </c>
      <c r="H2031" s="98">
        <f t="shared" si="42"/>
        <v>0</v>
      </c>
      <c r="I2031" s="266" t="s">
        <v>21</v>
      </c>
    </row>
    <row r="2032" spans="1:9" x14ac:dyDescent="0.25">
      <c r="A2032" s="269"/>
      <c r="B2032" s="264" t="s">
        <v>2227</v>
      </c>
      <c r="C2032" s="270" t="s">
        <v>2439</v>
      </c>
      <c r="D2032" s="266" t="s">
        <v>435</v>
      </c>
      <c r="E2032" s="310">
        <v>7045</v>
      </c>
      <c r="F2032" s="317" t="s">
        <v>2530</v>
      </c>
      <c r="G2032" s="52">
        <v>7045</v>
      </c>
      <c r="H2032" s="98">
        <f t="shared" si="42"/>
        <v>0</v>
      </c>
      <c r="I2032" s="266" t="s">
        <v>8</v>
      </c>
    </row>
    <row r="2033" spans="1:9" x14ac:dyDescent="0.25">
      <c r="A2033" s="269">
        <v>41725</v>
      </c>
      <c r="B2033" s="264" t="s">
        <v>2228</v>
      </c>
      <c r="C2033" s="270" t="s">
        <v>2439</v>
      </c>
      <c r="D2033" s="266" t="s">
        <v>14</v>
      </c>
      <c r="E2033" s="310">
        <v>3153.5</v>
      </c>
      <c r="F2033" s="53">
        <v>41725</v>
      </c>
      <c r="G2033" s="52">
        <v>3153.5</v>
      </c>
      <c r="H2033" s="98">
        <f t="shared" si="42"/>
        <v>0</v>
      </c>
      <c r="I2033" s="266" t="s">
        <v>65</v>
      </c>
    </row>
    <row r="2034" spans="1:9" x14ac:dyDescent="0.25">
      <c r="A2034" s="269"/>
      <c r="B2034" s="264" t="s">
        <v>2229</v>
      </c>
      <c r="C2034" s="270" t="s">
        <v>2439</v>
      </c>
      <c r="D2034" s="266" t="s">
        <v>2531</v>
      </c>
      <c r="E2034" s="310">
        <v>5144</v>
      </c>
      <c r="F2034" s="53">
        <v>41725</v>
      </c>
      <c r="G2034" s="52">
        <v>5144</v>
      </c>
      <c r="H2034" s="98">
        <f t="shared" si="42"/>
        <v>0</v>
      </c>
      <c r="I2034" s="66" t="s">
        <v>65</v>
      </c>
    </row>
    <row r="2035" spans="1:9" x14ac:dyDescent="0.25">
      <c r="A2035" s="269"/>
      <c r="B2035" s="264" t="s">
        <v>2230</v>
      </c>
      <c r="C2035" s="270" t="s">
        <v>2439</v>
      </c>
      <c r="D2035" s="273" t="s">
        <v>53</v>
      </c>
      <c r="E2035" s="318">
        <v>0</v>
      </c>
      <c r="F2035" s="53"/>
      <c r="G2035" s="52"/>
      <c r="H2035" s="98">
        <f t="shared" si="42"/>
        <v>0</v>
      </c>
      <c r="I2035" s="266" t="s">
        <v>513</v>
      </c>
    </row>
    <row r="2036" spans="1:9" x14ac:dyDescent="0.25">
      <c r="A2036" s="269"/>
      <c r="B2036" s="264" t="s">
        <v>2231</v>
      </c>
      <c r="C2036" s="270" t="s">
        <v>2439</v>
      </c>
      <c r="D2036" s="266" t="s">
        <v>106</v>
      </c>
      <c r="E2036" s="310">
        <v>1821.5</v>
      </c>
      <c r="F2036" s="313">
        <v>41730</v>
      </c>
      <c r="G2036" s="326">
        <v>1821.5</v>
      </c>
      <c r="H2036" s="98">
        <f t="shared" si="42"/>
        <v>0</v>
      </c>
      <c r="I2036" s="266" t="s">
        <v>8</v>
      </c>
    </row>
    <row r="2037" spans="1:9" x14ac:dyDescent="0.25">
      <c r="A2037" s="269"/>
      <c r="B2037" s="264" t="s">
        <v>2232</v>
      </c>
      <c r="C2037" s="270" t="s">
        <v>2439</v>
      </c>
      <c r="D2037" s="266" t="s">
        <v>434</v>
      </c>
      <c r="E2037" s="310">
        <v>3596</v>
      </c>
      <c r="F2037" s="313">
        <v>41732</v>
      </c>
      <c r="G2037" s="326">
        <v>3596</v>
      </c>
      <c r="H2037" s="98">
        <f t="shared" si="42"/>
        <v>0</v>
      </c>
      <c r="I2037" s="266" t="s">
        <v>8</v>
      </c>
    </row>
    <row r="2038" spans="1:9" x14ac:dyDescent="0.25">
      <c r="A2038" s="269"/>
      <c r="B2038" s="264" t="s">
        <v>2233</v>
      </c>
      <c r="C2038" s="270" t="s">
        <v>2439</v>
      </c>
      <c r="D2038" s="266" t="s">
        <v>44</v>
      </c>
      <c r="E2038" s="310">
        <v>3360</v>
      </c>
      <c r="F2038" s="313">
        <v>41737</v>
      </c>
      <c r="G2038" s="326">
        <v>3360</v>
      </c>
      <c r="H2038" s="98">
        <f t="shared" si="42"/>
        <v>0</v>
      </c>
      <c r="I2038" s="266" t="s">
        <v>65</v>
      </c>
    </row>
    <row r="2039" spans="1:9" x14ac:dyDescent="0.25">
      <c r="A2039" s="269"/>
      <c r="B2039" s="264" t="s">
        <v>2234</v>
      </c>
      <c r="C2039" s="270" t="s">
        <v>2439</v>
      </c>
      <c r="D2039" s="266" t="s">
        <v>43</v>
      </c>
      <c r="E2039" s="310">
        <v>1920</v>
      </c>
      <c r="F2039" s="313">
        <v>41737</v>
      </c>
      <c r="G2039" s="326">
        <v>1920</v>
      </c>
      <c r="H2039" s="98">
        <f t="shared" si="42"/>
        <v>0</v>
      </c>
      <c r="I2039" s="266" t="s">
        <v>12</v>
      </c>
    </row>
    <row r="2040" spans="1:9" x14ac:dyDescent="0.25">
      <c r="A2040" s="269"/>
      <c r="B2040" s="264" t="s">
        <v>2235</v>
      </c>
      <c r="C2040" s="270" t="s">
        <v>2439</v>
      </c>
      <c r="D2040" s="266" t="s">
        <v>42</v>
      </c>
      <c r="E2040" s="310">
        <v>1440</v>
      </c>
      <c r="F2040" s="313">
        <v>41737</v>
      </c>
      <c r="G2040" s="326">
        <v>1440</v>
      </c>
      <c r="H2040" s="98">
        <f t="shared" si="42"/>
        <v>0</v>
      </c>
      <c r="I2040" s="266" t="s">
        <v>12</v>
      </c>
    </row>
    <row r="2041" spans="1:9" x14ac:dyDescent="0.25">
      <c r="A2041" s="269"/>
      <c r="B2041" s="264" t="s">
        <v>2236</v>
      </c>
      <c r="C2041" s="270" t="s">
        <v>2439</v>
      </c>
      <c r="D2041" s="266" t="s">
        <v>260</v>
      </c>
      <c r="E2041" s="310">
        <v>1764</v>
      </c>
      <c r="F2041" s="53">
        <v>41725</v>
      </c>
      <c r="G2041" s="52">
        <v>1764</v>
      </c>
      <c r="H2041" s="322">
        <f t="shared" si="42"/>
        <v>0</v>
      </c>
      <c r="I2041" s="266" t="s">
        <v>65</v>
      </c>
    </row>
    <row r="2042" spans="1:9" x14ac:dyDescent="0.25">
      <c r="A2042" s="269"/>
      <c r="B2042" s="264" t="s">
        <v>2239</v>
      </c>
      <c r="C2042" s="270" t="s">
        <v>2439</v>
      </c>
      <c r="D2042" s="266" t="s">
        <v>186</v>
      </c>
      <c r="E2042" s="310">
        <v>208799</v>
      </c>
      <c r="F2042" s="53">
        <v>41726</v>
      </c>
      <c r="G2042" s="52">
        <v>208799</v>
      </c>
      <c r="H2042" s="98">
        <f>E2042-G2042</f>
        <v>0</v>
      </c>
      <c r="I2042" s="266"/>
    </row>
    <row r="2043" spans="1:9" x14ac:dyDescent="0.25">
      <c r="A2043" s="269"/>
      <c r="B2043" s="264" t="s">
        <v>2241</v>
      </c>
      <c r="C2043" s="270" t="s">
        <v>2439</v>
      </c>
      <c r="D2043" s="266" t="s">
        <v>13</v>
      </c>
      <c r="E2043" s="310">
        <v>2640</v>
      </c>
      <c r="F2043" s="53">
        <v>41725</v>
      </c>
      <c r="G2043" s="52">
        <v>2640</v>
      </c>
      <c r="H2043" s="98">
        <f>E2043-G2043</f>
        <v>0</v>
      </c>
      <c r="I2043" s="266" t="s">
        <v>30</v>
      </c>
    </row>
    <row r="2044" spans="1:9" x14ac:dyDescent="0.25">
      <c r="A2044" s="269"/>
      <c r="B2044" s="264" t="s">
        <v>2242</v>
      </c>
      <c r="C2044" s="270" t="s">
        <v>2439</v>
      </c>
      <c r="D2044" s="266" t="s">
        <v>24</v>
      </c>
      <c r="E2044" s="310">
        <v>2772</v>
      </c>
      <c r="F2044" s="53">
        <v>41725</v>
      </c>
      <c r="G2044" s="52">
        <v>2772</v>
      </c>
      <c r="H2044" s="98">
        <f>E2044-G2044</f>
        <v>0</v>
      </c>
      <c r="I2044" s="266"/>
    </row>
    <row r="2045" spans="1:9" x14ac:dyDescent="0.25">
      <c r="A2045" s="269"/>
      <c r="B2045" s="264" t="s">
        <v>2244</v>
      </c>
      <c r="C2045" s="270" t="s">
        <v>2439</v>
      </c>
      <c r="D2045" s="266" t="s">
        <v>50</v>
      </c>
      <c r="E2045" s="310">
        <v>3290</v>
      </c>
      <c r="F2045" s="53">
        <v>41725</v>
      </c>
      <c r="G2045" s="52">
        <v>3290</v>
      </c>
      <c r="H2045" s="98">
        <f t="shared" si="42"/>
        <v>0</v>
      </c>
      <c r="I2045" s="266"/>
    </row>
    <row r="2046" spans="1:9" x14ac:dyDescent="0.25">
      <c r="A2046" s="269"/>
      <c r="B2046" s="264" t="s">
        <v>2245</v>
      </c>
      <c r="C2046" s="270" t="s">
        <v>2439</v>
      </c>
      <c r="D2046" s="266" t="s">
        <v>2522</v>
      </c>
      <c r="E2046" s="310">
        <v>2994</v>
      </c>
      <c r="F2046" s="53">
        <v>41725</v>
      </c>
      <c r="G2046" s="52">
        <v>2994</v>
      </c>
      <c r="H2046" s="98">
        <f t="shared" si="42"/>
        <v>0</v>
      </c>
      <c r="I2046" s="266"/>
    </row>
    <row r="2047" spans="1:9" x14ac:dyDescent="0.25">
      <c r="A2047" s="269"/>
      <c r="B2047" s="264" t="s">
        <v>2246</v>
      </c>
      <c r="C2047" s="270" t="s">
        <v>2439</v>
      </c>
      <c r="D2047" s="266" t="s">
        <v>55</v>
      </c>
      <c r="E2047" s="310">
        <v>10072</v>
      </c>
      <c r="F2047" s="53">
        <v>41725</v>
      </c>
      <c r="G2047" s="52">
        <v>10072</v>
      </c>
      <c r="H2047" s="98">
        <f t="shared" si="42"/>
        <v>0</v>
      </c>
      <c r="I2047" s="266" t="s">
        <v>8</v>
      </c>
    </row>
    <row r="2048" spans="1:9" x14ac:dyDescent="0.25">
      <c r="A2048" s="269"/>
      <c r="B2048" s="264" t="s">
        <v>2247</v>
      </c>
      <c r="C2048" s="270" t="s">
        <v>2439</v>
      </c>
      <c r="D2048" s="266" t="s">
        <v>8</v>
      </c>
      <c r="E2048" s="310">
        <v>4344.5</v>
      </c>
      <c r="F2048" s="53">
        <v>41725</v>
      </c>
      <c r="G2048" s="52">
        <v>4344.5</v>
      </c>
      <c r="H2048" s="98">
        <f t="shared" si="42"/>
        <v>0</v>
      </c>
      <c r="I2048" s="266" t="s">
        <v>8</v>
      </c>
    </row>
    <row r="2049" spans="1:9" x14ac:dyDescent="0.25">
      <c r="A2049" s="269"/>
      <c r="B2049" s="264" t="s">
        <v>2248</v>
      </c>
      <c r="C2049" s="270" t="s">
        <v>2439</v>
      </c>
      <c r="D2049" s="266" t="s">
        <v>50</v>
      </c>
      <c r="E2049" s="310">
        <v>1925</v>
      </c>
      <c r="F2049" s="53">
        <v>41725</v>
      </c>
      <c r="G2049" s="52">
        <v>1925</v>
      </c>
      <c r="H2049" s="98">
        <f t="shared" si="42"/>
        <v>0</v>
      </c>
      <c r="I2049" s="266"/>
    </row>
    <row r="2050" spans="1:9" x14ac:dyDescent="0.25">
      <c r="A2050" s="269"/>
      <c r="B2050" s="264" t="s">
        <v>2249</v>
      </c>
      <c r="C2050" s="270" t="s">
        <v>2439</v>
      </c>
      <c r="D2050" s="266" t="s">
        <v>2497</v>
      </c>
      <c r="E2050" s="310">
        <v>16821</v>
      </c>
      <c r="F2050" s="313" t="s">
        <v>2532</v>
      </c>
      <c r="G2050" s="52">
        <v>16821</v>
      </c>
      <c r="H2050" s="98">
        <f t="shared" si="42"/>
        <v>0</v>
      </c>
      <c r="I2050" s="266" t="s">
        <v>12</v>
      </c>
    </row>
    <row r="2051" spans="1:9" x14ac:dyDescent="0.25">
      <c r="A2051" s="269"/>
      <c r="B2051" s="264" t="s">
        <v>2250</v>
      </c>
      <c r="C2051" s="270" t="s">
        <v>2439</v>
      </c>
      <c r="D2051" s="266" t="s">
        <v>50</v>
      </c>
      <c r="E2051" s="310">
        <v>4885</v>
      </c>
      <c r="F2051" s="53">
        <v>41725</v>
      </c>
      <c r="G2051" s="52">
        <v>4885</v>
      </c>
      <c r="H2051" s="98">
        <f t="shared" si="42"/>
        <v>0</v>
      </c>
      <c r="I2051" s="266"/>
    </row>
    <row r="2052" spans="1:9" x14ac:dyDescent="0.25">
      <c r="A2052" s="269"/>
      <c r="B2052" s="264" t="s">
        <v>2251</v>
      </c>
      <c r="C2052" s="270" t="s">
        <v>2439</v>
      </c>
      <c r="D2052" s="266" t="s">
        <v>123</v>
      </c>
      <c r="E2052" s="310">
        <v>2594</v>
      </c>
      <c r="F2052" s="53">
        <v>41726</v>
      </c>
      <c r="G2052" s="52">
        <v>2594</v>
      </c>
      <c r="H2052" s="98">
        <f t="shared" si="42"/>
        <v>0</v>
      </c>
      <c r="I2052" s="266" t="s">
        <v>8</v>
      </c>
    </row>
    <row r="2053" spans="1:9" x14ac:dyDescent="0.25">
      <c r="A2053" s="269"/>
      <c r="B2053" s="264" t="s">
        <v>2252</v>
      </c>
      <c r="C2053" s="270" t="s">
        <v>2439</v>
      </c>
      <c r="D2053" s="266" t="s">
        <v>29</v>
      </c>
      <c r="E2053" s="310">
        <v>2530</v>
      </c>
      <c r="F2053" s="53">
        <v>41725</v>
      </c>
      <c r="G2053" s="52">
        <v>2530</v>
      </c>
      <c r="H2053" s="98">
        <f t="shared" si="42"/>
        <v>0</v>
      </c>
      <c r="I2053" s="266" t="s">
        <v>12</v>
      </c>
    </row>
    <row r="2054" spans="1:9" x14ac:dyDescent="0.25">
      <c r="A2054" s="269"/>
      <c r="B2054" s="264" t="s">
        <v>2253</v>
      </c>
      <c r="C2054" s="270" t="s">
        <v>2439</v>
      </c>
      <c r="D2054" s="266" t="s">
        <v>57</v>
      </c>
      <c r="E2054" s="310">
        <v>1225</v>
      </c>
      <c r="F2054" s="53">
        <v>41725</v>
      </c>
      <c r="G2054" s="52">
        <v>1225</v>
      </c>
      <c r="H2054" s="98">
        <f t="shared" si="42"/>
        <v>0</v>
      </c>
      <c r="I2054" s="266" t="s">
        <v>12</v>
      </c>
    </row>
    <row r="2055" spans="1:9" x14ac:dyDescent="0.25">
      <c r="A2055" s="269"/>
      <c r="B2055" s="264" t="s">
        <v>2254</v>
      </c>
      <c r="C2055" s="270" t="s">
        <v>2439</v>
      </c>
      <c r="D2055" s="266" t="s">
        <v>34</v>
      </c>
      <c r="E2055" s="310">
        <v>1615</v>
      </c>
      <c r="F2055" s="313" t="s">
        <v>2533</v>
      </c>
      <c r="G2055" s="52">
        <v>1615</v>
      </c>
      <c r="H2055" s="98">
        <f t="shared" si="42"/>
        <v>0</v>
      </c>
      <c r="I2055" s="266"/>
    </row>
    <row r="2056" spans="1:9" x14ac:dyDescent="0.25">
      <c r="A2056" s="269"/>
      <c r="B2056" s="264" t="s">
        <v>2256</v>
      </c>
      <c r="C2056" s="270" t="s">
        <v>2439</v>
      </c>
      <c r="D2056" s="266" t="s">
        <v>312</v>
      </c>
      <c r="E2056" s="310">
        <v>8209.5</v>
      </c>
      <c r="F2056" s="53">
        <v>41725</v>
      </c>
      <c r="G2056" s="52">
        <v>8209.5</v>
      </c>
      <c r="H2056" s="98">
        <f t="shared" si="42"/>
        <v>0</v>
      </c>
      <c r="I2056" s="266" t="s">
        <v>21</v>
      </c>
    </row>
    <row r="2057" spans="1:9" x14ac:dyDescent="0.25">
      <c r="A2057" s="269"/>
      <c r="B2057" s="264" t="s">
        <v>2257</v>
      </c>
      <c r="C2057" s="270" t="s">
        <v>2439</v>
      </c>
      <c r="D2057" s="266" t="s">
        <v>1793</v>
      </c>
      <c r="E2057" s="310">
        <v>1099.8</v>
      </c>
      <c r="F2057" s="53">
        <v>41725</v>
      </c>
      <c r="G2057" s="52">
        <v>1099.8</v>
      </c>
      <c r="H2057" s="98">
        <f t="shared" si="42"/>
        <v>0</v>
      </c>
      <c r="I2057" s="266" t="s">
        <v>12</v>
      </c>
    </row>
    <row r="2058" spans="1:9" x14ac:dyDescent="0.25">
      <c r="A2058" s="269"/>
      <c r="B2058" s="264" t="s">
        <v>2258</v>
      </c>
      <c r="C2058" s="270" t="s">
        <v>2439</v>
      </c>
      <c r="D2058" s="266" t="s">
        <v>49</v>
      </c>
      <c r="E2058" s="310">
        <v>1977</v>
      </c>
      <c r="F2058" s="313">
        <v>41748</v>
      </c>
      <c r="G2058" s="326">
        <v>1977</v>
      </c>
      <c r="H2058" s="98">
        <f t="shared" si="42"/>
        <v>0</v>
      </c>
      <c r="I2058" s="266"/>
    </row>
    <row r="2059" spans="1:9" x14ac:dyDescent="0.25">
      <c r="A2059" s="269"/>
      <c r="B2059" s="264" t="s">
        <v>2259</v>
      </c>
      <c r="C2059" s="270" t="s">
        <v>2439</v>
      </c>
      <c r="D2059" s="266" t="s">
        <v>2427</v>
      </c>
      <c r="E2059" s="310">
        <v>1900</v>
      </c>
      <c r="F2059" s="53">
        <v>41725</v>
      </c>
      <c r="G2059" s="52">
        <v>1900</v>
      </c>
      <c r="H2059" s="98">
        <f t="shared" si="42"/>
        <v>0</v>
      </c>
      <c r="I2059" s="266" t="s">
        <v>12</v>
      </c>
    </row>
    <row r="2060" spans="1:9" x14ac:dyDescent="0.25">
      <c r="A2060" s="269"/>
      <c r="B2060" s="264" t="s">
        <v>2260</v>
      </c>
      <c r="C2060" s="270" t="s">
        <v>2439</v>
      </c>
      <c r="D2060" s="266" t="s">
        <v>180</v>
      </c>
      <c r="E2060" s="310">
        <v>32284.799999999999</v>
      </c>
      <c r="F2060" s="317" t="s">
        <v>2534</v>
      </c>
      <c r="G2060" s="326">
        <v>32284.799999999999</v>
      </c>
      <c r="H2060" s="98">
        <f t="shared" si="42"/>
        <v>0</v>
      </c>
      <c r="I2060" s="266" t="s">
        <v>217</v>
      </c>
    </row>
    <row r="2061" spans="1:9" x14ac:dyDescent="0.25">
      <c r="A2061" s="269"/>
      <c r="B2061" s="264" t="s">
        <v>2261</v>
      </c>
      <c r="C2061" s="270" t="s">
        <v>2439</v>
      </c>
      <c r="D2061" s="266" t="s">
        <v>449</v>
      </c>
      <c r="E2061" s="310">
        <v>1056</v>
      </c>
      <c r="F2061" s="53">
        <v>41725</v>
      </c>
      <c r="G2061" s="52">
        <v>1056</v>
      </c>
      <c r="H2061" s="98">
        <f t="shared" si="42"/>
        <v>0</v>
      </c>
      <c r="I2061" s="266" t="s">
        <v>12</v>
      </c>
    </row>
    <row r="2062" spans="1:9" x14ac:dyDescent="0.25">
      <c r="A2062" s="269"/>
      <c r="B2062" s="264" t="s">
        <v>2262</v>
      </c>
      <c r="C2062" s="270" t="s">
        <v>2439</v>
      </c>
      <c r="D2062" s="266" t="s">
        <v>772</v>
      </c>
      <c r="E2062" s="310">
        <v>2660</v>
      </c>
      <c r="F2062" s="53">
        <v>41725</v>
      </c>
      <c r="G2062" s="52">
        <v>2660</v>
      </c>
      <c r="H2062" s="98">
        <f t="shared" si="42"/>
        <v>0</v>
      </c>
      <c r="I2062" s="266" t="s">
        <v>65</v>
      </c>
    </row>
    <row r="2063" spans="1:9" x14ac:dyDescent="0.25">
      <c r="A2063" s="269"/>
      <c r="B2063" s="264" t="s">
        <v>2263</v>
      </c>
      <c r="C2063" s="270" t="s">
        <v>2439</v>
      </c>
      <c r="D2063" s="266" t="s">
        <v>66</v>
      </c>
      <c r="E2063" s="310">
        <v>1385</v>
      </c>
      <c r="F2063" s="53">
        <v>41725</v>
      </c>
      <c r="G2063" s="52">
        <v>1385</v>
      </c>
      <c r="H2063" s="98">
        <f t="shared" si="42"/>
        <v>0</v>
      </c>
      <c r="I2063" s="266" t="s">
        <v>162</v>
      </c>
    </row>
    <row r="2064" spans="1:9" x14ac:dyDescent="0.25">
      <c r="A2064" s="269"/>
      <c r="B2064" s="264"/>
      <c r="C2064" s="270"/>
      <c r="D2064" s="451" t="s">
        <v>1918</v>
      </c>
      <c r="E2064" s="24"/>
      <c r="F2064" s="452"/>
      <c r="G2064" s="24"/>
      <c r="H2064" s="18">
        <f t="shared" ref="H2064:H2065" si="43">E2064-G2064</f>
        <v>0</v>
      </c>
    </row>
    <row r="2065" spans="1:9" x14ac:dyDescent="0.25">
      <c r="A2065" s="269"/>
      <c r="B2065" s="264"/>
      <c r="C2065" s="270"/>
      <c r="D2065" s="37" t="s">
        <v>1918</v>
      </c>
      <c r="E2065" s="38"/>
      <c r="F2065" s="436"/>
      <c r="G2065" s="38"/>
      <c r="H2065" s="455">
        <f t="shared" si="43"/>
        <v>0</v>
      </c>
    </row>
    <row r="2066" spans="1:9" x14ac:dyDescent="0.25">
      <c r="A2066" s="263"/>
      <c r="B2066" s="369"/>
      <c r="C2066" s="369"/>
      <c r="D2066" s="31" t="s">
        <v>1919</v>
      </c>
      <c r="E2066" s="58"/>
      <c r="F2066" s="389"/>
      <c r="G2066" s="58"/>
      <c r="H2066" s="456"/>
    </row>
    <row r="2067" spans="1:9" ht="18.75" x14ac:dyDescent="0.3">
      <c r="A2067" s="594" t="str">
        <f>A1998</f>
        <v>REMISIONES DE    M A R Z O        2 0 1 4</v>
      </c>
      <c r="B2067" s="594"/>
      <c r="C2067" s="594"/>
      <c r="D2067" s="594"/>
      <c r="E2067" s="594"/>
      <c r="F2067" s="594"/>
      <c r="G2067" s="454"/>
      <c r="H2067" s="135"/>
    </row>
    <row r="2068" spans="1:9" ht="35.25" thickBot="1" x14ac:dyDescent="0.35">
      <c r="A2068" s="340" t="s">
        <v>1</v>
      </c>
      <c r="B2068" s="256" t="s">
        <v>2</v>
      </c>
      <c r="C2068" s="257"/>
      <c r="D2068" s="258" t="s">
        <v>1531</v>
      </c>
      <c r="E2068" s="259" t="s">
        <v>4</v>
      </c>
      <c r="F2068" s="293" t="s">
        <v>5</v>
      </c>
      <c r="G2068" s="261" t="s">
        <v>6</v>
      </c>
      <c r="H2068" s="420" t="s">
        <v>7</v>
      </c>
    </row>
    <row r="2069" spans="1:9" ht="15.75" thickTop="1" x14ac:dyDescent="0.25">
      <c r="A2069" s="269">
        <v>41725</v>
      </c>
      <c r="B2069" s="264" t="s">
        <v>2264</v>
      </c>
      <c r="C2069" s="264" t="s">
        <v>2439</v>
      </c>
      <c r="D2069" s="266" t="s">
        <v>119</v>
      </c>
      <c r="E2069" s="457">
        <v>3412.2</v>
      </c>
      <c r="F2069" s="53">
        <v>41725</v>
      </c>
      <c r="G2069" s="52">
        <v>3412.2</v>
      </c>
      <c r="H2069" s="449">
        <f t="shared" ref="H2069:H2132" si="44">E2069-G2069</f>
        <v>0</v>
      </c>
      <c r="I2069" s="266" t="s">
        <v>65</v>
      </c>
    </row>
    <row r="2070" spans="1:9" x14ac:dyDescent="0.25">
      <c r="A2070" s="269"/>
      <c r="B2070" s="264" t="s">
        <v>2265</v>
      </c>
      <c r="C2070" s="270" t="s">
        <v>2439</v>
      </c>
      <c r="D2070" s="266" t="s">
        <v>130</v>
      </c>
      <c r="E2070" s="310">
        <v>6477</v>
      </c>
      <c r="F2070" s="53">
        <v>41726</v>
      </c>
      <c r="G2070" s="52">
        <v>6477</v>
      </c>
      <c r="H2070" s="98">
        <f t="shared" si="44"/>
        <v>0</v>
      </c>
      <c r="I2070" s="266" t="s">
        <v>21</v>
      </c>
    </row>
    <row r="2071" spans="1:9" x14ac:dyDescent="0.25">
      <c r="A2071" s="269"/>
      <c r="B2071" s="264" t="s">
        <v>2266</v>
      </c>
      <c r="C2071" s="270" t="s">
        <v>2439</v>
      </c>
      <c r="D2071" s="266" t="s">
        <v>366</v>
      </c>
      <c r="E2071" s="310">
        <v>9475</v>
      </c>
      <c r="F2071" s="53">
        <v>41725</v>
      </c>
      <c r="G2071" s="52">
        <v>9475</v>
      </c>
      <c r="H2071" s="98">
        <f t="shared" si="44"/>
        <v>0</v>
      </c>
      <c r="I2071" s="266" t="s">
        <v>21</v>
      </c>
    </row>
    <row r="2072" spans="1:9" x14ac:dyDescent="0.25">
      <c r="A2072" s="269"/>
      <c r="B2072" s="264" t="s">
        <v>2267</v>
      </c>
      <c r="C2072" s="270" t="s">
        <v>2439</v>
      </c>
      <c r="D2072" s="266" t="s">
        <v>11</v>
      </c>
      <c r="E2072" s="310">
        <v>46018.5</v>
      </c>
      <c r="F2072" s="313">
        <v>41754</v>
      </c>
      <c r="G2072" s="326">
        <v>46018.5</v>
      </c>
      <c r="H2072" s="98">
        <f t="shared" si="44"/>
        <v>0</v>
      </c>
      <c r="I2072" s="266" t="s">
        <v>217</v>
      </c>
    </row>
    <row r="2073" spans="1:9" x14ac:dyDescent="0.25">
      <c r="A2073" s="269"/>
      <c r="B2073" s="264" t="s">
        <v>2268</v>
      </c>
      <c r="C2073" s="270" t="s">
        <v>2439</v>
      </c>
      <c r="D2073" s="266" t="s">
        <v>12</v>
      </c>
      <c r="E2073" s="310">
        <v>1216</v>
      </c>
      <c r="F2073" s="458" t="s">
        <v>2535</v>
      </c>
      <c r="G2073" s="52">
        <v>1216</v>
      </c>
      <c r="H2073" s="98">
        <f t="shared" si="44"/>
        <v>0</v>
      </c>
      <c r="I2073" s="266"/>
    </row>
    <row r="2074" spans="1:9" x14ac:dyDescent="0.25">
      <c r="A2074" s="269"/>
      <c r="B2074" s="264" t="s">
        <v>2269</v>
      </c>
      <c r="C2074" s="270" t="s">
        <v>2439</v>
      </c>
      <c r="D2074" s="266" t="s">
        <v>74</v>
      </c>
      <c r="E2074" s="310">
        <v>15278.2</v>
      </c>
      <c r="F2074" s="53">
        <v>41725</v>
      </c>
      <c r="G2074" s="52">
        <v>15278.2</v>
      </c>
      <c r="H2074" s="98">
        <f t="shared" si="44"/>
        <v>0</v>
      </c>
      <c r="I2074" s="266"/>
    </row>
    <row r="2075" spans="1:9" x14ac:dyDescent="0.25">
      <c r="A2075" s="269"/>
      <c r="B2075" s="264" t="s">
        <v>2271</v>
      </c>
      <c r="C2075" s="270" t="s">
        <v>2439</v>
      </c>
      <c r="D2075" s="266" t="s">
        <v>92</v>
      </c>
      <c r="E2075" s="310">
        <v>8144.5</v>
      </c>
      <c r="F2075" s="53">
        <v>41726</v>
      </c>
      <c r="G2075" s="52">
        <v>8144.5</v>
      </c>
      <c r="H2075" s="98">
        <f t="shared" si="44"/>
        <v>0</v>
      </c>
      <c r="I2075" s="266" t="s">
        <v>30</v>
      </c>
    </row>
    <row r="2076" spans="1:9" x14ac:dyDescent="0.25">
      <c r="A2076" s="269"/>
      <c r="B2076" s="264" t="s">
        <v>2272</v>
      </c>
      <c r="C2076" s="270" t="s">
        <v>2439</v>
      </c>
      <c r="D2076" s="266" t="s">
        <v>74</v>
      </c>
      <c r="E2076" s="310">
        <v>528</v>
      </c>
      <c r="F2076" s="53">
        <v>41725</v>
      </c>
      <c r="G2076" s="52">
        <v>528</v>
      </c>
      <c r="H2076" s="98">
        <f t="shared" si="44"/>
        <v>0</v>
      </c>
      <c r="I2076" s="266"/>
    </row>
    <row r="2077" spans="1:9" x14ac:dyDescent="0.25">
      <c r="A2077" s="269"/>
      <c r="B2077" s="264" t="s">
        <v>2273</v>
      </c>
      <c r="C2077" s="270" t="s">
        <v>2439</v>
      </c>
      <c r="D2077" s="266" t="s">
        <v>149</v>
      </c>
      <c r="E2077" s="310">
        <v>9727.2000000000007</v>
      </c>
      <c r="F2077" s="78" t="s">
        <v>2536</v>
      </c>
      <c r="G2077" s="52">
        <v>9727.2000000000007</v>
      </c>
      <c r="H2077" s="98">
        <f t="shared" si="44"/>
        <v>0</v>
      </c>
      <c r="I2077" s="266" t="s">
        <v>30</v>
      </c>
    </row>
    <row r="2078" spans="1:9" x14ac:dyDescent="0.25">
      <c r="A2078" s="269"/>
      <c r="B2078" s="264" t="s">
        <v>2275</v>
      </c>
      <c r="C2078" s="270" t="s">
        <v>2439</v>
      </c>
      <c r="D2078" s="266" t="s">
        <v>186</v>
      </c>
      <c r="E2078" s="310">
        <v>21824</v>
      </c>
      <c r="F2078" s="53">
        <v>41726</v>
      </c>
      <c r="G2078" s="52">
        <v>21824</v>
      </c>
      <c r="H2078" s="98">
        <f t="shared" si="44"/>
        <v>0</v>
      </c>
      <c r="I2078" s="266"/>
    </row>
    <row r="2079" spans="1:9" x14ac:dyDescent="0.25">
      <c r="A2079" s="269"/>
      <c r="B2079" s="264" t="s">
        <v>2276</v>
      </c>
      <c r="C2079" s="270" t="s">
        <v>2439</v>
      </c>
      <c r="D2079" s="266" t="s">
        <v>2537</v>
      </c>
      <c r="E2079" s="310">
        <v>660</v>
      </c>
      <c r="F2079" s="53">
        <v>41725</v>
      </c>
      <c r="G2079" s="52">
        <v>660</v>
      </c>
      <c r="H2079" s="98">
        <f t="shared" si="44"/>
        <v>0</v>
      </c>
      <c r="I2079" s="266"/>
    </row>
    <row r="2080" spans="1:9" x14ac:dyDescent="0.25">
      <c r="A2080" s="269"/>
      <c r="B2080" s="264" t="s">
        <v>2277</v>
      </c>
      <c r="C2080" s="270" t="s">
        <v>2439</v>
      </c>
      <c r="D2080" s="266" t="s">
        <v>2537</v>
      </c>
      <c r="E2080" s="310">
        <v>660</v>
      </c>
      <c r="F2080" s="53">
        <v>41725</v>
      </c>
      <c r="G2080" s="52">
        <v>660</v>
      </c>
      <c r="H2080" s="98">
        <f t="shared" si="44"/>
        <v>0</v>
      </c>
      <c r="I2080" s="266"/>
    </row>
    <row r="2081" spans="1:9" x14ac:dyDescent="0.25">
      <c r="A2081" s="269"/>
      <c r="B2081" s="264" t="s">
        <v>2279</v>
      </c>
      <c r="C2081" s="270" t="s">
        <v>2439</v>
      </c>
      <c r="D2081" s="266" t="s">
        <v>68</v>
      </c>
      <c r="E2081" s="310">
        <v>3062.5</v>
      </c>
      <c r="F2081" s="53">
        <v>41725</v>
      </c>
      <c r="G2081" s="52">
        <v>3062.5</v>
      </c>
      <c r="H2081" s="98">
        <f t="shared" si="44"/>
        <v>0</v>
      </c>
      <c r="I2081" s="266" t="s">
        <v>65</v>
      </c>
    </row>
    <row r="2082" spans="1:9" x14ac:dyDescent="0.25">
      <c r="A2082" s="269"/>
      <c r="B2082" s="264" t="s">
        <v>2280</v>
      </c>
      <c r="C2082" s="270" t="s">
        <v>2439</v>
      </c>
      <c r="D2082" s="266" t="s">
        <v>2308</v>
      </c>
      <c r="E2082" s="310">
        <v>4608</v>
      </c>
      <c r="F2082" s="53">
        <v>41725</v>
      </c>
      <c r="G2082" s="52">
        <v>4608</v>
      </c>
      <c r="H2082" s="98">
        <f t="shared" si="44"/>
        <v>0</v>
      </c>
      <c r="I2082" s="266"/>
    </row>
    <row r="2083" spans="1:9" x14ac:dyDescent="0.25">
      <c r="A2083" s="269"/>
      <c r="B2083" s="264" t="s">
        <v>2281</v>
      </c>
      <c r="C2083" s="270" t="s">
        <v>2439</v>
      </c>
      <c r="D2083" s="266" t="s">
        <v>55</v>
      </c>
      <c r="E2083" s="310">
        <v>159</v>
      </c>
      <c r="F2083" s="53">
        <v>41725</v>
      </c>
      <c r="G2083" s="52">
        <v>159</v>
      </c>
      <c r="H2083" s="98">
        <f t="shared" si="44"/>
        <v>0</v>
      </c>
      <c r="I2083" s="266" t="s">
        <v>8</v>
      </c>
    </row>
    <row r="2084" spans="1:9" x14ac:dyDescent="0.25">
      <c r="A2084" s="269"/>
      <c r="B2084" s="264" t="s">
        <v>2282</v>
      </c>
      <c r="C2084" s="270" t="s">
        <v>2439</v>
      </c>
      <c r="D2084" s="266" t="s">
        <v>16</v>
      </c>
      <c r="E2084" s="310">
        <v>152821.9</v>
      </c>
      <c r="F2084" s="313">
        <v>41738</v>
      </c>
      <c r="G2084" s="326">
        <v>152821.9</v>
      </c>
      <c r="H2084" s="98">
        <f t="shared" si="44"/>
        <v>0</v>
      </c>
      <c r="I2084" s="266" t="s">
        <v>65</v>
      </c>
    </row>
    <row r="2085" spans="1:9" x14ac:dyDescent="0.25">
      <c r="A2085" s="269"/>
      <c r="B2085" s="264" t="s">
        <v>2283</v>
      </c>
      <c r="C2085" s="270" t="s">
        <v>2439</v>
      </c>
      <c r="D2085" s="266" t="s">
        <v>843</v>
      </c>
      <c r="E2085" s="310">
        <v>7453</v>
      </c>
      <c r="F2085" s="313" t="s">
        <v>2538</v>
      </c>
      <c r="G2085" s="52">
        <v>7453</v>
      </c>
      <c r="H2085" s="98">
        <f t="shared" si="44"/>
        <v>0</v>
      </c>
      <c r="I2085" s="266"/>
    </row>
    <row r="2086" spans="1:9" x14ac:dyDescent="0.25">
      <c r="A2086" s="269"/>
      <c r="B2086" s="264" t="s">
        <v>2284</v>
      </c>
      <c r="C2086" s="270" t="s">
        <v>2439</v>
      </c>
      <c r="D2086" s="266" t="s">
        <v>160</v>
      </c>
      <c r="E2086" s="310">
        <v>114292.6</v>
      </c>
      <c r="F2086" s="53">
        <v>41727</v>
      </c>
      <c r="G2086" s="52">
        <v>114292.6</v>
      </c>
      <c r="H2086" s="98">
        <f t="shared" si="44"/>
        <v>0</v>
      </c>
      <c r="I2086" s="266" t="s">
        <v>162</v>
      </c>
    </row>
    <row r="2087" spans="1:9" x14ac:dyDescent="0.25">
      <c r="A2087" s="269"/>
      <c r="B2087" s="264" t="s">
        <v>2285</v>
      </c>
      <c r="C2087" s="270" t="s">
        <v>2439</v>
      </c>
      <c r="D2087" s="266" t="s">
        <v>546</v>
      </c>
      <c r="E2087" s="310">
        <v>2350</v>
      </c>
      <c r="F2087" s="53">
        <v>41727</v>
      </c>
      <c r="G2087" s="52">
        <v>2350</v>
      </c>
      <c r="H2087" s="98">
        <f t="shared" si="44"/>
        <v>0</v>
      </c>
      <c r="I2087" s="266" t="s">
        <v>162</v>
      </c>
    </row>
    <row r="2088" spans="1:9" x14ac:dyDescent="0.25">
      <c r="A2088" s="269"/>
      <c r="B2088" s="264" t="s">
        <v>2286</v>
      </c>
      <c r="C2088" s="270" t="s">
        <v>2439</v>
      </c>
      <c r="D2088" s="266" t="s">
        <v>163</v>
      </c>
      <c r="E2088" s="310">
        <v>3967.2</v>
      </c>
      <c r="F2088" s="314" t="s">
        <v>2539</v>
      </c>
      <c r="G2088" s="52">
        <v>3967.2</v>
      </c>
      <c r="H2088" s="98">
        <f t="shared" si="44"/>
        <v>0</v>
      </c>
      <c r="I2088" s="266" t="s">
        <v>162</v>
      </c>
    </row>
    <row r="2089" spans="1:9" x14ac:dyDescent="0.25">
      <c r="A2089" s="269"/>
      <c r="B2089" s="264" t="s">
        <v>2287</v>
      </c>
      <c r="C2089" s="270" t="s">
        <v>2439</v>
      </c>
      <c r="D2089" s="266" t="s">
        <v>22</v>
      </c>
      <c r="E2089" s="310">
        <v>13112.7</v>
      </c>
      <c r="F2089" s="53">
        <v>41727</v>
      </c>
      <c r="G2089" s="52">
        <v>13112.7</v>
      </c>
      <c r="H2089" s="98">
        <f t="shared" si="44"/>
        <v>0</v>
      </c>
      <c r="I2089" s="266" t="s">
        <v>162</v>
      </c>
    </row>
    <row r="2090" spans="1:9" x14ac:dyDescent="0.25">
      <c r="A2090" s="269"/>
      <c r="B2090" s="264" t="s">
        <v>2289</v>
      </c>
      <c r="C2090" s="270" t="s">
        <v>2439</v>
      </c>
      <c r="D2090" s="266" t="s">
        <v>169</v>
      </c>
      <c r="E2090" s="310">
        <v>21128.5</v>
      </c>
      <c r="F2090" s="53">
        <v>41727</v>
      </c>
      <c r="G2090" s="52">
        <v>21128.5</v>
      </c>
      <c r="H2090" s="98">
        <f t="shared" si="44"/>
        <v>0</v>
      </c>
      <c r="I2090" s="266" t="s">
        <v>162</v>
      </c>
    </row>
    <row r="2091" spans="1:9" x14ac:dyDescent="0.25">
      <c r="A2091" s="269"/>
      <c r="B2091" s="264" t="s">
        <v>2290</v>
      </c>
      <c r="C2091" s="270" t="s">
        <v>2439</v>
      </c>
      <c r="D2091" s="266" t="s">
        <v>2013</v>
      </c>
      <c r="E2091" s="310">
        <v>17325.5</v>
      </c>
      <c r="F2091" s="313">
        <v>41731</v>
      </c>
      <c r="G2091" s="326">
        <v>17325.5</v>
      </c>
      <c r="H2091" s="98">
        <f t="shared" si="44"/>
        <v>0</v>
      </c>
      <c r="I2091" s="266" t="s">
        <v>162</v>
      </c>
    </row>
    <row r="2092" spans="1:9" x14ac:dyDescent="0.25">
      <c r="A2092" s="269"/>
      <c r="B2092" s="264" t="s">
        <v>2292</v>
      </c>
      <c r="C2092" s="270" t="s">
        <v>2439</v>
      </c>
      <c r="D2092" s="266" t="s">
        <v>175</v>
      </c>
      <c r="E2092" s="310">
        <v>25363.200000000001</v>
      </c>
      <c r="F2092" s="344" t="s">
        <v>2540</v>
      </c>
      <c r="G2092" s="52">
        <v>25363.200000000001</v>
      </c>
      <c r="H2092" s="98">
        <f t="shared" si="44"/>
        <v>0</v>
      </c>
      <c r="I2092" s="266" t="s">
        <v>162</v>
      </c>
    </row>
    <row r="2093" spans="1:9" x14ac:dyDescent="0.25">
      <c r="A2093" s="269"/>
      <c r="B2093" s="264" t="s">
        <v>2293</v>
      </c>
      <c r="C2093" s="270" t="s">
        <v>2439</v>
      </c>
      <c r="D2093" s="266" t="s">
        <v>168</v>
      </c>
      <c r="E2093" s="310">
        <v>13014</v>
      </c>
      <c r="F2093" s="313" t="s">
        <v>2541</v>
      </c>
      <c r="G2093" s="52">
        <v>13014</v>
      </c>
      <c r="H2093" s="98">
        <f t="shared" si="44"/>
        <v>0</v>
      </c>
      <c r="I2093" s="266" t="s">
        <v>162</v>
      </c>
    </row>
    <row r="2094" spans="1:9" x14ac:dyDescent="0.25">
      <c r="A2094" s="269"/>
      <c r="B2094" s="264" t="s">
        <v>2294</v>
      </c>
      <c r="C2094" s="270" t="s">
        <v>2439</v>
      </c>
      <c r="D2094" s="266" t="s">
        <v>269</v>
      </c>
      <c r="E2094" s="310">
        <v>5544</v>
      </c>
      <c r="F2094" s="314" t="s">
        <v>2542</v>
      </c>
      <c r="G2094" s="52">
        <v>5544</v>
      </c>
      <c r="H2094" s="98">
        <f t="shared" si="44"/>
        <v>0</v>
      </c>
      <c r="I2094" s="266" t="s">
        <v>162</v>
      </c>
    </row>
    <row r="2095" spans="1:9" x14ac:dyDescent="0.25">
      <c r="A2095" s="269"/>
      <c r="B2095" s="264" t="s">
        <v>2295</v>
      </c>
      <c r="C2095" s="270" t="s">
        <v>2439</v>
      </c>
      <c r="D2095" s="266" t="s">
        <v>186</v>
      </c>
      <c r="E2095" s="310">
        <v>27799.200000000001</v>
      </c>
      <c r="F2095" s="324" t="s">
        <v>2543</v>
      </c>
      <c r="G2095" s="64">
        <v>27799.200000000001</v>
      </c>
      <c r="H2095" s="98">
        <f t="shared" si="44"/>
        <v>0</v>
      </c>
      <c r="I2095" s="266" t="s">
        <v>65</v>
      </c>
    </row>
    <row r="2096" spans="1:9" x14ac:dyDescent="0.25">
      <c r="A2096" s="269"/>
      <c r="B2096" s="264" t="s">
        <v>2296</v>
      </c>
      <c r="C2096" s="270" t="s">
        <v>2439</v>
      </c>
      <c r="D2096" s="266" t="s">
        <v>2544</v>
      </c>
      <c r="E2096" s="310">
        <v>1831.2</v>
      </c>
      <c r="F2096" s="313" t="s">
        <v>2545</v>
      </c>
      <c r="G2096" s="64">
        <v>1831.2</v>
      </c>
      <c r="H2096" s="98">
        <f t="shared" si="44"/>
        <v>0</v>
      </c>
      <c r="I2096" s="266" t="s">
        <v>217</v>
      </c>
    </row>
    <row r="2097" spans="1:9" x14ac:dyDescent="0.25">
      <c r="A2097" s="269"/>
      <c r="B2097" s="264" t="s">
        <v>2297</v>
      </c>
      <c r="C2097" s="270" t="s">
        <v>2439</v>
      </c>
      <c r="D2097" s="266" t="s">
        <v>80</v>
      </c>
      <c r="E2097" s="310">
        <v>1824</v>
      </c>
      <c r="F2097" s="324" t="s">
        <v>2546</v>
      </c>
      <c r="G2097" s="52">
        <v>1824</v>
      </c>
      <c r="H2097" s="98">
        <f t="shared" si="44"/>
        <v>0</v>
      </c>
      <c r="I2097" s="266" t="s">
        <v>217</v>
      </c>
    </row>
    <row r="2098" spans="1:9" x14ac:dyDescent="0.25">
      <c r="A2098" s="269"/>
      <c r="B2098" s="264" t="s">
        <v>2298</v>
      </c>
      <c r="C2098" s="270" t="s">
        <v>2439</v>
      </c>
      <c r="D2098" s="266" t="s">
        <v>78</v>
      </c>
      <c r="E2098" s="310">
        <v>3461.5</v>
      </c>
      <c r="F2098" s="53">
        <v>41726</v>
      </c>
      <c r="G2098" s="64">
        <v>3461.5</v>
      </c>
      <c r="H2098" s="98">
        <f t="shared" si="44"/>
        <v>0</v>
      </c>
      <c r="I2098" s="266" t="s">
        <v>217</v>
      </c>
    </row>
    <row r="2099" spans="1:9" x14ac:dyDescent="0.25">
      <c r="A2099" s="269"/>
      <c r="B2099" s="264" t="s">
        <v>2300</v>
      </c>
      <c r="C2099" s="270" t="s">
        <v>2439</v>
      </c>
      <c r="D2099" s="266" t="s">
        <v>147</v>
      </c>
      <c r="E2099" s="310">
        <v>37456</v>
      </c>
      <c r="F2099" s="53">
        <v>41726</v>
      </c>
      <c r="G2099" s="64">
        <v>37456</v>
      </c>
      <c r="H2099" s="98">
        <f t="shared" si="44"/>
        <v>0</v>
      </c>
      <c r="I2099" s="266" t="s">
        <v>217</v>
      </c>
    </row>
    <row r="2100" spans="1:9" x14ac:dyDescent="0.25">
      <c r="A2100" s="269"/>
      <c r="B2100" s="264" t="s">
        <v>2301</v>
      </c>
      <c r="C2100" s="270" t="s">
        <v>2439</v>
      </c>
      <c r="D2100" s="266" t="s">
        <v>1087</v>
      </c>
      <c r="E2100" s="310">
        <v>4713.6000000000004</v>
      </c>
      <c r="F2100" s="53">
        <v>41726</v>
      </c>
      <c r="G2100" s="64">
        <v>4713.6000000000004</v>
      </c>
      <c r="H2100" s="98">
        <f t="shared" si="44"/>
        <v>0</v>
      </c>
      <c r="I2100" s="266" t="s">
        <v>217</v>
      </c>
    </row>
    <row r="2101" spans="1:9" x14ac:dyDescent="0.25">
      <c r="A2101" s="269"/>
      <c r="B2101" s="264" t="s">
        <v>2303</v>
      </c>
      <c r="C2101" s="270" t="s">
        <v>2439</v>
      </c>
      <c r="D2101" s="266" t="s">
        <v>348</v>
      </c>
      <c r="E2101" s="310">
        <v>2069.6999999999998</v>
      </c>
      <c r="F2101" s="53">
        <v>41726</v>
      </c>
      <c r="G2101" s="64">
        <v>2069.6999999999998</v>
      </c>
      <c r="H2101" s="98">
        <f t="shared" si="44"/>
        <v>0</v>
      </c>
      <c r="I2101" s="266" t="s">
        <v>217</v>
      </c>
    </row>
    <row r="2102" spans="1:9" x14ac:dyDescent="0.25">
      <c r="A2102" s="269"/>
      <c r="B2102" s="264" t="s">
        <v>2304</v>
      </c>
      <c r="C2102" s="270" t="s">
        <v>2439</v>
      </c>
      <c r="D2102" s="266" t="s">
        <v>144</v>
      </c>
      <c r="E2102" s="310">
        <v>4877</v>
      </c>
      <c r="F2102" s="53">
        <v>41726</v>
      </c>
      <c r="G2102" s="64">
        <v>4877</v>
      </c>
      <c r="H2102" s="98">
        <f t="shared" si="44"/>
        <v>0</v>
      </c>
      <c r="I2102" s="266" t="s">
        <v>217</v>
      </c>
    </row>
    <row r="2103" spans="1:9" x14ac:dyDescent="0.25">
      <c r="A2103" s="269"/>
      <c r="B2103" s="264" t="s">
        <v>2305</v>
      </c>
      <c r="C2103" s="270" t="s">
        <v>2439</v>
      </c>
      <c r="D2103" s="266" t="s">
        <v>351</v>
      </c>
      <c r="E2103" s="310">
        <v>1220</v>
      </c>
      <c r="F2103" s="53">
        <v>41726</v>
      </c>
      <c r="G2103" s="64">
        <v>1220</v>
      </c>
      <c r="H2103" s="98">
        <f t="shared" si="44"/>
        <v>0</v>
      </c>
      <c r="I2103" s="266" t="s">
        <v>217</v>
      </c>
    </row>
    <row r="2104" spans="1:9" x14ac:dyDescent="0.25">
      <c r="A2104" s="269"/>
      <c r="B2104" s="264" t="s">
        <v>2307</v>
      </c>
      <c r="C2104" s="270" t="s">
        <v>2439</v>
      </c>
      <c r="D2104" s="266" t="s">
        <v>152</v>
      </c>
      <c r="E2104" s="310">
        <v>7664.5</v>
      </c>
      <c r="F2104" s="53">
        <v>41725</v>
      </c>
      <c r="G2104" s="52">
        <v>7664.5</v>
      </c>
      <c r="H2104" s="98">
        <f t="shared" si="44"/>
        <v>0</v>
      </c>
      <c r="I2104" s="266"/>
    </row>
    <row r="2105" spans="1:9" x14ac:dyDescent="0.25">
      <c r="A2105" s="269"/>
      <c r="B2105" s="264" t="s">
        <v>2309</v>
      </c>
      <c r="C2105" s="270" t="s">
        <v>2439</v>
      </c>
      <c r="D2105" s="266" t="s">
        <v>8</v>
      </c>
      <c r="E2105" s="327">
        <v>1756.5</v>
      </c>
      <c r="F2105" s="53">
        <v>41725</v>
      </c>
      <c r="G2105" s="52">
        <v>1756.5</v>
      </c>
      <c r="H2105" s="98">
        <f t="shared" si="44"/>
        <v>0</v>
      </c>
      <c r="I2105" s="266" t="s">
        <v>8</v>
      </c>
    </row>
    <row r="2106" spans="1:9" x14ac:dyDescent="0.25">
      <c r="A2106" s="269">
        <v>41726</v>
      </c>
      <c r="B2106" s="264" t="s">
        <v>2310</v>
      </c>
      <c r="C2106" s="270" t="s">
        <v>2439</v>
      </c>
      <c r="D2106" s="266" t="s">
        <v>69</v>
      </c>
      <c r="E2106" s="310">
        <v>1013</v>
      </c>
      <c r="F2106" s="53">
        <v>41726</v>
      </c>
      <c r="G2106" s="52">
        <v>1013</v>
      </c>
      <c r="H2106" s="98">
        <f t="shared" si="44"/>
        <v>0</v>
      </c>
      <c r="I2106" s="266"/>
    </row>
    <row r="2107" spans="1:9" x14ac:dyDescent="0.25">
      <c r="A2107" s="269"/>
      <c r="B2107" s="264" t="s">
        <v>2312</v>
      </c>
      <c r="C2107" s="270" t="s">
        <v>2439</v>
      </c>
      <c r="D2107" s="266" t="s">
        <v>14</v>
      </c>
      <c r="E2107" s="310">
        <v>5200</v>
      </c>
      <c r="F2107" s="53">
        <v>41726</v>
      </c>
      <c r="G2107" s="52">
        <v>5200</v>
      </c>
      <c r="H2107" s="98">
        <f t="shared" si="44"/>
        <v>0</v>
      </c>
      <c r="I2107" s="66" t="s">
        <v>65</v>
      </c>
    </row>
    <row r="2108" spans="1:9" x14ac:dyDescent="0.25">
      <c r="A2108" s="269"/>
      <c r="B2108" s="264" t="s">
        <v>2314</v>
      </c>
      <c r="C2108" s="270" t="s">
        <v>2439</v>
      </c>
      <c r="D2108" s="266" t="s">
        <v>64</v>
      </c>
      <c r="E2108" s="310">
        <v>14156</v>
      </c>
      <c r="F2108" s="53">
        <v>41726</v>
      </c>
      <c r="G2108" s="52">
        <v>14156</v>
      </c>
      <c r="H2108" s="98">
        <f t="shared" si="44"/>
        <v>0</v>
      </c>
      <c r="I2108" s="266" t="s">
        <v>12</v>
      </c>
    </row>
    <row r="2109" spans="1:9" x14ac:dyDescent="0.25">
      <c r="A2109" s="269"/>
      <c r="B2109" s="264" t="s">
        <v>2315</v>
      </c>
      <c r="C2109" s="270" t="s">
        <v>2439</v>
      </c>
      <c r="D2109" s="266" t="s">
        <v>62</v>
      </c>
      <c r="E2109" s="310">
        <v>14848</v>
      </c>
      <c r="F2109" s="313" t="s">
        <v>2547</v>
      </c>
      <c r="G2109" s="52">
        <v>14848</v>
      </c>
      <c r="H2109" s="98">
        <f t="shared" si="44"/>
        <v>0</v>
      </c>
      <c r="I2109" s="266" t="s">
        <v>12</v>
      </c>
    </row>
    <row r="2110" spans="1:9" x14ac:dyDescent="0.25">
      <c r="A2110" s="269"/>
      <c r="B2110" s="264" t="s">
        <v>2316</v>
      </c>
      <c r="C2110" s="270" t="s">
        <v>2439</v>
      </c>
      <c r="D2110" s="273" t="s">
        <v>685</v>
      </c>
      <c r="E2110" s="318">
        <v>0</v>
      </c>
      <c r="F2110" s="459" t="s">
        <v>2548</v>
      </c>
      <c r="G2110" s="52"/>
      <c r="H2110" s="98">
        <f t="shared" si="44"/>
        <v>0</v>
      </c>
      <c r="I2110" s="266" t="s">
        <v>162</v>
      </c>
    </row>
    <row r="2111" spans="1:9" x14ac:dyDescent="0.25">
      <c r="A2111" s="269"/>
      <c r="B2111" s="264" t="s">
        <v>2317</v>
      </c>
      <c r="C2111" s="270" t="s">
        <v>2439</v>
      </c>
      <c r="D2111" s="266" t="s">
        <v>1102</v>
      </c>
      <c r="E2111" s="310">
        <v>3085</v>
      </c>
      <c r="F2111" s="53">
        <v>41726</v>
      </c>
      <c r="G2111" s="52">
        <v>3085</v>
      </c>
      <c r="H2111" s="98">
        <f t="shared" si="44"/>
        <v>0</v>
      </c>
      <c r="I2111" s="266" t="s">
        <v>65</v>
      </c>
    </row>
    <row r="2112" spans="1:9" x14ac:dyDescent="0.25">
      <c r="A2112" s="269"/>
      <c r="B2112" s="264" t="s">
        <v>2319</v>
      </c>
      <c r="C2112" s="270" t="s">
        <v>2439</v>
      </c>
      <c r="D2112" s="266" t="s">
        <v>188</v>
      </c>
      <c r="E2112" s="310">
        <v>1180</v>
      </c>
      <c r="F2112" s="53">
        <v>41727</v>
      </c>
      <c r="G2112" s="52">
        <v>1180</v>
      </c>
      <c r="H2112" s="98">
        <f t="shared" si="44"/>
        <v>0</v>
      </c>
      <c r="I2112" s="266"/>
    </row>
    <row r="2113" spans="1:9" x14ac:dyDescent="0.25">
      <c r="A2113" s="269"/>
      <c r="B2113" s="264" t="s">
        <v>2320</v>
      </c>
      <c r="C2113" s="270" t="s">
        <v>2439</v>
      </c>
      <c r="D2113" s="266" t="s">
        <v>46</v>
      </c>
      <c r="E2113" s="310">
        <v>4116</v>
      </c>
      <c r="F2113" s="53">
        <v>41726</v>
      </c>
      <c r="G2113" s="52">
        <v>4116</v>
      </c>
      <c r="H2113" s="98">
        <f t="shared" si="44"/>
        <v>0</v>
      </c>
      <c r="I2113" s="266" t="s">
        <v>65</v>
      </c>
    </row>
    <row r="2114" spans="1:9" x14ac:dyDescent="0.25">
      <c r="A2114" s="269"/>
      <c r="B2114" s="264" t="s">
        <v>2321</v>
      </c>
      <c r="C2114" s="270" t="s">
        <v>2439</v>
      </c>
      <c r="D2114" s="266" t="s">
        <v>44</v>
      </c>
      <c r="E2114" s="310">
        <v>7200</v>
      </c>
      <c r="F2114" s="313">
        <v>41737</v>
      </c>
      <c r="G2114" s="326">
        <v>7200</v>
      </c>
      <c r="H2114" s="98">
        <f t="shared" si="44"/>
        <v>0</v>
      </c>
      <c r="I2114" s="266" t="s">
        <v>65</v>
      </c>
    </row>
    <row r="2115" spans="1:9" x14ac:dyDescent="0.25">
      <c r="A2115" s="269"/>
      <c r="B2115" s="264" t="s">
        <v>2323</v>
      </c>
      <c r="C2115" s="270" t="s">
        <v>2439</v>
      </c>
      <c r="D2115" s="266" t="s">
        <v>13</v>
      </c>
      <c r="E2115" s="310">
        <v>3360</v>
      </c>
      <c r="F2115" s="53">
        <v>41726</v>
      </c>
      <c r="G2115" s="52">
        <v>3360</v>
      </c>
      <c r="H2115" s="98">
        <f t="shared" si="44"/>
        <v>0</v>
      </c>
      <c r="I2115" s="266" t="s">
        <v>30</v>
      </c>
    </row>
    <row r="2116" spans="1:9" x14ac:dyDescent="0.25">
      <c r="A2116" s="269"/>
      <c r="B2116" s="264" t="s">
        <v>2324</v>
      </c>
      <c r="C2116" s="270" t="s">
        <v>2439</v>
      </c>
      <c r="D2116" s="266" t="s">
        <v>106</v>
      </c>
      <c r="E2116" s="310">
        <v>176508</v>
      </c>
      <c r="F2116" s="313">
        <v>41733</v>
      </c>
      <c r="G2116" s="326">
        <v>176508</v>
      </c>
      <c r="H2116" s="98">
        <f t="shared" si="44"/>
        <v>0</v>
      </c>
      <c r="I2116" s="266"/>
    </row>
    <row r="2117" spans="1:9" x14ac:dyDescent="0.25">
      <c r="A2117" s="269"/>
      <c r="B2117" s="264" t="s">
        <v>2325</v>
      </c>
      <c r="C2117" s="270" t="s">
        <v>2439</v>
      </c>
      <c r="D2117" s="266" t="s">
        <v>106</v>
      </c>
      <c r="E2117" s="310">
        <v>367724</v>
      </c>
      <c r="F2117" s="313">
        <v>41744</v>
      </c>
      <c r="G2117" s="326">
        <v>367724</v>
      </c>
      <c r="H2117" s="98">
        <f t="shared" si="44"/>
        <v>0</v>
      </c>
      <c r="I2117" s="266"/>
    </row>
    <row r="2118" spans="1:9" x14ac:dyDescent="0.25">
      <c r="A2118" s="269"/>
      <c r="B2118" s="264" t="s">
        <v>2326</v>
      </c>
      <c r="C2118" s="270" t="s">
        <v>2439</v>
      </c>
      <c r="D2118" s="266" t="s">
        <v>106</v>
      </c>
      <c r="E2118" s="310">
        <v>180180</v>
      </c>
      <c r="F2118" s="313">
        <v>41733</v>
      </c>
      <c r="G2118" s="326">
        <v>180180</v>
      </c>
      <c r="H2118" s="98">
        <f t="shared" si="44"/>
        <v>0</v>
      </c>
      <c r="I2118" s="266"/>
    </row>
    <row r="2119" spans="1:9" x14ac:dyDescent="0.25">
      <c r="A2119" s="269"/>
      <c r="B2119" s="264" t="s">
        <v>2327</v>
      </c>
      <c r="C2119" s="270" t="s">
        <v>2439</v>
      </c>
      <c r="D2119" s="266" t="s">
        <v>106</v>
      </c>
      <c r="E2119" s="310">
        <v>115752</v>
      </c>
      <c r="F2119" s="313">
        <v>41730</v>
      </c>
      <c r="G2119" s="326">
        <v>115752</v>
      </c>
      <c r="H2119" s="98">
        <f t="shared" si="44"/>
        <v>0</v>
      </c>
      <c r="I2119" s="266"/>
    </row>
    <row r="2120" spans="1:9" x14ac:dyDescent="0.25">
      <c r="A2120" s="269"/>
      <c r="B2120" s="264" t="s">
        <v>2328</v>
      </c>
      <c r="C2120" s="270" t="s">
        <v>2439</v>
      </c>
      <c r="D2120" s="266" t="s">
        <v>106</v>
      </c>
      <c r="E2120" s="310">
        <v>113204</v>
      </c>
      <c r="F2120" s="313">
        <v>41730</v>
      </c>
      <c r="G2120" s="326">
        <v>113204</v>
      </c>
      <c r="H2120" s="98">
        <f t="shared" si="44"/>
        <v>0</v>
      </c>
      <c r="I2120" s="266"/>
    </row>
    <row r="2121" spans="1:9" x14ac:dyDescent="0.25">
      <c r="A2121" s="269"/>
      <c r="B2121" s="264" t="s">
        <v>2330</v>
      </c>
      <c r="C2121" s="270" t="s">
        <v>2439</v>
      </c>
      <c r="D2121" s="266" t="s">
        <v>106</v>
      </c>
      <c r="E2121" s="310">
        <v>132132</v>
      </c>
      <c r="F2121" s="313">
        <v>41730</v>
      </c>
      <c r="G2121" s="326">
        <v>132132</v>
      </c>
      <c r="H2121" s="98">
        <f t="shared" si="44"/>
        <v>0</v>
      </c>
      <c r="I2121" s="266"/>
    </row>
    <row r="2122" spans="1:9" x14ac:dyDescent="0.25">
      <c r="A2122" s="269"/>
      <c r="B2122" s="264" t="s">
        <v>2331</v>
      </c>
      <c r="C2122" s="270" t="s">
        <v>2439</v>
      </c>
      <c r="D2122" s="273" t="s">
        <v>53</v>
      </c>
      <c r="E2122" s="318">
        <v>0</v>
      </c>
      <c r="F2122" s="53"/>
      <c r="G2122" s="52"/>
      <c r="H2122" s="98">
        <f t="shared" si="44"/>
        <v>0</v>
      </c>
      <c r="I2122" s="266" t="s">
        <v>324</v>
      </c>
    </row>
    <row r="2123" spans="1:9" x14ac:dyDescent="0.25">
      <c r="A2123" s="269"/>
      <c r="B2123" s="264" t="s">
        <v>2332</v>
      </c>
      <c r="C2123" s="270" t="s">
        <v>2439</v>
      </c>
      <c r="D2123" s="266" t="s">
        <v>8</v>
      </c>
      <c r="E2123" s="310">
        <v>993.5</v>
      </c>
      <c r="F2123" s="53">
        <v>41726</v>
      </c>
      <c r="G2123" s="52">
        <v>993.5</v>
      </c>
      <c r="H2123" s="98">
        <f t="shared" si="44"/>
        <v>0</v>
      </c>
      <c r="I2123" s="266" t="s">
        <v>8</v>
      </c>
    </row>
    <row r="2124" spans="1:9" x14ac:dyDescent="0.25">
      <c r="A2124" s="269"/>
      <c r="B2124" s="264" t="s">
        <v>2334</v>
      </c>
      <c r="C2124" s="270" t="s">
        <v>2439</v>
      </c>
      <c r="D2124" s="266" t="s">
        <v>8</v>
      </c>
      <c r="E2124" s="310">
        <v>3367</v>
      </c>
      <c r="F2124" s="53">
        <v>41726</v>
      </c>
      <c r="G2124" s="52">
        <v>3367</v>
      </c>
      <c r="H2124" s="98">
        <f t="shared" si="44"/>
        <v>0</v>
      </c>
      <c r="I2124" s="266" t="s">
        <v>8</v>
      </c>
    </row>
    <row r="2125" spans="1:9" x14ac:dyDescent="0.25">
      <c r="A2125" s="269"/>
      <c r="B2125" s="264" t="s">
        <v>2335</v>
      </c>
      <c r="C2125" s="270" t="s">
        <v>2439</v>
      </c>
      <c r="D2125" s="266" t="s">
        <v>48</v>
      </c>
      <c r="E2125" s="310">
        <v>639.20000000000005</v>
      </c>
      <c r="F2125" s="53">
        <v>41726</v>
      </c>
      <c r="G2125" s="52">
        <v>639.20000000000005</v>
      </c>
      <c r="H2125" s="98">
        <f t="shared" si="44"/>
        <v>0</v>
      </c>
      <c r="I2125" s="266" t="s">
        <v>65</v>
      </c>
    </row>
    <row r="2126" spans="1:9" x14ac:dyDescent="0.25">
      <c r="A2126" s="269"/>
      <c r="B2126" s="264" t="s">
        <v>2336</v>
      </c>
      <c r="C2126" s="270" t="s">
        <v>2439</v>
      </c>
      <c r="D2126" s="266" t="s">
        <v>545</v>
      </c>
      <c r="E2126" s="310">
        <v>17621.599999999999</v>
      </c>
      <c r="F2126" s="53">
        <v>41726</v>
      </c>
      <c r="G2126" s="52">
        <v>17621.599999999999</v>
      </c>
      <c r="H2126" s="98">
        <f t="shared" si="44"/>
        <v>0</v>
      </c>
      <c r="I2126" s="266"/>
    </row>
    <row r="2127" spans="1:9" x14ac:dyDescent="0.25">
      <c r="A2127" s="269"/>
      <c r="B2127" s="264" t="s">
        <v>2337</v>
      </c>
      <c r="C2127" s="270" t="s">
        <v>2439</v>
      </c>
      <c r="D2127" s="266" t="s">
        <v>42</v>
      </c>
      <c r="E2127" s="310">
        <v>1920</v>
      </c>
      <c r="F2127" s="313">
        <v>41737</v>
      </c>
      <c r="G2127" s="326">
        <v>1920</v>
      </c>
      <c r="H2127" s="98">
        <f t="shared" si="44"/>
        <v>0</v>
      </c>
      <c r="I2127" s="266" t="s">
        <v>30</v>
      </c>
    </row>
    <row r="2128" spans="1:9" x14ac:dyDescent="0.25">
      <c r="A2128" s="269"/>
      <c r="B2128" s="264" t="s">
        <v>2338</v>
      </c>
      <c r="C2128" s="270" t="s">
        <v>2439</v>
      </c>
      <c r="D2128" s="266" t="s">
        <v>8</v>
      </c>
      <c r="E2128" s="310">
        <v>296</v>
      </c>
      <c r="F2128" s="53">
        <v>41726</v>
      </c>
      <c r="G2128" s="52">
        <v>296</v>
      </c>
      <c r="H2128" s="98">
        <f t="shared" si="44"/>
        <v>0</v>
      </c>
      <c r="I2128" s="266" t="s">
        <v>8</v>
      </c>
    </row>
    <row r="2129" spans="1:9" x14ac:dyDescent="0.25">
      <c r="A2129" s="269"/>
      <c r="B2129" s="264" t="s">
        <v>2339</v>
      </c>
      <c r="C2129" s="270" t="s">
        <v>2439</v>
      </c>
      <c r="D2129" s="266" t="s">
        <v>43</v>
      </c>
      <c r="E2129" s="310">
        <v>1920</v>
      </c>
      <c r="F2129" s="313">
        <v>41737</v>
      </c>
      <c r="G2129" s="326">
        <v>1920</v>
      </c>
      <c r="H2129" s="98">
        <f t="shared" si="44"/>
        <v>0</v>
      </c>
      <c r="I2129" s="266" t="s">
        <v>30</v>
      </c>
    </row>
    <row r="2130" spans="1:9" x14ac:dyDescent="0.25">
      <c r="A2130" s="269"/>
      <c r="B2130" s="264" t="s">
        <v>2340</v>
      </c>
      <c r="C2130" s="270" t="s">
        <v>2439</v>
      </c>
      <c r="D2130" s="266" t="s">
        <v>36</v>
      </c>
      <c r="E2130" s="310">
        <v>34956.199999999997</v>
      </c>
      <c r="F2130" s="53">
        <v>41726</v>
      </c>
      <c r="G2130" s="52">
        <v>34956.199999999997</v>
      </c>
      <c r="H2130" s="331">
        <f t="shared" si="44"/>
        <v>0</v>
      </c>
      <c r="I2130" s="266" t="s">
        <v>65</v>
      </c>
    </row>
    <row r="2131" spans="1:9" x14ac:dyDescent="0.25">
      <c r="A2131" s="269"/>
      <c r="B2131" s="264" t="s">
        <v>2342</v>
      </c>
      <c r="C2131" s="270" t="s">
        <v>2439</v>
      </c>
      <c r="D2131" s="266" t="s">
        <v>8</v>
      </c>
      <c r="E2131" s="310">
        <v>63</v>
      </c>
      <c r="F2131" s="53">
        <v>41726</v>
      </c>
      <c r="G2131" s="52">
        <v>63</v>
      </c>
      <c r="H2131" s="331">
        <f t="shared" si="44"/>
        <v>0</v>
      </c>
      <c r="I2131" s="266" t="s">
        <v>8</v>
      </c>
    </row>
    <row r="2132" spans="1:9" x14ac:dyDescent="0.25">
      <c r="A2132" s="269"/>
      <c r="B2132" s="264" t="s">
        <v>2343</v>
      </c>
      <c r="C2132" s="270" t="s">
        <v>2439</v>
      </c>
      <c r="D2132" s="266" t="s">
        <v>123</v>
      </c>
      <c r="E2132" s="310">
        <v>1376</v>
      </c>
      <c r="F2132" s="53">
        <v>41726</v>
      </c>
      <c r="G2132" s="52">
        <v>1376</v>
      </c>
      <c r="H2132" s="331">
        <f t="shared" si="44"/>
        <v>0</v>
      </c>
      <c r="I2132" s="266" t="s">
        <v>8</v>
      </c>
    </row>
    <row r="2133" spans="1:9" x14ac:dyDescent="0.25">
      <c r="A2133" s="269"/>
      <c r="B2133" s="264"/>
      <c r="C2133" s="270"/>
      <c r="D2133" s="451" t="s">
        <v>1206</v>
      </c>
      <c r="E2133" s="24"/>
      <c r="F2133" s="452"/>
      <c r="G2133" s="24"/>
      <c r="H2133" s="331">
        <f t="shared" ref="H2133:H2135" si="45">E2133-G2133</f>
        <v>0</v>
      </c>
    </row>
    <row r="2134" spans="1:9" x14ac:dyDescent="0.25">
      <c r="A2134" s="269"/>
      <c r="B2134" s="460"/>
      <c r="C2134" s="270"/>
      <c r="D2134" s="31" t="s">
        <v>1918</v>
      </c>
      <c r="E2134" s="58"/>
      <c r="F2134" s="389"/>
      <c r="G2134" s="58"/>
      <c r="H2134" s="331">
        <f t="shared" si="45"/>
        <v>0</v>
      </c>
    </row>
    <row r="2135" spans="1:9" x14ac:dyDescent="0.25">
      <c r="A2135" s="395"/>
      <c r="B2135" s="461"/>
      <c r="C2135" s="462"/>
      <c r="D2135" s="31" t="s">
        <v>1919</v>
      </c>
      <c r="E2135" s="58"/>
      <c r="F2135" s="389"/>
      <c r="G2135" s="58"/>
      <c r="H2135" s="331">
        <f t="shared" si="45"/>
        <v>0</v>
      </c>
    </row>
    <row r="2136" spans="1:9" ht="18.75" x14ac:dyDescent="0.3">
      <c r="A2136" s="596" t="str">
        <f>A2067</f>
        <v>REMISIONES DE    M A R Z O        2 0 1 4</v>
      </c>
      <c r="B2136" s="592"/>
      <c r="C2136" s="592"/>
      <c r="D2136" s="592"/>
      <c r="E2136" s="592"/>
      <c r="F2136" s="592"/>
      <c r="G2136" s="339"/>
      <c r="H2136" s="135"/>
    </row>
    <row r="2137" spans="1:9" ht="35.25" thickBot="1" x14ac:dyDescent="0.35">
      <c r="A2137" s="340" t="s">
        <v>1</v>
      </c>
      <c r="B2137" s="256" t="s">
        <v>2</v>
      </c>
      <c r="C2137" s="257"/>
      <c r="D2137" s="258" t="s">
        <v>1531</v>
      </c>
      <c r="E2137" s="9" t="s">
        <v>4</v>
      </c>
      <c r="F2137" s="418" t="s">
        <v>5</v>
      </c>
      <c r="G2137" s="419" t="s">
        <v>6</v>
      </c>
      <c r="H2137" s="420" t="s">
        <v>7</v>
      </c>
    </row>
    <row r="2138" spans="1:9" ht="15.75" thickTop="1" x14ac:dyDescent="0.25">
      <c r="A2138" s="269">
        <v>41726</v>
      </c>
      <c r="B2138" s="264" t="s">
        <v>2344</v>
      </c>
      <c r="C2138" s="270" t="s">
        <v>2439</v>
      </c>
      <c r="D2138" s="266" t="s">
        <v>98</v>
      </c>
      <c r="E2138" s="457">
        <v>10253</v>
      </c>
      <c r="F2138" s="53">
        <v>41726</v>
      </c>
      <c r="G2138" s="52">
        <v>10253</v>
      </c>
      <c r="H2138" s="449">
        <f t="shared" ref="H2138:H2201" si="46">E2138-G2138</f>
        <v>0</v>
      </c>
      <c r="I2138" s="266" t="s">
        <v>12</v>
      </c>
    </row>
    <row r="2139" spans="1:9" x14ac:dyDescent="0.25">
      <c r="A2139" s="269"/>
      <c r="B2139" s="264" t="s">
        <v>2345</v>
      </c>
      <c r="C2139" s="270" t="s">
        <v>2439</v>
      </c>
      <c r="D2139" s="266" t="s">
        <v>55</v>
      </c>
      <c r="E2139" s="310">
        <v>7657</v>
      </c>
      <c r="F2139" s="53">
        <v>41726</v>
      </c>
      <c r="G2139" s="52">
        <v>7657</v>
      </c>
      <c r="H2139" s="98">
        <f t="shared" si="46"/>
        <v>0</v>
      </c>
      <c r="I2139" s="266" t="s">
        <v>8</v>
      </c>
    </row>
    <row r="2140" spans="1:9" x14ac:dyDescent="0.25">
      <c r="A2140" s="269"/>
      <c r="B2140" s="264" t="s">
        <v>2347</v>
      </c>
      <c r="C2140" s="270" t="s">
        <v>2439</v>
      </c>
      <c r="D2140" s="266" t="s">
        <v>518</v>
      </c>
      <c r="E2140" s="310">
        <v>907.5</v>
      </c>
      <c r="F2140" s="53">
        <v>41726</v>
      </c>
      <c r="G2140" s="52">
        <v>907.5</v>
      </c>
      <c r="H2140" s="98">
        <f t="shared" si="46"/>
        <v>0</v>
      </c>
      <c r="I2140" s="266"/>
    </row>
    <row r="2141" spans="1:9" x14ac:dyDescent="0.25">
      <c r="A2141" s="269"/>
      <c r="B2141" s="264" t="s">
        <v>2348</v>
      </c>
      <c r="C2141" s="270" t="s">
        <v>2439</v>
      </c>
      <c r="D2141" s="266" t="s">
        <v>11</v>
      </c>
      <c r="E2141" s="310">
        <v>48534</v>
      </c>
      <c r="F2141" s="313">
        <v>41754</v>
      </c>
      <c r="G2141" s="326">
        <v>48534</v>
      </c>
      <c r="H2141" s="98">
        <f t="shared" si="46"/>
        <v>0</v>
      </c>
      <c r="I2141" s="266" t="s">
        <v>12</v>
      </c>
    </row>
    <row r="2142" spans="1:9" x14ac:dyDescent="0.25">
      <c r="A2142" s="269"/>
      <c r="B2142" s="264" t="s">
        <v>2349</v>
      </c>
      <c r="C2142" s="270" t="s">
        <v>2439</v>
      </c>
      <c r="D2142" s="266" t="s">
        <v>144</v>
      </c>
      <c r="E2142" s="310">
        <v>3504</v>
      </c>
      <c r="F2142" s="53">
        <v>41727</v>
      </c>
      <c r="G2142" s="52">
        <v>3504</v>
      </c>
      <c r="H2142" s="98">
        <f t="shared" si="46"/>
        <v>0</v>
      </c>
      <c r="I2142" s="266" t="s">
        <v>217</v>
      </c>
    </row>
    <row r="2143" spans="1:9" x14ac:dyDescent="0.25">
      <c r="A2143" s="269"/>
      <c r="B2143" s="264" t="s">
        <v>2350</v>
      </c>
      <c r="C2143" s="270" t="s">
        <v>2439</v>
      </c>
      <c r="D2143" s="266" t="s">
        <v>78</v>
      </c>
      <c r="E2143" s="310">
        <v>3694</v>
      </c>
      <c r="F2143" s="53">
        <v>41727</v>
      </c>
      <c r="G2143" s="52">
        <v>3694</v>
      </c>
      <c r="H2143" s="98">
        <f t="shared" si="46"/>
        <v>0</v>
      </c>
      <c r="I2143" s="266" t="s">
        <v>217</v>
      </c>
    </row>
    <row r="2144" spans="1:9" x14ac:dyDescent="0.25">
      <c r="A2144" s="269"/>
      <c r="B2144" s="264" t="s">
        <v>2351</v>
      </c>
      <c r="C2144" s="270" t="s">
        <v>2439</v>
      </c>
      <c r="D2144" s="266" t="s">
        <v>234</v>
      </c>
      <c r="E2144" s="310">
        <v>710</v>
      </c>
      <c r="F2144" s="53">
        <v>41727</v>
      </c>
      <c r="G2144" s="52">
        <v>710</v>
      </c>
      <c r="H2144" s="98">
        <f t="shared" si="46"/>
        <v>0</v>
      </c>
      <c r="I2144" s="266" t="s">
        <v>217</v>
      </c>
    </row>
    <row r="2145" spans="1:9" x14ac:dyDescent="0.25">
      <c r="A2145" s="269"/>
      <c r="B2145" s="264" t="s">
        <v>2352</v>
      </c>
      <c r="C2145" s="270" t="s">
        <v>2439</v>
      </c>
      <c r="D2145" s="266" t="s">
        <v>577</v>
      </c>
      <c r="E2145" s="310">
        <v>1657.5</v>
      </c>
      <c r="F2145" s="53">
        <v>41726</v>
      </c>
      <c r="G2145" s="52">
        <v>1657.5</v>
      </c>
      <c r="H2145" s="98">
        <f t="shared" si="46"/>
        <v>0</v>
      </c>
      <c r="I2145" s="266" t="s">
        <v>45</v>
      </c>
    </row>
    <row r="2146" spans="1:9" x14ac:dyDescent="0.25">
      <c r="A2146" s="269"/>
      <c r="B2146" s="264" t="s">
        <v>2353</v>
      </c>
      <c r="C2146" s="270" t="s">
        <v>2439</v>
      </c>
      <c r="D2146" s="266" t="s">
        <v>875</v>
      </c>
      <c r="E2146" s="310">
        <v>7467.6</v>
      </c>
      <c r="F2146" s="53">
        <v>41727</v>
      </c>
      <c r="G2146" s="52">
        <v>7467.6</v>
      </c>
      <c r="H2146" s="98">
        <f t="shared" si="46"/>
        <v>0</v>
      </c>
      <c r="I2146" s="266" t="s">
        <v>217</v>
      </c>
    </row>
    <row r="2147" spans="1:9" x14ac:dyDescent="0.25">
      <c r="A2147" s="269"/>
      <c r="B2147" s="264" t="s">
        <v>2354</v>
      </c>
      <c r="C2147" s="270" t="s">
        <v>2439</v>
      </c>
      <c r="D2147" s="266" t="s">
        <v>536</v>
      </c>
      <c r="E2147" s="310">
        <v>3939</v>
      </c>
      <c r="F2147" s="53">
        <v>41726</v>
      </c>
      <c r="G2147" s="52">
        <v>3939</v>
      </c>
      <c r="H2147" s="98">
        <f t="shared" si="46"/>
        <v>0</v>
      </c>
      <c r="I2147" s="266"/>
    </row>
    <row r="2148" spans="1:9" x14ac:dyDescent="0.25">
      <c r="A2148" s="269"/>
      <c r="B2148" s="264" t="s">
        <v>2355</v>
      </c>
      <c r="C2148" s="270" t="s">
        <v>2439</v>
      </c>
      <c r="D2148" s="266" t="s">
        <v>373</v>
      </c>
      <c r="E2148" s="310">
        <v>35853</v>
      </c>
      <c r="F2148" s="53">
        <v>41727</v>
      </c>
      <c r="G2148" s="52">
        <v>35853</v>
      </c>
      <c r="H2148" s="98">
        <f t="shared" si="46"/>
        <v>0</v>
      </c>
      <c r="I2148" s="266" t="s">
        <v>30</v>
      </c>
    </row>
    <row r="2149" spans="1:9" x14ac:dyDescent="0.25">
      <c r="A2149" s="269"/>
      <c r="B2149" s="264" t="s">
        <v>2356</v>
      </c>
      <c r="C2149" s="270" t="s">
        <v>2439</v>
      </c>
      <c r="D2149" s="266" t="s">
        <v>58</v>
      </c>
      <c r="E2149" s="310">
        <v>2505.2199999999998</v>
      </c>
      <c r="F2149" s="53">
        <v>41727</v>
      </c>
      <c r="G2149" s="52">
        <v>2505.2199999999998</v>
      </c>
      <c r="H2149" s="98">
        <f t="shared" si="46"/>
        <v>0</v>
      </c>
      <c r="I2149" s="266" t="s">
        <v>30</v>
      </c>
    </row>
    <row r="2150" spans="1:9" x14ac:dyDescent="0.25">
      <c r="A2150" s="269"/>
      <c r="B2150" s="264" t="s">
        <v>2358</v>
      </c>
      <c r="C2150" s="270" t="s">
        <v>2439</v>
      </c>
      <c r="D2150" s="266" t="s">
        <v>338</v>
      </c>
      <c r="E2150" s="310">
        <v>574.6</v>
      </c>
      <c r="F2150" s="53">
        <v>41727</v>
      </c>
      <c r="G2150" s="52">
        <v>574.6</v>
      </c>
      <c r="H2150" s="98">
        <f t="shared" si="46"/>
        <v>0</v>
      </c>
      <c r="I2150" s="266" t="s">
        <v>30</v>
      </c>
    </row>
    <row r="2151" spans="1:9" x14ac:dyDescent="0.25">
      <c r="A2151" s="269"/>
      <c r="B2151" s="264" t="s">
        <v>2359</v>
      </c>
      <c r="C2151" s="270" t="s">
        <v>2439</v>
      </c>
      <c r="D2151" s="266" t="s">
        <v>2404</v>
      </c>
      <c r="E2151" s="310">
        <v>5188</v>
      </c>
      <c r="F2151" s="53">
        <v>41727</v>
      </c>
      <c r="G2151" s="52">
        <v>5188</v>
      </c>
      <c r="H2151" s="98">
        <f t="shared" si="46"/>
        <v>0</v>
      </c>
      <c r="I2151" s="266" t="s">
        <v>30</v>
      </c>
    </row>
    <row r="2152" spans="1:9" x14ac:dyDescent="0.25">
      <c r="A2152" s="269"/>
      <c r="B2152" s="264" t="s">
        <v>2360</v>
      </c>
      <c r="C2152" s="270" t="s">
        <v>2439</v>
      </c>
      <c r="D2152" s="266" t="s">
        <v>2453</v>
      </c>
      <c r="E2152" s="310">
        <v>1950</v>
      </c>
      <c r="F2152" s="53">
        <v>41726</v>
      </c>
      <c r="G2152" s="52">
        <v>1950</v>
      </c>
      <c r="H2152" s="98">
        <f t="shared" si="46"/>
        <v>0</v>
      </c>
      <c r="I2152" s="266"/>
    </row>
    <row r="2153" spans="1:9" x14ac:dyDescent="0.25">
      <c r="A2153" s="269"/>
      <c r="B2153" s="264" t="s">
        <v>2361</v>
      </c>
      <c r="C2153" s="270" t="s">
        <v>2439</v>
      </c>
      <c r="D2153" s="266" t="s">
        <v>124</v>
      </c>
      <c r="E2153" s="310">
        <v>7113.6</v>
      </c>
      <c r="F2153" s="53">
        <v>41727</v>
      </c>
      <c r="G2153" s="52">
        <v>7113.6</v>
      </c>
      <c r="H2153" s="98">
        <f t="shared" si="46"/>
        <v>0</v>
      </c>
      <c r="I2153" s="266" t="s">
        <v>30</v>
      </c>
    </row>
    <row r="2154" spans="1:9" x14ac:dyDescent="0.25">
      <c r="A2154" s="269"/>
      <c r="B2154" s="264" t="s">
        <v>2362</v>
      </c>
      <c r="C2154" s="270" t="s">
        <v>2439</v>
      </c>
      <c r="D2154" s="266" t="s">
        <v>57</v>
      </c>
      <c r="E2154" s="310">
        <v>1715</v>
      </c>
      <c r="F2154" s="53">
        <v>41727</v>
      </c>
      <c r="G2154" s="52">
        <v>1715</v>
      </c>
      <c r="H2154" s="98">
        <f t="shared" si="46"/>
        <v>0</v>
      </c>
      <c r="I2154" s="266" t="s">
        <v>30</v>
      </c>
    </row>
    <row r="2155" spans="1:9" x14ac:dyDescent="0.25">
      <c r="A2155" s="269"/>
      <c r="B2155" s="264" t="s">
        <v>2363</v>
      </c>
      <c r="C2155" s="270" t="s">
        <v>2439</v>
      </c>
      <c r="D2155" s="266" t="s">
        <v>80</v>
      </c>
      <c r="E2155" s="310">
        <v>3172</v>
      </c>
      <c r="F2155" s="53">
        <v>41727</v>
      </c>
      <c r="G2155" s="52">
        <v>3172</v>
      </c>
      <c r="H2155" s="98">
        <f t="shared" si="46"/>
        <v>0</v>
      </c>
      <c r="I2155" s="266" t="s">
        <v>45</v>
      </c>
    </row>
    <row r="2156" spans="1:9" x14ac:dyDescent="0.25">
      <c r="A2156" s="269"/>
      <c r="B2156" s="264" t="s">
        <v>2364</v>
      </c>
      <c r="C2156" s="270" t="s">
        <v>2439</v>
      </c>
      <c r="D2156" s="266" t="s">
        <v>366</v>
      </c>
      <c r="E2156" s="310">
        <v>9682</v>
      </c>
      <c r="F2156" s="53">
        <v>41726</v>
      </c>
      <c r="G2156" s="52">
        <v>9682</v>
      </c>
      <c r="H2156" s="98">
        <f t="shared" si="46"/>
        <v>0</v>
      </c>
      <c r="I2156" s="266" t="s">
        <v>21</v>
      </c>
    </row>
    <row r="2157" spans="1:9" x14ac:dyDescent="0.25">
      <c r="A2157" s="269"/>
      <c r="B2157" s="264" t="s">
        <v>2365</v>
      </c>
      <c r="C2157" s="270" t="s">
        <v>2439</v>
      </c>
      <c r="D2157" s="266" t="s">
        <v>2400</v>
      </c>
      <c r="E2157" s="310">
        <v>1995</v>
      </c>
      <c r="F2157" s="53">
        <v>41727</v>
      </c>
      <c r="G2157" s="52">
        <v>1995</v>
      </c>
      <c r="H2157" s="98">
        <f t="shared" si="46"/>
        <v>0</v>
      </c>
      <c r="I2157" s="266" t="s">
        <v>21</v>
      </c>
    </row>
    <row r="2158" spans="1:9" x14ac:dyDescent="0.25">
      <c r="A2158" s="269"/>
      <c r="B2158" s="264" t="s">
        <v>2366</v>
      </c>
      <c r="C2158" s="270" t="s">
        <v>2439</v>
      </c>
      <c r="D2158" s="273" t="s">
        <v>53</v>
      </c>
      <c r="E2158" s="318">
        <v>0</v>
      </c>
      <c r="F2158" s="53"/>
      <c r="G2158" s="52"/>
      <c r="H2158" s="98">
        <f t="shared" si="46"/>
        <v>0</v>
      </c>
      <c r="I2158" s="266" t="s">
        <v>324</v>
      </c>
    </row>
    <row r="2159" spans="1:9" x14ac:dyDescent="0.25">
      <c r="A2159" s="269"/>
      <c r="B2159" s="264" t="s">
        <v>1136</v>
      </c>
      <c r="C2159" s="270" t="s">
        <v>2439</v>
      </c>
      <c r="D2159" s="266" t="s">
        <v>2427</v>
      </c>
      <c r="E2159" s="310">
        <v>1263.5</v>
      </c>
      <c r="F2159" s="53">
        <v>41727</v>
      </c>
      <c r="G2159" s="52">
        <v>1263.5</v>
      </c>
      <c r="H2159" s="98">
        <f t="shared" si="46"/>
        <v>0</v>
      </c>
      <c r="I2159" s="266" t="s">
        <v>30</v>
      </c>
    </row>
    <row r="2160" spans="1:9" x14ac:dyDescent="0.25">
      <c r="A2160" s="269"/>
      <c r="B2160" s="264" t="s">
        <v>1137</v>
      </c>
      <c r="C2160" s="270" t="s">
        <v>2439</v>
      </c>
      <c r="D2160" s="266" t="s">
        <v>16</v>
      </c>
      <c r="E2160" s="310">
        <v>67309.5</v>
      </c>
      <c r="F2160" s="313">
        <v>41738</v>
      </c>
      <c r="G2160" s="326">
        <v>67309.5</v>
      </c>
      <c r="H2160" s="98">
        <f t="shared" si="46"/>
        <v>0</v>
      </c>
      <c r="I2160" s="266" t="s">
        <v>217</v>
      </c>
    </row>
    <row r="2161" spans="1:9" x14ac:dyDescent="0.25">
      <c r="A2161" s="269"/>
      <c r="B2161" s="264" t="s">
        <v>1138</v>
      </c>
      <c r="C2161" s="270" t="s">
        <v>2439</v>
      </c>
      <c r="D2161" s="266" t="s">
        <v>2278</v>
      </c>
      <c r="E2161" s="310">
        <v>1645</v>
      </c>
      <c r="F2161" s="313" t="s">
        <v>2549</v>
      </c>
      <c r="G2161" s="52">
        <v>1645</v>
      </c>
      <c r="H2161" s="98">
        <f t="shared" si="46"/>
        <v>0</v>
      </c>
      <c r="I2161" s="266" t="s">
        <v>30</v>
      </c>
    </row>
    <row r="2162" spans="1:9" x14ac:dyDescent="0.25">
      <c r="A2162" s="269"/>
      <c r="B2162" s="264" t="s">
        <v>1139</v>
      </c>
      <c r="C2162" s="270" t="s">
        <v>2439</v>
      </c>
      <c r="D2162" s="266" t="s">
        <v>117</v>
      </c>
      <c r="E2162" s="310">
        <v>13040</v>
      </c>
      <c r="F2162" s="313" t="s">
        <v>2550</v>
      </c>
      <c r="G2162" s="52">
        <v>13040</v>
      </c>
      <c r="H2162" s="98">
        <f t="shared" si="46"/>
        <v>0</v>
      </c>
      <c r="I2162" s="266" t="s">
        <v>21</v>
      </c>
    </row>
    <row r="2163" spans="1:9" x14ac:dyDescent="0.25">
      <c r="A2163" s="269"/>
      <c r="B2163" s="264" t="s">
        <v>1140</v>
      </c>
      <c r="C2163" s="270" t="s">
        <v>2439</v>
      </c>
      <c r="D2163" s="266" t="s">
        <v>2400</v>
      </c>
      <c r="E2163" s="310">
        <v>496</v>
      </c>
      <c r="F2163" s="53">
        <v>41727</v>
      </c>
      <c r="G2163" s="52">
        <v>496</v>
      </c>
      <c r="H2163" s="98">
        <f t="shared" si="46"/>
        <v>0</v>
      </c>
      <c r="I2163" s="266" t="s">
        <v>21</v>
      </c>
    </row>
    <row r="2164" spans="1:9" x14ac:dyDescent="0.25">
      <c r="A2164" s="269"/>
      <c r="B2164" s="264" t="s">
        <v>1141</v>
      </c>
      <c r="C2164" s="270" t="s">
        <v>2439</v>
      </c>
      <c r="D2164" s="266" t="s">
        <v>22</v>
      </c>
      <c r="E2164" s="310">
        <v>1562.4</v>
      </c>
      <c r="F2164" s="53">
        <v>41726</v>
      </c>
      <c r="G2164" s="52">
        <v>1562.4</v>
      </c>
      <c r="H2164" s="98">
        <f t="shared" si="46"/>
        <v>0</v>
      </c>
      <c r="I2164" s="266"/>
    </row>
    <row r="2165" spans="1:9" x14ac:dyDescent="0.25">
      <c r="A2165" s="269"/>
      <c r="B2165" s="264" t="s">
        <v>1142</v>
      </c>
      <c r="C2165" s="270" t="s">
        <v>2439</v>
      </c>
      <c r="D2165" s="266" t="s">
        <v>2201</v>
      </c>
      <c r="E2165" s="310">
        <v>1269</v>
      </c>
      <c r="F2165" s="53">
        <v>41727</v>
      </c>
      <c r="G2165" s="52">
        <v>1269</v>
      </c>
      <c r="H2165" s="98">
        <f t="shared" si="46"/>
        <v>0</v>
      </c>
      <c r="I2165" s="266" t="s">
        <v>30</v>
      </c>
    </row>
    <row r="2166" spans="1:9" x14ac:dyDescent="0.25">
      <c r="A2166" s="269"/>
      <c r="B2166" s="264" t="s">
        <v>1143</v>
      </c>
      <c r="C2166" s="270" t="s">
        <v>2439</v>
      </c>
      <c r="D2166" s="266" t="s">
        <v>54</v>
      </c>
      <c r="E2166" s="310">
        <v>40548.5</v>
      </c>
      <c r="F2166" s="53">
        <v>41726</v>
      </c>
      <c r="G2166" s="52">
        <v>40548.5</v>
      </c>
      <c r="H2166" s="98">
        <f t="shared" si="46"/>
        <v>0</v>
      </c>
      <c r="I2166" s="266" t="s">
        <v>65</v>
      </c>
    </row>
    <row r="2167" spans="1:9" x14ac:dyDescent="0.25">
      <c r="A2167" s="269"/>
      <c r="B2167" s="264" t="s">
        <v>1144</v>
      </c>
      <c r="C2167" s="270" t="s">
        <v>2439</v>
      </c>
      <c r="D2167" s="266" t="s">
        <v>66</v>
      </c>
      <c r="E2167" s="310">
        <v>1700</v>
      </c>
      <c r="F2167" s="53">
        <v>41726</v>
      </c>
      <c r="G2167" s="52">
        <v>1700</v>
      </c>
      <c r="H2167" s="98">
        <f t="shared" si="46"/>
        <v>0</v>
      </c>
      <c r="I2167" s="266" t="s">
        <v>65</v>
      </c>
    </row>
    <row r="2168" spans="1:9" x14ac:dyDescent="0.25">
      <c r="A2168" s="269"/>
      <c r="B2168" s="264" t="s">
        <v>1145</v>
      </c>
      <c r="C2168" s="270" t="s">
        <v>2439</v>
      </c>
      <c r="D2168" s="266" t="s">
        <v>2551</v>
      </c>
      <c r="E2168" s="310">
        <v>4969.2</v>
      </c>
      <c r="F2168" s="53">
        <v>41727</v>
      </c>
      <c r="G2168" s="52">
        <v>4969.2</v>
      </c>
      <c r="H2168" s="98">
        <f t="shared" si="46"/>
        <v>0</v>
      </c>
      <c r="I2168" s="266" t="s">
        <v>217</v>
      </c>
    </row>
    <row r="2169" spans="1:9" x14ac:dyDescent="0.25">
      <c r="A2169" s="269"/>
      <c r="B2169" s="264" t="s">
        <v>1146</v>
      </c>
      <c r="C2169" s="270" t="s">
        <v>2439</v>
      </c>
      <c r="D2169" s="266" t="s">
        <v>136</v>
      </c>
      <c r="E2169" s="310">
        <v>2870</v>
      </c>
      <c r="F2169" s="53">
        <v>41726</v>
      </c>
      <c r="G2169" s="52">
        <v>2870</v>
      </c>
      <c r="H2169" s="98">
        <f t="shared" si="46"/>
        <v>0</v>
      </c>
      <c r="I2169" s="266"/>
    </row>
    <row r="2170" spans="1:9" x14ac:dyDescent="0.25">
      <c r="A2170" s="269"/>
      <c r="B2170" s="264" t="s">
        <v>1147</v>
      </c>
      <c r="C2170" s="270" t="s">
        <v>2439</v>
      </c>
      <c r="D2170" s="266" t="s">
        <v>142</v>
      </c>
      <c r="E2170" s="310">
        <v>2183.15</v>
      </c>
      <c r="F2170" s="53">
        <v>41727</v>
      </c>
      <c r="G2170" s="52">
        <v>2183.15</v>
      </c>
      <c r="H2170" s="98">
        <f t="shared" si="46"/>
        <v>0</v>
      </c>
      <c r="I2170" s="266" t="s">
        <v>217</v>
      </c>
    </row>
    <row r="2171" spans="1:9" x14ac:dyDescent="0.25">
      <c r="A2171" s="269"/>
      <c r="B2171" s="264" t="s">
        <v>1148</v>
      </c>
      <c r="C2171" s="270" t="s">
        <v>2439</v>
      </c>
      <c r="D2171" s="266" t="s">
        <v>349</v>
      </c>
      <c r="E2171" s="310">
        <v>6981.5</v>
      </c>
      <c r="F2171" s="53">
        <v>41727</v>
      </c>
      <c r="G2171" s="64">
        <v>6981.5</v>
      </c>
      <c r="H2171" s="98">
        <f t="shared" si="46"/>
        <v>0</v>
      </c>
      <c r="I2171" s="266" t="s">
        <v>217</v>
      </c>
    </row>
    <row r="2172" spans="1:9" x14ac:dyDescent="0.25">
      <c r="A2172" s="269"/>
      <c r="B2172" s="264" t="s">
        <v>1149</v>
      </c>
      <c r="C2172" s="270" t="s">
        <v>2439</v>
      </c>
      <c r="D2172" s="266" t="s">
        <v>99</v>
      </c>
      <c r="E2172" s="310">
        <v>3649</v>
      </c>
      <c r="F2172" s="53">
        <v>41727</v>
      </c>
      <c r="G2172" s="64">
        <v>3649</v>
      </c>
      <c r="H2172" s="98">
        <f t="shared" si="46"/>
        <v>0</v>
      </c>
      <c r="I2172" s="266" t="s">
        <v>217</v>
      </c>
    </row>
    <row r="2173" spans="1:9" x14ac:dyDescent="0.25">
      <c r="A2173" s="269"/>
      <c r="B2173" s="264" t="s">
        <v>1150</v>
      </c>
      <c r="C2173" s="270" t="s">
        <v>2439</v>
      </c>
      <c r="D2173" s="266" t="s">
        <v>91</v>
      </c>
      <c r="E2173" s="310">
        <v>27501.599999999999</v>
      </c>
      <c r="F2173" s="53">
        <v>41727</v>
      </c>
      <c r="G2173" s="64">
        <v>27501.599999999999</v>
      </c>
      <c r="H2173" s="98">
        <f t="shared" si="46"/>
        <v>0</v>
      </c>
      <c r="I2173" s="266" t="s">
        <v>21</v>
      </c>
    </row>
    <row r="2174" spans="1:9" x14ac:dyDescent="0.25">
      <c r="A2174" s="269"/>
      <c r="B2174" s="264" t="s">
        <v>1151</v>
      </c>
      <c r="C2174" s="270" t="s">
        <v>2439</v>
      </c>
      <c r="D2174" s="266" t="s">
        <v>27</v>
      </c>
      <c r="E2174" s="310">
        <v>26693.5</v>
      </c>
      <c r="F2174" s="53">
        <v>41727</v>
      </c>
      <c r="G2174" s="64">
        <v>26693.5</v>
      </c>
      <c r="H2174" s="98">
        <f t="shared" si="46"/>
        <v>0</v>
      </c>
      <c r="I2174" s="266" t="s">
        <v>21</v>
      </c>
    </row>
    <row r="2175" spans="1:9" x14ac:dyDescent="0.25">
      <c r="A2175" s="269"/>
      <c r="B2175" s="264" t="s">
        <v>1152</v>
      </c>
      <c r="C2175" s="270" t="s">
        <v>2439</v>
      </c>
      <c r="D2175" s="266" t="s">
        <v>545</v>
      </c>
      <c r="E2175" s="310">
        <v>34763</v>
      </c>
      <c r="F2175" s="53">
        <v>41727</v>
      </c>
      <c r="G2175" s="64">
        <v>34763</v>
      </c>
      <c r="H2175" s="98">
        <f t="shared" si="46"/>
        <v>0</v>
      </c>
      <c r="I2175" s="266" t="s">
        <v>21</v>
      </c>
    </row>
    <row r="2176" spans="1:9" x14ac:dyDescent="0.25">
      <c r="A2176" s="269"/>
      <c r="B2176" s="264" t="s">
        <v>1153</v>
      </c>
      <c r="C2176" s="270" t="s">
        <v>2439</v>
      </c>
      <c r="D2176" s="266" t="s">
        <v>85</v>
      </c>
      <c r="E2176" s="310">
        <v>10099.200000000001</v>
      </c>
      <c r="F2176" s="53">
        <v>41727</v>
      </c>
      <c r="G2176" s="64">
        <v>10099.200000000001</v>
      </c>
      <c r="H2176" s="98">
        <f t="shared" si="46"/>
        <v>0</v>
      </c>
      <c r="I2176" s="266" t="s">
        <v>12</v>
      </c>
    </row>
    <row r="2177" spans="1:9" x14ac:dyDescent="0.25">
      <c r="A2177" s="269"/>
      <c r="B2177" s="264" t="s">
        <v>1154</v>
      </c>
      <c r="C2177" s="270" t="s">
        <v>2439</v>
      </c>
      <c r="D2177" s="266" t="s">
        <v>346</v>
      </c>
      <c r="E2177" s="310">
        <v>595.1</v>
      </c>
      <c r="F2177" s="53">
        <v>41727</v>
      </c>
      <c r="G2177" s="64">
        <v>595.1</v>
      </c>
      <c r="H2177" s="322">
        <f t="shared" si="46"/>
        <v>0</v>
      </c>
      <c r="I2177" s="266" t="s">
        <v>12</v>
      </c>
    </row>
    <row r="2178" spans="1:9" x14ac:dyDescent="0.25">
      <c r="A2178" s="269"/>
      <c r="B2178" s="264" t="s">
        <v>1155</v>
      </c>
      <c r="C2178" s="270" t="s">
        <v>2439</v>
      </c>
      <c r="D2178" s="266" t="s">
        <v>92</v>
      </c>
      <c r="E2178" s="310">
        <v>8065.2</v>
      </c>
      <c r="F2178" s="53">
        <v>41727</v>
      </c>
      <c r="G2178" s="64">
        <v>8065.2</v>
      </c>
      <c r="H2178" s="98">
        <f>E2178-G2178</f>
        <v>0</v>
      </c>
      <c r="I2178" s="266" t="s">
        <v>12</v>
      </c>
    </row>
    <row r="2179" spans="1:9" x14ac:dyDescent="0.25">
      <c r="A2179" s="269"/>
      <c r="B2179" s="264" t="s">
        <v>1156</v>
      </c>
      <c r="C2179" s="270" t="s">
        <v>2439</v>
      </c>
      <c r="D2179" s="266" t="s">
        <v>242</v>
      </c>
      <c r="E2179" s="310">
        <v>48655</v>
      </c>
      <c r="F2179" s="463" t="s">
        <v>2552</v>
      </c>
      <c r="G2179" s="80">
        <v>48655</v>
      </c>
      <c r="H2179" s="98">
        <f>E2179-G2179</f>
        <v>0</v>
      </c>
      <c r="I2179" s="266" t="s">
        <v>12</v>
      </c>
    </row>
    <row r="2180" spans="1:9" x14ac:dyDescent="0.25">
      <c r="A2180" s="269"/>
      <c r="B2180" s="264" t="s">
        <v>1157</v>
      </c>
      <c r="C2180" s="270" t="s">
        <v>2439</v>
      </c>
      <c r="D2180" s="266" t="s">
        <v>244</v>
      </c>
      <c r="E2180" s="310">
        <v>20779.2</v>
      </c>
      <c r="F2180" s="366" t="s">
        <v>2553</v>
      </c>
      <c r="G2180" s="326">
        <v>20779.2</v>
      </c>
      <c r="H2180" s="98">
        <f>E2180-G2180</f>
        <v>0</v>
      </c>
      <c r="I2180" s="266" t="s">
        <v>12</v>
      </c>
    </row>
    <row r="2181" spans="1:9" x14ac:dyDescent="0.25">
      <c r="A2181" s="269"/>
      <c r="B2181" s="264" t="s">
        <v>1158</v>
      </c>
      <c r="C2181" s="270" t="s">
        <v>2439</v>
      </c>
      <c r="D2181" s="266" t="s">
        <v>240</v>
      </c>
      <c r="E2181" s="310">
        <v>37160</v>
      </c>
      <c r="F2181" s="366" t="s">
        <v>2554</v>
      </c>
      <c r="G2181" s="326">
        <v>37160</v>
      </c>
      <c r="H2181" s="98">
        <f t="shared" si="46"/>
        <v>0</v>
      </c>
      <c r="I2181" s="266" t="s">
        <v>12</v>
      </c>
    </row>
    <row r="2182" spans="1:9" x14ac:dyDescent="0.25">
      <c r="A2182" s="269"/>
      <c r="B2182" s="264" t="s">
        <v>1159</v>
      </c>
      <c r="C2182" s="270" t="s">
        <v>2439</v>
      </c>
      <c r="D2182" s="266" t="s">
        <v>62</v>
      </c>
      <c r="E2182" s="310">
        <v>23274</v>
      </c>
      <c r="F2182" s="53">
        <v>41727</v>
      </c>
      <c r="G2182" s="52">
        <v>23274</v>
      </c>
      <c r="H2182" s="98">
        <f t="shared" si="46"/>
        <v>0</v>
      </c>
      <c r="I2182" s="266" t="s">
        <v>65</v>
      </c>
    </row>
    <row r="2183" spans="1:9" x14ac:dyDescent="0.25">
      <c r="A2183" s="269"/>
      <c r="B2183" s="264" t="s">
        <v>1160</v>
      </c>
      <c r="C2183" s="270" t="s">
        <v>2439</v>
      </c>
      <c r="D2183" s="266" t="s">
        <v>180</v>
      </c>
      <c r="E2183" s="310">
        <v>14269.2</v>
      </c>
      <c r="F2183" s="53">
        <v>41727</v>
      </c>
      <c r="G2183" s="52">
        <v>14269.2</v>
      </c>
      <c r="H2183" s="98">
        <f t="shared" si="46"/>
        <v>0</v>
      </c>
      <c r="I2183" s="266" t="s">
        <v>65</v>
      </c>
    </row>
    <row r="2184" spans="1:9" x14ac:dyDescent="0.25">
      <c r="A2184" s="269"/>
      <c r="B2184" s="264" t="s">
        <v>1161</v>
      </c>
      <c r="C2184" s="270" t="s">
        <v>2439</v>
      </c>
      <c r="D2184" s="266" t="s">
        <v>149</v>
      </c>
      <c r="E2184" s="310">
        <v>8285</v>
      </c>
      <c r="F2184" s="78" t="s">
        <v>2555</v>
      </c>
      <c r="G2184" s="52">
        <v>8285</v>
      </c>
      <c r="H2184" s="98">
        <f t="shared" si="46"/>
        <v>0</v>
      </c>
      <c r="I2184" s="266" t="s">
        <v>12</v>
      </c>
    </row>
    <row r="2185" spans="1:9" x14ac:dyDescent="0.25">
      <c r="A2185" s="269"/>
      <c r="B2185" s="264" t="s">
        <v>1163</v>
      </c>
      <c r="C2185" s="270" t="s">
        <v>2439</v>
      </c>
      <c r="D2185" s="266" t="s">
        <v>312</v>
      </c>
      <c r="E2185" s="310">
        <v>353.6</v>
      </c>
      <c r="F2185" s="53">
        <v>41726</v>
      </c>
      <c r="G2185" s="52">
        <v>353.6</v>
      </c>
      <c r="H2185" s="98">
        <f t="shared" si="46"/>
        <v>0</v>
      </c>
      <c r="I2185" s="266"/>
    </row>
    <row r="2186" spans="1:9" x14ac:dyDescent="0.25">
      <c r="A2186" s="269"/>
      <c r="B2186" s="264" t="s">
        <v>1164</v>
      </c>
      <c r="C2186" s="270" t="s">
        <v>2439</v>
      </c>
      <c r="D2186" s="266" t="s">
        <v>19</v>
      </c>
      <c r="E2186" s="310">
        <v>707621.22</v>
      </c>
      <c r="F2186" s="313"/>
      <c r="G2186" s="464"/>
      <c r="H2186" s="360">
        <f t="shared" si="46"/>
        <v>707621.22</v>
      </c>
      <c r="I2186" s="266"/>
    </row>
    <row r="2187" spans="1:9" x14ac:dyDescent="0.25">
      <c r="A2187" s="269"/>
      <c r="B2187" s="264" t="s">
        <v>1165</v>
      </c>
      <c r="C2187" s="270" t="s">
        <v>2439</v>
      </c>
      <c r="D2187" s="266" t="s">
        <v>8</v>
      </c>
      <c r="E2187" s="310">
        <v>582</v>
      </c>
      <c r="F2187" s="53">
        <v>41726</v>
      </c>
      <c r="G2187" s="52">
        <v>582</v>
      </c>
      <c r="H2187" s="98">
        <f t="shared" si="46"/>
        <v>0</v>
      </c>
      <c r="I2187" s="266" t="s">
        <v>8</v>
      </c>
    </row>
    <row r="2188" spans="1:9" x14ac:dyDescent="0.25">
      <c r="A2188" s="269"/>
      <c r="B2188" s="264" t="s">
        <v>1166</v>
      </c>
      <c r="C2188" s="270" t="s">
        <v>2439</v>
      </c>
      <c r="D2188" s="266" t="s">
        <v>652</v>
      </c>
      <c r="E2188" s="327">
        <v>24970.5</v>
      </c>
      <c r="F2188" s="53">
        <v>41726</v>
      </c>
      <c r="G2188" s="52">
        <v>24970.5</v>
      </c>
      <c r="H2188" s="98">
        <f t="shared" si="46"/>
        <v>0</v>
      </c>
      <c r="I2188" s="266" t="s">
        <v>8</v>
      </c>
    </row>
    <row r="2189" spans="1:9" x14ac:dyDescent="0.25">
      <c r="A2189" s="269">
        <v>41727</v>
      </c>
      <c r="B2189" s="264" t="s">
        <v>1167</v>
      </c>
      <c r="C2189" s="270" t="s">
        <v>2439</v>
      </c>
      <c r="D2189" s="266" t="s">
        <v>111</v>
      </c>
      <c r="E2189" s="310">
        <v>27974.400000000001</v>
      </c>
      <c r="F2189" s="313">
        <v>41738</v>
      </c>
      <c r="G2189" s="326">
        <v>27974.400000000001</v>
      </c>
      <c r="H2189" s="98">
        <f t="shared" si="46"/>
        <v>0</v>
      </c>
      <c r="I2189" s="266" t="s">
        <v>21</v>
      </c>
    </row>
    <row r="2190" spans="1:9" x14ac:dyDescent="0.25">
      <c r="A2190" s="269"/>
      <c r="B2190" s="264" t="s">
        <v>1168</v>
      </c>
      <c r="C2190" s="270" t="s">
        <v>2439</v>
      </c>
      <c r="D2190" s="266" t="s">
        <v>152</v>
      </c>
      <c r="E2190" s="310">
        <v>7543</v>
      </c>
      <c r="F2190" s="53">
        <v>41727</v>
      </c>
      <c r="G2190" s="52">
        <v>7543</v>
      </c>
      <c r="H2190" s="98">
        <f t="shared" si="46"/>
        <v>0</v>
      </c>
      <c r="I2190" s="66"/>
    </row>
    <row r="2191" spans="1:9" x14ac:dyDescent="0.25">
      <c r="A2191" s="269"/>
      <c r="B2191" s="264" t="s">
        <v>1170</v>
      </c>
      <c r="C2191" s="270" t="s">
        <v>2439</v>
      </c>
      <c r="D2191" s="266" t="s">
        <v>14</v>
      </c>
      <c r="E2191" s="310">
        <v>4800</v>
      </c>
      <c r="F2191" s="53">
        <v>41727</v>
      </c>
      <c r="G2191" s="52">
        <v>4800</v>
      </c>
      <c r="H2191" s="98">
        <f t="shared" si="46"/>
        <v>0</v>
      </c>
      <c r="I2191" s="266" t="s">
        <v>21</v>
      </c>
    </row>
    <row r="2192" spans="1:9" x14ac:dyDescent="0.25">
      <c r="A2192" s="269"/>
      <c r="B2192" s="264" t="s">
        <v>1171</v>
      </c>
      <c r="C2192" s="270" t="s">
        <v>2439</v>
      </c>
      <c r="D2192" s="266" t="s">
        <v>324</v>
      </c>
      <c r="E2192" s="310">
        <v>162</v>
      </c>
      <c r="F2192" s="53">
        <v>41727</v>
      </c>
      <c r="G2192" s="52">
        <v>162</v>
      </c>
      <c r="H2192" s="98">
        <f t="shared" si="46"/>
        <v>0</v>
      </c>
      <c r="I2192" s="266" t="s">
        <v>8</v>
      </c>
    </row>
    <row r="2193" spans="1:10" x14ac:dyDescent="0.25">
      <c r="A2193" s="269"/>
      <c r="B2193" s="264" t="s">
        <v>1173</v>
      </c>
      <c r="C2193" s="270" t="s">
        <v>2439</v>
      </c>
      <c r="D2193" s="266" t="s">
        <v>8</v>
      </c>
      <c r="E2193" s="310">
        <v>2097</v>
      </c>
      <c r="F2193" s="53">
        <v>41727</v>
      </c>
      <c r="G2193" s="52">
        <v>2097</v>
      </c>
      <c r="H2193" s="98">
        <f t="shared" si="46"/>
        <v>0</v>
      </c>
      <c r="I2193" s="266" t="s">
        <v>8</v>
      </c>
    </row>
    <row r="2194" spans="1:10" x14ac:dyDescent="0.25">
      <c r="A2194" s="269"/>
      <c r="B2194" s="264" t="s">
        <v>1174</v>
      </c>
      <c r="C2194" s="270" t="s">
        <v>2439</v>
      </c>
      <c r="D2194" s="266" t="s">
        <v>11</v>
      </c>
      <c r="E2194" s="310">
        <v>886</v>
      </c>
      <c r="F2194" s="53">
        <v>41727</v>
      </c>
      <c r="G2194" s="52">
        <v>886</v>
      </c>
      <c r="H2194" s="98">
        <f t="shared" si="46"/>
        <v>0</v>
      </c>
      <c r="I2194" s="266"/>
    </row>
    <row r="2195" spans="1:10" x14ac:dyDescent="0.25">
      <c r="A2195" s="269"/>
      <c r="B2195" s="264" t="s">
        <v>1175</v>
      </c>
      <c r="C2195" s="270" t="s">
        <v>2439</v>
      </c>
      <c r="D2195" s="266" t="s">
        <v>478</v>
      </c>
      <c r="E2195" s="310">
        <v>16905</v>
      </c>
      <c r="F2195" s="53">
        <v>41727</v>
      </c>
      <c r="G2195" s="52">
        <v>16905</v>
      </c>
      <c r="H2195" s="98">
        <f t="shared" si="46"/>
        <v>0</v>
      </c>
      <c r="I2195" s="266" t="s">
        <v>12</v>
      </c>
    </row>
    <row r="2196" spans="1:10" x14ac:dyDescent="0.25">
      <c r="A2196" s="269"/>
      <c r="B2196" s="264" t="s">
        <v>1176</v>
      </c>
      <c r="C2196" s="270" t="s">
        <v>2439</v>
      </c>
      <c r="D2196" s="266" t="s">
        <v>260</v>
      </c>
      <c r="E2196" s="310">
        <v>1764</v>
      </c>
      <c r="F2196" s="53">
        <v>41727</v>
      </c>
      <c r="G2196" s="52">
        <v>1764</v>
      </c>
      <c r="H2196" s="98">
        <f t="shared" si="46"/>
        <v>0</v>
      </c>
      <c r="I2196" s="266" t="s">
        <v>30</v>
      </c>
    </row>
    <row r="2197" spans="1:10" x14ac:dyDescent="0.25">
      <c r="A2197" s="269"/>
      <c r="B2197" s="264" t="s">
        <v>1177</v>
      </c>
      <c r="C2197" s="270" t="s">
        <v>2439</v>
      </c>
      <c r="D2197" s="266" t="s">
        <v>13</v>
      </c>
      <c r="E2197" s="310">
        <v>8035</v>
      </c>
      <c r="F2197" s="53">
        <v>41727</v>
      </c>
      <c r="G2197" s="52">
        <v>8035</v>
      </c>
      <c r="H2197" s="98">
        <f t="shared" si="46"/>
        <v>0</v>
      </c>
      <c r="I2197" s="266" t="s">
        <v>217</v>
      </c>
    </row>
    <row r="2198" spans="1:10" x14ac:dyDescent="0.25">
      <c r="A2198" s="269"/>
      <c r="B2198" s="264" t="s">
        <v>1179</v>
      </c>
      <c r="C2198" s="270" t="s">
        <v>2439</v>
      </c>
      <c r="D2198" s="266" t="s">
        <v>16</v>
      </c>
      <c r="E2198" s="310">
        <v>252217.35</v>
      </c>
      <c r="F2198" s="313">
        <v>41738</v>
      </c>
      <c r="G2198" s="326">
        <v>252217.35</v>
      </c>
      <c r="H2198" s="98">
        <f t="shared" si="46"/>
        <v>0</v>
      </c>
      <c r="I2198" s="266" t="s">
        <v>21</v>
      </c>
    </row>
    <row r="2199" spans="1:10" x14ac:dyDescent="0.25">
      <c r="A2199" s="269"/>
      <c r="B2199" s="264" t="s">
        <v>1181</v>
      </c>
      <c r="C2199" s="270" t="s">
        <v>2439</v>
      </c>
      <c r="D2199" s="266" t="s">
        <v>2255</v>
      </c>
      <c r="E2199" s="310">
        <v>2235.1999999999998</v>
      </c>
      <c r="F2199" s="53">
        <v>41727</v>
      </c>
      <c r="G2199" s="52">
        <v>2235.1999999999998</v>
      </c>
      <c r="H2199" s="98">
        <f t="shared" si="46"/>
        <v>0</v>
      </c>
      <c r="I2199" s="266" t="s">
        <v>21</v>
      </c>
    </row>
    <row r="2200" spans="1:10" x14ac:dyDescent="0.25">
      <c r="A2200" s="269"/>
      <c r="B2200" s="264" t="s">
        <v>1182</v>
      </c>
      <c r="C2200" s="270" t="s">
        <v>2439</v>
      </c>
      <c r="D2200" s="273" t="s">
        <v>53</v>
      </c>
      <c r="E2200" s="318">
        <v>0</v>
      </c>
      <c r="F2200" s="53"/>
      <c r="G2200" s="52"/>
      <c r="H2200" s="98">
        <f t="shared" si="46"/>
        <v>0</v>
      </c>
      <c r="I2200" s="266" t="s">
        <v>513</v>
      </c>
    </row>
    <row r="2201" spans="1:10" x14ac:dyDescent="0.25">
      <c r="A2201" s="269"/>
      <c r="B2201" s="264" t="s">
        <v>1183</v>
      </c>
      <c r="C2201" s="270" t="s">
        <v>2439</v>
      </c>
      <c r="D2201" s="266" t="s">
        <v>251</v>
      </c>
      <c r="E2201" s="310">
        <v>9264</v>
      </c>
      <c r="F2201" s="53">
        <v>41727</v>
      </c>
      <c r="G2201" s="52">
        <v>9264</v>
      </c>
      <c r="H2201" s="331">
        <f t="shared" si="46"/>
        <v>0</v>
      </c>
      <c r="I2201" s="266" t="s">
        <v>217</v>
      </c>
    </row>
    <row r="2202" spans="1:10" x14ac:dyDescent="0.25">
      <c r="A2202" s="269"/>
      <c r="B2202" s="264" t="s">
        <v>1184</v>
      </c>
      <c r="C2202" s="270" t="s">
        <v>2439</v>
      </c>
      <c r="D2202" s="266" t="s">
        <v>366</v>
      </c>
      <c r="E2202" s="310">
        <v>9738.5</v>
      </c>
      <c r="F2202" s="53">
        <v>41727</v>
      </c>
      <c r="G2202" s="52">
        <v>9738.5</v>
      </c>
      <c r="H2202" s="331">
        <f t="shared" ref="H2202:H2204" si="47">E2202-G2202</f>
        <v>0</v>
      </c>
      <c r="I2202" s="266" t="s">
        <v>217</v>
      </c>
    </row>
    <row r="2203" spans="1:10" x14ac:dyDescent="0.25">
      <c r="A2203" s="269"/>
      <c r="B2203" s="460"/>
      <c r="C2203" s="270"/>
      <c r="D2203" s="37" t="s">
        <v>1206</v>
      </c>
      <c r="E2203" s="38"/>
      <c r="F2203" s="436"/>
      <c r="G2203" s="38"/>
      <c r="H2203" s="331">
        <f t="shared" si="47"/>
        <v>0</v>
      </c>
    </row>
    <row r="2204" spans="1:10" x14ac:dyDescent="0.25">
      <c r="A2204" s="395"/>
      <c r="B2204" s="461"/>
      <c r="C2204" s="462"/>
      <c r="D2204" s="31" t="s">
        <v>1207</v>
      </c>
      <c r="E2204" s="58"/>
      <c r="F2204" s="389"/>
      <c r="G2204" s="58"/>
      <c r="H2204" s="456">
        <f t="shared" si="47"/>
        <v>0</v>
      </c>
    </row>
    <row r="2205" spans="1:10" x14ac:dyDescent="0.25">
      <c r="A2205" s="269"/>
      <c r="B2205" s="460"/>
      <c r="C2205" s="264"/>
      <c r="D2205" s="135" t="s">
        <v>1206</v>
      </c>
      <c r="E2205" s="60"/>
      <c r="F2205" s="465"/>
      <c r="G2205" s="60"/>
      <c r="H2205" s="60"/>
    </row>
    <row r="2206" spans="1:10" ht="18.75" x14ac:dyDescent="0.3">
      <c r="A2206" s="596" t="str">
        <f>A2136</f>
        <v>REMISIONES DE    M A R Z O        2 0 1 4</v>
      </c>
      <c r="B2206" s="592"/>
      <c r="C2206" s="592"/>
      <c r="D2206" s="592"/>
      <c r="E2206" s="592"/>
      <c r="F2206" s="597"/>
      <c r="G2206" s="466"/>
      <c r="H2206" s="135"/>
    </row>
    <row r="2207" spans="1:10" ht="35.25" thickBot="1" x14ac:dyDescent="0.35">
      <c r="A2207" s="340" t="s">
        <v>1</v>
      </c>
      <c r="B2207" s="256" t="s">
        <v>2</v>
      </c>
      <c r="C2207" s="257"/>
      <c r="D2207" s="258" t="s">
        <v>1531</v>
      </c>
      <c r="E2207" s="259" t="s">
        <v>4</v>
      </c>
      <c r="F2207" s="418" t="s">
        <v>5</v>
      </c>
      <c r="G2207" s="419" t="s">
        <v>6</v>
      </c>
      <c r="H2207" s="420" t="s">
        <v>7</v>
      </c>
    </row>
    <row r="2208" spans="1:10" ht="15.75" thickTop="1" x14ac:dyDescent="0.25">
      <c r="A2208" s="269">
        <v>41727</v>
      </c>
      <c r="B2208" s="264" t="s">
        <v>1185</v>
      </c>
      <c r="C2208" s="270" t="s">
        <v>2439</v>
      </c>
      <c r="D2208" s="266" t="s">
        <v>59</v>
      </c>
      <c r="E2208" s="310">
        <v>2845</v>
      </c>
      <c r="F2208" s="313" t="s">
        <v>2556</v>
      </c>
      <c r="G2208" s="52">
        <v>2845</v>
      </c>
      <c r="H2208" s="467">
        <f t="shared" ref="H2208:H2215" si="48">E2208-G2208</f>
        <v>0</v>
      </c>
      <c r="I2208" s="266" t="s">
        <v>217</v>
      </c>
      <c r="J2208" s="1"/>
    </row>
    <row r="2209" spans="1:10" x14ac:dyDescent="0.25">
      <c r="A2209" s="269"/>
      <c r="B2209" s="264" t="s">
        <v>1186</v>
      </c>
      <c r="C2209" s="270" t="s">
        <v>2439</v>
      </c>
      <c r="D2209" s="266" t="s">
        <v>130</v>
      </c>
      <c r="E2209" s="310">
        <v>12745</v>
      </c>
      <c r="F2209" s="53">
        <v>41729</v>
      </c>
      <c r="G2209" s="52">
        <v>12745</v>
      </c>
      <c r="H2209" s="331">
        <f t="shared" si="48"/>
        <v>0</v>
      </c>
      <c r="I2209" s="266" t="s">
        <v>217</v>
      </c>
      <c r="J2209" s="1"/>
    </row>
    <row r="2210" spans="1:10" x14ac:dyDescent="0.25">
      <c r="A2210" s="269"/>
      <c r="B2210" s="264" t="s">
        <v>1187</v>
      </c>
      <c r="C2210" s="270" t="s">
        <v>2439</v>
      </c>
      <c r="D2210" s="266" t="s">
        <v>373</v>
      </c>
      <c r="E2210" s="310">
        <v>2820</v>
      </c>
      <c r="F2210" s="313">
        <v>41732</v>
      </c>
      <c r="G2210" s="326">
        <v>2820</v>
      </c>
      <c r="H2210" s="98">
        <f t="shared" si="48"/>
        <v>0</v>
      </c>
      <c r="I2210" s="266" t="s">
        <v>30</v>
      </c>
      <c r="J2210" s="1"/>
    </row>
    <row r="2211" spans="1:10" x14ac:dyDescent="0.25">
      <c r="A2211" s="269"/>
      <c r="B2211" s="264" t="s">
        <v>1188</v>
      </c>
      <c r="C2211" s="270" t="s">
        <v>2439</v>
      </c>
      <c r="D2211" s="266" t="s">
        <v>200</v>
      </c>
      <c r="E2211" s="310">
        <v>28163</v>
      </c>
      <c r="F2211" s="319" t="s">
        <v>2557</v>
      </c>
      <c r="G2211" s="326">
        <v>28163</v>
      </c>
      <c r="H2211" s="98">
        <f t="shared" si="48"/>
        <v>0</v>
      </c>
      <c r="I2211" s="266"/>
      <c r="J2211" s="1"/>
    </row>
    <row r="2212" spans="1:10" x14ac:dyDescent="0.25">
      <c r="A2212" s="269"/>
      <c r="B2212" s="264" t="s">
        <v>1189</v>
      </c>
      <c r="C2212" s="270" t="s">
        <v>2439</v>
      </c>
      <c r="D2212" s="266" t="s">
        <v>55</v>
      </c>
      <c r="E2212" s="310">
        <v>13941.5</v>
      </c>
      <c r="F2212" s="53">
        <v>41727</v>
      </c>
      <c r="G2212" s="52">
        <v>13941.5</v>
      </c>
      <c r="H2212" s="98">
        <f t="shared" si="48"/>
        <v>0</v>
      </c>
      <c r="I2212" s="266" t="s">
        <v>8</v>
      </c>
      <c r="J2212" s="1"/>
    </row>
    <row r="2213" spans="1:10" x14ac:dyDescent="0.25">
      <c r="A2213" s="269"/>
      <c r="B2213" s="264" t="s">
        <v>1190</v>
      </c>
      <c r="C2213" s="270" t="s">
        <v>2439</v>
      </c>
      <c r="D2213" s="266" t="s">
        <v>74</v>
      </c>
      <c r="E2213" s="310">
        <v>122.1</v>
      </c>
      <c r="F2213" s="53">
        <v>41727</v>
      </c>
      <c r="G2213" s="52">
        <v>122.1</v>
      </c>
      <c r="H2213" s="98">
        <f t="shared" si="48"/>
        <v>0</v>
      </c>
      <c r="I2213" s="266"/>
      <c r="J2213" s="1"/>
    </row>
    <row r="2214" spans="1:10" x14ac:dyDescent="0.25">
      <c r="A2214" s="269"/>
      <c r="B2214" s="264" t="s">
        <v>1191</v>
      </c>
      <c r="C2214" s="270" t="s">
        <v>2439</v>
      </c>
      <c r="D2214" s="266" t="s">
        <v>2558</v>
      </c>
      <c r="E2214" s="310">
        <v>9943</v>
      </c>
      <c r="F2214" s="53">
        <v>41727</v>
      </c>
      <c r="G2214" s="52">
        <v>9943</v>
      </c>
      <c r="H2214" s="98">
        <f t="shared" si="48"/>
        <v>0</v>
      </c>
      <c r="I2214" s="266"/>
      <c r="J2214" s="1"/>
    </row>
    <row r="2215" spans="1:10" x14ac:dyDescent="0.25">
      <c r="A2215" s="269"/>
      <c r="B2215" s="264" t="s">
        <v>1192</v>
      </c>
      <c r="C2215" s="270" t="s">
        <v>2439</v>
      </c>
      <c r="D2215" s="266" t="s">
        <v>55</v>
      </c>
      <c r="E2215" s="310">
        <v>647</v>
      </c>
      <c r="F2215" s="53">
        <v>41727</v>
      </c>
      <c r="G2215" s="52">
        <v>647</v>
      </c>
      <c r="H2215" s="98">
        <f t="shared" si="48"/>
        <v>0</v>
      </c>
      <c r="I2215" s="266" t="s">
        <v>8</v>
      </c>
      <c r="J2215" s="1"/>
    </row>
    <row r="2216" spans="1:10" x14ac:dyDescent="0.25">
      <c r="A2216" s="269"/>
      <c r="B2216" s="264" t="s">
        <v>1193</v>
      </c>
      <c r="C2216" s="270" t="s">
        <v>2439</v>
      </c>
      <c r="D2216" s="266" t="s">
        <v>11</v>
      </c>
      <c r="E2216" s="310">
        <v>40373</v>
      </c>
      <c r="F2216" s="313">
        <v>41754</v>
      </c>
      <c r="G2216" s="326">
        <v>40373</v>
      </c>
      <c r="H2216" s="98">
        <f>E2216-G2216</f>
        <v>0</v>
      </c>
      <c r="I2216" s="266" t="s">
        <v>65</v>
      </c>
      <c r="J2216" s="1"/>
    </row>
    <row r="2217" spans="1:10" x14ac:dyDescent="0.25">
      <c r="A2217" s="269"/>
      <c r="B2217" s="264" t="s">
        <v>1194</v>
      </c>
      <c r="C2217" s="270" t="s">
        <v>2439</v>
      </c>
      <c r="D2217" s="273" t="s">
        <v>53</v>
      </c>
      <c r="E2217" s="318">
        <v>0</v>
      </c>
      <c r="F2217" s="53"/>
      <c r="G2217" s="52"/>
      <c r="H2217" s="98">
        <f t="shared" ref="H2217:H2272" si="49">E2217-G2217</f>
        <v>0</v>
      </c>
      <c r="I2217" s="266" t="s">
        <v>513</v>
      </c>
      <c r="J2217" s="1" t="s">
        <v>2559</v>
      </c>
    </row>
    <row r="2218" spans="1:10" x14ac:dyDescent="0.25">
      <c r="A2218" s="269"/>
      <c r="B2218" s="264" t="s">
        <v>1195</v>
      </c>
      <c r="C2218" s="270" t="s">
        <v>2439</v>
      </c>
      <c r="D2218" s="266" t="s">
        <v>251</v>
      </c>
      <c r="E2218" s="310">
        <v>4729</v>
      </c>
      <c r="F2218" s="53">
        <v>41727</v>
      </c>
      <c r="G2218" s="52">
        <v>4729</v>
      </c>
      <c r="H2218" s="98">
        <f t="shared" si="49"/>
        <v>0</v>
      </c>
      <c r="I2218" s="266" t="s">
        <v>45</v>
      </c>
      <c r="J2218" s="1"/>
    </row>
    <row r="2219" spans="1:10" x14ac:dyDescent="0.25">
      <c r="A2219" s="269"/>
      <c r="B2219" s="264" t="s">
        <v>1196</v>
      </c>
      <c r="C2219" s="270" t="s">
        <v>2439</v>
      </c>
      <c r="D2219" s="266" t="s">
        <v>68</v>
      </c>
      <c r="E2219" s="310">
        <v>4318</v>
      </c>
      <c r="F2219" s="317" t="s">
        <v>2560</v>
      </c>
      <c r="G2219" s="326">
        <v>4318</v>
      </c>
      <c r="H2219" s="98">
        <f t="shared" si="49"/>
        <v>0</v>
      </c>
      <c r="I2219" s="266" t="s">
        <v>65</v>
      </c>
      <c r="J2219" s="1"/>
    </row>
    <row r="2220" spans="1:10" x14ac:dyDescent="0.25">
      <c r="A2220" s="269"/>
      <c r="B2220" s="264" t="s">
        <v>1197</v>
      </c>
      <c r="C2220" s="270" t="s">
        <v>2439</v>
      </c>
      <c r="D2220" s="266" t="s">
        <v>180</v>
      </c>
      <c r="E2220" s="310">
        <v>19481</v>
      </c>
      <c r="F2220" s="313">
        <v>41734</v>
      </c>
      <c r="G2220" s="326">
        <v>19481</v>
      </c>
      <c r="H2220" s="98">
        <f t="shared" si="49"/>
        <v>0</v>
      </c>
      <c r="I2220" s="266" t="s">
        <v>65</v>
      </c>
      <c r="J2220" s="1"/>
    </row>
    <row r="2221" spans="1:10" x14ac:dyDescent="0.25">
      <c r="A2221" s="269"/>
      <c r="B2221" s="264" t="s">
        <v>1198</v>
      </c>
      <c r="C2221" s="270" t="s">
        <v>2439</v>
      </c>
      <c r="D2221" s="266" t="s">
        <v>8</v>
      </c>
      <c r="E2221" s="310">
        <v>595</v>
      </c>
      <c r="F2221" s="53">
        <v>41727</v>
      </c>
      <c r="G2221" s="52">
        <v>595</v>
      </c>
      <c r="H2221" s="98">
        <f t="shared" si="49"/>
        <v>0</v>
      </c>
      <c r="I2221" s="266" t="s">
        <v>8</v>
      </c>
      <c r="J2221" s="1"/>
    </row>
    <row r="2222" spans="1:10" x14ac:dyDescent="0.25">
      <c r="A2222" s="269"/>
      <c r="B2222" s="264" t="s">
        <v>1199</v>
      </c>
      <c r="C2222" s="270" t="s">
        <v>2439</v>
      </c>
      <c r="D2222" s="266" t="s">
        <v>28</v>
      </c>
      <c r="E2222" s="310">
        <v>2597</v>
      </c>
      <c r="F2222" s="53">
        <v>41727</v>
      </c>
      <c r="G2222" s="52">
        <v>2597</v>
      </c>
      <c r="H2222" s="98">
        <f t="shared" si="49"/>
        <v>0</v>
      </c>
      <c r="I2222" s="266"/>
      <c r="J2222" s="1"/>
    </row>
    <row r="2223" spans="1:10" x14ac:dyDescent="0.25">
      <c r="A2223" s="269"/>
      <c r="B2223" s="264" t="s">
        <v>1200</v>
      </c>
      <c r="C2223" s="270" t="s">
        <v>2439</v>
      </c>
      <c r="D2223" s="266" t="s">
        <v>123</v>
      </c>
      <c r="E2223" s="310">
        <v>2265.5</v>
      </c>
      <c r="F2223" s="314" t="s">
        <v>2561</v>
      </c>
      <c r="G2223" s="326">
        <v>2265.5</v>
      </c>
      <c r="H2223" s="98">
        <f t="shared" si="49"/>
        <v>0</v>
      </c>
      <c r="I2223" s="266" t="s">
        <v>8</v>
      </c>
      <c r="J2223" s="1"/>
    </row>
    <row r="2224" spans="1:10" x14ac:dyDescent="0.25">
      <c r="A2224" s="269"/>
      <c r="B2224" s="264" t="s">
        <v>1201</v>
      </c>
      <c r="C2224" s="270" t="s">
        <v>2439</v>
      </c>
      <c r="D2224" s="266" t="s">
        <v>287</v>
      </c>
      <c r="E2224" s="310">
        <v>30245</v>
      </c>
      <c r="F2224" s="313">
        <v>41732</v>
      </c>
      <c r="G2224" s="326">
        <v>30245</v>
      </c>
      <c r="H2224" s="98">
        <f t="shared" si="49"/>
        <v>0</v>
      </c>
      <c r="I2224" s="266" t="s">
        <v>30</v>
      </c>
      <c r="J2224" s="1"/>
    </row>
    <row r="2225" spans="1:10" x14ac:dyDescent="0.25">
      <c r="A2225" s="269"/>
      <c r="B2225" s="264" t="s">
        <v>1202</v>
      </c>
      <c r="C2225" s="270" t="s">
        <v>2439</v>
      </c>
      <c r="D2225" s="266" t="s">
        <v>29</v>
      </c>
      <c r="E2225" s="310">
        <v>6410</v>
      </c>
      <c r="F2225" s="313">
        <v>41732</v>
      </c>
      <c r="G2225" s="326">
        <v>6410</v>
      </c>
      <c r="H2225" s="98">
        <f t="shared" si="49"/>
        <v>0</v>
      </c>
      <c r="I2225" s="266" t="s">
        <v>30</v>
      </c>
      <c r="J2225" s="1"/>
    </row>
    <row r="2226" spans="1:10" x14ac:dyDescent="0.25">
      <c r="A2226" s="269"/>
      <c r="B2226" s="264" t="s">
        <v>1203</v>
      </c>
      <c r="C2226" s="270" t="s">
        <v>2439</v>
      </c>
      <c r="D2226" s="266" t="s">
        <v>1793</v>
      </c>
      <c r="E2226" s="310">
        <v>4629.5</v>
      </c>
      <c r="F2226" s="313">
        <v>41732</v>
      </c>
      <c r="G2226" s="326">
        <v>4629.5</v>
      </c>
      <c r="H2226" s="98">
        <f t="shared" si="49"/>
        <v>0</v>
      </c>
      <c r="I2226" s="266" t="s">
        <v>30</v>
      </c>
      <c r="J2226" s="1"/>
    </row>
    <row r="2227" spans="1:10" x14ac:dyDescent="0.25">
      <c r="A2227" s="269"/>
      <c r="B2227" s="264" t="s">
        <v>1204</v>
      </c>
      <c r="C2227" s="270" t="s">
        <v>2439</v>
      </c>
      <c r="D2227" s="266" t="s">
        <v>57</v>
      </c>
      <c r="E2227" s="310">
        <v>1960</v>
      </c>
      <c r="F2227" s="313">
        <v>41732</v>
      </c>
      <c r="G2227" s="326">
        <v>1960</v>
      </c>
      <c r="H2227" s="98">
        <f t="shared" si="49"/>
        <v>0</v>
      </c>
      <c r="I2227" s="266" t="s">
        <v>30</v>
      </c>
      <c r="J2227" s="1"/>
    </row>
    <row r="2228" spans="1:10" x14ac:dyDescent="0.25">
      <c r="A2228" s="269"/>
      <c r="B2228" s="264" t="s">
        <v>1209</v>
      </c>
      <c r="C2228" s="270" t="s">
        <v>2439</v>
      </c>
      <c r="D2228" s="266" t="s">
        <v>2427</v>
      </c>
      <c r="E2228" s="310">
        <v>1675.6</v>
      </c>
      <c r="F2228" s="313">
        <v>41732</v>
      </c>
      <c r="G2228" s="326">
        <v>1675.6</v>
      </c>
      <c r="H2228" s="98">
        <f t="shared" si="49"/>
        <v>0</v>
      </c>
      <c r="I2228" s="266" t="s">
        <v>30</v>
      </c>
      <c r="J2228" s="1"/>
    </row>
    <row r="2229" spans="1:10" x14ac:dyDescent="0.25">
      <c r="A2229" s="269"/>
      <c r="B2229" s="264" t="s">
        <v>1210</v>
      </c>
      <c r="C2229" s="270" t="s">
        <v>2439</v>
      </c>
      <c r="D2229" s="266" t="s">
        <v>124</v>
      </c>
      <c r="E2229" s="310">
        <v>6670</v>
      </c>
      <c r="F2229" s="313">
        <v>41732</v>
      </c>
      <c r="G2229" s="326">
        <v>6670</v>
      </c>
      <c r="H2229" s="98">
        <f t="shared" si="49"/>
        <v>0</v>
      </c>
      <c r="I2229" s="266" t="s">
        <v>30</v>
      </c>
      <c r="J2229" s="1"/>
    </row>
    <row r="2230" spans="1:10" x14ac:dyDescent="0.25">
      <c r="A2230" s="269"/>
      <c r="B2230" s="264" t="s">
        <v>1211</v>
      </c>
      <c r="C2230" s="270" t="s">
        <v>2439</v>
      </c>
      <c r="D2230" s="266" t="s">
        <v>34</v>
      </c>
      <c r="E2230" s="310">
        <v>1895</v>
      </c>
      <c r="F2230" s="366" t="s">
        <v>2562</v>
      </c>
      <c r="G2230" s="326">
        <v>1895</v>
      </c>
      <c r="H2230" s="98">
        <f t="shared" si="49"/>
        <v>0</v>
      </c>
      <c r="I2230" s="266" t="s">
        <v>30</v>
      </c>
      <c r="J2230" s="1"/>
    </row>
    <row r="2231" spans="1:10" x14ac:dyDescent="0.25">
      <c r="A2231" s="269"/>
      <c r="B2231" s="264" t="s">
        <v>1213</v>
      </c>
      <c r="C2231" s="270" t="s">
        <v>2439</v>
      </c>
      <c r="D2231" s="266" t="s">
        <v>54</v>
      </c>
      <c r="E2231" s="310">
        <v>8382.5</v>
      </c>
      <c r="F2231" s="53">
        <v>41727</v>
      </c>
      <c r="G2231" s="52">
        <v>8382.5</v>
      </c>
      <c r="H2231" s="98">
        <f t="shared" si="49"/>
        <v>0</v>
      </c>
      <c r="I2231" s="266" t="s">
        <v>30</v>
      </c>
      <c r="J2231" s="1"/>
    </row>
    <row r="2232" spans="1:10" x14ac:dyDescent="0.25">
      <c r="A2232" s="269"/>
      <c r="B2232" s="264" t="s">
        <v>1215</v>
      </c>
      <c r="C2232" s="270" t="s">
        <v>2439</v>
      </c>
      <c r="D2232" s="266" t="s">
        <v>54</v>
      </c>
      <c r="E2232" s="310">
        <v>1949.5</v>
      </c>
      <c r="F2232" s="53">
        <v>41727</v>
      </c>
      <c r="G2232" s="52">
        <v>1949.5</v>
      </c>
      <c r="H2232" s="98">
        <f t="shared" si="49"/>
        <v>0</v>
      </c>
      <c r="I2232" s="266" t="s">
        <v>30</v>
      </c>
      <c r="J2232" s="1"/>
    </row>
    <row r="2233" spans="1:10" x14ac:dyDescent="0.25">
      <c r="A2233" s="269"/>
      <c r="B2233" s="264" t="s">
        <v>1216</v>
      </c>
      <c r="C2233" s="270" t="s">
        <v>2439</v>
      </c>
      <c r="D2233" s="266" t="s">
        <v>24</v>
      </c>
      <c r="E2233" s="310">
        <v>1240.5</v>
      </c>
      <c r="F2233" s="53">
        <v>41727</v>
      </c>
      <c r="G2233" s="52">
        <v>1240.5</v>
      </c>
      <c r="H2233" s="98">
        <f t="shared" si="49"/>
        <v>0</v>
      </c>
      <c r="I2233" s="266" t="s">
        <v>8</v>
      </c>
      <c r="J2233" s="1"/>
    </row>
    <row r="2234" spans="1:10" x14ac:dyDescent="0.25">
      <c r="A2234" s="269"/>
      <c r="B2234" s="264" t="s">
        <v>1217</v>
      </c>
      <c r="C2234" s="270" t="s">
        <v>2439</v>
      </c>
      <c r="D2234" s="266" t="s">
        <v>85</v>
      </c>
      <c r="E2234" s="310">
        <v>17126.400000000001</v>
      </c>
      <c r="F2234" s="53">
        <v>41728</v>
      </c>
      <c r="G2234" s="52">
        <v>17126.400000000001</v>
      </c>
      <c r="H2234" s="98">
        <f t="shared" si="49"/>
        <v>0</v>
      </c>
      <c r="I2234" s="266" t="s">
        <v>27</v>
      </c>
      <c r="J2234" s="1"/>
    </row>
    <row r="2235" spans="1:10" x14ac:dyDescent="0.25">
      <c r="A2235" s="269"/>
      <c r="B2235" s="264" t="s">
        <v>1218</v>
      </c>
      <c r="C2235" s="270" t="s">
        <v>2439</v>
      </c>
      <c r="D2235" s="266" t="s">
        <v>1036</v>
      </c>
      <c r="E2235" s="310">
        <v>8967</v>
      </c>
      <c r="F2235" s="53">
        <v>41727</v>
      </c>
      <c r="G2235" s="52">
        <v>8967</v>
      </c>
      <c r="H2235" s="98">
        <f t="shared" si="49"/>
        <v>0</v>
      </c>
      <c r="I2235" s="266"/>
      <c r="J2235" s="1"/>
    </row>
    <row r="2236" spans="1:10" x14ac:dyDescent="0.25">
      <c r="A2236" s="269"/>
      <c r="B2236" s="264" t="s">
        <v>1219</v>
      </c>
      <c r="C2236" s="270" t="s">
        <v>2439</v>
      </c>
      <c r="D2236" s="266" t="s">
        <v>245</v>
      </c>
      <c r="E2236" s="310">
        <v>17883.5</v>
      </c>
      <c r="F2236" s="53">
        <v>41728</v>
      </c>
      <c r="G2236" s="52">
        <v>17883.5</v>
      </c>
      <c r="H2236" s="98">
        <f t="shared" si="49"/>
        <v>0</v>
      </c>
      <c r="I2236" s="266" t="s">
        <v>27</v>
      </c>
      <c r="J2236" s="1"/>
    </row>
    <row r="2237" spans="1:10" x14ac:dyDescent="0.25">
      <c r="A2237" s="269"/>
      <c r="B2237" s="264" t="s">
        <v>1220</v>
      </c>
      <c r="C2237" s="270" t="s">
        <v>2439</v>
      </c>
      <c r="D2237" s="266" t="s">
        <v>373</v>
      </c>
      <c r="E2237" s="310">
        <v>28832</v>
      </c>
      <c r="F2237" s="53">
        <v>41732</v>
      </c>
      <c r="G2237" s="52">
        <v>28832</v>
      </c>
      <c r="H2237" s="98">
        <f t="shared" si="49"/>
        <v>0</v>
      </c>
      <c r="I2237" s="266" t="s">
        <v>162</v>
      </c>
      <c r="J2237" s="1"/>
    </row>
    <row r="2238" spans="1:10" ht="23.25" x14ac:dyDescent="0.25">
      <c r="A2238" s="269"/>
      <c r="B2238" s="264" t="s">
        <v>1221</v>
      </c>
      <c r="C2238" s="270" t="s">
        <v>2439</v>
      </c>
      <c r="D2238" s="266" t="s">
        <v>545</v>
      </c>
      <c r="E2238" s="310">
        <v>38021.22</v>
      </c>
      <c r="F2238" s="444" t="s">
        <v>2563</v>
      </c>
      <c r="G2238" s="52">
        <v>38021.22</v>
      </c>
      <c r="H2238" s="98">
        <f t="shared" si="49"/>
        <v>0</v>
      </c>
      <c r="I2238" s="266" t="s">
        <v>27</v>
      </c>
      <c r="J2238" s="1"/>
    </row>
    <row r="2239" spans="1:10" ht="34.5" x14ac:dyDescent="0.25">
      <c r="A2239" s="269"/>
      <c r="B2239" s="264" t="s">
        <v>1222</v>
      </c>
      <c r="C2239" s="270" t="s">
        <v>2439</v>
      </c>
      <c r="D2239" s="266" t="s">
        <v>545</v>
      </c>
      <c r="E2239" s="310">
        <v>952.7</v>
      </c>
      <c r="F2239" s="444" t="s">
        <v>2564</v>
      </c>
      <c r="G2239" s="52">
        <v>952.7</v>
      </c>
      <c r="H2239" s="98">
        <f t="shared" si="49"/>
        <v>0</v>
      </c>
      <c r="I2239" s="266" t="s">
        <v>27</v>
      </c>
      <c r="J2239" s="1"/>
    </row>
    <row r="2240" spans="1:10" x14ac:dyDescent="0.25">
      <c r="A2240" s="269"/>
      <c r="B2240" s="264" t="s">
        <v>1224</v>
      </c>
      <c r="C2240" s="270" t="s">
        <v>2439</v>
      </c>
      <c r="D2240" s="266" t="s">
        <v>494</v>
      </c>
      <c r="E2240" s="310">
        <v>2786.2</v>
      </c>
      <c r="F2240" s="53">
        <v>41727</v>
      </c>
      <c r="G2240" s="52">
        <v>2786.2</v>
      </c>
      <c r="H2240" s="98">
        <f t="shared" si="49"/>
        <v>0</v>
      </c>
      <c r="I2240" s="266"/>
      <c r="J2240" s="1"/>
    </row>
    <row r="2241" spans="1:10" x14ac:dyDescent="0.25">
      <c r="A2241" s="269"/>
      <c r="B2241" s="264" t="s">
        <v>1225</v>
      </c>
      <c r="C2241" s="270" t="s">
        <v>2439</v>
      </c>
      <c r="D2241" s="266" t="s">
        <v>147</v>
      </c>
      <c r="E2241" s="310">
        <v>2651</v>
      </c>
      <c r="F2241" s="53">
        <v>41729</v>
      </c>
      <c r="G2241" s="52">
        <v>2651</v>
      </c>
      <c r="H2241" s="98">
        <f t="shared" si="49"/>
        <v>0</v>
      </c>
      <c r="I2241" s="266" t="s">
        <v>162</v>
      </c>
      <c r="J2241" s="1"/>
    </row>
    <row r="2242" spans="1:10" x14ac:dyDescent="0.25">
      <c r="A2242" s="269"/>
      <c r="B2242" s="264" t="s">
        <v>1226</v>
      </c>
      <c r="C2242" s="270" t="s">
        <v>2439</v>
      </c>
      <c r="D2242" s="273" t="s">
        <v>53</v>
      </c>
      <c r="E2242" s="318">
        <v>0</v>
      </c>
      <c r="F2242" s="53"/>
      <c r="G2242" s="52"/>
      <c r="H2242" s="98">
        <f t="shared" si="49"/>
        <v>0</v>
      </c>
      <c r="I2242" s="266" t="s">
        <v>513</v>
      </c>
      <c r="J2242" s="1" t="s">
        <v>2565</v>
      </c>
    </row>
    <row r="2243" spans="1:10" x14ac:dyDescent="0.25">
      <c r="A2243" s="269"/>
      <c r="B2243" s="264" t="s">
        <v>1227</v>
      </c>
      <c r="C2243" s="270" t="s">
        <v>2439</v>
      </c>
      <c r="D2243" s="266" t="s">
        <v>875</v>
      </c>
      <c r="E2243" s="310">
        <v>7605</v>
      </c>
      <c r="F2243" s="53">
        <v>41729</v>
      </c>
      <c r="G2243" s="52">
        <v>7605</v>
      </c>
      <c r="H2243" s="98">
        <f t="shared" si="49"/>
        <v>0</v>
      </c>
      <c r="I2243" s="266" t="s">
        <v>162</v>
      </c>
      <c r="J2243" s="1"/>
    </row>
    <row r="2244" spans="1:10" x14ac:dyDescent="0.25">
      <c r="A2244" s="269"/>
      <c r="B2244" s="264" t="s">
        <v>1228</v>
      </c>
      <c r="C2244" s="270" t="s">
        <v>2439</v>
      </c>
      <c r="D2244" s="266" t="s">
        <v>78</v>
      </c>
      <c r="E2244" s="310">
        <v>3882</v>
      </c>
      <c r="F2244" s="53">
        <v>41729</v>
      </c>
      <c r="G2244" s="64">
        <v>3882</v>
      </c>
      <c r="H2244" s="98">
        <f t="shared" si="49"/>
        <v>0</v>
      </c>
      <c r="I2244" s="266" t="s">
        <v>162</v>
      </c>
      <c r="J2244" s="1"/>
    </row>
    <row r="2245" spans="1:10" x14ac:dyDescent="0.25">
      <c r="A2245" s="269"/>
      <c r="B2245" s="264" t="s">
        <v>1230</v>
      </c>
      <c r="C2245" s="270" t="s">
        <v>2439</v>
      </c>
      <c r="D2245" s="266" t="s">
        <v>2566</v>
      </c>
      <c r="E2245" s="310">
        <v>4972</v>
      </c>
      <c r="F2245" s="53">
        <v>41729</v>
      </c>
      <c r="G2245" s="64">
        <v>4972</v>
      </c>
      <c r="H2245" s="98">
        <f t="shared" si="49"/>
        <v>0</v>
      </c>
      <c r="I2245" s="266" t="s">
        <v>162</v>
      </c>
      <c r="J2245" s="1"/>
    </row>
    <row r="2246" spans="1:10" x14ac:dyDescent="0.25">
      <c r="A2246" s="269"/>
      <c r="B2246" s="264" t="s">
        <v>1231</v>
      </c>
      <c r="C2246" s="270" t="s">
        <v>2439</v>
      </c>
      <c r="D2246" s="266" t="s">
        <v>561</v>
      </c>
      <c r="E2246" s="310">
        <v>2871</v>
      </c>
      <c r="F2246" s="53">
        <v>41729</v>
      </c>
      <c r="G2246" s="64">
        <v>2871</v>
      </c>
      <c r="H2246" s="98">
        <f t="shared" si="49"/>
        <v>0</v>
      </c>
      <c r="I2246" s="266" t="s">
        <v>162</v>
      </c>
      <c r="J2246" s="1"/>
    </row>
    <row r="2247" spans="1:10" x14ac:dyDescent="0.25">
      <c r="A2247" s="269"/>
      <c r="B2247" s="264" t="s">
        <v>1232</v>
      </c>
      <c r="C2247" s="270" t="s">
        <v>2439</v>
      </c>
      <c r="D2247" s="266" t="s">
        <v>2503</v>
      </c>
      <c r="E2247" s="310">
        <v>1440</v>
      </c>
      <c r="F2247" s="53">
        <v>41729</v>
      </c>
      <c r="G2247" s="64">
        <v>1440</v>
      </c>
      <c r="H2247" s="98">
        <f t="shared" si="49"/>
        <v>0</v>
      </c>
      <c r="I2247" s="266" t="s">
        <v>162</v>
      </c>
      <c r="J2247" s="1"/>
    </row>
    <row r="2248" spans="1:10" x14ac:dyDescent="0.25">
      <c r="A2248" s="269"/>
      <c r="B2248" s="264" t="s">
        <v>1233</v>
      </c>
      <c r="C2248" s="270" t="s">
        <v>2439</v>
      </c>
      <c r="D2248" s="266" t="s">
        <v>233</v>
      </c>
      <c r="E2248" s="310">
        <v>1613</v>
      </c>
      <c r="F2248" s="53">
        <v>41729</v>
      </c>
      <c r="G2248" s="64">
        <v>1613</v>
      </c>
      <c r="H2248" s="98">
        <f t="shared" si="49"/>
        <v>0</v>
      </c>
      <c r="I2248" s="266" t="s">
        <v>162</v>
      </c>
      <c r="J2248" s="1"/>
    </row>
    <row r="2249" spans="1:10" x14ac:dyDescent="0.25">
      <c r="A2249" s="269"/>
      <c r="B2249" s="264" t="s">
        <v>1235</v>
      </c>
      <c r="C2249" s="270" t="s">
        <v>2439</v>
      </c>
      <c r="D2249" s="266" t="s">
        <v>147</v>
      </c>
      <c r="E2249" s="310">
        <v>1896</v>
      </c>
      <c r="F2249" s="53">
        <v>41729</v>
      </c>
      <c r="G2249" s="64">
        <v>1896</v>
      </c>
      <c r="H2249" s="98">
        <f t="shared" si="49"/>
        <v>0</v>
      </c>
      <c r="I2249" s="266" t="s">
        <v>162</v>
      </c>
      <c r="J2249" s="1"/>
    </row>
    <row r="2250" spans="1:10" x14ac:dyDescent="0.25">
      <c r="A2250" s="269"/>
      <c r="B2250" s="264" t="s">
        <v>1236</v>
      </c>
      <c r="C2250" s="270" t="s">
        <v>2439</v>
      </c>
      <c r="D2250" s="266" t="s">
        <v>80</v>
      </c>
      <c r="E2250" s="310">
        <v>3155</v>
      </c>
      <c r="F2250" s="314" t="s">
        <v>2567</v>
      </c>
      <c r="G2250" s="64">
        <v>3155</v>
      </c>
      <c r="H2250" s="98">
        <f t="shared" si="49"/>
        <v>0</v>
      </c>
      <c r="I2250" s="266" t="s">
        <v>162</v>
      </c>
      <c r="J2250" s="1"/>
    </row>
    <row r="2251" spans="1:10" x14ac:dyDescent="0.25">
      <c r="A2251" s="269"/>
      <c r="B2251" s="264" t="s">
        <v>1237</v>
      </c>
      <c r="C2251" s="270" t="s">
        <v>2439</v>
      </c>
      <c r="D2251" s="266" t="s">
        <v>144</v>
      </c>
      <c r="E2251" s="310">
        <v>4070</v>
      </c>
      <c r="F2251" s="53">
        <v>41729</v>
      </c>
      <c r="G2251" s="64">
        <v>4070</v>
      </c>
      <c r="H2251" s="98">
        <f t="shared" si="49"/>
        <v>0</v>
      </c>
      <c r="I2251" s="266" t="s">
        <v>162</v>
      </c>
      <c r="J2251" s="1"/>
    </row>
    <row r="2252" spans="1:10" x14ac:dyDescent="0.25">
      <c r="A2252" s="269"/>
      <c r="B2252" s="264" t="s">
        <v>1238</v>
      </c>
      <c r="C2252" s="270" t="s">
        <v>2439</v>
      </c>
      <c r="D2252" s="266" t="s">
        <v>2568</v>
      </c>
      <c r="E2252" s="310">
        <v>11240</v>
      </c>
      <c r="F2252" s="53">
        <v>41729</v>
      </c>
      <c r="G2252" s="64">
        <v>11240</v>
      </c>
      <c r="H2252" s="322">
        <f t="shared" si="49"/>
        <v>0</v>
      </c>
      <c r="I2252" s="266" t="s">
        <v>162</v>
      </c>
      <c r="J2252" s="1"/>
    </row>
    <row r="2253" spans="1:10" x14ac:dyDescent="0.25">
      <c r="A2253" s="269"/>
      <c r="B2253" s="264" t="s">
        <v>1240</v>
      </c>
      <c r="C2253" s="270" t="s">
        <v>2439</v>
      </c>
      <c r="D2253" s="266" t="s">
        <v>524</v>
      </c>
      <c r="E2253" s="310">
        <v>8697</v>
      </c>
      <c r="F2253" s="313">
        <v>41734</v>
      </c>
      <c r="G2253" s="326">
        <v>8697</v>
      </c>
      <c r="H2253" s="98">
        <f>E2253-G2253</f>
        <v>0</v>
      </c>
      <c r="I2253" s="266" t="s">
        <v>8</v>
      </c>
      <c r="J2253" s="1"/>
    </row>
    <row r="2254" spans="1:10" x14ac:dyDescent="0.25">
      <c r="A2254" s="269"/>
      <c r="B2254" s="264" t="s">
        <v>1241</v>
      </c>
      <c r="C2254" s="270" t="s">
        <v>2439</v>
      </c>
      <c r="D2254" s="266" t="s">
        <v>28</v>
      </c>
      <c r="E2254" s="310">
        <v>1715</v>
      </c>
      <c r="F2254" s="53">
        <v>41727</v>
      </c>
      <c r="G2254" s="52">
        <v>1715</v>
      </c>
      <c r="H2254" s="98">
        <f>E2254-G2254</f>
        <v>0</v>
      </c>
      <c r="I2254" s="266"/>
      <c r="J2254" s="1"/>
    </row>
    <row r="2255" spans="1:10" x14ac:dyDescent="0.25">
      <c r="A2255" s="269"/>
      <c r="B2255" s="264" t="s">
        <v>1242</v>
      </c>
      <c r="C2255" s="270" t="s">
        <v>2439</v>
      </c>
      <c r="D2255" s="266" t="s">
        <v>52</v>
      </c>
      <c r="E2255" s="310">
        <v>4808.5</v>
      </c>
      <c r="F2255" s="313">
        <v>41732</v>
      </c>
      <c r="G2255" s="326">
        <v>4808.5</v>
      </c>
      <c r="H2255" s="98">
        <f>E2255-G2255</f>
        <v>0</v>
      </c>
      <c r="I2255" s="266" t="s">
        <v>21</v>
      </c>
      <c r="J2255" s="1"/>
    </row>
    <row r="2256" spans="1:10" x14ac:dyDescent="0.25">
      <c r="A2256" s="269"/>
      <c r="B2256" s="264" t="s">
        <v>1243</v>
      </c>
      <c r="C2256" s="270" t="s">
        <v>2439</v>
      </c>
      <c r="D2256" s="266" t="s">
        <v>79</v>
      </c>
      <c r="E2256" s="310">
        <v>45152</v>
      </c>
      <c r="F2256" s="325" t="s">
        <v>2569</v>
      </c>
      <c r="G2256" s="326">
        <v>45152</v>
      </c>
      <c r="H2256" s="98">
        <f t="shared" si="49"/>
        <v>0</v>
      </c>
      <c r="I2256" s="266" t="s">
        <v>217</v>
      </c>
      <c r="J2256" s="1"/>
    </row>
    <row r="2257" spans="1:10" x14ac:dyDescent="0.25">
      <c r="A2257" s="269"/>
      <c r="B2257" s="264" t="s">
        <v>1244</v>
      </c>
      <c r="C2257" s="270" t="s">
        <v>2439</v>
      </c>
      <c r="D2257" s="266" t="s">
        <v>366</v>
      </c>
      <c r="E2257" s="310">
        <v>5881.5</v>
      </c>
      <c r="F2257" s="313">
        <v>41732</v>
      </c>
      <c r="G2257" s="326">
        <v>5881.5</v>
      </c>
      <c r="H2257" s="98">
        <f t="shared" si="49"/>
        <v>0</v>
      </c>
      <c r="I2257" s="266" t="s">
        <v>217</v>
      </c>
      <c r="J2257" s="1"/>
    </row>
    <row r="2258" spans="1:10" x14ac:dyDescent="0.25">
      <c r="A2258" s="269"/>
      <c r="B2258" s="264" t="s">
        <v>1246</v>
      </c>
      <c r="C2258" s="270" t="s">
        <v>2439</v>
      </c>
      <c r="D2258" s="266" t="s">
        <v>18</v>
      </c>
      <c r="E2258" s="310">
        <v>2622.5</v>
      </c>
      <c r="F2258" s="53">
        <v>41727</v>
      </c>
      <c r="G2258" s="52">
        <v>2622.5</v>
      </c>
      <c r="H2258" s="98">
        <f t="shared" si="49"/>
        <v>0</v>
      </c>
      <c r="I2258" s="266"/>
      <c r="J2258" s="1"/>
    </row>
    <row r="2259" spans="1:10" x14ac:dyDescent="0.25">
      <c r="A2259" s="269"/>
      <c r="B2259" s="264" t="s">
        <v>1247</v>
      </c>
      <c r="C2259" s="270" t="s">
        <v>2439</v>
      </c>
      <c r="D2259" s="266" t="s">
        <v>396</v>
      </c>
      <c r="E2259" s="310">
        <v>530</v>
      </c>
      <c r="F2259" s="53">
        <v>41727</v>
      </c>
      <c r="G2259" s="52">
        <v>530</v>
      </c>
      <c r="H2259" s="98">
        <f t="shared" si="49"/>
        <v>0</v>
      </c>
      <c r="I2259" s="266" t="s">
        <v>8</v>
      </c>
      <c r="J2259" s="1"/>
    </row>
    <row r="2260" spans="1:10" x14ac:dyDescent="0.25">
      <c r="A2260" s="269"/>
      <c r="B2260" s="264" t="s">
        <v>1249</v>
      </c>
      <c r="C2260" s="270" t="s">
        <v>2439</v>
      </c>
      <c r="D2260" s="266" t="s">
        <v>1529</v>
      </c>
      <c r="E2260" s="310">
        <v>4010</v>
      </c>
      <c r="F2260" s="53">
        <v>41728</v>
      </c>
      <c r="G2260" s="52">
        <v>4010</v>
      </c>
      <c r="H2260" s="98">
        <f t="shared" si="49"/>
        <v>0</v>
      </c>
      <c r="I2260" s="266" t="s">
        <v>65</v>
      </c>
      <c r="J2260" s="1"/>
    </row>
    <row r="2261" spans="1:10" x14ac:dyDescent="0.25">
      <c r="A2261" s="269"/>
      <c r="B2261" s="264" t="s">
        <v>1250</v>
      </c>
      <c r="C2261" s="270" t="s">
        <v>2439</v>
      </c>
      <c r="D2261" s="266" t="s">
        <v>185</v>
      </c>
      <c r="E2261" s="310">
        <v>8459</v>
      </c>
      <c r="F2261" s="53">
        <v>41727</v>
      </c>
      <c r="G2261" s="52">
        <v>8459</v>
      </c>
      <c r="H2261" s="98">
        <f t="shared" si="49"/>
        <v>0</v>
      </c>
      <c r="I2261" s="266"/>
      <c r="J2261" s="1"/>
    </row>
    <row r="2262" spans="1:10" x14ac:dyDescent="0.25">
      <c r="A2262" s="269"/>
      <c r="B2262" s="264" t="s">
        <v>1252</v>
      </c>
      <c r="C2262" s="270" t="s">
        <v>2439</v>
      </c>
      <c r="D2262" s="266" t="s">
        <v>106</v>
      </c>
      <c r="E2262" s="310">
        <v>88253</v>
      </c>
      <c r="F2262" s="313">
        <v>41733</v>
      </c>
      <c r="G2262" s="326">
        <v>88253</v>
      </c>
      <c r="H2262" s="98">
        <f t="shared" si="49"/>
        <v>0</v>
      </c>
      <c r="I2262" s="266"/>
      <c r="J2262" s="1"/>
    </row>
    <row r="2263" spans="1:10" x14ac:dyDescent="0.25">
      <c r="A2263" s="269"/>
      <c r="B2263" s="264" t="s">
        <v>1253</v>
      </c>
      <c r="C2263" s="270" t="s">
        <v>2439</v>
      </c>
      <c r="D2263" s="266" t="s">
        <v>782</v>
      </c>
      <c r="E2263" s="310">
        <v>1335</v>
      </c>
      <c r="F2263" s="53">
        <v>41728</v>
      </c>
      <c r="G2263" s="52">
        <v>1335</v>
      </c>
      <c r="H2263" s="98">
        <f t="shared" si="49"/>
        <v>0</v>
      </c>
      <c r="I2263" s="266" t="s">
        <v>65</v>
      </c>
      <c r="J2263" s="1"/>
    </row>
    <row r="2264" spans="1:10" x14ac:dyDescent="0.25">
      <c r="A2264" s="269"/>
      <c r="B2264" s="264" t="s">
        <v>1254</v>
      </c>
      <c r="C2264" s="270" t="s">
        <v>2439</v>
      </c>
      <c r="D2264" s="266" t="s">
        <v>98</v>
      </c>
      <c r="E2264" s="310">
        <v>9667.2000000000007</v>
      </c>
      <c r="F2264" s="53">
        <v>41728</v>
      </c>
      <c r="G2264" s="52">
        <v>9667.2000000000007</v>
      </c>
      <c r="H2264" s="98">
        <f t="shared" si="49"/>
        <v>0</v>
      </c>
      <c r="I2264" s="266" t="s">
        <v>65</v>
      </c>
      <c r="J2264" s="1"/>
    </row>
    <row r="2265" spans="1:10" x14ac:dyDescent="0.25">
      <c r="A2265" s="269"/>
      <c r="B2265" s="264" t="s">
        <v>1255</v>
      </c>
      <c r="C2265" s="270" t="s">
        <v>2439</v>
      </c>
      <c r="D2265" s="266" t="s">
        <v>136</v>
      </c>
      <c r="E2265" s="310">
        <v>1565</v>
      </c>
      <c r="F2265" s="53">
        <v>41727</v>
      </c>
      <c r="G2265" s="52">
        <v>1565</v>
      </c>
      <c r="H2265" s="98">
        <f t="shared" si="49"/>
        <v>0</v>
      </c>
      <c r="I2265" s="266"/>
      <c r="J2265" s="1"/>
    </row>
    <row r="2266" spans="1:10" x14ac:dyDescent="0.25">
      <c r="A2266" s="269"/>
      <c r="B2266" s="264" t="s">
        <v>1256</v>
      </c>
      <c r="C2266" s="270" t="s">
        <v>2439</v>
      </c>
      <c r="D2266" s="266" t="s">
        <v>62</v>
      </c>
      <c r="E2266" s="310">
        <v>26751.200000000001</v>
      </c>
      <c r="F2266" s="53">
        <v>41728</v>
      </c>
      <c r="G2266" s="52">
        <v>26751.200000000001</v>
      </c>
      <c r="H2266" s="98">
        <f t="shared" si="49"/>
        <v>0</v>
      </c>
      <c r="I2266" s="266" t="s">
        <v>65</v>
      </c>
      <c r="J2266" s="1"/>
    </row>
    <row r="2267" spans="1:10" x14ac:dyDescent="0.25">
      <c r="A2267" s="269">
        <v>41728</v>
      </c>
      <c r="B2267" s="264" t="s">
        <v>1257</v>
      </c>
      <c r="C2267" s="270" t="s">
        <v>2439</v>
      </c>
      <c r="D2267" s="266" t="s">
        <v>14</v>
      </c>
      <c r="E2267" s="310">
        <v>8440</v>
      </c>
      <c r="F2267" s="53">
        <v>41729</v>
      </c>
      <c r="G2267" s="52">
        <v>8440</v>
      </c>
      <c r="H2267" s="98">
        <f t="shared" si="49"/>
        <v>0</v>
      </c>
      <c r="I2267" s="266" t="s">
        <v>30</v>
      </c>
    </row>
    <row r="2268" spans="1:10" x14ac:dyDescent="0.25">
      <c r="A2268" s="269"/>
      <c r="B2268" s="264" t="s">
        <v>1258</v>
      </c>
      <c r="C2268" s="270" t="s">
        <v>2439</v>
      </c>
      <c r="D2268" s="266" t="s">
        <v>435</v>
      </c>
      <c r="E2268" s="310">
        <v>8264.5</v>
      </c>
      <c r="F2268" s="314" t="s">
        <v>2570</v>
      </c>
      <c r="G2268" s="326">
        <v>8264.5</v>
      </c>
      <c r="H2268" s="98">
        <f t="shared" si="49"/>
        <v>0</v>
      </c>
      <c r="I2268" s="66" t="s">
        <v>8</v>
      </c>
    </row>
    <row r="2269" spans="1:10" x14ac:dyDescent="0.25">
      <c r="A2269" s="269"/>
      <c r="B2269" s="264" t="s">
        <v>1259</v>
      </c>
      <c r="C2269" s="270" t="s">
        <v>2439</v>
      </c>
      <c r="D2269" s="266" t="s">
        <v>2571</v>
      </c>
      <c r="E2269" s="310">
        <v>6565.5</v>
      </c>
      <c r="F2269" s="53">
        <v>41728</v>
      </c>
      <c r="G2269" s="52">
        <v>6565.5</v>
      </c>
      <c r="H2269" s="98">
        <f t="shared" si="49"/>
        <v>0</v>
      </c>
      <c r="I2269" s="266"/>
    </row>
    <row r="2270" spans="1:10" x14ac:dyDescent="0.25">
      <c r="A2270" s="269"/>
      <c r="B2270" s="264" t="s">
        <v>1260</v>
      </c>
      <c r="C2270" s="270" t="s">
        <v>2439</v>
      </c>
      <c r="D2270" s="266" t="s">
        <v>8</v>
      </c>
      <c r="E2270" s="310">
        <v>462.5</v>
      </c>
      <c r="F2270" s="53">
        <v>41728</v>
      </c>
      <c r="G2270" s="52">
        <v>462.5</v>
      </c>
      <c r="H2270" s="98">
        <f t="shared" si="49"/>
        <v>0</v>
      </c>
      <c r="I2270" s="266" t="s">
        <v>8</v>
      </c>
    </row>
    <row r="2271" spans="1:10" x14ac:dyDescent="0.25">
      <c r="A2271" s="269"/>
      <c r="B2271" s="264" t="s">
        <v>1261</v>
      </c>
      <c r="C2271" s="270" t="s">
        <v>2439</v>
      </c>
      <c r="D2271" s="266" t="s">
        <v>8</v>
      </c>
      <c r="E2271" s="310">
        <v>1211.5</v>
      </c>
      <c r="F2271" s="53">
        <v>41728</v>
      </c>
      <c r="G2271" s="52">
        <v>1211.5</v>
      </c>
      <c r="H2271" s="98">
        <f t="shared" si="49"/>
        <v>0</v>
      </c>
      <c r="I2271" s="266" t="s">
        <v>8</v>
      </c>
    </row>
    <row r="2272" spans="1:10" x14ac:dyDescent="0.25">
      <c r="A2272" s="269"/>
      <c r="B2272" s="264"/>
      <c r="C2272" s="270"/>
      <c r="D2272" s="451" t="s">
        <v>1919</v>
      </c>
      <c r="E2272" s="24"/>
      <c r="F2272" s="452"/>
      <c r="G2272" s="24"/>
      <c r="H2272" s="18">
        <f t="shared" si="49"/>
        <v>0</v>
      </c>
    </row>
    <row r="2273" spans="1:9" x14ac:dyDescent="0.25">
      <c r="A2273" s="269"/>
      <c r="B2273" s="460"/>
      <c r="C2273" s="270"/>
      <c r="D2273" s="37" t="s">
        <v>1207</v>
      </c>
      <c r="E2273" s="38"/>
      <c r="F2273" s="436"/>
      <c r="G2273" s="38"/>
      <c r="H2273" s="331"/>
    </row>
    <row r="2274" spans="1:9" x14ac:dyDescent="0.25">
      <c r="A2274" s="395"/>
      <c r="B2274" s="461"/>
      <c r="C2274" s="462"/>
      <c r="D2274" s="31" t="s">
        <v>1206</v>
      </c>
      <c r="E2274" s="58"/>
      <c r="F2274" s="389"/>
      <c r="G2274" s="58"/>
      <c r="H2274" s="456"/>
    </row>
    <row r="2275" spans="1:9" ht="18.75" x14ac:dyDescent="0.3">
      <c r="A2275" s="596" t="str">
        <f>A2206</f>
        <v>REMISIONES DE    M A R Z O        2 0 1 4</v>
      </c>
      <c r="B2275" s="592"/>
      <c r="C2275" s="592"/>
      <c r="D2275" s="592"/>
      <c r="E2275" s="592"/>
      <c r="F2275" s="592"/>
      <c r="G2275" s="339"/>
      <c r="H2275" s="135"/>
    </row>
    <row r="2276" spans="1:9" ht="35.25" thickBot="1" x14ac:dyDescent="0.35">
      <c r="A2276" s="340" t="s">
        <v>1</v>
      </c>
      <c r="B2276" s="256" t="s">
        <v>2</v>
      </c>
      <c r="C2276" s="257"/>
      <c r="D2276" s="258" t="s">
        <v>1531</v>
      </c>
      <c r="E2276" s="259" t="s">
        <v>4</v>
      </c>
      <c r="F2276" s="418" t="s">
        <v>5</v>
      </c>
      <c r="G2276" s="419" t="s">
        <v>6</v>
      </c>
      <c r="H2276" s="420" t="s">
        <v>7</v>
      </c>
    </row>
    <row r="2277" spans="1:9" ht="15.75" thickTop="1" x14ac:dyDescent="0.25">
      <c r="A2277" s="269">
        <v>41728</v>
      </c>
      <c r="B2277" s="264" t="s">
        <v>1262</v>
      </c>
      <c r="C2277" s="270" t="s">
        <v>2439</v>
      </c>
      <c r="D2277" s="266" t="s">
        <v>2522</v>
      </c>
      <c r="E2277" s="310">
        <v>1544</v>
      </c>
      <c r="F2277" s="53">
        <v>41728</v>
      </c>
      <c r="G2277" s="52">
        <v>1544</v>
      </c>
      <c r="H2277" s="449">
        <f t="shared" ref="H2277:H2285" si="50">E2277-G2277</f>
        <v>0</v>
      </c>
      <c r="I2277" s="266"/>
    </row>
    <row r="2278" spans="1:9" x14ac:dyDescent="0.25">
      <c r="A2278" s="269"/>
      <c r="B2278" s="264" t="s">
        <v>1263</v>
      </c>
      <c r="C2278" s="270" t="s">
        <v>2439</v>
      </c>
      <c r="D2278" s="266" t="s">
        <v>2522</v>
      </c>
      <c r="E2278" s="310">
        <v>957.5</v>
      </c>
      <c r="F2278" s="53">
        <v>41728</v>
      </c>
      <c r="G2278" s="52">
        <v>957.5</v>
      </c>
      <c r="H2278" s="98">
        <f t="shared" si="50"/>
        <v>0</v>
      </c>
      <c r="I2278" s="266"/>
    </row>
    <row r="2279" spans="1:9" x14ac:dyDescent="0.25">
      <c r="A2279" s="269"/>
      <c r="B2279" s="264" t="s">
        <v>1265</v>
      </c>
      <c r="C2279" s="270" t="s">
        <v>2439</v>
      </c>
      <c r="D2279" s="266" t="s">
        <v>8</v>
      </c>
      <c r="E2279" s="310">
        <v>2420</v>
      </c>
      <c r="F2279" s="53">
        <v>41728</v>
      </c>
      <c r="G2279" s="52">
        <v>2420</v>
      </c>
      <c r="H2279" s="331">
        <f t="shared" si="50"/>
        <v>0</v>
      </c>
      <c r="I2279" s="266" t="s">
        <v>8</v>
      </c>
    </row>
    <row r="2280" spans="1:9" x14ac:dyDescent="0.25">
      <c r="A2280" s="269"/>
      <c r="B2280" s="264" t="s">
        <v>1266</v>
      </c>
      <c r="C2280" s="270" t="s">
        <v>2439</v>
      </c>
      <c r="D2280" s="266" t="s">
        <v>98</v>
      </c>
      <c r="E2280" s="310">
        <v>10969.2</v>
      </c>
      <c r="F2280" s="53">
        <v>41728</v>
      </c>
      <c r="G2280" s="52">
        <v>10969.2</v>
      </c>
      <c r="H2280" s="331">
        <f t="shared" si="50"/>
        <v>0</v>
      </c>
      <c r="I2280" s="266"/>
    </row>
    <row r="2281" spans="1:9" x14ac:dyDescent="0.25">
      <c r="A2281" s="269"/>
      <c r="B2281" s="264" t="s">
        <v>1267</v>
      </c>
      <c r="C2281" s="270" t="s">
        <v>2439</v>
      </c>
      <c r="D2281" s="266" t="s">
        <v>136</v>
      </c>
      <c r="E2281" s="310">
        <v>7609.5</v>
      </c>
      <c r="F2281" s="53">
        <v>41728</v>
      </c>
      <c r="G2281" s="52">
        <v>7609.5</v>
      </c>
      <c r="H2281" s="331">
        <f t="shared" si="50"/>
        <v>0</v>
      </c>
      <c r="I2281" s="266"/>
    </row>
    <row r="2282" spans="1:9" x14ac:dyDescent="0.25">
      <c r="A2282" s="269"/>
      <c r="B2282" s="264" t="s">
        <v>1268</v>
      </c>
      <c r="C2282" s="270" t="s">
        <v>2439</v>
      </c>
      <c r="D2282" s="266" t="s">
        <v>49</v>
      </c>
      <c r="E2282" s="310">
        <v>2660</v>
      </c>
      <c r="F2282" s="53">
        <v>41728</v>
      </c>
      <c r="G2282" s="52">
        <v>2660</v>
      </c>
      <c r="H2282" s="331">
        <f t="shared" si="50"/>
        <v>0</v>
      </c>
      <c r="I2282" s="266"/>
    </row>
    <row r="2283" spans="1:9" x14ac:dyDescent="0.25">
      <c r="A2283" s="269"/>
      <c r="B2283" s="264" t="s">
        <v>1269</v>
      </c>
      <c r="C2283" s="270" t="s">
        <v>2439</v>
      </c>
      <c r="D2283" s="266" t="s">
        <v>215</v>
      </c>
      <c r="E2283" s="310">
        <v>580.5</v>
      </c>
      <c r="F2283" s="53">
        <v>41728</v>
      </c>
      <c r="G2283" s="52">
        <v>580.5</v>
      </c>
      <c r="H2283" s="331">
        <f t="shared" si="50"/>
        <v>0</v>
      </c>
      <c r="I2283" s="266"/>
    </row>
    <row r="2284" spans="1:9" x14ac:dyDescent="0.25">
      <c r="A2284" s="269"/>
      <c r="B2284" s="264" t="s">
        <v>1270</v>
      </c>
      <c r="C2284" s="270" t="s">
        <v>2439</v>
      </c>
      <c r="D2284" s="266" t="s">
        <v>29</v>
      </c>
      <c r="E2284" s="310">
        <v>6550</v>
      </c>
      <c r="F2284" s="53">
        <v>41729</v>
      </c>
      <c r="G2284" s="52">
        <v>6550</v>
      </c>
      <c r="H2284" s="331">
        <f t="shared" si="50"/>
        <v>0</v>
      </c>
      <c r="I2284" s="266" t="s">
        <v>12</v>
      </c>
    </row>
    <row r="2285" spans="1:9" x14ac:dyDescent="0.25">
      <c r="A2285" s="269"/>
      <c r="B2285" s="264" t="s">
        <v>1271</v>
      </c>
      <c r="C2285" s="270" t="s">
        <v>2439</v>
      </c>
      <c r="D2285" s="266" t="s">
        <v>123</v>
      </c>
      <c r="E2285" s="310">
        <v>3964.5</v>
      </c>
      <c r="F2285" s="317" t="s">
        <v>2572</v>
      </c>
      <c r="G2285" s="52">
        <v>3964.5</v>
      </c>
      <c r="H2285" s="331">
        <f t="shared" si="50"/>
        <v>0</v>
      </c>
      <c r="I2285" s="266" t="s">
        <v>8</v>
      </c>
    </row>
    <row r="2286" spans="1:9" x14ac:dyDescent="0.25">
      <c r="A2286" s="269"/>
      <c r="B2286" s="264" t="s">
        <v>1272</v>
      </c>
      <c r="C2286" s="270" t="s">
        <v>2439</v>
      </c>
      <c r="D2286" s="266" t="s">
        <v>11</v>
      </c>
      <c r="E2286" s="310">
        <v>28905</v>
      </c>
      <c r="F2286" s="313">
        <v>41754</v>
      </c>
      <c r="G2286" s="326">
        <v>28905</v>
      </c>
      <c r="H2286" s="98">
        <f>E2286-G2286</f>
        <v>0</v>
      </c>
      <c r="I2286" s="266" t="s">
        <v>65</v>
      </c>
    </row>
    <row r="2287" spans="1:9" x14ac:dyDescent="0.25">
      <c r="A2287" s="269"/>
      <c r="B2287" s="264" t="s">
        <v>1273</v>
      </c>
      <c r="C2287" s="270" t="s">
        <v>2439</v>
      </c>
      <c r="D2287" s="266" t="s">
        <v>260</v>
      </c>
      <c r="E2287" s="310">
        <v>1788</v>
      </c>
      <c r="F2287" s="53">
        <v>41728</v>
      </c>
      <c r="G2287" s="52">
        <v>1788</v>
      </c>
      <c r="H2287" s="331">
        <f>E2287-G2287</f>
        <v>0</v>
      </c>
      <c r="I2287" s="266" t="s">
        <v>21</v>
      </c>
    </row>
    <row r="2288" spans="1:9" x14ac:dyDescent="0.25">
      <c r="A2288" s="269"/>
      <c r="B2288" s="264" t="s">
        <v>1274</v>
      </c>
      <c r="C2288" s="270" t="s">
        <v>2439</v>
      </c>
      <c r="D2288" s="266" t="s">
        <v>124</v>
      </c>
      <c r="E2288" s="310">
        <v>6547.2</v>
      </c>
      <c r="F2288" s="53">
        <v>41728</v>
      </c>
      <c r="G2288" s="52">
        <v>6547.2</v>
      </c>
      <c r="H2288" s="98">
        <f t="shared" ref="H2288:H2342" si="51">E2288-G2288</f>
        <v>0</v>
      </c>
      <c r="I2288" s="266" t="s">
        <v>12</v>
      </c>
    </row>
    <row r="2289" spans="1:9" x14ac:dyDescent="0.25">
      <c r="A2289" s="269"/>
      <c r="B2289" s="264" t="s">
        <v>1275</v>
      </c>
      <c r="C2289" s="270" t="s">
        <v>2439</v>
      </c>
      <c r="D2289" s="266" t="s">
        <v>180</v>
      </c>
      <c r="E2289" s="310">
        <v>24684.5</v>
      </c>
      <c r="F2289" s="317" t="s">
        <v>2573</v>
      </c>
      <c r="G2289" s="326">
        <v>24684.5</v>
      </c>
      <c r="H2289" s="98">
        <f t="shared" si="51"/>
        <v>0</v>
      </c>
      <c r="I2289" s="266" t="s">
        <v>65</v>
      </c>
    </row>
    <row r="2290" spans="1:9" x14ac:dyDescent="0.25">
      <c r="A2290" s="269"/>
      <c r="B2290" s="264" t="s">
        <v>1276</v>
      </c>
      <c r="C2290" s="270" t="s">
        <v>2439</v>
      </c>
      <c r="D2290" s="266" t="s">
        <v>251</v>
      </c>
      <c r="E2290" s="310">
        <v>16376</v>
      </c>
      <c r="F2290" s="53">
        <v>41728</v>
      </c>
      <c r="G2290" s="52">
        <v>16376</v>
      </c>
      <c r="H2290" s="98">
        <f t="shared" si="51"/>
        <v>0</v>
      </c>
      <c r="I2290" s="266" t="s">
        <v>12</v>
      </c>
    </row>
    <row r="2291" spans="1:9" x14ac:dyDescent="0.25">
      <c r="A2291" s="269"/>
      <c r="B2291" s="264" t="s">
        <v>1277</v>
      </c>
      <c r="C2291" s="270" t="s">
        <v>2439</v>
      </c>
      <c r="D2291" s="266" t="s">
        <v>667</v>
      </c>
      <c r="E2291" s="310">
        <v>19464</v>
      </c>
      <c r="F2291" s="53">
        <v>41729</v>
      </c>
      <c r="G2291" s="52">
        <v>19464</v>
      </c>
      <c r="H2291" s="98">
        <f t="shared" si="51"/>
        <v>0</v>
      </c>
      <c r="I2291" s="266" t="s">
        <v>27</v>
      </c>
    </row>
    <row r="2292" spans="1:9" x14ac:dyDescent="0.25">
      <c r="A2292" s="269"/>
      <c r="B2292" s="264" t="s">
        <v>1278</v>
      </c>
      <c r="C2292" s="270" t="s">
        <v>2439</v>
      </c>
      <c r="D2292" s="266" t="s">
        <v>8</v>
      </c>
      <c r="E2292" s="310">
        <v>482.5</v>
      </c>
      <c r="F2292" s="53">
        <v>41728</v>
      </c>
      <c r="G2292" s="52">
        <v>482.5</v>
      </c>
      <c r="H2292" s="98">
        <f t="shared" si="51"/>
        <v>0</v>
      </c>
      <c r="I2292" s="266" t="s">
        <v>8</v>
      </c>
    </row>
    <row r="2293" spans="1:9" x14ac:dyDescent="0.25">
      <c r="A2293" s="269"/>
      <c r="B2293" s="264" t="s">
        <v>1279</v>
      </c>
      <c r="C2293" s="270" t="s">
        <v>2439</v>
      </c>
      <c r="D2293" s="266" t="s">
        <v>55</v>
      </c>
      <c r="E2293" s="310">
        <v>16944.5</v>
      </c>
      <c r="F2293" s="53">
        <v>41728</v>
      </c>
      <c r="G2293" s="52">
        <v>16944.5</v>
      </c>
      <c r="H2293" s="98">
        <f t="shared" si="51"/>
        <v>0</v>
      </c>
      <c r="I2293" s="266" t="s">
        <v>8</v>
      </c>
    </row>
    <row r="2294" spans="1:9" x14ac:dyDescent="0.25">
      <c r="A2294" s="269"/>
      <c r="B2294" s="264" t="s">
        <v>1282</v>
      </c>
      <c r="C2294" s="270" t="s">
        <v>2439</v>
      </c>
      <c r="D2294" s="266" t="s">
        <v>168</v>
      </c>
      <c r="E2294" s="310">
        <v>6799</v>
      </c>
      <c r="F2294" s="53">
        <v>41728</v>
      </c>
      <c r="G2294" s="52">
        <v>6799</v>
      </c>
      <c r="H2294" s="98">
        <f t="shared" si="51"/>
        <v>0</v>
      </c>
      <c r="I2294" s="266"/>
    </row>
    <row r="2295" spans="1:9" x14ac:dyDescent="0.25">
      <c r="A2295" s="269"/>
      <c r="B2295" s="264" t="s">
        <v>1283</v>
      </c>
      <c r="C2295" s="270" t="s">
        <v>2439</v>
      </c>
      <c r="D2295" s="266" t="s">
        <v>130</v>
      </c>
      <c r="E2295" s="310">
        <v>8433.2999999999993</v>
      </c>
      <c r="F2295" s="53">
        <v>41729</v>
      </c>
      <c r="G2295" s="52">
        <v>8433</v>
      </c>
      <c r="H2295" s="98">
        <f t="shared" si="51"/>
        <v>0.2999999999992724</v>
      </c>
      <c r="I2295" s="266" t="s">
        <v>21</v>
      </c>
    </row>
    <row r="2296" spans="1:9" x14ac:dyDescent="0.25">
      <c r="A2296" s="269"/>
      <c r="B2296" s="264" t="s">
        <v>1284</v>
      </c>
      <c r="C2296" s="270" t="s">
        <v>2439</v>
      </c>
      <c r="D2296" s="266" t="s">
        <v>50</v>
      </c>
      <c r="E2296" s="310">
        <v>8232</v>
      </c>
      <c r="F2296" s="53">
        <v>41728</v>
      </c>
      <c r="G2296" s="52">
        <v>8232</v>
      </c>
      <c r="H2296" s="98">
        <f t="shared" si="51"/>
        <v>0</v>
      </c>
      <c r="I2296" s="266" t="s">
        <v>21</v>
      </c>
    </row>
    <row r="2297" spans="1:9" x14ac:dyDescent="0.25">
      <c r="A2297" s="269"/>
      <c r="B2297" s="264" t="s">
        <v>1285</v>
      </c>
      <c r="C2297" s="270" t="s">
        <v>2439</v>
      </c>
      <c r="D2297" s="266" t="s">
        <v>68</v>
      </c>
      <c r="E2297" s="310">
        <v>4602.3999999999996</v>
      </c>
      <c r="F2297" s="317" t="s">
        <v>2574</v>
      </c>
      <c r="G2297" s="326">
        <v>4602.3999999999996</v>
      </c>
      <c r="H2297" s="98">
        <f t="shared" si="51"/>
        <v>0</v>
      </c>
      <c r="I2297" s="266" t="s">
        <v>65</v>
      </c>
    </row>
    <row r="2298" spans="1:9" x14ac:dyDescent="0.25">
      <c r="A2298" s="269"/>
      <c r="B2298" s="264" t="s">
        <v>1286</v>
      </c>
      <c r="C2298" s="270" t="s">
        <v>2439</v>
      </c>
      <c r="D2298" s="266" t="s">
        <v>36</v>
      </c>
      <c r="E2298" s="310">
        <v>10576.2</v>
      </c>
      <c r="F2298" s="53">
        <v>41728</v>
      </c>
      <c r="G2298" s="52">
        <v>10576.2</v>
      </c>
      <c r="H2298" s="98">
        <f t="shared" si="51"/>
        <v>0</v>
      </c>
      <c r="I2298" s="266" t="s">
        <v>21</v>
      </c>
    </row>
    <row r="2299" spans="1:9" x14ac:dyDescent="0.25">
      <c r="A2299" s="269"/>
      <c r="B2299" s="264" t="s">
        <v>1287</v>
      </c>
      <c r="C2299" s="270" t="s">
        <v>2439</v>
      </c>
      <c r="D2299" s="266" t="s">
        <v>8</v>
      </c>
      <c r="E2299" s="310">
        <v>630.5</v>
      </c>
      <c r="F2299" s="53">
        <v>41728</v>
      </c>
      <c r="G2299" s="52">
        <v>630.5</v>
      </c>
      <c r="H2299" s="98">
        <f t="shared" si="51"/>
        <v>0</v>
      </c>
      <c r="I2299" s="266" t="s">
        <v>8</v>
      </c>
    </row>
    <row r="2300" spans="1:9" x14ac:dyDescent="0.25">
      <c r="A2300" s="269"/>
      <c r="B2300" s="264" t="s">
        <v>1288</v>
      </c>
      <c r="C2300" s="270" t="s">
        <v>2439</v>
      </c>
      <c r="D2300" s="266" t="s">
        <v>99</v>
      </c>
      <c r="E2300" s="310">
        <v>754.5</v>
      </c>
      <c r="F2300" s="53">
        <v>41728</v>
      </c>
      <c r="G2300" s="52">
        <v>754.5</v>
      </c>
      <c r="H2300" s="98">
        <f t="shared" si="51"/>
        <v>0</v>
      </c>
      <c r="I2300" s="266"/>
    </row>
    <row r="2301" spans="1:9" x14ac:dyDescent="0.25">
      <c r="A2301" s="269"/>
      <c r="B2301" s="264" t="s">
        <v>1289</v>
      </c>
      <c r="C2301" s="270" t="s">
        <v>2439</v>
      </c>
      <c r="D2301" s="266" t="s">
        <v>16</v>
      </c>
      <c r="E2301" s="310">
        <v>2116</v>
      </c>
      <c r="F2301" s="313">
        <v>41738</v>
      </c>
      <c r="G2301" s="326">
        <v>2116</v>
      </c>
      <c r="H2301" s="98">
        <f t="shared" si="51"/>
        <v>0</v>
      </c>
      <c r="I2301" s="266"/>
    </row>
    <row r="2302" spans="1:9" x14ac:dyDescent="0.25">
      <c r="A2302" s="269"/>
      <c r="B2302" s="264" t="s">
        <v>1290</v>
      </c>
      <c r="C2302" s="270" t="s">
        <v>2439</v>
      </c>
      <c r="D2302" s="266" t="s">
        <v>254</v>
      </c>
      <c r="E2302" s="310">
        <v>2315.5</v>
      </c>
      <c r="F2302" s="53">
        <v>41728</v>
      </c>
      <c r="G2302" s="52">
        <v>2315.5</v>
      </c>
      <c r="H2302" s="98">
        <f t="shared" si="51"/>
        <v>0</v>
      </c>
      <c r="I2302" s="266"/>
    </row>
    <row r="2303" spans="1:9" ht="23.25" x14ac:dyDescent="0.25">
      <c r="A2303" s="269"/>
      <c r="B2303" s="264" t="s">
        <v>1291</v>
      </c>
      <c r="C2303" s="270" t="s">
        <v>2439</v>
      </c>
      <c r="D2303" s="266" t="s">
        <v>110</v>
      </c>
      <c r="E2303" s="310">
        <v>47057</v>
      </c>
      <c r="F2303" s="450" t="s">
        <v>2575</v>
      </c>
      <c r="G2303" s="326">
        <v>47057</v>
      </c>
      <c r="H2303" s="98">
        <f t="shared" si="51"/>
        <v>0</v>
      </c>
      <c r="I2303" s="266" t="s">
        <v>12</v>
      </c>
    </row>
    <row r="2304" spans="1:9" x14ac:dyDescent="0.25">
      <c r="A2304" s="269"/>
      <c r="B2304" s="264" t="s">
        <v>1293</v>
      </c>
      <c r="C2304" s="270" t="s">
        <v>2439</v>
      </c>
      <c r="D2304" s="266" t="s">
        <v>811</v>
      </c>
      <c r="E2304" s="310">
        <v>743</v>
      </c>
      <c r="F2304" s="53" t="s">
        <v>2576</v>
      </c>
      <c r="G2304" s="52">
        <v>743</v>
      </c>
      <c r="H2304" s="98">
        <f t="shared" si="51"/>
        <v>0</v>
      </c>
      <c r="I2304" s="266" t="s">
        <v>12</v>
      </c>
    </row>
    <row r="2305" spans="1:9" x14ac:dyDescent="0.25">
      <c r="A2305" s="269"/>
      <c r="B2305" s="264" t="s">
        <v>1294</v>
      </c>
      <c r="C2305" s="270" t="s">
        <v>2439</v>
      </c>
      <c r="D2305" s="266" t="s">
        <v>1793</v>
      </c>
      <c r="E2305" s="310">
        <v>2373</v>
      </c>
      <c r="F2305" s="53">
        <v>41729</v>
      </c>
      <c r="G2305" s="52">
        <v>2373</v>
      </c>
      <c r="H2305" s="98">
        <f t="shared" si="51"/>
        <v>0</v>
      </c>
      <c r="I2305" s="266" t="s">
        <v>12</v>
      </c>
    </row>
    <row r="2306" spans="1:9" x14ac:dyDescent="0.25">
      <c r="A2306" s="269"/>
      <c r="B2306" s="264" t="s">
        <v>1295</v>
      </c>
      <c r="C2306" s="270" t="s">
        <v>2439</v>
      </c>
      <c r="D2306" s="266" t="s">
        <v>58</v>
      </c>
      <c r="E2306" s="310">
        <v>2441</v>
      </c>
      <c r="F2306" s="53">
        <v>41729</v>
      </c>
      <c r="G2306" s="52">
        <v>2441</v>
      </c>
      <c r="H2306" s="98">
        <f t="shared" si="51"/>
        <v>0</v>
      </c>
      <c r="I2306" s="266" t="s">
        <v>12</v>
      </c>
    </row>
    <row r="2307" spans="1:9" x14ac:dyDescent="0.25">
      <c r="A2307" s="269"/>
      <c r="B2307" s="264" t="s">
        <v>1296</v>
      </c>
      <c r="C2307" s="270" t="s">
        <v>2439</v>
      </c>
      <c r="D2307" s="266" t="s">
        <v>545</v>
      </c>
      <c r="E2307" s="310">
        <v>18753</v>
      </c>
      <c r="F2307" s="53">
        <v>41728</v>
      </c>
      <c r="G2307" s="52">
        <v>18753</v>
      </c>
      <c r="H2307" s="98">
        <f t="shared" si="51"/>
        <v>0</v>
      </c>
      <c r="I2307" s="266"/>
    </row>
    <row r="2308" spans="1:9" x14ac:dyDescent="0.25">
      <c r="A2308" s="269"/>
      <c r="B2308" s="264" t="s">
        <v>1297</v>
      </c>
      <c r="C2308" s="270" t="s">
        <v>2439</v>
      </c>
      <c r="D2308" s="266" t="s">
        <v>144</v>
      </c>
      <c r="E2308" s="310">
        <v>2313.6</v>
      </c>
      <c r="F2308" s="53">
        <v>41729</v>
      </c>
      <c r="G2308" s="52">
        <v>2313.6</v>
      </c>
      <c r="H2308" s="98">
        <f t="shared" si="51"/>
        <v>0</v>
      </c>
      <c r="I2308" s="266" t="s">
        <v>12</v>
      </c>
    </row>
    <row r="2309" spans="1:9" x14ac:dyDescent="0.25">
      <c r="A2309" s="269"/>
      <c r="B2309" s="264" t="s">
        <v>1298</v>
      </c>
      <c r="C2309" s="270" t="s">
        <v>2439</v>
      </c>
      <c r="D2309" s="266" t="s">
        <v>136</v>
      </c>
      <c r="E2309" s="310">
        <v>1165</v>
      </c>
      <c r="F2309" s="53">
        <v>41728</v>
      </c>
      <c r="G2309" s="52">
        <v>1165</v>
      </c>
      <c r="H2309" s="98">
        <f t="shared" si="51"/>
        <v>0</v>
      </c>
      <c r="I2309" s="266"/>
    </row>
    <row r="2310" spans="1:9" x14ac:dyDescent="0.25">
      <c r="A2310" s="269"/>
      <c r="B2310" s="264" t="s">
        <v>1299</v>
      </c>
      <c r="C2310" s="270" t="s">
        <v>2439</v>
      </c>
      <c r="D2310" s="266" t="s">
        <v>748</v>
      </c>
      <c r="E2310" s="310">
        <v>1176</v>
      </c>
      <c r="F2310" s="53">
        <v>41728</v>
      </c>
      <c r="G2310" s="52">
        <v>1176</v>
      </c>
      <c r="H2310" s="98">
        <f t="shared" si="51"/>
        <v>0</v>
      </c>
      <c r="I2310" s="266"/>
    </row>
    <row r="2311" spans="1:9" x14ac:dyDescent="0.25">
      <c r="A2311" s="269">
        <v>41729</v>
      </c>
      <c r="B2311" s="264" t="s">
        <v>1300</v>
      </c>
      <c r="C2311" s="270" t="s">
        <v>2439</v>
      </c>
      <c r="D2311" s="266" t="s">
        <v>1057</v>
      </c>
      <c r="E2311" s="310">
        <v>259</v>
      </c>
      <c r="F2311" s="53">
        <v>41729</v>
      </c>
      <c r="G2311" s="52">
        <v>259</v>
      </c>
      <c r="H2311" s="98">
        <f t="shared" si="51"/>
        <v>0</v>
      </c>
      <c r="I2311" s="266" t="s">
        <v>8</v>
      </c>
    </row>
    <row r="2312" spans="1:9" x14ac:dyDescent="0.25">
      <c r="A2312" s="269"/>
      <c r="B2312" s="264" t="s">
        <v>1302</v>
      </c>
      <c r="C2312" s="270" t="s">
        <v>2439</v>
      </c>
      <c r="D2312" s="266" t="s">
        <v>147</v>
      </c>
      <c r="E2312" s="310">
        <v>14460.6</v>
      </c>
      <c r="F2312" s="53">
        <v>41729</v>
      </c>
      <c r="G2312" s="52">
        <v>14460.6</v>
      </c>
      <c r="H2312" s="98">
        <f t="shared" si="51"/>
        <v>0</v>
      </c>
      <c r="I2312" s="66" t="s">
        <v>21</v>
      </c>
    </row>
    <row r="2313" spans="1:9" x14ac:dyDescent="0.25">
      <c r="A2313" s="269"/>
      <c r="B2313" s="264" t="s">
        <v>1304</v>
      </c>
      <c r="C2313" s="270" t="s">
        <v>2439</v>
      </c>
      <c r="D2313" s="266" t="s">
        <v>14</v>
      </c>
      <c r="E2313" s="310">
        <v>4800</v>
      </c>
      <c r="F2313" s="53">
        <v>41729</v>
      </c>
      <c r="G2313" s="52">
        <v>4800</v>
      </c>
      <c r="H2313" s="98">
        <f t="shared" si="51"/>
        <v>0</v>
      </c>
      <c r="I2313" s="266" t="s">
        <v>21</v>
      </c>
    </row>
    <row r="2314" spans="1:9" x14ac:dyDescent="0.25">
      <c r="A2314" s="269"/>
      <c r="B2314" s="264" t="s">
        <v>1305</v>
      </c>
      <c r="C2314" s="270" t="s">
        <v>2439</v>
      </c>
      <c r="D2314" s="266" t="s">
        <v>616</v>
      </c>
      <c r="E2314" s="310">
        <v>24183</v>
      </c>
      <c r="F2314" s="53">
        <v>41729</v>
      </c>
      <c r="G2314" s="52">
        <v>24183</v>
      </c>
      <c r="H2314" s="98">
        <f t="shared" si="51"/>
        <v>0</v>
      </c>
      <c r="I2314" s="266" t="s">
        <v>21</v>
      </c>
    </row>
    <row r="2315" spans="1:9" x14ac:dyDescent="0.25">
      <c r="A2315" s="269"/>
      <c r="B2315" s="264" t="s">
        <v>1307</v>
      </c>
      <c r="C2315" s="270" t="s">
        <v>2439</v>
      </c>
      <c r="D2315" s="266" t="s">
        <v>152</v>
      </c>
      <c r="E2315" s="310">
        <v>8250</v>
      </c>
      <c r="F2315" s="53">
        <v>41729</v>
      </c>
      <c r="G2315" s="52">
        <v>8250</v>
      </c>
      <c r="H2315" s="98">
        <f t="shared" si="51"/>
        <v>0</v>
      </c>
      <c r="I2315" s="266"/>
    </row>
    <row r="2316" spans="1:9" x14ac:dyDescent="0.25">
      <c r="A2316" s="269"/>
      <c r="B2316" s="264" t="s">
        <v>1308</v>
      </c>
      <c r="C2316" s="270" t="s">
        <v>2439</v>
      </c>
      <c r="D2316" s="273" t="s">
        <v>53</v>
      </c>
      <c r="E2316" s="318">
        <v>0</v>
      </c>
      <c r="F2316" s="53"/>
      <c r="G2316" s="52"/>
      <c r="H2316" s="98">
        <f t="shared" si="51"/>
        <v>0</v>
      </c>
      <c r="I2316" s="266" t="s">
        <v>324</v>
      </c>
    </row>
    <row r="2317" spans="1:9" x14ac:dyDescent="0.25">
      <c r="A2317" s="269"/>
      <c r="B2317" s="264" t="s">
        <v>1309</v>
      </c>
      <c r="C2317" s="270" t="s">
        <v>2439</v>
      </c>
      <c r="D2317" s="266" t="s">
        <v>1529</v>
      </c>
      <c r="E2317" s="310">
        <v>19768</v>
      </c>
      <c r="F2317" s="53">
        <v>41729</v>
      </c>
      <c r="G2317" s="52">
        <v>19768</v>
      </c>
      <c r="H2317" s="98">
        <f t="shared" si="51"/>
        <v>0</v>
      </c>
      <c r="I2317" s="266" t="s">
        <v>65</v>
      </c>
    </row>
    <row r="2318" spans="1:9" x14ac:dyDescent="0.25">
      <c r="A2318" s="269"/>
      <c r="B2318" s="264" t="s">
        <v>1310</v>
      </c>
      <c r="C2318" s="270" t="s">
        <v>2439</v>
      </c>
      <c r="D2318" s="266" t="s">
        <v>55</v>
      </c>
      <c r="E2318" s="310">
        <v>3346.5</v>
      </c>
      <c r="F2318" s="53">
        <v>41729</v>
      </c>
      <c r="G2318" s="52">
        <v>3346.5</v>
      </c>
      <c r="H2318" s="98">
        <f t="shared" si="51"/>
        <v>0</v>
      </c>
      <c r="I2318" s="266" t="s">
        <v>8</v>
      </c>
    </row>
    <row r="2319" spans="1:9" x14ac:dyDescent="0.25">
      <c r="A2319" s="269"/>
      <c r="B2319" s="264" t="s">
        <v>1311</v>
      </c>
      <c r="C2319" s="270" t="s">
        <v>2439</v>
      </c>
      <c r="D2319" s="266" t="s">
        <v>23</v>
      </c>
      <c r="E2319" s="310">
        <v>5049</v>
      </c>
      <c r="F2319" s="53">
        <v>41729</v>
      </c>
      <c r="G2319" s="52">
        <v>5049</v>
      </c>
      <c r="H2319" s="98">
        <f>E2319-G2319</f>
        <v>0</v>
      </c>
      <c r="I2319" s="266"/>
    </row>
    <row r="2320" spans="1:9" x14ac:dyDescent="0.25">
      <c r="A2320" s="269"/>
      <c r="B2320" s="264" t="s">
        <v>1312</v>
      </c>
      <c r="C2320" s="270" t="s">
        <v>2439</v>
      </c>
      <c r="D2320" s="266" t="s">
        <v>48</v>
      </c>
      <c r="E2320" s="310">
        <v>567</v>
      </c>
      <c r="F2320" s="53">
        <v>41729</v>
      </c>
      <c r="G2320" s="52">
        <v>567</v>
      </c>
      <c r="H2320" s="98">
        <f t="shared" si="51"/>
        <v>0</v>
      </c>
      <c r="I2320" s="266" t="s">
        <v>217</v>
      </c>
    </row>
    <row r="2321" spans="1:9" x14ac:dyDescent="0.25">
      <c r="A2321" s="269"/>
      <c r="B2321" s="264" t="s">
        <v>1313</v>
      </c>
      <c r="C2321" s="270" t="s">
        <v>2439</v>
      </c>
      <c r="D2321" s="266" t="s">
        <v>316</v>
      </c>
      <c r="E2321" s="310">
        <v>1050</v>
      </c>
      <c r="F2321" s="313">
        <v>41730</v>
      </c>
      <c r="G2321" s="326">
        <v>1050</v>
      </c>
      <c r="H2321" s="98">
        <f t="shared" si="51"/>
        <v>0</v>
      </c>
      <c r="I2321" s="266" t="s">
        <v>30</v>
      </c>
    </row>
    <row r="2322" spans="1:9" x14ac:dyDescent="0.25">
      <c r="A2322" s="269"/>
      <c r="B2322" s="264" t="s">
        <v>1315</v>
      </c>
      <c r="C2322" s="270" t="s">
        <v>2439</v>
      </c>
      <c r="D2322" s="266" t="s">
        <v>115</v>
      </c>
      <c r="E2322" s="310">
        <v>2768</v>
      </c>
      <c r="F2322" s="53">
        <v>41729</v>
      </c>
      <c r="G2322" s="52">
        <v>2768</v>
      </c>
      <c r="H2322" s="98">
        <f t="shared" si="51"/>
        <v>0</v>
      </c>
      <c r="I2322" s="266"/>
    </row>
    <row r="2323" spans="1:9" x14ac:dyDescent="0.25">
      <c r="A2323" s="269"/>
      <c r="B2323" s="264" t="s">
        <v>1316</v>
      </c>
      <c r="C2323" s="270" t="s">
        <v>2439</v>
      </c>
      <c r="D2323" s="266" t="s">
        <v>502</v>
      </c>
      <c r="E2323" s="310">
        <v>1221</v>
      </c>
      <c r="F2323" s="53">
        <v>41729</v>
      </c>
      <c r="G2323" s="52">
        <v>1221</v>
      </c>
      <c r="H2323" s="322">
        <f t="shared" si="51"/>
        <v>0</v>
      </c>
      <c r="I2323" s="266"/>
    </row>
    <row r="2324" spans="1:9" x14ac:dyDescent="0.25">
      <c r="A2324" s="269"/>
      <c r="B2324" s="264" t="s">
        <v>1317</v>
      </c>
      <c r="C2324" s="270" t="s">
        <v>2439</v>
      </c>
      <c r="D2324" s="266" t="s">
        <v>366</v>
      </c>
      <c r="E2324" s="310">
        <v>19063</v>
      </c>
      <c r="F2324" s="53">
        <v>41729</v>
      </c>
      <c r="G2324" s="52">
        <v>19063</v>
      </c>
      <c r="H2324" s="98">
        <f>E2324-G2324</f>
        <v>0</v>
      </c>
      <c r="I2324" s="266" t="s">
        <v>21</v>
      </c>
    </row>
    <row r="2325" spans="1:9" x14ac:dyDescent="0.25">
      <c r="A2325" s="269"/>
      <c r="B2325" s="264" t="s">
        <v>1319</v>
      </c>
      <c r="C2325" s="270" t="s">
        <v>2439</v>
      </c>
      <c r="D2325" s="266" t="s">
        <v>36</v>
      </c>
      <c r="E2325" s="310">
        <v>35214.5</v>
      </c>
      <c r="F2325" s="53">
        <v>41729</v>
      </c>
      <c r="G2325" s="52">
        <v>35214.5</v>
      </c>
      <c r="H2325" s="98">
        <f>E2325-G2325</f>
        <v>0</v>
      </c>
      <c r="I2325" s="266" t="s">
        <v>217</v>
      </c>
    </row>
    <row r="2326" spans="1:9" x14ac:dyDescent="0.25">
      <c r="A2326" s="269"/>
      <c r="B2326" s="264" t="s">
        <v>1320</v>
      </c>
      <c r="C2326" s="270" t="s">
        <v>2439</v>
      </c>
      <c r="D2326" s="266" t="s">
        <v>28</v>
      </c>
      <c r="E2326" s="310">
        <v>3744</v>
      </c>
      <c r="F2326" s="53">
        <v>41729</v>
      </c>
      <c r="G2326" s="52">
        <v>3744</v>
      </c>
      <c r="H2326" s="98">
        <f>E2326-G2326</f>
        <v>0</v>
      </c>
      <c r="I2326" s="266"/>
    </row>
    <row r="2327" spans="1:9" x14ac:dyDescent="0.25">
      <c r="A2327" s="269"/>
      <c r="B2327" s="264" t="s">
        <v>1321</v>
      </c>
      <c r="C2327" s="270" t="s">
        <v>2439</v>
      </c>
      <c r="D2327" s="266" t="s">
        <v>66</v>
      </c>
      <c r="E2327" s="310">
        <v>1495</v>
      </c>
      <c r="F2327" s="53">
        <v>41729</v>
      </c>
      <c r="G2327" s="52">
        <v>1495</v>
      </c>
      <c r="H2327" s="98">
        <f t="shared" si="51"/>
        <v>0</v>
      </c>
      <c r="I2327" s="266" t="s">
        <v>217</v>
      </c>
    </row>
    <row r="2328" spans="1:9" x14ac:dyDescent="0.25">
      <c r="A2328" s="269"/>
      <c r="B2328" s="264" t="s">
        <v>1322</v>
      </c>
      <c r="C2328" s="270" t="s">
        <v>2439</v>
      </c>
      <c r="D2328" s="266" t="s">
        <v>34</v>
      </c>
      <c r="E2328" s="310">
        <v>2000</v>
      </c>
      <c r="F2328" s="313" t="s">
        <v>2577</v>
      </c>
      <c r="G2328" s="52">
        <v>2000</v>
      </c>
      <c r="H2328" s="98">
        <f t="shared" si="51"/>
        <v>0</v>
      </c>
      <c r="I2328" s="266" t="s">
        <v>30</v>
      </c>
    </row>
    <row r="2329" spans="1:9" x14ac:dyDescent="0.25">
      <c r="A2329" s="269"/>
      <c r="B2329" s="264" t="s">
        <v>1323</v>
      </c>
      <c r="C2329" s="270" t="s">
        <v>2439</v>
      </c>
      <c r="D2329" s="266" t="s">
        <v>22</v>
      </c>
      <c r="E2329" s="310">
        <v>1488</v>
      </c>
      <c r="F2329" s="53">
        <v>41729</v>
      </c>
      <c r="G2329" s="52">
        <v>1488</v>
      </c>
      <c r="H2329" s="98">
        <f t="shared" si="51"/>
        <v>0</v>
      </c>
      <c r="I2329" s="266"/>
    </row>
    <row r="2330" spans="1:9" x14ac:dyDescent="0.25">
      <c r="A2330" s="269"/>
      <c r="B2330" s="264" t="s">
        <v>1324</v>
      </c>
      <c r="C2330" s="270" t="s">
        <v>2439</v>
      </c>
      <c r="D2330" s="266" t="s">
        <v>57</v>
      </c>
      <c r="E2330" s="310">
        <v>1225</v>
      </c>
      <c r="F2330" s="53">
        <v>41729</v>
      </c>
      <c r="G2330" s="52">
        <v>1225</v>
      </c>
      <c r="H2330" s="98">
        <f t="shared" si="51"/>
        <v>0</v>
      </c>
      <c r="I2330" s="266" t="s">
        <v>30</v>
      </c>
    </row>
    <row r="2331" spans="1:9" x14ac:dyDescent="0.25">
      <c r="A2331" s="269"/>
      <c r="B2331" s="264" t="s">
        <v>1326</v>
      </c>
      <c r="C2331" s="270" t="s">
        <v>2439</v>
      </c>
      <c r="D2331" s="266" t="s">
        <v>51</v>
      </c>
      <c r="E2331" s="310">
        <v>2180</v>
      </c>
      <c r="F2331" s="53">
        <v>41729</v>
      </c>
      <c r="G2331" s="52">
        <v>2180</v>
      </c>
      <c r="H2331" s="98">
        <f t="shared" si="51"/>
        <v>0</v>
      </c>
      <c r="I2331" s="266" t="s">
        <v>217</v>
      </c>
    </row>
    <row r="2332" spans="1:9" x14ac:dyDescent="0.25">
      <c r="A2332" s="269"/>
      <c r="B2332" s="264" t="s">
        <v>1327</v>
      </c>
      <c r="C2332" s="270" t="s">
        <v>2439</v>
      </c>
      <c r="D2332" s="266" t="s">
        <v>29</v>
      </c>
      <c r="E2332" s="310">
        <v>5300</v>
      </c>
      <c r="F2332" s="53">
        <v>41729</v>
      </c>
      <c r="G2332" s="52">
        <v>5300</v>
      </c>
      <c r="H2332" s="98">
        <f t="shared" si="51"/>
        <v>0</v>
      </c>
      <c r="I2332" s="266" t="s">
        <v>30</v>
      </c>
    </row>
    <row r="2333" spans="1:9" x14ac:dyDescent="0.25">
      <c r="A2333" s="269"/>
      <c r="B2333" s="264" t="s">
        <v>1329</v>
      </c>
      <c r="C2333" s="270" t="s">
        <v>2439</v>
      </c>
      <c r="D2333" s="266" t="s">
        <v>215</v>
      </c>
      <c r="E2333" s="310">
        <v>3908</v>
      </c>
      <c r="F2333" s="53">
        <v>41729</v>
      </c>
      <c r="G2333" s="52">
        <v>3908</v>
      </c>
      <c r="H2333" s="98">
        <f>E2333-G2333</f>
        <v>0</v>
      </c>
      <c r="I2333" s="266"/>
    </row>
    <row r="2334" spans="1:9" x14ac:dyDescent="0.25">
      <c r="A2334" s="269"/>
      <c r="B2334" s="264" t="s">
        <v>1330</v>
      </c>
      <c r="C2334" s="270" t="s">
        <v>2439</v>
      </c>
      <c r="D2334" s="266" t="s">
        <v>123</v>
      </c>
      <c r="E2334" s="310">
        <v>4250.6000000000004</v>
      </c>
      <c r="F2334" s="317" t="s">
        <v>2578</v>
      </c>
      <c r="G2334" s="52">
        <v>4250.6000000000004</v>
      </c>
      <c r="H2334" s="98">
        <f t="shared" si="51"/>
        <v>0</v>
      </c>
      <c r="I2334" s="266"/>
    </row>
    <row r="2335" spans="1:9" x14ac:dyDescent="0.25">
      <c r="A2335" s="269"/>
      <c r="B2335" s="264" t="s">
        <v>1331</v>
      </c>
      <c r="C2335" s="270" t="s">
        <v>2439</v>
      </c>
      <c r="D2335" s="266" t="s">
        <v>1793</v>
      </c>
      <c r="E2335" s="310">
        <v>996.5</v>
      </c>
      <c r="F2335" s="53">
        <v>41729</v>
      </c>
      <c r="G2335" s="52">
        <v>996.5</v>
      </c>
      <c r="H2335" s="98">
        <f t="shared" si="51"/>
        <v>0</v>
      </c>
      <c r="I2335" s="266" t="s">
        <v>30</v>
      </c>
    </row>
    <row r="2336" spans="1:9" x14ac:dyDescent="0.25">
      <c r="A2336" s="269"/>
      <c r="B2336" s="264" t="s">
        <v>1334</v>
      </c>
      <c r="C2336" s="270" t="s">
        <v>2439</v>
      </c>
      <c r="D2336" s="266" t="s">
        <v>518</v>
      </c>
      <c r="E2336" s="310">
        <v>865</v>
      </c>
      <c r="F2336" s="53">
        <v>41729</v>
      </c>
      <c r="G2336" s="52">
        <v>865</v>
      </c>
      <c r="H2336" s="98">
        <f t="shared" si="51"/>
        <v>0</v>
      </c>
      <c r="I2336" s="266"/>
    </row>
    <row r="2337" spans="1:9" x14ac:dyDescent="0.25">
      <c r="A2337" s="269"/>
      <c r="B2337" s="264" t="s">
        <v>1335</v>
      </c>
      <c r="C2337" s="270" t="s">
        <v>2439</v>
      </c>
      <c r="D2337" s="266" t="s">
        <v>2427</v>
      </c>
      <c r="E2337" s="310">
        <v>1469.6</v>
      </c>
      <c r="F2337" s="53">
        <v>41729</v>
      </c>
      <c r="G2337" s="52">
        <v>1469.6</v>
      </c>
      <c r="H2337" s="98">
        <f t="shared" si="51"/>
        <v>0</v>
      </c>
      <c r="I2337" s="266" t="s">
        <v>30</v>
      </c>
    </row>
    <row r="2338" spans="1:9" x14ac:dyDescent="0.25">
      <c r="A2338" s="269"/>
      <c r="B2338" s="264" t="s">
        <v>1336</v>
      </c>
      <c r="C2338" s="270" t="s">
        <v>2439</v>
      </c>
      <c r="D2338" s="266" t="s">
        <v>545</v>
      </c>
      <c r="E2338" s="310">
        <v>5818.6</v>
      </c>
      <c r="F2338" s="53">
        <v>41729</v>
      </c>
      <c r="G2338" s="52">
        <v>5818.6</v>
      </c>
      <c r="H2338" s="98">
        <f t="shared" si="51"/>
        <v>0</v>
      </c>
      <c r="I2338" s="266"/>
    </row>
    <row r="2339" spans="1:9" x14ac:dyDescent="0.25">
      <c r="A2339" s="269"/>
      <c r="B2339" s="264" t="s">
        <v>1337</v>
      </c>
      <c r="C2339" s="270" t="s">
        <v>2439</v>
      </c>
      <c r="D2339" s="266" t="s">
        <v>54</v>
      </c>
      <c r="E2339" s="310">
        <v>6082</v>
      </c>
      <c r="F2339" s="53">
        <v>41729</v>
      </c>
      <c r="G2339" s="52">
        <v>6082</v>
      </c>
      <c r="H2339" s="98">
        <f t="shared" si="51"/>
        <v>0</v>
      </c>
      <c r="I2339" s="266" t="s">
        <v>30</v>
      </c>
    </row>
    <row r="2340" spans="1:9" x14ac:dyDescent="0.25">
      <c r="A2340" s="269"/>
      <c r="B2340" s="264" t="s">
        <v>1338</v>
      </c>
      <c r="C2340" s="270" t="s">
        <v>2439</v>
      </c>
      <c r="D2340" s="266" t="s">
        <v>136</v>
      </c>
      <c r="E2340" s="310">
        <v>728.5</v>
      </c>
      <c r="F2340" s="53">
        <v>41729</v>
      </c>
      <c r="G2340" s="52">
        <v>728.5</v>
      </c>
      <c r="H2340" s="98">
        <f t="shared" si="51"/>
        <v>0</v>
      </c>
      <c r="I2340" s="266"/>
    </row>
    <row r="2341" spans="1:9" x14ac:dyDescent="0.25">
      <c r="A2341" s="269"/>
      <c r="B2341" s="264"/>
      <c r="C2341" s="270"/>
      <c r="D2341" s="451" t="s">
        <v>1206</v>
      </c>
      <c r="E2341" s="24"/>
      <c r="F2341" s="452"/>
      <c r="G2341" s="24"/>
      <c r="H2341" s="18">
        <f t="shared" si="51"/>
        <v>0</v>
      </c>
    </row>
    <row r="2342" spans="1:9" x14ac:dyDescent="0.25">
      <c r="A2342" s="269"/>
      <c r="B2342" s="264"/>
      <c r="C2342" s="270"/>
      <c r="D2342" s="37" t="s">
        <v>1206</v>
      </c>
      <c r="E2342" s="38"/>
      <c r="F2342" s="37"/>
      <c r="G2342" s="38"/>
      <c r="H2342" s="331">
        <f t="shared" si="51"/>
        <v>0</v>
      </c>
    </row>
    <row r="2343" spans="1:9" x14ac:dyDescent="0.25">
      <c r="A2343" s="269"/>
      <c r="B2343" s="264"/>
      <c r="C2343" s="270"/>
      <c r="D2343" s="37" t="s">
        <v>1207</v>
      </c>
      <c r="E2343" s="38"/>
      <c r="F2343" s="37"/>
      <c r="G2343" s="38"/>
      <c r="H2343" s="331"/>
    </row>
    <row r="2344" spans="1:9" ht="18.75" x14ac:dyDescent="0.3">
      <c r="A2344" s="596" t="str">
        <f>A2275</f>
        <v>REMISIONES DE    M A R Z O        2 0 1 4</v>
      </c>
      <c r="B2344" s="592"/>
      <c r="C2344" s="592"/>
      <c r="D2344" s="592"/>
      <c r="E2344" s="592"/>
      <c r="F2344" s="592"/>
      <c r="G2344" s="339"/>
      <c r="H2344" s="135"/>
    </row>
    <row r="2345" spans="1:9" ht="35.25" thickBot="1" x14ac:dyDescent="0.35">
      <c r="A2345" s="340" t="s">
        <v>1</v>
      </c>
      <c r="B2345" s="256" t="s">
        <v>2</v>
      </c>
      <c r="C2345" s="257"/>
      <c r="D2345" s="258" t="s">
        <v>1531</v>
      </c>
      <c r="E2345" s="259" t="s">
        <v>4</v>
      </c>
      <c r="F2345" s="293" t="s">
        <v>5</v>
      </c>
      <c r="G2345" s="261" t="s">
        <v>6</v>
      </c>
      <c r="H2345" s="262" t="s">
        <v>7</v>
      </c>
    </row>
    <row r="2346" spans="1:9" ht="15.75" thickTop="1" x14ac:dyDescent="0.25">
      <c r="A2346" s="269">
        <v>41729</v>
      </c>
      <c r="B2346" s="264" t="s">
        <v>1339</v>
      </c>
      <c r="C2346" s="270" t="s">
        <v>2439</v>
      </c>
      <c r="D2346" s="266" t="s">
        <v>68</v>
      </c>
      <c r="E2346" s="66">
        <v>4186</v>
      </c>
      <c r="F2346" s="357" t="s">
        <v>2579</v>
      </c>
      <c r="G2346" s="468">
        <v>4186</v>
      </c>
      <c r="H2346" s="40">
        <f t="shared" ref="H2346:H2356" si="52">E2346-G2346</f>
        <v>0</v>
      </c>
      <c r="I2346" s="266" t="s">
        <v>65</v>
      </c>
    </row>
    <row r="2347" spans="1:9" x14ac:dyDescent="0.25">
      <c r="A2347" s="269"/>
      <c r="B2347" s="264" t="s">
        <v>1341</v>
      </c>
      <c r="C2347" s="270" t="s">
        <v>2439</v>
      </c>
      <c r="D2347" s="266" t="s">
        <v>494</v>
      </c>
      <c r="E2347" s="310">
        <v>2258.5</v>
      </c>
      <c r="F2347" s="53">
        <v>41729</v>
      </c>
      <c r="G2347" s="52">
        <v>2258.5</v>
      </c>
      <c r="H2347" s="98">
        <f t="shared" si="52"/>
        <v>0</v>
      </c>
      <c r="I2347" s="266" t="s">
        <v>217</v>
      </c>
    </row>
    <row r="2348" spans="1:9" x14ac:dyDescent="0.25">
      <c r="A2348" s="269"/>
      <c r="B2348" s="264" t="s">
        <v>1342</v>
      </c>
      <c r="C2348" s="270" t="s">
        <v>2439</v>
      </c>
      <c r="D2348" s="266" t="s">
        <v>96</v>
      </c>
      <c r="E2348" s="310">
        <v>19474</v>
      </c>
      <c r="F2348" s="313">
        <v>41752</v>
      </c>
      <c r="G2348" s="326">
        <v>19474</v>
      </c>
      <c r="H2348" s="98">
        <f t="shared" si="52"/>
        <v>0</v>
      </c>
      <c r="I2348" s="266" t="s">
        <v>162</v>
      </c>
    </row>
    <row r="2349" spans="1:9" x14ac:dyDescent="0.25">
      <c r="A2349" s="269"/>
      <c r="B2349" s="264" t="s">
        <v>1343</v>
      </c>
      <c r="C2349" s="270" t="s">
        <v>2439</v>
      </c>
      <c r="D2349" s="266" t="s">
        <v>130</v>
      </c>
      <c r="E2349" s="310">
        <v>8843</v>
      </c>
      <c r="F2349" s="313">
        <v>41730</v>
      </c>
      <c r="G2349" s="326">
        <v>8843</v>
      </c>
      <c r="H2349" s="98">
        <f t="shared" si="52"/>
        <v>0</v>
      </c>
      <c r="I2349" s="266" t="s">
        <v>21</v>
      </c>
    </row>
    <row r="2350" spans="1:9" x14ac:dyDescent="0.25">
      <c r="A2350" s="269"/>
      <c r="B2350" s="264" t="s">
        <v>1344</v>
      </c>
      <c r="C2350" s="270" t="s">
        <v>2439</v>
      </c>
      <c r="D2350" s="266" t="s">
        <v>50</v>
      </c>
      <c r="E2350" s="310">
        <v>12080</v>
      </c>
      <c r="F2350" s="53">
        <v>41729</v>
      </c>
      <c r="G2350" s="52">
        <v>12080</v>
      </c>
      <c r="H2350" s="98">
        <f t="shared" si="52"/>
        <v>0</v>
      </c>
      <c r="I2350" s="266"/>
    </row>
    <row r="2351" spans="1:9" x14ac:dyDescent="0.25">
      <c r="A2351" s="269"/>
      <c r="B2351" s="264" t="s">
        <v>1345</v>
      </c>
      <c r="C2351" s="270" t="s">
        <v>2439</v>
      </c>
      <c r="D2351" s="266" t="s">
        <v>1082</v>
      </c>
      <c r="E2351" s="310">
        <v>19924</v>
      </c>
      <c r="F2351" s="53">
        <v>41729</v>
      </c>
      <c r="G2351" s="52">
        <v>19924</v>
      </c>
      <c r="H2351" s="98">
        <f t="shared" si="52"/>
        <v>0</v>
      </c>
      <c r="I2351" s="266" t="s">
        <v>162</v>
      </c>
    </row>
    <row r="2352" spans="1:9" x14ac:dyDescent="0.25">
      <c r="A2352" s="269"/>
      <c r="B2352" s="264" t="s">
        <v>1347</v>
      </c>
      <c r="C2352" s="270" t="s">
        <v>2439</v>
      </c>
      <c r="D2352" s="266" t="s">
        <v>194</v>
      </c>
      <c r="E2352" s="310">
        <v>24490.5</v>
      </c>
      <c r="F2352" s="53">
        <v>41729</v>
      </c>
      <c r="G2352" s="52">
        <v>24490.5</v>
      </c>
      <c r="H2352" s="98">
        <f t="shared" si="52"/>
        <v>0</v>
      </c>
      <c r="I2352" s="266"/>
    </row>
    <row r="2353" spans="1:9" x14ac:dyDescent="0.25">
      <c r="A2353" s="269"/>
      <c r="B2353" s="264" t="s">
        <v>1348</v>
      </c>
      <c r="C2353" s="270" t="s">
        <v>2439</v>
      </c>
      <c r="D2353" s="266" t="s">
        <v>237</v>
      </c>
      <c r="E2353" s="310">
        <v>5899.5</v>
      </c>
      <c r="F2353" s="53">
        <v>41729</v>
      </c>
      <c r="G2353" s="52">
        <v>5899.5</v>
      </c>
      <c r="H2353" s="98">
        <f t="shared" si="52"/>
        <v>0</v>
      </c>
      <c r="I2353" s="266"/>
    </row>
    <row r="2354" spans="1:9" x14ac:dyDescent="0.25">
      <c r="A2354" s="269"/>
      <c r="B2354" s="264" t="s">
        <v>1349</v>
      </c>
      <c r="C2354" s="270" t="s">
        <v>2439</v>
      </c>
      <c r="D2354" s="266" t="s">
        <v>11</v>
      </c>
      <c r="E2354" s="310">
        <v>25934.6</v>
      </c>
      <c r="F2354" s="313">
        <v>41754</v>
      </c>
      <c r="G2354" s="326">
        <v>25934.6</v>
      </c>
      <c r="H2354" s="98">
        <f t="shared" si="52"/>
        <v>0</v>
      </c>
      <c r="I2354" s="266" t="s">
        <v>65</v>
      </c>
    </row>
    <row r="2355" spans="1:9" x14ac:dyDescent="0.25">
      <c r="A2355" s="269"/>
      <c r="B2355" s="264" t="s">
        <v>1350</v>
      </c>
      <c r="C2355" s="270" t="s">
        <v>2439</v>
      </c>
      <c r="D2355" s="266" t="s">
        <v>479</v>
      </c>
      <c r="E2355" s="310">
        <v>35618</v>
      </c>
      <c r="F2355" s="53">
        <v>41729</v>
      </c>
      <c r="G2355" s="52">
        <v>35618</v>
      </c>
      <c r="H2355" s="98">
        <f t="shared" si="52"/>
        <v>0</v>
      </c>
      <c r="I2355" s="266" t="s">
        <v>162</v>
      </c>
    </row>
    <row r="2356" spans="1:9" x14ac:dyDescent="0.25">
      <c r="A2356" s="269"/>
      <c r="B2356" s="264" t="s">
        <v>1351</v>
      </c>
      <c r="C2356" s="270" t="s">
        <v>2439</v>
      </c>
      <c r="D2356" s="266" t="s">
        <v>13</v>
      </c>
      <c r="E2356" s="310">
        <v>2969</v>
      </c>
      <c r="F2356" s="53">
        <v>41729</v>
      </c>
      <c r="G2356" s="52">
        <v>2969</v>
      </c>
      <c r="H2356" s="98">
        <f t="shared" si="52"/>
        <v>0</v>
      </c>
      <c r="I2356" s="266"/>
    </row>
    <row r="2357" spans="1:9" x14ac:dyDescent="0.25">
      <c r="A2357" s="269"/>
      <c r="B2357" s="264" t="s">
        <v>1352</v>
      </c>
      <c r="C2357" s="270" t="s">
        <v>2439</v>
      </c>
      <c r="D2357" s="266" t="s">
        <v>1529</v>
      </c>
      <c r="E2357" s="310">
        <v>2479</v>
      </c>
      <c r="F2357" s="313">
        <v>41730</v>
      </c>
      <c r="G2357" s="326">
        <v>2479</v>
      </c>
      <c r="H2357" s="98">
        <f>E2357-G2357</f>
        <v>0</v>
      </c>
      <c r="I2357" s="266" t="s">
        <v>65</v>
      </c>
    </row>
    <row r="2358" spans="1:9" x14ac:dyDescent="0.25">
      <c r="A2358" s="269"/>
      <c r="B2358" s="264" t="s">
        <v>1354</v>
      </c>
      <c r="C2358" s="270" t="s">
        <v>2439</v>
      </c>
      <c r="D2358" s="266" t="s">
        <v>180</v>
      </c>
      <c r="E2358" s="310">
        <v>15517.5</v>
      </c>
      <c r="F2358" s="317" t="s">
        <v>2580</v>
      </c>
      <c r="G2358" s="326">
        <v>15517.5</v>
      </c>
      <c r="H2358" s="98">
        <f>E2358-G2358</f>
        <v>0</v>
      </c>
      <c r="I2358" s="266" t="s">
        <v>65</v>
      </c>
    </row>
    <row r="2359" spans="1:9" x14ac:dyDescent="0.25">
      <c r="A2359" s="269"/>
      <c r="B2359" s="264" t="s">
        <v>1355</v>
      </c>
      <c r="C2359" s="270" t="s">
        <v>2439</v>
      </c>
      <c r="D2359" s="266" t="s">
        <v>74</v>
      </c>
      <c r="E2359" s="310">
        <v>7473.2</v>
      </c>
      <c r="F2359" s="53">
        <v>41729</v>
      </c>
      <c r="G2359" s="52">
        <v>7473.2</v>
      </c>
      <c r="H2359" s="98">
        <f t="shared" ref="H2359:H2411" si="53">E2359-G2359</f>
        <v>0</v>
      </c>
      <c r="I2359" s="266"/>
    </row>
    <row r="2360" spans="1:9" x14ac:dyDescent="0.25">
      <c r="A2360" s="269"/>
      <c r="B2360" s="264" t="s">
        <v>1357</v>
      </c>
      <c r="C2360" s="270" t="s">
        <v>2439</v>
      </c>
      <c r="D2360" s="266" t="s">
        <v>68</v>
      </c>
      <c r="E2360" s="310">
        <v>1900</v>
      </c>
      <c r="F2360" s="313">
        <v>41730</v>
      </c>
      <c r="G2360" s="326">
        <v>1900</v>
      </c>
      <c r="H2360" s="98">
        <f t="shared" si="53"/>
        <v>0</v>
      </c>
      <c r="I2360" s="266" t="s">
        <v>65</v>
      </c>
    </row>
    <row r="2361" spans="1:9" x14ac:dyDescent="0.25">
      <c r="A2361" s="269"/>
      <c r="B2361" s="264" t="s">
        <v>1360</v>
      </c>
      <c r="C2361" s="270" t="s">
        <v>2439</v>
      </c>
      <c r="D2361" s="266" t="s">
        <v>260</v>
      </c>
      <c r="E2361" s="310">
        <v>600</v>
      </c>
      <c r="F2361" s="53">
        <v>41729</v>
      </c>
      <c r="G2361" s="52">
        <v>600</v>
      </c>
      <c r="H2361" s="98">
        <f t="shared" si="53"/>
        <v>0</v>
      </c>
      <c r="I2361" s="266" t="s">
        <v>45</v>
      </c>
    </row>
    <row r="2362" spans="1:9" x14ac:dyDescent="0.25">
      <c r="A2362" s="269"/>
      <c r="B2362" s="264" t="s">
        <v>1361</v>
      </c>
      <c r="C2362" s="270" t="s">
        <v>2439</v>
      </c>
      <c r="D2362" s="266" t="s">
        <v>98</v>
      </c>
      <c r="E2362" s="310">
        <v>10842.2</v>
      </c>
      <c r="F2362" s="313">
        <v>41730</v>
      </c>
      <c r="G2362" s="326">
        <v>10842.2</v>
      </c>
      <c r="H2362" s="98">
        <f t="shared" si="53"/>
        <v>0</v>
      </c>
      <c r="I2362" s="266" t="s">
        <v>65</v>
      </c>
    </row>
    <row r="2363" spans="1:9" x14ac:dyDescent="0.25">
      <c r="A2363" s="269"/>
      <c r="B2363" s="264" t="s">
        <v>1362</v>
      </c>
      <c r="C2363" s="270" t="s">
        <v>2439</v>
      </c>
      <c r="D2363" s="266" t="s">
        <v>55</v>
      </c>
      <c r="E2363" s="310">
        <v>2071.5</v>
      </c>
      <c r="F2363" s="53">
        <v>41729</v>
      </c>
      <c r="G2363" s="52">
        <v>2071.5</v>
      </c>
      <c r="H2363" s="98">
        <f t="shared" si="53"/>
        <v>0</v>
      </c>
      <c r="I2363" s="266" t="s">
        <v>8</v>
      </c>
    </row>
    <row r="2364" spans="1:9" x14ac:dyDescent="0.25">
      <c r="A2364" s="269"/>
      <c r="B2364" s="264" t="s">
        <v>1364</v>
      </c>
      <c r="C2364" s="270" t="s">
        <v>2439</v>
      </c>
      <c r="D2364" s="266" t="s">
        <v>106</v>
      </c>
      <c r="E2364" s="310">
        <v>203750</v>
      </c>
      <c r="F2364" s="313">
        <v>41736</v>
      </c>
      <c r="G2364" s="326">
        <v>203750</v>
      </c>
      <c r="H2364" s="98">
        <f t="shared" si="53"/>
        <v>0</v>
      </c>
      <c r="I2364" s="266" t="s">
        <v>45</v>
      </c>
    </row>
    <row r="2365" spans="1:9" x14ac:dyDescent="0.25">
      <c r="A2365" s="269"/>
      <c r="B2365" s="264" t="s">
        <v>1365</v>
      </c>
      <c r="C2365" s="270" t="s">
        <v>2439</v>
      </c>
      <c r="D2365" s="266" t="s">
        <v>106</v>
      </c>
      <c r="E2365" s="310">
        <v>317300</v>
      </c>
      <c r="F2365" s="313">
        <v>41736</v>
      </c>
      <c r="G2365" s="326">
        <v>317300</v>
      </c>
      <c r="H2365" s="98">
        <f t="shared" si="53"/>
        <v>0</v>
      </c>
      <c r="I2365" s="266" t="s">
        <v>45</v>
      </c>
    </row>
    <row r="2366" spans="1:9" x14ac:dyDescent="0.25">
      <c r="A2366" s="269"/>
      <c r="B2366" s="264" t="s">
        <v>1367</v>
      </c>
      <c r="C2366" s="270" t="s">
        <v>2439</v>
      </c>
      <c r="D2366" s="266" t="s">
        <v>106</v>
      </c>
      <c r="E2366" s="310">
        <v>58117</v>
      </c>
      <c r="F2366" s="313">
        <v>41733</v>
      </c>
      <c r="G2366" s="326">
        <v>58117</v>
      </c>
      <c r="H2366" s="98">
        <f t="shared" si="53"/>
        <v>0</v>
      </c>
      <c r="I2366" s="266" t="s">
        <v>45</v>
      </c>
    </row>
    <row r="2367" spans="1:9" x14ac:dyDescent="0.25">
      <c r="A2367" s="269"/>
      <c r="B2367" s="264" t="s">
        <v>1368</v>
      </c>
      <c r="C2367" s="270" t="s">
        <v>2439</v>
      </c>
      <c r="D2367" s="266" t="s">
        <v>233</v>
      </c>
      <c r="E2367" s="310">
        <v>1975</v>
      </c>
      <c r="F2367" s="313">
        <v>41730</v>
      </c>
      <c r="G2367" s="326">
        <v>1975</v>
      </c>
      <c r="H2367" s="98">
        <f t="shared" si="53"/>
        <v>0</v>
      </c>
      <c r="I2367" s="266" t="s">
        <v>217</v>
      </c>
    </row>
    <row r="2368" spans="1:9" x14ac:dyDescent="0.25">
      <c r="A2368" s="269"/>
      <c r="B2368" s="264" t="s">
        <v>1370</v>
      </c>
      <c r="C2368" s="270" t="s">
        <v>2439</v>
      </c>
      <c r="D2368" s="266" t="s">
        <v>2129</v>
      </c>
      <c r="E2368" s="310">
        <v>681</v>
      </c>
      <c r="F2368" s="313">
        <v>41730</v>
      </c>
      <c r="G2368" s="438">
        <v>681</v>
      </c>
      <c r="H2368" s="98">
        <f t="shared" si="53"/>
        <v>0</v>
      </c>
      <c r="I2368" s="266" t="s">
        <v>217</v>
      </c>
    </row>
    <row r="2369" spans="1:9" x14ac:dyDescent="0.25">
      <c r="A2369" s="269"/>
      <c r="B2369" s="264" t="s">
        <v>1371</v>
      </c>
      <c r="C2369" s="270" t="s">
        <v>2439</v>
      </c>
      <c r="D2369" s="266" t="s">
        <v>144</v>
      </c>
      <c r="E2369" s="310">
        <v>2681</v>
      </c>
      <c r="F2369" s="313">
        <v>41730</v>
      </c>
      <c r="G2369" s="438">
        <v>2681</v>
      </c>
      <c r="H2369" s="98">
        <f t="shared" si="53"/>
        <v>0</v>
      </c>
      <c r="I2369" s="266" t="s">
        <v>217</v>
      </c>
    </row>
    <row r="2370" spans="1:9" x14ac:dyDescent="0.25">
      <c r="A2370" s="269"/>
      <c r="B2370" s="264" t="s">
        <v>1373</v>
      </c>
      <c r="C2370" s="270" t="s">
        <v>2439</v>
      </c>
      <c r="D2370" s="266" t="s">
        <v>193</v>
      </c>
      <c r="E2370" s="310">
        <v>220</v>
      </c>
      <c r="F2370" s="313">
        <v>41730</v>
      </c>
      <c r="G2370" s="438">
        <v>220</v>
      </c>
      <c r="H2370" s="98">
        <f t="shared" si="53"/>
        <v>0</v>
      </c>
      <c r="I2370" s="266" t="s">
        <v>217</v>
      </c>
    </row>
    <row r="2371" spans="1:9" x14ac:dyDescent="0.25">
      <c r="A2371" s="269"/>
      <c r="B2371" s="264" t="s">
        <v>1374</v>
      </c>
      <c r="C2371" s="270" t="s">
        <v>2439</v>
      </c>
      <c r="D2371" s="266" t="s">
        <v>561</v>
      </c>
      <c r="E2371" s="310">
        <v>1527</v>
      </c>
      <c r="F2371" s="313">
        <v>41730</v>
      </c>
      <c r="G2371" s="438">
        <v>1527</v>
      </c>
      <c r="H2371" s="98">
        <f t="shared" si="53"/>
        <v>0</v>
      </c>
      <c r="I2371" s="266" t="s">
        <v>217</v>
      </c>
    </row>
    <row r="2372" spans="1:9" x14ac:dyDescent="0.25">
      <c r="A2372" s="269"/>
      <c r="B2372" s="264" t="s">
        <v>1376</v>
      </c>
      <c r="C2372" s="270" t="s">
        <v>2439</v>
      </c>
      <c r="D2372" s="266" t="s">
        <v>2503</v>
      </c>
      <c r="E2372" s="310">
        <v>1640</v>
      </c>
      <c r="F2372" s="313">
        <v>41730</v>
      </c>
      <c r="G2372" s="438">
        <v>1640</v>
      </c>
      <c r="H2372" s="98">
        <f t="shared" si="53"/>
        <v>0</v>
      </c>
      <c r="I2372" s="266" t="s">
        <v>217</v>
      </c>
    </row>
    <row r="2373" spans="1:9" x14ac:dyDescent="0.25">
      <c r="A2373" s="269"/>
      <c r="B2373" s="264" t="s">
        <v>1377</v>
      </c>
      <c r="C2373" s="270" t="s">
        <v>2439</v>
      </c>
      <c r="D2373" s="266" t="s">
        <v>2581</v>
      </c>
      <c r="E2373" s="310">
        <v>3096</v>
      </c>
      <c r="F2373" s="313">
        <v>41730</v>
      </c>
      <c r="G2373" s="438">
        <v>3096</v>
      </c>
      <c r="H2373" s="98">
        <f t="shared" si="53"/>
        <v>0</v>
      </c>
      <c r="I2373" s="266" t="s">
        <v>217</v>
      </c>
    </row>
    <row r="2374" spans="1:9" x14ac:dyDescent="0.25">
      <c r="A2374" s="269"/>
      <c r="B2374" s="264" t="s">
        <v>1378</v>
      </c>
      <c r="C2374" s="270" t="s">
        <v>2439</v>
      </c>
      <c r="D2374" s="266" t="s">
        <v>468</v>
      </c>
      <c r="E2374" s="310">
        <v>1415.5</v>
      </c>
      <c r="F2374" s="313">
        <v>41730</v>
      </c>
      <c r="G2374" s="438">
        <v>1415.5</v>
      </c>
      <c r="H2374" s="98">
        <f t="shared" si="53"/>
        <v>0</v>
      </c>
      <c r="I2374" s="266" t="s">
        <v>217</v>
      </c>
    </row>
    <row r="2375" spans="1:9" x14ac:dyDescent="0.25">
      <c r="A2375" s="269"/>
      <c r="B2375" s="264" t="s">
        <v>1379</v>
      </c>
      <c r="C2375" s="270" t="s">
        <v>2439</v>
      </c>
      <c r="D2375" s="266" t="s">
        <v>875</v>
      </c>
      <c r="E2375" s="310">
        <v>7262</v>
      </c>
      <c r="F2375" s="313">
        <v>41730</v>
      </c>
      <c r="G2375" s="438">
        <v>7262</v>
      </c>
      <c r="H2375" s="98">
        <f t="shared" si="53"/>
        <v>0</v>
      </c>
      <c r="I2375" s="266" t="s">
        <v>21</v>
      </c>
    </row>
    <row r="2376" spans="1:9" x14ac:dyDescent="0.25">
      <c r="A2376" s="269"/>
      <c r="B2376" s="264" t="s">
        <v>1380</v>
      </c>
      <c r="C2376" s="270" t="s">
        <v>2439</v>
      </c>
      <c r="D2376" s="266" t="s">
        <v>99</v>
      </c>
      <c r="E2376" s="310">
        <v>4486</v>
      </c>
      <c r="F2376" s="313">
        <v>41730</v>
      </c>
      <c r="G2376" s="438">
        <v>4486</v>
      </c>
      <c r="H2376" s="98">
        <f t="shared" si="53"/>
        <v>0</v>
      </c>
      <c r="I2376" s="266" t="s">
        <v>217</v>
      </c>
    </row>
    <row r="2377" spans="1:9" x14ac:dyDescent="0.25">
      <c r="A2377" s="269"/>
      <c r="B2377" s="264" t="s">
        <v>1382</v>
      </c>
      <c r="C2377" s="270" t="s">
        <v>2439</v>
      </c>
      <c r="D2377" s="273" t="s">
        <v>53</v>
      </c>
      <c r="E2377" s="318">
        <v>0</v>
      </c>
      <c r="F2377" s="53"/>
      <c r="G2377" s="52"/>
      <c r="H2377" s="98">
        <f t="shared" si="53"/>
        <v>0</v>
      </c>
      <c r="I2377" s="266" t="s">
        <v>324</v>
      </c>
    </row>
    <row r="2378" spans="1:9" x14ac:dyDescent="0.25">
      <c r="A2378" s="269"/>
      <c r="B2378" s="264" t="s">
        <v>1383</v>
      </c>
      <c r="C2378" s="270" t="s">
        <v>2439</v>
      </c>
      <c r="D2378" s="266" t="s">
        <v>509</v>
      </c>
      <c r="E2378" s="310">
        <v>9154</v>
      </c>
      <c r="F2378" s="313" t="s">
        <v>2582</v>
      </c>
      <c r="G2378" s="52">
        <v>9154</v>
      </c>
      <c r="H2378" s="98">
        <f t="shared" si="53"/>
        <v>0</v>
      </c>
      <c r="I2378" s="266" t="s">
        <v>8</v>
      </c>
    </row>
    <row r="2379" spans="1:9" x14ac:dyDescent="0.25">
      <c r="A2379" s="269"/>
      <c r="B2379" s="264" t="s">
        <v>1384</v>
      </c>
      <c r="C2379" s="270" t="s">
        <v>2439</v>
      </c>
      <c r="D2379" s="266" t="s">
        <v>85</v>
      </c>
      <c r="E2379" s="310">
        <v>20637</v>
      </c>
      <c r="F2379" s="313">
        <v>41730</v>
      </c>
      <c r="G2379" s="326">
        <v>20637</v>
      </c>
      <c r="H2379" s="98">
        <f t="shared" si="53"/>
        <v>0</v>
      </c>
      <c r="I2379" s="266" t="s">
        <v>27</v>
      </c>
    </row>
    <row r="2380" spans="1:9" x14ac:dyDescent="0.25">
      <c r="A2380" s="269"/>
      <c r="B2380" s="264" t="s">
        <v>1386</v>
      </c>
      <c r="C2380" s="270" t="s">
        <v>2439</v>
      </c>
      <c r="D2380" s="266" t="s">
        <v>8</v>
      </c>
      <c r="E2380" s="310">
        <v>600</v>
      </c>
      <c r="F2380" s="53">
        <v>41729</v>
      </c>
      <c r="G2380" s="52">
        <v>600</v>
      </c>
      <c r="H2380" s="98">
        <f t="shared" si="53"/>
        <v>0</v>
      </c>
      <c r="I2380" s="266" t="s">
        <v>8</v>
      </c>
    </row>
    <row r="2381" spans="1:9" x14ac:dyDescent="0.25">
      <c r="A2381" s="269"/>
      <c r="B2381" s="264" t="s">
        <v>1387</v>
      </c>
      <c r="C2381" s="270" t="s">
        <v>2439</v>
      </c>
      <c r="D2381" s="266" t="s">
        <v>92</v>
      </c>
      <c r="E2381" s="310">
        <v>7779.4</v>
      </c>
      <c r="F2381" s="313">
        <v>41730</v>
      </c>
      <c r="G2381" s="326">
        <v>7779.4</v>
      </c>
      <c r="H2381" s="98">
        <f t="shared" si="53"/>
        <v>0</v>
      </c>
      <c r="I2381" s="266" t="s">
        <v>27</v>
      </c>
    </row>
    <row r="2382" spans="1:9" x14ac:dyDescent="0.25">
      <c r="A2382" s="269"/>
      <c r="B2382" s="264" t="s">
        <v>1388</v>
      </c>
      <c r="C2382" s="270" t="s">
        <v>2439</v>
      </c>
      <c r="D2382" s="266" t="s">
        <v>91</v>
      </c>
      <c r="E2382" s="310">
        <v>12949.8</v>
      </c>
      <c r="F2382" s="313">
        <v>41730</v>
      </c>
      <c r="G2382" s="326">
        <v>12949.8</v>
      </c>
      <c r="H2382" s="98">
        <f t="shared" si="53"/>
        <v>0</v>
      </c>
      <c r="I2382" s="266" t="s">
        <v>27</v>
      </c>
    </row>
    <row r="2383" spans="1:9" x14ac:dyDescent="0.25">
      <c r="A2383" s="269"/>
      <c r="B2383" s="264" t="s">
        <v>1390</v>
      </c>
      <c r="C2383" s="270" t="s">
        <v>2439</v>
      </c>
      <c r="D2383" s="266" t="s">
        <v>147</v>
      </c>
      <c r="E2383" s="310">
        <v>30490</v>
      </c>
      <c r="F2383" s="313">
        <v>41730</v>
      </c>
      <c r="G2383" s="326">
        <v>30490</v>
      </c>
      <c r="H2383" s="98">
        <f t="shared" si="53"/>
        <v>0</v>
      </c>
      <c r="I2383" s="266" t="s">
        <v>217</v>
      </c>
    </row>
    <row r="2384" spans="1:9" x14ac:dyDescent="0.25">
      <c r="A2384" s="269"/>
      <c r="B2384" s="264" t="s">
        <v>1391</v>
      </c>
      <c r="C2384" s="270" t="s">
        <v>2439</v>
      </c>
      <c r="D2384" s="266" t="s">
        <v>8</v>
      </c>
      <c r="E2384" s="310">
        <v>616</v>
      </c>
      <c r="F2384" s="53">
        <v>41729</v>
      </c>
      <c r="G2384" s="52">
        <v>616</v>
      </c>
      <c r="H2384" s="98">
        <f t="shared" si="53"/>
        <v>0</v>
      </c>
      <c r="I2384" s="266" t="s">
        <v>8</v>
      </c>
    </row>
    <row r="2385" spans="1:9" x14ac:dyDescent="0.25">
      <c r="A2385" s="269"/>
      <c r="B2385" s="264" t="s">
        <v>1392</v>
      </c>
      <c r="C2385" s="270" t="s">
        <v>2439</v>
      </c>
      <c r="D2385" s="266" t="s">
        <v>373</v>
      </c>
      <c r="E2385" s="310">
        <v>36757</v>
      </c>
      <c r="F2385" s="313">
        <v>41730</v>
      </c>
      <c r="G2385" s="438">
        <v>36757</v>
      </c>
      <c r="H2385" s="98">
        <f t="shared" si="53"/>
        <v>0</v>
      </c>
      <c r="I2385" s="266" t="s">
        <v>21</v>
      </c>
    </row>
    <row r="2386" spans="1:9" x14ac:dyDescent="0.25">
      <c r="A2386" s="269"/>
      <c r="B2386" s="264" t="s">
        <v>1394</v>
      </c>
      <c r="C2386" s="270" t="s">
        <v>2439</v>
      </c>
      <c r="D2386" s="266" t="s">
        <v>149</v>
      </c>
      <c r="E2386" s="310">
        <v>18543.599999999999</v>
      </c>
      <c r="F2386" s="317" t="s">
        <v>2583</v>
      </c>
      <c r="G2386" s="326">
        <v>18543.599999999999</v>
      </c>
      <c r="H2386" s="98">
        <f t="shared" si="53"/>
        <v>0</v>
      </c>
      <c r="I2386" s="266" t="s">
        <v>27</v>
      </c>
    </row>
    <row r="2387" spans="1:9" x14ac:dyDescent="0.25">
      <c r="A2387" s="269"/>
      <c r="B2387" s="264" t="s">
        <v>1396</v>
      </c>
      <c r="C2387" s="270" t="s">
        <v>2439</v>
      </c>
      <c r="D2387" s="266" t="s">
        <v>494</v>
      </c>
      <c r="E2387" s="310">
        <v>2251.5</v>
      </c>
      <c r="F2387" s="313">
        <v>41730</v>
      </c>
      <c r="G2387" s="438">
        <v>2251.5</v>
      </c>
      <c r="H2387" s="98">
        <f t="shared" si="53"/>
        <v>0</v>
      </c>
      <c r="I2387" s="266" t="s">
        <v>45</v>
      </c>
    </row>
    <row r="2388" spans="1:9" x14ac:dyDescent="0.25">
      <c r="A2388" s="269"/>
      <c r="B2388" s="264" t="s">
        <v>1399</v>
      </c>
      <c r="C2388" s="270" t="s">
        <v>2439</v>
      </c>
      <c r="D2388" s="266" t="s">
        <v>545</v>
      </c>
      <c r="E2388" s="310">
        <v>25248.65</v>
      </c>
      <c r="F2388" s="313">
        <v>41730</v>
      </c>
      <c r="G2388" s="438">
        <v>25248.65</v>
      </c>
      <c r="H2388" s="98">
        <f t="shared" si="53"/>
        <v>0</v>
      </c>
      <c r="I2388" s="266" t="s">
        <v>27</v>
      </c>
    </row>
    <row r="2389" spans="1:9" x14ac:dyDescent="0.25">
      <c r="A2389" s="269"/>
      <c r="B2389" s="264" t="s">
        <v>1400</v>
      </c>
      <c r="C2389" s="270" t="s">
        <v>2439</v>
      </c>
      <c r="D2389" s="266" t="s">
        <v>2584</v>
      </c>
      <c r="E2389" s="310">
        <v>1417</v>
      </c>
      <c r="F2389" s="313">
        <v>41730</v>
      </c>
      <c r="G2389" s="438">
        <v>1417</v>
      </c>
      <c r="H2389" s="98">
        <f t="shared" si="53"/>
        <v>0</v>
      </c>
      <c r="I2389" s="266" t="s">
        <v>217</v>
      </c>
    </row>
    <row r="2390" spans="1:9" x14ac:dyDescent="0.25">
      <c r="A2390" s="269"/>
      <c r="B2390" s="264" t="s">
        <v>1401</v>
      </c>
      <c r="C2390" s="270" t="s">
        <v>2439</v>
      </c>
      <c r="D2390" s="266" t="s">
        <v>14</v>
      </c>
      <c r="E2390" s="310">
        <v>4800</v>
      </c>
      <c r="F2390" s="313">
        <v>41730</v>
      </c>
      <c r="G2390" s="438">
        <v>4800</v>
      </c>
      <c r="H2390" s="98">
        <f t="shared" si="53"/>
        <v>0</v>
      </c>
      <c r="I2390" s="266" t="s">
        <v>21</v>
      </c>
    </row>
    <row r="2391" spans="1:9" x14ac:dyDescent="0.25">
      <c r="A2391" s="269"/>
      <c r="B2391" s="264" t="s">
        <v>1402</v>
      </c>
      <c r="C2391" s="270" t="s">
        <v>2439</v>
      </c>
      <c r="D2391" s="266" t="s">
        <v>27</v>
      </c>
      <c r="E2391" s="310">
        <v>21216</v>
      </c>
      <c r="F2391" s="313">
        <v>41730</v>
      </c>
      <c r="G2391" s="438">
        <v>21216</v>
      </c>
      <c r="H2391" s="98">
        <f t="shared" si="53"/>
        <v>0</v>
      </c>
      <c r="I2391" s="266" t="s">
        <v>27</v>
      </c>
    </row>
    <row r="2392" spans="1:9" x14ac:dyDescent="0.25">
      <c r="A2392" s="269"/>
      <c r="B2392" s="264" t="s">
        <v>1404</v>
      </c>
      <c r="C2392" s="270" t="s">
        <v>2439</v>
      </c>
      <c r="D2392" s="266" t="s">
        <v>63</v>
      </c>
      <c r="E2392" s="310">
        <v>2541.6</v>
      </c>
      <c r="F2392" s="313">
        <v>41730</v>
      </c>
      <c r="G2392" s="438">
        <v>2541.6</v>
      </c>
      <c r="H2392" s="98">
        <f t="shared" si="53"/>
        <v>0</v>
      </c>
      <c r="I2392" s="266" t="s">
        <v>21</v>
      </c>
    </row>
    <row r="2393" spans="1:9" x14ac:dyDescent="0.25">
      <c r="A2393" s="269"/>
      <c r="B2393" s="264" t="s">
        <v>1405</v>
      </c>
      <c r="C2393" s="270" t="s">
        <v>2439</v>
      </c>
      <c r="D2393" s="266" t="s">
        <v>2520</v>
      </c>
      <c r="E2393" s="310">
        <v>1225</v>
      </c>
      <c r="F2393" s="313">
        <v>41730</v>
      </c>
      <c r="G2393" s="438">
        <v>1225</v>
      </c>
      <c r="H2393" s="98">
        <f t="shared" si="53"/>
        <v>0</v>
      </c>
      <c r="I2393" s="266" t="s">
        <v>21</v>
      </c>
    </row>
    <row r="2394" spans="1:9" x14ac:dyDescent="0.25">
      <c r="A2394" s="269"/>
      <c r="B2394" s="264" t="s">
        <v>1406</v>
      </c>
      <c r="C2394" s="270" t="s">
        <v>2439</v>
      </c>
      <c r="D2394" s="266" t="s">
        <v>635</v>
      </c>
      <c r="E2394" s="310">
        <v>11555</v>
      </c>
      <c r="F2394" s="313">
        <v>41730</v>
      </c>
      <c r="G2394" s="438">
        <v>11555</v>
      </c>
      <c r="H2394" s="98">
        <f t="shared" si="53"/>
        <v>0</v>
      </c>
      <c r="I2394" s="266" t="s">
        <v>27</v>
      </c>
    </row>
    <row r="2395" spans="1:9" x14ac:dyDescent="0.25">
      <c r="A2395" s="269"/>
      <c r="B2395" s="264" t="s">
        <v>1407</v>
      </c>
      <c r="C2395" s="270" t="s">
        <v>2439</v>
      </c>
      <c r="D2395" s="266" t="s">
        <v>766</v>
      </c>
      <c r="E2395" s="310">
        <v>4033</v>
      </c>
      <c r="F2395" s="313">
        <v>41730</v>
      </c>
      <c r="G2395" s="438">
        <v>4033</v>
      </c>
      <c r="H2395" s="98">
        <f t="shared" si="53"/>
        <v>0</v>
      </c>
      <c r="I2395" s="266" t="s">
        <v>27</v>
      </c>
    </row>
    <row r="2396" spans="1:9" x14ac:dyDescent="0.25">
      <c r="A2396" s="269"/>
      <c r="B2396" s="264" t="s">
        <v>1409</v>
      </c>
      <c r="C2396" s="270" t="s">
        <v>2439</v>
      </c>
      <c r="D2396" s="266" t="s">
        <v>8</v>
      </c>
      <c r="E2396" s="310">
        <v>1050</v>
      </c>
      <c r="F2396" s="53">
        <v>41729</v>
      </c>
      <c r="G2396" s="52">
        <v>1050</v>
      </c>
      <c r="H2396" s="98">
        <f t="shared" si="53"/>
        <v>0</v>
      </c>
      <c r="I2396" s="266" t="s">
        <v>8</v>
      </c>
    </row>
    <row r="2397" spans="1:9" x14ac:dyDescent="0.25">
      <c r="A2397" s="269"/>
      <c r="B2397" s="264" t="s">
        <v>1411</v>
      </c>
      <c r="C2397" s="270" t="s">
        <v>2439</v>
      </c>
      <c r="D2397" s="266" t="s">
        <v>245</v>
      </c>
      <c r="E2397" s="310">
        <v>12642.6</v>
      </c>
      <c r="F2397" s="313">
        <v>41730</v>
      </c>
      <c r="G2397" s="326">
        <v>12642.6</v>
      </c>
      <c r="H2397" s="98">
        <f t="shared" si="53"/>
        <v>0</v>
      </c>
      <c r="I2397" s="266" t="s">
        <v>27</v>
      </c>
    </row>
    <row r="2398" spans="1:9" x14ac:dyDescent="0.25">
      <c r="A2398" s="269"/>
      <c r="B2398" s="264" t="s">
        <v>1412</v>
      </c>
      <c r="C2398" s="270" t="s">
        <v>2439</v>
      </c>
      <c r="D2398" s="266" t="s">
        <v>88</v>
      </c>
      <c r="E2398" s="310">
        <v>4718.1000000000004</v>
      </c>
      <c r="F2398" s="313">
        <v>41730</v>
      </c>
      <c r="G2398" s="326">
        <v>4718.1000000000004</v>
      </c>
      <c r="H2398" s="98">
        <f t="shared" si="53"/>
        <v>0</v>
      </c>
      <c r="I2398" s="266" t="s">
        <v>27</v>
      </c>
    </row>
    <row r="2399" spans="1:9" x14ac:dyDescent="0.25">
      <c r="A2399" s="269"/>
      <c r="B2399" s="264" t="s">
        <v>1413</v>
      </c>
      <c r="C2399" s="270" t="s">
        <v>2439</v>
      </c>
      <c r="D2399" s="266" t="s">
        <v>99</v>
      </c>
      <c r="E2399" s="310">
        <v>953</v>
      </c>
      <c r="F2399" s="313">
        <v>41730</v>
      </c>
      <c r="G2399" s="326">
        <v>953</v>
      </c>
      <c r="H2399" s="98">
        <f t="shared" si="53"/>
        <v>0</v>
      </c>
      <c r="I2399" s="266" t="s">
        <v>27</v>
      </c>
    </row>
    <row r="2400" spans="1:9" x14ac:dyDescent="0.25">
      <c r="A2400" s="269"/>
      <c r="B2400" s="264" t="s">
        <v>1414</v>
      </c>
      <c r="C2400" s="270" t="s">
        <v>2439</v>
      </c>
      <c r="D2400" s="266" t="s">
        <v>99</v>
      </c>
      <c r="E2400" s="310">
        <v>10412.25</v>
      </c>
      <c r="F2400" s="313">
        <v>41731</v>
      </c>
      <c r="G2400" s="326">
        <v>10412.25</v>
      </c>
      <c r="H2400" s="98">
        <f t="shared" si="53"/>
        <v>0</v>
      </c>
      <c r="I2400" s="266" t="s">
        <v>162</v>
      </c>
    </row>
    <row r="2401" spans="1:9" x14ac:dyDescent="0.25">
      <c r="A2401" s="269"/>
      <c r="B2401" s="264" t="s">
        <v>1416</v>
      </c>
      <c r="C2401" s="270" t="s">
        <v>2439</v>
      </c>
      <c r="D2401" s="266" t="s">
        <v>269</v>
      </c>
      <c r="E2401" s="310">
        <v>3835.5</v>
      </c>
      <c r="F2401" s="313">
        <v>41731</v>
      </c>
      <c r="G2401" s="326">
        <v>3835.5</v>
      </c>
      <c r="H2401" s="98">
        <f t="shared" si="53"/>
        <v>0</v>
      </c>
      <c r="I2401" s="266" t="s">
        <v>162</v>
      </c>
    </row>
    <row r="2402" spans="1:9" x14ac:dyDescent="0.25">
      <c r="A2402" s="269"/>
      <c r="B2402" s="264" t="s">
        <v>1418</v>
      </c>
      <c r="C2402" s="270" t="s">
        <v>2439</v>
      </c>
      <c r="D2402" s="266" t="s">
        <v>160</v>
      </c>
      <c r="E2402" s="310">
        <v>67470.8</v>
      </c>
      <c r="F2402" s="313" t="s">
        <v>2585</v>
      </c>
      <c r="G2402" s="326">
        <v>67470.8</v>
      </c>
      <c r="H2402" s="98">
        <f t="shared" si="53"/>
        <v>0</v>
      </c>
      <c r="I2402" s="266" t="s">
        <v>162</v>
      </c>
    </row>
    <row r="2403" spans="1:9" x14ac:dyDescent="0.25">
      <c r="A2403" s="269"/>
      <c r="B2403" s="264" t="s">
        <v>1419</v>
      </c>
      <c r="C2403" s="270" t="s">
        <v>2439</v>
      </c>
      <c r="D2403" s="266" t="s">
        <v>160</v>
      </c>
      <c r="E2403" s="310">
        <v>58838.79</v>
      </c>
      <c r="F2403" s="313" t="s">
        <v>2586</v>
      </c>
      <c r="G2403" s="326">
        <v>58838.79</v>
      </c>
      <c r="H2403" s="98">
        <f t="shared" si="53"/>
        <v>0</v>
      </c>
      <c r="I2403" s="266" t="s">
        <v>162</v>
      </c>
    </row>
    <row r="2404" spans="1:9" x14ac:dyDescent="0.25">
      <c r="A2404" s="269"/>
      <c r="B2404" s="264" t="s">
        <v>1420</v>
      </c>
      <c r="C2404" s="270" t="s">
        <v>2439</v>
      </c>
      <c r="D2404" s="266" t="s">
        <v>358</v>
      </c>
      <c r="E2404" s="310">
        <v>4907.8999999999996</v>
      </c>
      <c r="F2404" s="313">
        <v>41734</v>
      </c>
      <c r="G2404" s="326">
        <v>4907.8999999999996</v>
      </c>
      <c r="H2404" s="98">
        <f t="shared" si="53"/>
        <v>0</v>
      </c>
      <c r="I2404" s="266" t="s">
        <v>162</v>
      </c>
    </row>
    <row r="2405" spans="1:9" x14ac:dyDescent="0.25">
      <c r="A2405" s="269"/>
      <c r="B2405" s="264" t="s">
        <v>1422</v>
      </c>
      <c r="C2405" s="270" t="s">
        <v>2439</v>
      </c>
      <c r="D2405" s="266" t="s">
        <v>272</v>
      </c>
      <c r="E2405" s="310">
        <v>4482.3999999999996</v>
      </c>
      <c r="F2405" s="313" t="s">
        <v>2587</v>
      </c>
      <c r="G2405" s="326">
        <v>4482.3999999999996</v>
      </c>
      <c r="H2405" s="98">
        <f t="shared" si="53"/>
        <v>0</v>
      </c>
      <c r="I2405" s="266" t="s">
        <v>162</v>
      </c>
    </row>
    <row r="2406" spans="1:9" x14ac:dyDescent="0.25">
      <c r="A2406" s="269"/>
      <c r="B2406" s="264" t="s">
        <v>1423</v>
      </c>
      <c r="C2406" s="270" t="s">
        <v>2439</v>
      </c>
      <c r="D2406" s="266" t="s">
        <v>22</v>
      </c>
      <c r="E2406" s="310">
        <v>10469.030000000001</v>
      </c>
      <c r="F2406" s="313">
        <v>41731</v>
      </c>
      <c r="G2406" s="326">
        <v>10469.030000000001</v>
      </c>
      <c r="H2406" s="98">
        <f t="shared" si="53"/>
        <v>0</v>
      </c>
      <c r="I2406" s="266" t="s">
        <v>162</v>
      </c>
    </row>
    <row r="2407" spans="1:9" x14ac:dyDescent="0.25">
      <c r="A2407" s="269"/>
      <c r="B2407" s="264" t="s">
        <v>1424</v>
      </c>
      <c r="C2407" s="270" t="s">
        <v>2439</v>
      </c>
      <c r="D2407" s="266" t="s">
        <v>169</v>
      </c>
      <c r="E2407" s="310">
        <v>40179.949999999997</v>
      </c>
      <c r="F2407" s="313">
        <v>41731</v>
      </c>
      <c r="G2407" s="326">
        <v>40179.949999999997</v>
      </c>
      <c r="H2407" s="98">
        <f t="shared" si="53"/>
        <v>0</v>
      </c>
      <c r="I2407" s="266" t="s">
        <v>162</v>
      </c>
    </row>
    <row r="2408" spans="1:9" x14ac:dyDescent="0.25">
      <c r="A2408" s="269"/>
      <c r="B2408" s="264" t="s">
        <v>1426</v>
      </c>
      <c r="C2408" s="270" t="s">
        <v>2439</v>
      </c>
      <c r="D2408" s="266" t="s">
        <v>168</v>
      </c>
      <c r="E2408" s="310">
        <v>11052.6</v>
      </c>
      <c r="F2408" s="313">
        <v>41731</v>
      </c>
      <c r="G2408" s="326">
        <v>11052.6</v>
      </c>
      <c r="H2408" s="98">
        <f t="shared" si="53"/>
        <v>0</v>
      </c>
      <c r="I2408" s="266" t="s">
        <v>162</v>
      </c>
    </row>
    <row r="2409" spans="1:9" x14ac:dyDescent="0.25">
      <c r="A2409" s="269"/>
      <c r="B2409" s="264" t="s">
        <v>1427</v>
      </c>
      <c r="C2409" s="270" t="s">
        <v>2439</v>
      </c>
      <c r="D2409" s="266" t="s">
        <v>147</v>
      </c>
      <c r="E2409" s="310">
        <v>2563</v>
      </c>
      <c r="F2409" s="313">
        <v>41731</v>
      </c>
      <c r="G2409" s="326">
        <v>2563</v>
      </c>
      <c r="H2409" s="98">
        <f t="shared" si="53"/>
        <v>0</v>
      </c>
      <c r="I2409" s="266" t="s">
        <v>162</v>
      </c>
    </row>
    <row r="2410" spans="1:9" x14ac:dyDescent="0.25">
      <c r="A2410" s="469"/>
      <c r="B2410" s="367"/>
      <c r="C2410" s="367"/>
      <c r="D2410" s="37" t="s">
        <v>1206</v>
      </c>
      <c r="E2410" s="38"/>
      <c r="F2410" s="39"/>
      <c r="G2410" s="38"/>
      <c r="H2410" s="60">
        <f t="shared" si="53"/>
        <v>0</v>
      </c>
    </row>
    <row r="2411" spans="1:9" x14ac:dyDescent="0.25">
      <c r="A2411" s="469"/>
      <c r="B2411" s="367"/>
      <c r="C2411" s="367"/>
      <c r="D2411" s="37" t="s">
        <v>1280</v>
      </c>
      <c r="E2411" s="38"/>
      <c r="F2411" s="39"/>
      <c r="G2411" s="38"/>
      <c r="H2411" s="60">
        <f t="shared" si="53"/>
        <v>0</v>
      </c>
    </row>
    <row r="2412" spans="1:9" x14ac:dyDescent="0.25">
      <c r="A2412" s="469"/>
      <c r="B2412" s="367"/>
      <c r="C2412" s="367"/>
      <c r="D2412" s="37" t="s">
        <v>1207</v>
      </c>
      <c r="E2412" s="38"/>
      <c r="F2412" s="39"/>
      <c r="G2412" s="38"/>
      <c r="H2412" s="331"/>
    </row>
    <row r="2413" spans="1:9" ht="18.75" x14ac:dyDescent="0.3">
      <c r="A2413" s="596" t="str">
        <f>A2344</f>
        <v>REMISIONES DE    M A R Z O        2 0 1 4</v>
      </c>
      <c r="B2413" s="592"/>
      <c r="C2413" s="592"/>
      <c r="D2413" s="592"/>
      <c r="E2413" s="592"/>
      <c r="F2413" s="592"/>
      <c r="G2413" s="339"/>
      <c r="H2413" s="135"/>
    </row>
    <row r="2414" spans="1:9" ht="35.25" thickBot="1" x14ac:dyDescent="0.35">
      <c r="A2414" s="340" t="s">
        <v>1</v>
      </c>
      <c r="B2414" s="256" t="s">
        <v>2</v>
      </c>
      <c r="C2414" s="257"/>
      <c r="D2414" s="258" t="s">
        <v>1531</v>
      </c>
      <c r="E2414" s="259" t="s">
        <v>4</v>
      </c>
      <c r="F2414" s="418" t="s">
        <v>5</v>
      </c>
      <c r="G2414" s="470" t="s">
        <v>6</v>
      </c>
      <c r="H2414" s="420" t="s">
        <v>7</v>
      </c>
    </row>
    <row r="2415" spans="1:9" ht="15.75" thickTop="1" x14ac:dyDescent="0.25">
      <c r="A2415" s="269">
        <v>41729</v>
      </c>
      <c r="B2415" s="264" t="s">
        <v>1428</v>
      </c>
      <c r="C2415" s="270" t="s">
        <v>2439</v>
      </c>
      <c r="D2415" s="266" t="s">
        <v>152</v>
      </c>
      <c r="E2415" s="310">
        <v>7421.4</v>
      </c>
      <c r="F2415" s="53">
        <v>41729</v>
      </c>
      <c r="G2415" s="52">
        <v>7421.4</v>
      </c>
      <c r="H2415" s="98">
        <f t="shared" ref="H2415:H2420" si="54">E2415-G2415</f>
        <v>0</v>
      </c>
      <c r="I2415" s="266"/>
    </row>
    <row r="2416" spans="1:9" x14ac:dyDescent="0.25">
      <c r="A2416" s="269"/>
      <c r="B2416" s="264" t="s">
        <v>1430</v>
      </c>
      <c r="C2416" s="270" t="s">
        <v>2439</v>
      </c>
      <c r="D2416" s="266" t="s">
        <v>175</v>
      </c>
      <c r="E2416" s="310">
        <v>18912.599999999999</v>
      </c>
      <c r="F2416" s="319" t="s">
        <v>2588</v>
      </c>
      <c r="G2416" s="326">
        <v>18912.599999999999</v>
      </c>
      <c r="H2416" s="98">
        <f>E2416-G2416</f>
        <v>0</v>
      </c>
      <c r="I2416" s="266" t="s">
        <v>162</v>
      </c>
    </row>
    <row r="2417" spans="1:9" x14ac:dyDescent="0.25">
      <c r="A2417" s="269"/>
      <c r="B2417" s="264" t="s">
        <v>1431</v>
      </c>
      <c r="C2417" s="270" t="s">
        <v>2439</v>
      </c>
      <c r="D2417" s="266" t="s">
        <v>435</v>
      </c>
      <c r="E2417" s="310">
        <v>2599</v>
      </c>
      <c r="F2417" s="313" t="s">
        <v>2589</v>
      </c>
      <c r="G2417" s="52">
        <v>2599</v>
      </c>
      <c r="H2417" s="98">
        <f t="shared" si="54"/>
        <v>0</v>
      </c>
      <c r="I2417" s="266" t="s">
        <v>8</v>
      </c>
    </row>
    <row r="2418" spans="1:9" x14ac:dyDescent="0.25">
      <c r="A2418" s="269"/>
      <c r="B2418" s="264" t="s">
        <v>1432</v>
      </c>
      <c r="C2418" s="270" t="s">
        <v>2439</v>
      </c>
      <c r="D2418" s="266" t="s">
        <v>147</v>
      </c>
      <c r="E2418" s="310">
        <v>5952.4</v>
      </c>
      <c r="F2418" s="313">
        <v>41736</v>
      </c>
      <c r="G2418" s="471">
        <v>5952.4</v>
      </c>
      <c r="H2418" s="472">
        <f t="shared" si="54"/>
        <v>0</v>
      </c>
      <c r="I2418" s="266"/>
    </row>
    <row r="2419" spans="1:9" x14ac:dyDescent="0.25">
      <c r="A2419" s="269"/>
      <c r="B2419" s="264" t="s">
        <v>1434</v>
      </c>
      <c r="C2419" s="270" t="s">
        <v>2439</v>
      </c>
      <c r="D2419" s="266" t="s">
        <v>39</v>
      </c>
      <c r="E2419" s="327">
        <v>357105</v>
      </c>
      <c r="F2419" s="313" t="s">
        <v>2590</v>
      </c>
      <c r="G2419" s="326">
        <v>357105</v>
      </c>
      <c r="H2419" s="98">
        <f t="shared" si="54"/>
        <v>0</v>
      </c>
      <c r="I2419" s="266"/>
    </row>
    <row r="2420" spans="1:9" x14ac:dyDescent="0.25">
      <c r="A2420" s="269"/>
      <c r="B2420" s="264"/>
      <c r="C2420" s="270"/>
      <c r="D2420" s="51"/>
      <c r="E2420" s="52"/>
      <c r="F2420" s="53"/>
      <c r="G2420" s="52"/>
      <c r="H2420" s="18">
        <f t="shared" si="54"/>
        <v>0</v>
      </c>
    </row>
    <row r="2421" spans="1:9" x14ac:dyDescent="0.25">
      <c r="A2421" s="269"/>
      <c r="B2421" s="264"/>
      <c r="C2421" s="270"/>
      <c r="D2421" s="37"/>
      <c r="E2421" s="38"/>
      <c r="F2421" s="42"/>
      <c r="G2421" s="44"/>
      <c r="H2421" s="40">
        <f>E2421-G2421</f>
        <v>0</v>
      </c>
    </row>
    <row r="2422" spans="1:9" x14ac:dyDescent="0.25">
      <c r="A2422" s="269"/>
      <c r="B2422" s="264"/>
      <c r="C2422" s="270"/>
      <c r="D2422" s="37"/>
      <c r="E2422" s="38"/>
      <c r="F2422" s="41"/>
      <c r="G2422" s="44"/>
      <c r="H2422" s="40">
        <f t="shared" ref="H2422:H2433" si="55">E2422-G2422</f>
        <v>0</v>
      </c>
    </row>
    <row r="2423" spans="1:9" x14ac:dyDescent="0.25">
      <c r="A2423" s="269"/>
      <c r="B2423" s="264"/>
      <c r="C2423" s="270"/>
      <c r="D2423" s="37"/>
      <c r="E2423" s="38"/>
      <c r="F2423" s="39"/>
      <c r="G2423" s="38"/>
      <c r="H2423" s="40">
        <f t="shared" si="55"/>
        <v>0</v>
      </c>
    </row>
    <row r="2424" spans="1:9" x14ac:dyDescent="0.25">
      <c r="A2424" s="269"/>
      <c r="B2424" s="264"/>
      <c r="C2424" s="270"/>
      <c r="D2424" s="37"/>
      <c r="E2424" s="38"/>
      <c r="F2424" s="42"/>
      <c r="G2424" s="44"/>
      <c r="H2424" s="40">
        <f t="shared" si="55"/>
        <v>0</v>
      </c>
    </row>
    <row r="2425" spans="1:9" x14ac:dyDescent="0.25">
      <c r="A2425" s="269"/>
      <c r="B2425" s="264"/>
      <c r="C2425" s="270"/>
      <c r="D2425" s="37"/>
      <c r="E2425" s="38"/>
      <c r="F2425" s="384"/>
      <c r="G2425" s="44"/>
      <c r="H2425" s="40">
        <f t="shared" si="55"/>
        <v>0</v>
      </c>
    </row>
    <row r="2426" spans="1:9" x14ac:dyDescent="0.25">
      <c r="A2426" s="269"/>
      <c r="B2426" s="264"/>
      <c r="C2426" s="270"/>
      <c r="D2426" s="37"/>
      <c r="E2426" s="38"/>
      <c r="F2426" s="39"/>
      <c r="G2426" s="38"/>
      <c r="H2426" s="40">
        <f t="shared" si="55"/>
        <v>0</v>
      </c>
    </row>
    <row r="2427" spans="1:9" x14ac:dyDescent="0.25">
      <c r="A2427" s="269"/>
      <c r="B2427" s="264"/>
      <c r="C2427" s="270"/>
      <c r="D2427" s="37"/>
      <c r="E2427" s="38"/>
      <c r="F2427" s="39"/>
      <c r="G2427" s="38"/>
      <c r="H2427" s="40">
        <f t="shared" si="55"/>
        <v>0</v>
      </c>
    </row>
    <row r="2428" spans="1:9" x14ac:dyDescent="0.25">
      <c r="A2428" s="269"/>
      <c r="B2428" s="264"/>
      <c r="C2428" s="270"/>
      <c r="D2428" s="37"/>
      <c r="E2428" s="38"/>
      <c r="F2428" s="39"/>
      <c r="G2428" s="38"/>
      <c r="H2428" s="40">
        <f t="shared" si="55"/>
        <v>0</v>
      </c>
    </row>
    <row r="2429" spans="1:9" x14ac:dyDescent="0.25">
      <c r="A2429" s="269"/>
      <c r="B2429" s="264"/>
      <c r="C2429" s="270"/>
      <c r="D2429" s="37"/>
      <c r="E2429" s="38"/>
      <c r="F2429" s="85"/>
      <c r="G2429" s="38"/>
      <c r="H2429" s="40">
        <f t="shared" si="55"/>
        <v>0</v>
      </c>
    </row>
    <row r="2430" spans="1:9" x14ac:dyDescent="0.25">
      <c r="A2430" s="269"/>
      <c r="B2430" s="264"/>
      <c r="C2430" s="270"/>
      <c r="D2430" s="37" t="s">
        <v>1918</v>
      </c>
      <c r="E2430" s="38"/>
      <c r="F2430" s="436"/>
      <c r="G2430" s="38"/>
      <c r="H2430" s="331">
        <f t="shared" si="55"/>
        <v>0</v>
      </c>
    </row>
    <row r="2431" spans="1:9" x14ac:dyDescent="0.25">
      <c r="A2431" s="269"/>
      <c r="B2431" s="264"/>
      <c r="C2431" s="270"/>
      <c r="D2431" s="37" t="s">
        <v>1918</v>
      </c>
      <c r="E2431" s="38"/>
      <c r="F2431" s="436"/>
      <c r="G2431" s="38"/>
      <c r="H2431" s="331">
        <f t="shared" si="55"/>
        <v>0</v>
      </c>
    </row>
    <row r="2432" spans="1:9" ht="15.75" x14ac:dyDescent="0.25">
      <c r="A2432" s="269"/>
      <c r="B2432" s="264"/>
      <c r="C2432" s="283"/>
      <c r="D2432" s="473"/>
      <c r="E2432" s="40"/>
      <c r="F2432" s="439"/>
      <c r="G2432" s="40"/>
      <c r="H2432" s="331">
        <f t="shared" si="55"/>
        <v>0</v>
      </c>
    </row>
    <row r="2433" spans="1:8" ht="15.75" x14ac:dyDescent="0.25">
      <c r="A2433" s="269"/>
      <c r="B2433" s="264"/>
      <c r="C2433" s="283"/>
      <c r="D2433" s="473"/>
      <c r="E2433" s="40"/>
      <c r="F2433" s="439"/>
      <c r="G2433" s="40"/>
      <c r="H2433" s="331">
        <f t="shared" si="55"/>
        <v>0</v>
      </c>
    </row>
    <row r="2434" spans="1:8" ht="15.75" thickBot="1" x14ac:dyDescent="0.3">
      <c r="D2434" s="476"/>
      <c r="E2434" s="58"/>
      <c r="F2434" s="477"/>
      <c r="G2434" s="478"/>
      <c r="H2434" s="479"/>
    </row>
    <row r="2435" spans="1:8" ht="15.75" thickTop="1" x14ac:dyDescent="0.25">
      <c r="A2435" s="480"/>
      <c r="B2435" s="481"/>
      <c r="C2435" s="482"/>
      <c r="D2435" s="141"/>
      <c r="E2435" s="483">
        <f>SUM(E4:E2434)</f>
        <v>28272807.92999997</v>
      </c>
      <c r="F2435" s="484"/>
      <c r="G2435" s="485">
        <f>SUM(G4:G2433)</f>
        <v>25608319.459999967</v>
      </c>
      <c r="H2435" s="486"/>
    </row>
    <row r="2436" spans="1:8" ht="15.75" thickBot="1" x14ac:dyDescent="0.3">
      <c r="A2436" s="480"/>
      <c r="B2436" s="481"/>
      <c r="C2436" s="482"/>
      <c r="D2436" s="141"/>
      <c r="E2436" s="487"/>
      <c r="F2436" s="484"/>
      <c r="G2436" s="488"/>
      <c r="H2436" s="486"/>
    </row>
    <row r="2437" spans="1:8" x14ac:dyDescent="0.25">
      <c r="A2437" s="480"/>
      <c r="B2437" s="481"/>
      <c r="C2437" s="482"/>
      <c r="D2437" s="141"/>
      <c r="E2437" s="141"/>
      <c r="F2437" s="484"/>
      <c r="G2437" s="489"/>
      <c r="H2437" s="486"/>
    </row>
    <row r="2438" spans="1:8" ht="31.5" x14ac:dyDescent="0.25">
      <c r="A2438" s="480"/>
      <c r="B2438" s="481"/>
      <c r="C2438" s="482"/>
      <c r="D2438" s="32"/>
      <c r="E2438" s="490" t="s">
        <v>749</v>
      </c>
      <c r="F2438" s="484"/>
      <c r="G2438" s="491" t="s">
        <v>750</v>
      </c>
      <c r="H2438" s="486"/>
    </row>
    <row r="2439" spans="1:8" x14ac:dyDescent="0.25">
      <c r="A2439" s="480"/>
      <c r="B2439" s="481"/>
      <c r="C2439" s="482"/>
      <c r="D2439" s="141"/>
      <c r="E2439" s="141"/>
      <c r="F2439" s="484"/>
      <c r="G2439" s="489"/>
      <c r="H2439" s="486"/>
    </row>
    <row r="2440" spans="1:8" x14ac:dyDescent="0.25">
      <c r="A2440" s="480"/>
      <c r="B2440" s="481"/>
      <c r="C2440" s="482"/>
      <c r="D2440" s="141"/>
      <c r="E2440" s="141"/>
      <c r="F2440" s="484"/>
      <c r="G2440" s="489"/>
      <c r="H2440" s="486"/>
    </row>
    <row r="2441" spans="1:8" x14ac:dyDescent="0.25">
      <c r="A2441" s="480"/>
      <c r="B2441" s="481"/>
      <c r="C2441" s="482"/>
      <c r="D2441" s="141"/>
      <c r="E2441" s="141"/>
      <c r="F2441" s="484"/>
      <c r="G2441" s="489"/>
      <c r="H2441" s="486"/>
    </row>
    <row r="2442" spans="1:8" ht="21" x14ac:dyDescent="0.35">
      <c r="A2442" s="480"/>
      <c r="B2442" s="481"/>
      <c r="C2442" s="482"/>
      <c r="D2442" s="141"/>
      <c r="E2442" s="577">
        <f>E2435-G2435</f>
        <v>2664488.4700000025</v>
      </c>
      <c r="F2442" s="578"/>
      <c r="G2442" s="578"/>
      <c r="H2442" s="486"/>
    </row>
    <row r="2443" spans="1:8" x14ac:dyDescent="0.25">
      <c r="A2443" s="480"/>
      <c r="B2443" s="481"/>
      <c r="C2443" s="482"/>
      <c r="D2443" s="141"/>
      <c r="E2443" s="141"/>
      <c r="F2443" s="484"/>
      <c r="G2443" s="489"/>
      <c r="H2443" s="486"/>
    </row>
    <row r="2444" spans="1:8" ht="18.75" x14ac:dyDescent="0.3">
      <c r="A2444" s="480"/>
      <c r="B2444" s="481"/>
      <c r="C2444" s="482"/>
      <c r="D2444" s="141"/>
      <c r="E2444" s="595" t="s">
        <v>2591</v>
      </c>
      <c r="F2444" s="595"/>
      <c r="G2444" s="595"/>
      <c r="H2444" s="486"/>
    </row>
    <row r="2445" spans="1:8" x14ac:dyDescent="0.25">
      <c r="A2445" s="480"/>
      <c r="B2445" s="481"/>
      <c r="C2445" s="482"/>
      <c r="D2445" s="141"/>
      <c r="E2445" s="141"/>
      <c r="F2445" s="484"/>
      <c r="G2445" s="489"/>
      <c r="H2445" s="486"/>
    </row>
    <row r="2446" spans="1:8" x14ac:dyDescent="0.25">
      <c r="A2446" s="480"/>
      <c r="B2446" s="481"/>
      <c r="C2446" s="482"/>
      <c r="D2446" s="141"/>
      <c r="E2446" s="141"/>
      <c r="F2446" s="484"/>
      <c r="G2446" s="489"/>
      <c r="H2446" s="486"/>
    </row>
    <row r="2447" spans="1:8" x14ac:dyDescent="0.25">
      <c r="A2447" s="480"/>
      <c r="B2447" s="481"/>
      <c r="C2447" s="482"/>
      <c r="D2447" s="141"/>
      <c r="E2447" s="141"/>
      <c r="F2447" s="484"/>
      <c r="G2447" s="489"/>
      <c r="H2447" s="486"/>
    </row>
  </sheetData>
  <mergeCells count="38">
    <mergeCell ref="E2442:G2442"/>
    <mergeCell ref="E2444:G2444"/>
    <mergeCell ref="A2067:F2067"/>
    <mergeCell ref="A2136:F2136"/>
    <mergeCell ref="A2206:F2206"/>
    <mergeCell ref="A2275:F2275"/>
    <mergeCell ref="A2344:F2344"/>
    <mergeCell ref="A2413:F2413"/>
    <mergeCell ref="A1998:F1998"/>
    <mergeCell ref="A1239:F1239"/>
    <mergeCell ref="A1308:F1308"/>
    <mergeCell ref="A1377:F1377"/>
    <mergeCell ref="A1446:F1446"/>
    <mergeCell ref="A1515:F1515"/>
    <mergeCell ref="A1583:F1583"/>
    <mergeCell ref="A1652:F1652"/>
    <mergeCell ref="A1721:F1721"/>
    <mergeCell ref="A1790:F1790"/>
    <mergeCell ref="A1860:F1860"/>
    <mergeCell ref="A1929:F1929"/>
    <mergeCell ref="A1170:F1170"/>
    <mergeCell ref="A410:F410"/>
    <mergeCell ref="A479:F479"/>
    <mergeCell ref="A549:F549"/>
    <mergeCell ref="A618:F618"/>
    <mergeCell ref="A687:F687"/>
    <mergeCell ref="A756:F756"/>
    <mergeCell ref="A825:F825"/>
    <mergeCell ref="A894:F894"/>
    <mergeCell ref="A963:F963"/>
    <mergeCell ref="A1032:F1032"/>
    <mergeCell ref="A1101:F1101"/>
    <mergeCell ref="A341:F341"/>
    <mergeCell ref="A1:F1"/>
    <mergeCell ref="A70:F70"/>
    <mergeCell ref="A136:F136"/>
    <mergeCell ref="A203:F203"/>
    <mergeCell ref="A272:F2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238"/>
  <sheetViews>
    <sheetView topLeftCell="A317" workbookViewId="0">
      <selection activeCell="G321" sqref="G321"/>
    </sheetView>
  </sheetViews>
  <sheetFormatPr baseColWidth="10" defaultRowHeight="15" x14ac:dyDescent="0.25"/>
  <cols>
    <col min="1" max="1" width="11.28515625" style="474" customWidth="1"/>
    <col min="2" max="2" width="9.28515625" style="100" customWidth="1"/>
    <col min="3" max="3" width="5.5703125" style="475" customWidth="1"/>
    <col min="4" max="4" width="30.85546875" style="21" customWidth="1"/>
    <col min="5" max="5" width="14.7109375" style="21" customWidth="1"/>
    <col min="6" max="6" width="22.28515625" style="492" customWidth="1"/>
    <col min="7" max="7" width="15.42578125" style="493" bestFit="1" customWidth="1"/>
    <col min="8" max="8" width="15.28515625" style="31" customWidth="1"/>
    <col min="9" max="16384" width="11.42578125" style="21"/>
  </cols>
  <sheetData>
    <row r="1" spans="1:9" ht="18.75" x14ac:dyDescent="0.3">
      <c r="A1" s="589" t="s">
        <v>2592</v>
      </c>
      <c r="B1" s="589"/>
      <c r="C1" s="589"/>
      <c r="D1" s="589"/>
      <c r="E1" s="589"/>
      <c r="F1" s="589"/>
      <c r="G1" s="253"/>
      <c r="H1" s="254"/>
    </row>
    <row r="2" spans="1:9" ht="35.25" thickBot="1" x14ac:dyDescent="0.35">
      <c r="A2" s="255" t="s">
        <v>1</v>
      </c>
      <c r="B2" s="256" t="s">
        <v>2</v>
      </c>
      <c r="C2" s="257"/>
      <c r="D2" s="258" t="s">
        <v>1135</v>
      </c>
      <c r="E2" s="259" t="s">
        <v>4</v>
      </c>
      <c r="F2" s="260" t="s">
        <v>5</v>
      </c>
      <c r="G2" s="261" t="s">
        <v>6</v>
      </c>
      <c r="H2" s="262" t="s">
        <v>7</v>
      </c>
    </row>
    <row r="3" spans="1:9" ht="15.75" thickTop="1" x14ac:dyDescent="0.25">
      <c r="A3" s="263">
        <v>41730</v>
      </c>
      <c r="B3" s="264" t="s">
        <v>1435</v>
      </c>
      <c r="C3" s="265" t="s">
        <v>2439</v>
      </c>
      <c r="D3" s="266" t="s">
        <v>8</v>
      </c>
      <c r="E3" s="66">
        <v>1460.5</v>
      </c>
      <c r="F3" s="267">
        <v>41730</v>
      </c>
      <c r="G3" s="18">
        <v>1460.5</v>
      </c>
      <c r="H3" s="40">
        <f>E3-G3</f>
        <v>0</v>
      </c>
      <c r="I3" s="266" t="s">
        <v>8</v>
      </c>
    </row>
    <row r="4" spans="1:9" x14ac:dyDescent="0.25">
      <c r="A4" s="269"/>
      <c r="B4" s="270" t="s">
        <v>1437</v>
      </c>
      <c r="C4" s="271" t="s">
        <v>2439</v>
      </c>
      <c r="D4" s="266" t="s">
        <v>8</v>
      </c>
      <c r="E4" s="66">
        <v>549</v>
      </c>
      <c r="F4" s="267">
        <v>41730</v>
      </c>
      <c r="G4" s="18">
        <v>549</v>
      </c>
      <c r="H4" s="40">
        <f>E4-G4</f>
        <v>0</v>
      </c>
      <c r="I4" s="266" t="s">
        <v>8</v>
      </c>
    </row>
    <row r="5" spans="1:9" x14ac:dyDescent="0.25">
      <c r="A5" s="272"/>
      <c r="B5" s="270" t="s">
        <v>1438</v>
      </c>
      <c r="C5" s="271" t="s">
        <v>2439</v>
      </c>
      <c r="D5" s="266" t="s">
        <v>23</v>
      </c>
      <c r="E5" s="66">
        <v>4733.3999999999996</v>
      </c>
      <c r="F5" s="267">
        <v>41730</v>
      </c>
      <c r="G5" s="18">
        <v>4733.3999999999996</v>
      </c>
      <c r="H5" s="40">
        <f t="shared" ref="H5:H68" si="0">E5-G5</f>
        <v>0</v>
      </c>
      <c r="I5" s="266"/>
    </row>
    <row r="6" spans="1:9" x14ac:dyDescent="0.25">
      <c r="A6" s="272"/>
      <c r="B6" s="270" t="s">
        <v>1439</v>
      </c>
      <c r="C6" s="271" t="s">
        <v>2439</v>
      </c>
      <c r="D6" s="266" t="s">
        <v>115</v>
      </c>
      <c r="E6" s="66">
        <v>4872</v>
      </c>
      <c r="F6" s="267">
        <v>41730</v>
      </c>
      <c r="G6" s="18">
        <v>4872</v>
      </c>
      <c r="H6" s="40">
        <f t="shared" si="0"/>
        <v>0</v>
      </c>
      <c r="I6" s="266"/>
    </row>
    <row r="7" spans="1:9" x14ac:dyDescent="0.25">
      <c r="A7" s="269"/>
      <c r="B7" s="270" t="s">
        <v>1440</v>
      </c>
      <c r="C7" s="271" t="s">
        <v>2439</v>
      </c>
      <c r="D7" s="266" t="s">
        <v>180</v>
      </c>
      <c r="E7" s="66">
        <v>16097.6</v>
      </c>
      <c r="F7" s="267">
        <v>41730</v>
      </c>
      <c r="G7" s="18">
        <v>16097.6</v>
      </c>
      <c r="H7" s="40">
        <f t="shared" si="0"/>
        <v>0</v>
      </c>
      <c r="I7" s="266" t="s">
        <v>65</v>
      </c>
    </row>
    <row r="8" spans="1:9" x14ac:dyDescent="0.25">
      <c r="A8" s="269"/>
      <c r="B8" s="270" t="s">
        <v>1441</v>
      </c>
      <c r="C8" s="271" t="s">
        <v>2439</v>
      </c>
      <c r="D8" s="266" t="s">
        <v>11</v>
      </c>
      <c r="E8" s="66">
        <v>26489.5</v>
      </c>
      <c r="F8" s="267">
        <v>41754</v>
      </c>
      <c r="G8" s="18">
        <v>26489.5</v>
      </c>
      <c r="H8" s="40">
        <f t="shared" si="0"/>
        <v>0</v>
      </c>
      <c r="I8" s="266" t="s">
        <v>65</v>
      </c>
    </row>
    <row r="9" spans="1:9" x14ac:dyDescent="0.25">
      <c r="A9" s="269"/>
      <c r="B9" s="270" t="s">
        <v>1442</v>
      </c>
      <c r="C9" s="271" t="s">
        <v>2439</v>
      </c>
      <c r="D9" s="266" t="s">
        <v>13</v>
      </c>
      <c r="E9" s="66">
        <v>2292</v>
      </c>
      <c r="F9" s="267">
        <v>41730</v>
      </c>
      <c r="G9" s="18">
        <v>2292</v>
      </c>
      <c r="H9" s="40">
        <f t="shared" si="0"/>
        <v>0</v>
      </c>
      <c r="I9" s="266" t="s">
        <v>217</v>
      </c>
    </row>
    <row r="10" spans="1:9" x14ac:dyDescent="0.25">
      <c r="A10" s="269"/>
      <c r="B10" s="270" t="s">
        <v>1443</v>
      </c>
      <c r="C10" s="271" t="s">
        <v>2439</v>
      </c>
      <c r="D10" s="266" t="s">
        <v>123</v>
      </c>
      <c r="E10" s="66">
        <v>4780</v>
      </c>
      <c r="F10" s="494" t="s">
        <v>2593</v>
      </c>
      <c r="G10" s="18">
        <v>4780</v>
      </c>
      <c r="H10" s="40">
        <f t="shared" si="0"/>
        <v>0</v>
      </c>
      <c r="I10" s="266" t="s">
        <v>8</v>
      </c>
    </row>
    <row r="11" spans="1:9" x14ac:dyDescent="0.25">
      <c r="A11" s="269"/>
      <c r="B11" s="270" t="s">
        <v>1444</v>
      </c>
      <c r="C11" s="271" t="s">
        <v>2439</v>
      </c>
      <c r="D11" s="266" t="s">
        <v>34</v>
      </c>
      <c r="E11" s="66">
        <v>2205</v>
      </c>
      <c r="F11" s="494" t="s">
        <v>2594</v>
      </c>
      <c r="G11" s="18">
        <v>2205</v>
      </c>
      <c r="H11" s="40">
        <f t="shared" si="0"/>
        <v>0</v>
      </c>
      <c r="I11" s="266" t="s">
        <v>30</v>
      </c>
    </row>
    <row r="12" spans="1:9" x14ac:dyDescent="0.25">
      <c r="A12" s="269"/>
      <c r="B12" s="270" t="s">
        <v>1445</v>
      </c>
      <c r="C12" s="271" t="s">
        <v>2439</v>
      </c>
      <c r="D12" s="266" t="s">
        <v>29</v>
      </c>
      <c r="E12" s="66">
        <v>4975.5</v>
      </c>
      <c r="F12" s="267">
        <v>41730</v>
      </c>
      <c r="G12" s="18">
        <v>4975.5</v>
      </c>
      <c r="H12" s="40">
        <f t="shared" si="0"/>
        <v>0</v>
      </c>
      <c r="I12" s="266" t="s">
        <v>30</v>
      </c>
    </row>
    <row r="13" spans="1:9" x14ac:dyDescent="0.25">
      <c r="A13" s="269"/>
      <c r="B13" s="270" t="s">
        <v>1447</v>
      </c>
      <c r="C13" s="271" t="s">
        <v>2439</v>
      </c>
      <c r="D13" s="266" t="s">
        <v>25</v>
      </c>
      <c r="E13" s="18">
        <v>28100.77</v>
      </c>
      <c r="F13" s="278" t="s">
        <v>2595</v>
      </c>
      <c r="G13" s="18">
        <v>28100.77</v>
      </c>
      <c r="H13" s="40">
        <f t="shared" si="0"/>
        <v>0</v>
      </c>
      <c r="I13" s="266" t="s">
        <v>12</v>
      </c>
    </row>
    <row r="14" spans="1:9" x14ac:dyDescent="0.25">
      <c r="A14" s="269"/>
      <c r="B14" s="270" t="s">
        <v>1449</v>
      </c>
      <c r="C14" s="271" t="s">
        <v>2439</v>
      </c>
      <c r="D14" s="266" t="s">
        <v>62</v>
      </c>
      <c r="E14" s="66">
        <v>9236</v>
      </c>
      <c r="F14" s="267">
        <v>41731</v>
      </c>
      <c r="G14" s="18">
        <v>9236</v>
      </c>
      <c r="H14" s="40">
        <f t="shared" si="0"/>
        <v>0</v>
      </c>
      <c r="I14" s="266" t="s">
        <v>12</v>
      </c>
    </row>
    <row r="15" spans="1:9" x14ac:dyDescent="0.25">
      <c r="A15" s="269"/>
      <c r="B15" s="270" t="s">
        <v>1450</v>
      </c>
      <c r="C15" s="271" t="s">
        <v>2439</v>
      </c>
      <c r="D15" s="266" t="s">
        <v>490</v>
      </c>
      <c r="E15" s="66">
        <v>480</v>
      </c>
      <c r="F15" s="267">
        <v>41730</v>
      </c>
      <c r="G15" s="18">
        <v>480</v>
      </c>
      <c r="H15" s="40">
        <f t="shared" si="0"/>
        <v>0</v>
      </c>
      <c r="I15" s="266" t="s">
        <v>30</v>
      </c>
    </row>
    <row r="16" spans="1:9" x14ac:dyDescent="0.25">
      <c r="A16" s="269"/>
      <c r="B16" s="270" t="s">
        <v>1451</v>
      </c>
      <c r="C16" s="271" t="s">
        <v>2439</v>
      </c>
      <c r="D16" s="266" t="s">
        <v>782</v>
      </c>
      <c r="E16" s="66">
        <v>1885</v>
      </c>
      <c r="F16" s="267">
        <v>41730</v>
      </c>
      <c r="G16" s="18">
        <v>1885</v>
      </c>
      <c r="H16" s="40">
        <f t="shared" si="0"/>
        <v>0</v>
      </c>
      <c r="I16" s="266" t="s">
        <v>12</v>
      </c>
    </row>
    <row r="17" spans="1:12" x14ac:dyDescent="0.25">
      <c r="A17" s="269"/>
      <c r="B17" s="270" t="s">
        <v>1452</v>
      </c>
      <c r="C17" s="271" t="s">
        <v>2439</v>
      </c>
      <c r="D17" s="266" t="s">
        <v>134</v>
      </c>
      <c r="E17" s="66">
        <v>4000</v>
      </c>
      <c r="F17" s="267">
        <v>41731</v>
      </c>
      <c r="G17" s="18">
        <v>4000</v>
      </c>
      <c r="H17" s="40">
        <f t="shared" si="0"/>
        <v>0</v>
      </c>
      <c r="I17" s="266" t="s">
        <v>12</v>
      </c>
    </row>
    <row r="18" spans="1:12" x14ac:dyDescent="0.25">
      <c r="A18" s="269"/>
      <c r="B18" s="270" t="s">
        <v>1453</v>
      </c>
      <c r="C18" s="271" t="s">
        <v>2439</v>
      </c>
      <c r="D18" s="266" t="s">
        <v>55</v>
      </c>
      <c r="E18" s="66">
        <v>11706.1</v>
      </c>
      <c r="F18" s="267">
        <v>41730</v>
      </c>
      <c r="G18" s="18">
        <v>11706.1</v>
      </c>
      <c r="H18" s="40">
        <f t="shared" si="0"/>
        <v>0</v>
      </c>
      <c r="I18" s="266" t="s">
        <v>8</v>
      </c>
    </row>
    <row r="19" spans="1:12" x14ac:dyDescent="0.25">
      <c r="A19" s="269"/>
      <c r="B19" s="270" t="s">
        <v>1454</v>
      </c>
      <c r="C19" s="271" t="s">
        <v>2439</v>
      </c>
      <c r="D19" s="266" t="s">
        <v>32</v>
      </c>
      <c r="E19" s="66">
        <v>11985.5</v>
      </c>
      <c r="F19" s="267">
        <v>41699</v>
      </c>
      <c r="G19" s="18">
        <v>11985.5</v>
      </c>
      <c r="H19" s="40">
        <f t="shared" si="0"/>
        <v>0</v>
      </c>
      <c r="I19" s="266" t="s">
        <v>30</v>
      </c>
    </row>
    <row r="20" spans="1:12" x14ac:dyDescent="0.25">
      <c r="A20" s="269"/>
      <c r="B20" s="270" t="s">
        <v>1455</v>
      </c>
      <c r="C20" s="271" t="s">
        <v>2439</v>
      </c>
      <c r="D20" s="266" t="s">
        <v>1793</v>
      </c>
      <c r="E20" s="66">
        <v>940</v>
      </c>
      <c r="F20" s="267">
        <v>41730</v>
      </c>
      <c r="G20" s="18">
        <v>940</v>
      </c>
      <c r="H20" s="40">
        <f t="shared" si="0"/>
        <v>0</v>
      </c>
      <c r="I20" s="266" t="s">
        <v>30</v>
      </c>
    </row>
    <row r="21" spans="1:12" x14ac:dyDescent="0.25">
      <c r="A21" s="269"/>
      <c r="B21" s="270" t="s">
        <v>1456</v>
      </c>
      <c r="C21" s="271" t="s">
        <v>2439</v>
      </c>
      <c r="D21" s="266" t="s">
        <v>124</v>
      </c>
      <c r="E21" s="66">
        <v>4848</v>
      </c>
      <c r="F21" s="267">
        <v>41730</v>
      </c>
      <c r="G21" s="18">
        <v>4848</v>
      </c>
      <c r="H21" s="40">
        <f t="shared" si="0"/>
        <v>0</v>
      </c>
      <c r="I21" s="266" t="s">
        <v>30</v>
      </c>
    </row>
    <row r="22" spans="1:12" x14ac:dyDescent="0.25">
      <c r="A22" s="269"/>
      <c r="B22" s="270" t="s">
        <v>1458</v>
      </c>
      <c r="C22" s="271" t="s">
        <v>2439</v>
      </c>
      <c r="D22" s="266" t="s">
        <v>46</v>
      </c>
      <c r="E22" s="66">
        <v>2384</v>
      </c>
      <c r="F22" s="267">
        <v>41731</v>
      </c>
      <c r="G22" s="18">
        <v>2384</v>
      </c>
      <c r="H22" s="40">
        <f t="shared" si="0"/>
        <v>0</v>
      </c>
      <c r="I22" s="266" t="s">
        <v>45</v>
      </c>
    </row>
    <row r="23" spans="1:12" x14ac:dyDescent="0.25">
      <c r="A23" s="269"/>
      <c r="B23" s="270" t="s">
        <v>1459</v>
      </c>
      <c r="C23" s="271" t="s">
        <v>2439</v>
      </c>
      <c r="D23" s="266" t="s">
        <v>251</v>
      </c>
      <c r="E23" s="66">
        <v>9278.2000000000007</v>
      </c>
      <c r="F23" s="267">
        <v>41730</v>
      </c>
      <c r="G23" s="18">
        <v>9278.2000000000007</v>
      </c>
      <c r="H23" s="40">
        <f t="shared" si="0"/>
        <v>0</v>
      </c>
      <c r="I23" s="266" t="s">
        <v>30</v>
      </c>
    </row>
    <row r="24" spans="1:12" x14ac:dyDescent="0.25">
      <c r="A24" s="269"/>
      <c r="B24" s="270" t="s">
        <v>1460</v>
      </c>
      <c r="C24" s="271" t="s">
        <v>2439</v>
      </c>
      <c r="D24" s="273" t="s">
        <v>53</v>
      </c>
      <c r="E24" s="274">
        <v>0</v>
      </c>
      <c r="F24" s="267"/>
      <c r="G24" s="18"/>
      <c r="H24" s="40">
        <f t="shared" si="0"/>
        <v>0</v>
      </c>
      <c r="I24" s="266" t="s">
        <v>324</v>
      </c>
    </row>
    <row r="25" spans="1:12" x14ac:dyDescent="0.25">
      <c r="A25" s="269"/>
      <c r="B25" s="270" t="s">
        <v>1461</v>
      </c>
      <c r="C25" s="271" t="s">
        <v>2439</v>
      </c>
      <c r="D25" s="266" t="s">
        <v>48</v>
      </c>
      <c r="E25" s="66">
        <v>545</v>
      </c>
      <c r="F25" s="267">
        <v>41731</v>
      </c>
      <c r="G25" s="18">
        <v>545</v>
      </c>
      <c r="H25" s="40">
        <f t="shared" si="0"/>
        <v>0</v>
      </c>
      <c r="I25" s="266" t="s">
        <v>45</v>
      </c>
    </row>
    <row r="26" spans="1:12" x14ac:dyDescent="0.25">
      <c r="A26" s="269"/>
      <c r="B26" s="270" t="s">
        <v>1462</v>
      </c>
      <c r="C26" s="271" t="s">
        <v>2439</v>
      </c>
      <c r="D26" s="266" t="s">
        <v>54</v>
      </c>
      <c r="E26" s="66">
        <v>54139.199999999997</v>
      </c>
      <c r="F26" s="267">
        <v>41730</v>
      </c>
      <c r="G26" s="18">
        <v>54139.199999999997</v>
      </c>
      <c r="H26" s="40">
        <f t="shared" si="0"/>
        <v>0</v>
      </c>
      <c r="I26" s="266" t="s">
        <v>217</v>
      </c>
    </row>
    <row r="27" spans="1:12" x14ac:dyDescent="0.25">
      <c r="A27" s="269"/>
      <c r="B27" s="270" t="s">
        <v>1463</v>
      </c>
      <c r="C27" s="271" t="s">
        <v>2439</v>
      </c>
      <c r="D27" s="266" t="s">
        <v>58</v>
      </c>
      <c r="E27" s="66">
        <v>1457</v>
      </c>
      <c r="F27" s="267">
        <v>41730</v>
      </c>
      <c r="G27" s="18">
        <v>1457</v>
      </c>
      <c r="H27" s="40">
        <f t="shared" si="0"/>
        <v>0</v>
      </c>
      <c r="I27" s="266"/>
    </row>
    <row r="28" spans="1:12" x14ac:dyDescent="0.25">
      <c r="A28" s="269"/>
      <c r="B28" s="270" t="s">
        <v>1465</v>
      </c>
      <c r="C28" s="271" t="s">
        <v>2439</v>
      </c>
      <c r="D28" s="266" t="s">
        <v>66</v>
      </c>
      <c r="E28" s="66">
        <v>1700</v>
      </c>
      <c r="F28" s="267">
        <v>41731</v>
      </c>
      <c r="G28" s="18">
        <v>1700</v>
      </c>
      <c r="H28" s="40">
        <f t="shared" si="0"/>
        <v>0</v>
      </c>
      <c r="I28" s="266" t="s">
        <v>45</v>
      </c>
    </row>
    <row r="29" spans="1:12" x14ac:dyDescent="0.25">
      <c r="A29" s="269"/>
      <c r="B29" s="270" t="s">
        <v>1467</v>
      </c>
      <c r="C29" s="271" t="s">
        <v>2439</v>
      </c>
      <c r="D29" s="266" t="s">
        <v>2596</v>
      </c>
      <c r="E29" s="66">
        <v>913.5</v>
      </c>
      <c r="F29" s="279" t="s">
        <v>2597</v>
      </c>
      <c r="G29" s="18">
        <v>913.5</v>
      </c>
      <c r="H29" s="40">
        <f t="shared" si="0"/>
        <v>0</v>
      </c>
      <c r="I29" s="266" t="s">
        <v>45</v>
      </c>
    </row>
    <row r="30" spans="1:12" x14ac:dyDescent="0.25">
      <c r="A30" s="269"/>
      <c r="B30" s="270" t="s">
        <v>1468</v>
      </c>
      <c r="C30" s="271" t="s">
        <v>2439</v>
      </c>
      <c r="D30" s="266" t="s">
        <v>36</v>
      </c>
      <c r="E30" s="66">
        <v>14095.5</v>
      </c>
      <c r="F30" s="267">
        <v>41730</v>
      </c>
      <c r="G30" s="18">
        <v>14095.5</v>
      </c>
      <c r="H30" s="40">
        <f t="shared" si="0"/>
        <v>0</v>
      </c>
      <c r="I30" s="266"/>
    </row>
    <row r="31" spans="1:12" x14ac:dyDescent="0.25">
      <c r="A31" s="269"/>
      <c r="B31" s="270" t="s">
        <v>1469</v>
      </c>
      <c r="C31" s="271" t="s">
        <v>2439</v>
      </c>
      <c r="D31" s="266" t="s">
        <v>412</v>
      </c>
      <c r="E31" s="66">
        <v>1120.5999999999999</v>
      </c>
      <c r="F31" s="267">
        <v>41731</v>
      </c>
      <c r="G31" s="18">
        <v>1120.5999999999999</v>
      </c>
      <c r="H31" s="40">
        <f t="shared" si="0"/>
        <v>0</v>
      </c>
      <c r="I31" s="266" t="s">
        <v>45</v>
      </c>
    </row>
    <row r="32" spans="1:12" ht="36.75" x14ac:dyDescent="0.25">
      <c r="A32" s="269"/>
      <c r="B32" s="270" t="s">
        <v>1470</v>
      </c>
      <c r="C32" s="271" t="s">
        <v>2439</v>
      </c>
      <c r="D32" s="266" t="s">
        <v>494</v>
      </c>
      <c r="E32" s="66">
        <v>5203</v>
      </c>
      <c r="F32" s="495" t="s">
        <v>2598</v>
      </c>
      <c r="G32" s="496">
        <v>2309.3200000000002</v>
      </c>
      <c r="H32" s="84">
        <f t="shared" si="0"/>
        <v>2893.68</v>
      </c>
      <c r="I32" s="20" t="s">
        <v>45</v>
      </c>
      <c r="J32" s="32"/>
      <c r="K32" s="32"/>
      <c r="L32" s="32"/>
    </row>
    <row r="33" spans="1:9" x14ac:dyDescent="0.25">
      <c r="A33" s="269"/>
      <c r="B33" s="270" t="s">
        <v>1471</v>
      </c>
      <c r="C33" s="271" t="s">
        <v>2439</v>
      </c>
      <c r="D33" s="266" t="s">
        <v>509</v>
      </c>
      <c r="E33" s="66">
        <v>11016</v>
      </c>
      <c r="F33" s="275" t="s">
        <v>2599</v>
      </c>
      <c r="G33" s="18">
        <v>11016</v>
      </c>
      <c r="H33" s="40">
        <f t="shared" si="0"/>
        <v>0</v>
      </c>
      <c r="I33" s="266" t="s">
        <v>8</v>
      </c>
    </row>
    <row r="34" spans="1:9" x14ac:dyDescent="0.25">
      <c r="A34" s="269"/>
      <c r="B34" s="270" t="s">
        <v>1472</v>
      </c>
      <c r="C34" s="271" t="s">
        <v>2439</v>
      </c>
      <c r="D34" s="266" t="s">
        <v>1478</v>
      </c>
      <c r="E34" s="66">
        <v>8069</v>
      </c>
      <c r="F34" s="267">
        <v>41730</v>
      </c>
      <c r="G34" s="18">
        <v>8069</v>
      </c>
      <c r="H34" s="40">
        <f t="shared" si="0"/>
        <v>0</v>
      </c>
      <c r="I34" s="266" t="s">
        <v>21</v>
      </c>
    </row>
    <row r="35" spans="1:9" x14ac:dyDescent="0.25">
      <c r="A35" s="269"/>
      <c r="B35" s="270" t="s">
        <v>1473</v>
      </c>
      <c r="C35" s="271" t="s">
        <v>2439</v>
      </c>
      <c r="D35" s="266" t="s">
        <v>130</v>
      </c>
      <c r="E35" s="66">
        <v>5268.2</v>
      </c>
      <c r="F35" s="267">
        <v>41732</v>
      </c>
      <c r="G35" s="18">
        <v>5268.2</v>
      </c>
      <c r="H35" s="40">
        <f t="shared" si="0"/>
        <v>0</v>
      </c>
      <c r="I35" s="266" t="s">
        <v>21</v>
      </c>
    </row>
    <row r="36" spans="1:9" x14ac:dyDescent="0.25">
      <c r="A36" s="269"/>
      <c r="B36" s="270" t="s">
        <v>1474</v>
      </c>
      <c r="C36" s="271" t="s">
        <v>2439</v>
      </c>
      <c r="D36" s="266" t="s">
        <v>509</v>
      </c>
      <c r="E36" s="66">
        <v>3837.6</v>
      </c>
      <c r="F36" s="267">
        <v>41730</v>
      </c>
      <c r="G36" s="18">
        <v>3837.6</v>
      </c>
      <c r="H36" s="40">
        <f t="shared" si="0"/>
        <v>0</v>
      </c>
      <c r="I36" s="266" t="s">
        <v>8</v>
      </c>
    </row>
    <row r="37" spans="1:9" x14ac:dyDescent="0.25">
      <c r="A37" s="269"/>
      <c r="B37" s="270" t="s">
        <v>1475</v>
      </c>
      <c r="C37" s="271" t="s">
        <v>2439</v>
      </c>
      <c r="D37" s="266" t="s">
        <v>728</v>
      </c>
      <c r="E37" s="66">
        <v>24686.3</v>
      </c>
      <c r="F37" s="494" t="s">
        <v>2600</v>
      </c>
      <c r="G37" s="18">
        <v>24686.3</v>
      </c>
      <c r="H37" s="40">
        <f t="shared" si="0"/>
        <v>0</v>
      </c>
      <c r="I37" s="266" t="s">
        <v>217</v>
      </c>
    </row>
    <row r="38" spans="1:9" x14ac:dyDescent="0.25">
      <c r="A38" s="269"/>
      <c r="B38" s="270" t="s">
        <v>1477</v>
      </c>
      <c r="C38" s="271" t="s">
        <v>2439</v>
      </c>
      <c r="D38" s="266" t="s">
        <v>8</v>
      </c>
      <c r="E38" s="66">
        <v>1435</v>
      </c>
      <c r="F38" s="267">
        <v>41730</v>
      </c>
      <c r="G38" s="18">
        <v>1435</v>
      </c>
      <c r="H38" s="40">
        <f t="shared" si="0"/>
        <v>0</v>
      </c>
      <c r="I38" s="266" t="s">
        <v>8</v>
      </c>
    </row>
    <row r="39" spans="1:9" x14ac:dyDescent="0.25">
      <c r="A39" s="269"/>
      <c r="B39" s="270" t="s">
        <v>1479</v>
      </c>
      <c r="C39" s="271" t="s">
        <v>2439</v>
      </c>
      <c r="D39" s="266" t="s">
        <v>136</v>
      </c>
      <c r="E39" s="66">
        <v>621.6</v>
      </c>
      <c r="F39" s="267">
        <v>41730</v>
      </c>
      <c r="G39" s="18">
        <v>621.6</v>
      </c>
      <c r="H39" s="40">
        <f t="shared" si="0"/>
        <v>0</v>
      </c>
      <c r="I39" s="266"/>
    </row>
    <row r="40" spans="1:9" x14ac:dyDescent="0.25">
      <c r="A40" s="269"/>
      <c r="B40" s="270" t="s">
        <v>1480</v>
      </c>
      <c r="C40" s="271" t="s">
        <v>2439</v>
      </c>
      <c r="D40" s="266" t="s">
        <v>2601</v>
      </c>
      <c r="E40" s="66">
        <v>7404.5</v>
      </c>
      <c r="F40" s="267">
        <v>41730</v>
      </c>
      <c r="G40" s="18">
        <v>7404.5</v>
      </c>
      <c r="H40" s="40">
        <f t="shared" si="0"/>
        <v>0</v>
      </c>
      <c r="I40" s="266"/>
    </row>
    <row r="41" spans="1:9" x14ac:dyDescent="0.25">
      <c r="A41" s="269"/>
      <c r="B41" s="270" t="s">
        <v>1481</v>
      </c>
      <c r="C41" s="271" t="s">
        <v>2439</v>
      </c>
      <c r="D41" s="266" t="s">
        <v>392</v>
      </c>
      <c r="E41" s="66">
        <v>1295</v>
      </c>
      <c r="F41" s="267">
        <v>41730</v>
      </c>
      <c r="G41" s="18">
        <v>1295</v>
      </c>
      <c r="H41" s="40">
        <f t="shared" si="0"/>
        <v>0</v>
      </c>
      <c r="I41" s="266"/>
    </row>
    <row r="42" spans="1:9" x14ac:dyDescent="0.25">
      <c r="A42" s="269"/>
      <c r="B42" s="270" t="s">
        <v>1482</v>
      </c>
      <c r="C42" s="271" t="s">
        <v>2439</v>
      </c>
      <c r="D42" s="266" t="s">
        <v>392</v>
      </c>
      <c r="E42" s="66">
        <v>1300</v>
      </c>
      <c r="F42" s="267">
        <v>41730</v>
      </c>
      <c r="G42" s="18">
        <v>1300</v>
      </c>
      <c r="H42" s="40">
        <f t="shared" si="0"/>
        <v>0</v>
      </c>
      <c r="I42" s="266"/>
    </row>
    <row r="43" spans="1:9" x14ac:dyDescent="0.25">
      <c r="A43" s="269"/>
      <c r="B43" s="270" t="s">
        <v>1483</v>
      </c>
      <c r="C43" s="271" t="s">
        <v>2439</v>
      </c>
      <c r="D43" s="266" t="s">
        <v>1087</v>
      </c>
      <c r="E43" s="66">
        <v>2745.6</v>
      </c>
      <c r="F43" s="267">
        <v>41731</v>
      </c>
      <c r="G43" s="18">
        <v>2745.6</v>
      </c>
      <c r="H43" s="40">
        <f t="shared" si="0"/>
        <v>0</v>
      </c>
      <c r="I43" s="266" t="s">
        <v>65</v>
      </c>
    </row>
    <row r="44" spans="1:9" x14ac:dyDescent="0.25">
      <c r="A44" s="269"/>
      <c r="B44" s="270" t="s">
        <v>1484</v>
      </c>
      <c r="C44" s="271" t="s">
        <v>2439</v>
      </c>
      <c r="D44" s="273" t="s">
        <v>53</v>
      </c>
      <c r="E44" s="274">
        <v>0</v>
      </c>
      <c r="F44" s="275"/>
      <c r="G44" s="468"/>
      <c r="H44" s="40">
        <f t="shared" si="0"/>
        <v>0</v>
      </c>
      <c r="I44" s="266" t="s">
        <v>513</v>
      </c>
    </row>
    <row r="45" spans="1:9" x14ac:dyDescent="0.25">
      <c r="A45" s="269"/>
      <c r="B45" s="270" t="s">
        <v>1485</v>
      </c>
      <c r="C45" s="271" t="s">
        <v>2439</v>
      </c>
      <c r="D45" s="266" t="s">
        <v>144</v>
      </c>
      <c r="E45" s="66">
        <v>4929.6000000000004</v>
      </c>
      <c r="F45" s="497">
        <v>41731</v>
      </c>
      <c r="G45" s="64">
        <v>4929.6000000000004</v>
      </c>
      <c r="H45" s="98">
        <f t="shared" si="0"/>
        <v>0</v>
      </c>
      <c r="I45" s="266" t="s">
        <v>65</v>
      </c>
    </row>
    <row r="46" spans="1:9" x14ac:dyDescent="0.25">
      <c r="A46" s="269"/>
      <c r="B46" s="270" t="s">
        <v>1486</v>
      </c>
      <c r="C46" s="271" t="s">
        <v>2439</v>
      </c>
      <c r="D46" s="266" t="s">
        <v>231</v>
      </c>
      <c r="E46" s="66">
        <v>2584</v>
      </c>
      <c r="F46" s="497">
        <v>41731</v>
      </c>
      <c r="G46" s="64">
        <v>2584</v>
      </c>
      <c r="H46" s="98">
        <f t="shared" si="0"/>
        <v>0</v>
      </c>
      <c r="I46" s="266" t="s">
        <v>65</v>
      </c>
    </row>
    <row r="47" spans="1:9" x14ac:dyDescent="0.25">
      <c r="A47" s="269"/>
      <c r="B47" s="270" t="s">
        <v>1487</v>
      </c>
      <c r="C47" s="271" t="s">
        <v>2439</v>
      </c>
      <c r="D47" s="266" t="s">
        <v>920</v>
      </c>
      <c r="E47" s="66">
        <v>14592</v>
      </c>
      <c r="F47" s="497">
        <v>41731</v>
      </c>
      <c r="G47" s="64">
        <v>14592</v>
      </c>
      <c r="H47" s="98">
        <f t="shared" si="0"/>
        <v>0</v>
      </c>
      <c r="I47" s="266" t="s">
        <v>65</v>
      </c>
    </row>
    <row r="48" spans="1:9" x14ac:dyDescent="0.25">
      <c r="A48" s="269"/>
      <c r="B48" s="270" t="s">
        <v>1489</v>
      </c>
      <c r="C48" s="271" t="s">
        <v>2439</v>
      </c>
      <c r="D48" s="266" t="s">
        <v>2602</v>
      </c>
      <c r="E48" s="66">
        <v>4456</v>
      </c>
      <c r="F48" s="497">
        <v>41731</v>
      </c>
      <c r="G48" s="64">
        <v>4456</v>
      </c>
      <c r="H48" s="98">
        <f t="shared" si="0"/>
        <v>0</v>
      </c>
      <c r="I48" s="266" t="s">
        <v>65</v>
      </c>
    </row>
    <row r="49" spans="1:9" x14ac:dyDescent="0.25">
      <c r="A49" s="269"/>
      <c r="B49" s="270" t="s">
        <v>1491</v>
      </c>
      <c r="C49" s="271" t="s">
        <v>2439</v>
      </c>
      <c r="D49" s="266" t="s">
        <v>191</v>
      </c>
      <c r="E49" s="66">
        <v>1817</v>
      </c>
      <c r="F49" s="497">
        <v>41731</v>
      </c>
      <c r="G49" s="64">
        <v>1817</v>
      </c>
      <c r="H49" s="98">
        <f t="shared" si="0"/>
        <v>0</v>
      </c>
      <c r="I49" s="266" t="s">
        <v>65</v>
      </c>
    </row>
    <row r="50" spans="1:9" x14ac:dyDescent="0.25">
      <c r="A50" s="269"/>
      <c r="B50" s="270" t="s">
        <v>1492</v>
      </c>
      <c r="C50" s="271" t="s">
        <v>2439</v>
      </c>
      <c r="D50" s="266" t="s">
        <v>99</v>
      </c>
      <c r="E50" s="66">
        <v>4742.3999999999996</v>
      </c>
      <c r="F50" s="497">
        <v>41731</v>
      </c>
      <c r="G50" s="64">
        <v>4742.3999999999996</v>
      </c>
      <c r="H50" s="98">
        <f t="shared" si="0"/>
        <v>0</v>
      </c>
      <c r="I50" s="266" t="s">
        <v>65</v>
      </c>
    </row>
    <row r="51" spans="1:9" x14ac:dyDescent="0.25">
      <c r="A51" s="269"/>
      <c r="B51" s="270" t="s">
        <v>1493</v>
      </c>
      <c r="C51" s="271" t="s">
        <v>2439</v>
      </c>
      <c r="D51" s="266" t="s">
        <v>233</v>
      </c>
      <c r="E51" s="66">
        <v>820.6</v>
      </c>
      <c r="F51" s="497">
        <v>41731</v>
      </c>
      <c r="G51" s="64">
        <v>820.6</v>
      </c>
      <c r="H51" s="98">
        <f t="shared" si="0"/>
        <v>0</v>
      </c>
      <c r="I51" s="266" t="s">
        <v>65</v>
      </c>
    </row>
    <row r="52" spans="1:9" x14ac:dyDescent="0.25">
      <c r="A52" s="269"/>
      <c r="B52" s="270" t="s">
        <v>1494</v>
      </c>
      <c r="C52" s="271" t="s">
        <v>2439</v>
      </c>
      <c r="D52" s="266" t="s">
        <v>468</v>
      </c>
      <c r="E52" s="66">
        <v>4795.2</v>
      </c>
      <c r="F52" s="497">
        <v>41731</v>
      </c>
      <c r="G52" s="64">
        <v>4795.2</v>
      </c>
      <c r="H52" s="98">
        <f t="shared" si="0"/>
        <v>0</v>
      </c>
      <c r="I52" s="266"/>
    </row>
    <row r="53" spans="1:9" x14ac:dyDescent="0.25">
      <c r="A53" s="269"/>
      <c r="B53" s="270" t="s">
        <v>1495</v>
      </c>
      <c r="C53" s="271" t="s">
        <v>2439</v>
      </c>
      <c r="D53" s="266" t="s">
        <v>2603</v>
      </c>
      <c r="E53" s="66">
        <v>13921</v>
      </c>
      <c r="F53" s="498" t="s">
        <v>2604</v>
      </c>
      <c r="G53" s="499">
        <v>13921</v>
      </c>
      <c r="H53" s="40">
        <f t="shared" si="0"/>
        <v>0</v>
      </c>
      <c r="I53" s="266" t="s">
        <v>27</v>
      </c>
    </row>
    <row r="54" spans="1:9" ht="34.5" x14ac:dyDescent="0.25">
      <c r="A54" s="269"/>
      <c r="B54" s="270" t="s">
        <v>1496</v>
      </c>
      <c r="C54" s="271" t="s">
        <v>2439</v>
      </c>
      <c r="D54" s="266" t="s">
        <v>2605</v>
      </c>
      <c r="E54" s="66">
        <v>40557.65</v>
      </c>
      <c r="F54" s="500" t="s">
        <v>2606</v>
      </c>
      <c r="G54" s="501">
        <v>40557.65</v>
      </c>
      <c r="H54" s="40">
        <f t="shared" si="0"/>
        <v>0</v>
      </c>
      <c r="I54" s="266" t="s">
        <v>27</v>
      </c>
    </row>
    <row r="55" spans="1:9" x14ac:dyDescent="0.25">
      <c r="A55" s="269"/>
      <c r="B55" s="270" t="s">
        <v>1497</v>
      </c>
      <c r="C55" s="271" t="s">
        <v>2439</v>
      </c>
      <c r="D55" s="266" t="s">
        <v>244</v>
      </c>
      <c r="E55" s="66">
        <v>18802.7</v>
      </c>
      <c r="F55" s="502" t="s">
        <v>2607</v>
      </c>
      <c r="G55" s="18">
        <v>18802.7</v>
      </c>
      <c r="H55" s="40">
        <f t="shared" si="0"/>
        <v>0</v>
      </c>
      <c r="I55" s="266" t="s">
        <v>27</v>
      </c>
    </row>
    <row r="56" spans="1:9" ht="34.5" x14ac:dyDescent="0.25">
      <c r="A56" s="269"/>
      <c r="B56" s="270" t="s">
        <v>1499</v>
      </c>
      <c r="C56" s="271" t="s">
        <v>2439</v>
      </c>
      <c r="D56" s="266" t="s">
        <v>257</v>
      </c>
      <c r="E56" s="66">
        <v>10404.5</v>
      </c>
      <c r="F56" s="503" t="s">
        <v>2608</v>
      </c>
      <c r="G56" s="18">
        <v>10404.5</v>
      </c>
      <c r="H56" s="40">
        <f t="shared" si="0"/>
        <v>0</v>
      </c>
      <c r="I56" s="266" t="s">
        <v>65</v>
      </c>
    </row>
    <row r="57" spans="1:9" x14ac:dyDescent="0.25">
      <c r="A57" s="269"/>
      <c r="B57" s="270" t="s">
        <v>1501</v>
      </c>
      <c r="C57" s="271" t="s">
        <v>2439</v>
      </c>
      <c r="D57" s="266" t="s">
        <v>545</v>
      </c>
      <c r="E57" s="66">
        <v>21058</v>
      </c>
      <c r="F57" s="267">
        <v>41731</v>
      </c>
      <c r="G57" s="18">
        <v>21058</v>
      </c>
      <c r="H57" s="40">
        <f t="shared" si="0"/>
        <v>0</v>
      </c>
      <c r="I57" s="266" t="s">
        <v>27</v>
      </c>
    </row>
    <row r="58" spans="1:9" x14ac:dyDescent="0.25">
      <c r="A58" s="269"/>
      <c r="B58" s="270" t="s">
        <v>1502</v>
      </c>
      <c r="C58" s="271" t="s">
        <v>2439</v>
      </c>
      <c r="D58" s="273" t="s">
        <v>2609</v>
      </c>
      <c r="E58" s="274">
        <v>0</v>
      </c>
      <c r="F58" s="504" t="s">
        <v>2469</v>
      </c>
      <c r="G58" s="18"/>
      <c r="H58" s="40">
        <f t="shared" si="0"/>
        <v>0</v>
      </c>
      <c r="I58" s="266" t="s">
        <v>27</v>
      </c>
    </row>
    <row r="59" spans="1:9" x14ac:dyDescent="0.25">
      <c r="A59" s="269"/>
      <c r="B59" s="270" t="s">
        <v>1503</v>
      </c>
      <c r="C59" s="271" t="s">
        <v>2439</v>
      </c>
      <c r="D59" s="266" t="s">
        <v>91</v>
      </c>
      <c r="E59" s="66">
        <v>15773.4</v>
      </c>
      <c r="F59" s="267">
        <v>41731</v>
      </c>
      <c r="G59" s="18">
        <v>15773.4</v>
      </c>
      <c r="H59" s="40">
        <f t="shared" si="0"/>
        <v>0</v>
      </c>
      <c r="I59" s="266" t="s">
        <v>27</v>
      </c>
    </row>
    <row r="60" spans="1:9" x14ac:dyDescent="0.25">
      <c r="A60" s="269"/>
      <c r="B60" s="270" t="s">
        <v>1506</v>
      </c>
      <c r="C60" s="271" t="s">
        <v>2439</v>
      </c>
      <c r="D60" s="266" t="s">
        <v>478</v>
      </c>
      <c r="E60" s="66">
        <v>15777.3</v>
      </c>
      <c r="F60" s="267">
        <v>41731</v>
      </c>
      <c r="G60" s="18">
        <v>15777.3</v>
      </c>
      <c r="H60" s="40">
        <f t="shared" si="0"/>
        <v>0</v>
      </c>
      <c r="I60" s="266" t="s">
        <v>21</v>
      </c>
    </row>
    <row r="61" spans="1:9" x14ac:dyDescent="0.25">
      <c r="A61" s="269"/>
      <c r="B61" s="270" t="s">
        <v>1507</v>
      </c>
      <c r="C61" s="271" t="s">
        <v>2439</v>
      </c>
      <c r="D61" s="266" t="s">
        <v>728</v>
      </c>
      <c r="E61" s="66">
        <v>64096</v>
      </c>
      <c r="F61" s="275" t="s">
        <v>2610</v>
      </c>
      <c r="G61" s="18">
        <v>64096</v>
      </c>
      <c r="H61" s="40">
        <f t="shared" si="0"/>
        <v>0</v>
      </c>
      <c r="I61" s="266" t="s">
        <v>217</v>
      </c>
    </row>
    <row r="62" spans="1:9" x14ac:dyDescent="0.25">
      <c r="A62" s="269"/>
      <c r="B62" s="270" t="s">
        <v>1508</v>
      </c>
      <c r="C62" s="271" t="s">
        <v>2439</v>
      </c>
      <c r="D62" s="266" t="s">
        <v>92</v>
      </c>
      <c r="E62" s="66">
        <v>2181</v>
      </c>
      <c r="F62" s="267">
        <v>41731</v>
      </c>
      <c r="G62" s="18">
        <v>2181</v>
      </c>
      <c r="H62" s="40">
        <f t="shared" si="0"/>
        <v>0</v>
      </c>
      <c r="I62" s="266" t="s">
        <v>27</v>
      </c>
    </row>
    <row r="63" spans="1:9" x14ac:dyDescent="0.25">
      <c r="A63" s="269"/>
      <c r="B63" s="270" t="s">
        <v>1509</v>
      </c>
      <c r="C63" s="271" t="s">
        <v>2439</v>
      </c>
      <c r="D63" s="266" t="s">
        <v>68</v>
      </c>
      <c r="E63" s="66">
        <v>3089</v>
      </c>
      <c r="F63" s="267">
        <v>41731</v>
      </c>
      <c r="G63" s="18">
        <v>3089</v>
      </c>
      <c r="H63" s="40">
        <f t="shared" si="0"/>
        <v>0</v>
      </c>
      <c r="I63" s="266" t="s">
        <v>12</v>
      </c>
    </row>
    <row r="64" spans="1:9" x14ac:dyDescent="0.25">
      <c r="A64" s="269">
        <v>41731</v>
      </c>
      <c r="B64" s="270" t="s">
        <v>1510</v>
      </c>
      <c r="C64" s="271" t="s">
        <v>2439</v>
      </c>
      <c r="D64" s="266" t="s">
        <v>106</v>
      </c>
      <c r="E64" s="66">
        <v>124784</v>
      </c>
      <c r="F64" s="267">
        <v>41739</v>
      </c>
      <c r="G64" s="18">
        <v>124784</v>
      </c>
      <c r="H64" s="40">
        <f t="shared" si="0"/>
        <v>0</v>
      </c>
      <c r="I64" s="266"/>
    </row>
    <row r="65" spans="1:9" x14ac:dyDescent="0.25">
      <c r="A65" s="269"/>
      <c r="B65" s="270" t="s">
        <v>1512</v>
      </c>
      <c r="C65" s="271" t="s">
        <v>2439</v>
      </c>
      <c r="D65" s="266" t="s">
        <v>14</v>
      </c>
      <c r="E65" s="66">
        <v>6080</v>
      </c>
      <c r="F65" s="267">
        <v>41731</v>
      </c>
      <c r="G65" s="18">
        <v>6080</v>
      </c>
      <c r="H65" s="40">
        <f t="shared" si="0"/>
        <v>0</v>
      </c>
      <c r="I65" s="66" t="s">
        <v>30</v>
      </c>
    </row>
    <row r="66" spans="1:9" x14ac:dyDescent="0.25">
      <c r="A66" s="269"/>
      <c r="B66" s="270" t="s">
        <v>1513</v>
      </c>
      <c r="C66" s="271" t="s">
        <v>2439</v>
      </c>
      <c r="D66" s="266" t="s">
        <v>147</v>
      </c>
      <c r="E66" s="66">
        <v>18577.5</v>
      </c>
      <c r="F66" s="267">
        <v>41731</v>
      </c>
      <c r="G66" s="18">
        <v>18577.5</v>
      </c>
      <c r="H66" s="40">
        <f t="shared" si="0"/>
        <v>0</v>
      </c>
      <c r="I66" s="266" t="s">
        <v>12</v>
      </c>
    </row>
    <row r="67" spans="1:9" x14ac:dyDescent="0.25">
      <c r="A67" s="269"/>
      <c r="B67" s="270"/>
      <c r="C67" s="271"/>
      <c r="D67" s="32" t="s">
        <v>1206</v>
      </c>
      <c r="E67" s="86"/>
      <c r="F67" s="87"/>
      <c r="G67" s="86"/>
      <c r="H67" s="18">
        <f t="shared" si="0"/>
        <v>0</v>
      </c>
      <c r="I67" s="282"/>
    </row>
    <row r="68" spans="1:9" x14ac:dyDescent="0.25">
      <c r="A68" s="269"/>
      <c r="B68" s="283"/>
      <c r="C68" s="284"/>
      <c r="D68" s="37" t="s">
        <v>1206</v>
      </c>
      <c r="E68" s="38"/>
      <c r="F68" s="37"/>
      <c r="G68" s="38"/>
      <c r="H68" s="40">
        <f t="shared" si="0"/>
        <v>0</v>
      </c>
    </row>
    <row r="69" spans="1:9" x14ac:dyDescent="0.25">
      <c r="A69" s="269"/>
      <c r="B69" s="285"/>
      <c r="C69" s="286"/>
      <c r="D69" s="51" t="s">
        <v>1207</v>
      </c>
      <c r="E69" s="38"/>
      <c r="F69" s="287"/>
      <c r="G69" s="288"/>
      <c r="H69" s="289">
        <f t="shared" ref="H69" si="1">E69-G69</f>
        <v>0</v>
      </c>
    </row>
    <row r="70" spans="1:9" ht="18.75" x14ac:dyDescent="0.3">
      <c r="A70" s="590" t="str">
        <f>A1</f>
        <v>REMISIONES DE    ABRIL         2 0 1 4</v>
      </c>
      <c r="B70" s="590"/>
      <c r="C70" s="590"/>
      <c r="D70" s="590"/>
      <c r="E70" s="590"/>
      <c r="F70" s="590"/>
      <c r="G70" s="290"/>
      <c r="H70" s="60"/>
    </row>
    <row r="71" spans="1:9" ht="35.25" thickBot="1" x14ac:dyDescent="0.35">
      <c r="A71" s="255" t="s">
        <v>1</v>
      </c>
      <c r="B71" s="291" t="s">
        <v>2</v>
      </c>
      <c r="C71" s="292"/>
      <c r="D71" s="258" t="s">
        <v>1208</v>
      </c>
      <c r="E71" s="259" t="s">
        <v>4</v>
      </c>
      <c r="F71" s="293" t="s">
        <v>5</v>
      </c>
      <c r="G71" s="261" t="s">
        <v>6</v>
      </c>
      <c r="H71" s="262" t="s">
        <v>7</v>
      </c>
    </row>
    <row r="72" spans="1:9" ht="16.5" thickTop="1" x14ac:dyDescent="0.25">
      <c r="A72" s="269">
        <v>41731</v>
      </c>
      <c r="B72" s="294" t="s">
        <v>1515</v>
      </c>
      <c r="C72" s="295" t="s">
        <v>2439</v>
      </c>
      <c r="D72" s="266" t="s">
        <v>16</v>
      </c>
      <c r="E72" s="66">
        <v>14234.4</v>
      </c>
      <c r="F72" s="298">
        <v>41738</v>
      </c>
      <c r="G72" s="299">
        <v>14234.4</v>
      </c>
      <c r="H72" s="40">
        <f>E72-G72</f>
        <v>0</v>
      </c>
      <c r="I72" s="266" t="s">
        <v>12</v>
      </c>
    </row>
    <row r="73" spans="1:9" ht="15.75" x14ac:dyDescent="0.25">
      <c r="A73" s="269"/>
      <c r="B73" s="294" t="s">
        <v>1517</v>
      </c>
      <c r="C73" s="295" t="s">
        <v>2439</v>
      </c>
      <c r="D73" s="266" t="s">
        <v>152</v>
      </c>
      <c r="E73" s="310">
        <v>7524</v>
      </c>
      <c r="F73" s="53">
        <v>41731</v>
      </c>
      <c r="G73" s="52">
        <v>7524</v>
      </c>
      <c r="H73" s="98">
        <f>E73-G73</f>
        <v>0</v>
      </c>
      <c r="I73" s="266"/>
    </row>
    <row r="74" spans="1:9" ht="15.75" x14ac:dyDescent="0.25">
      <c r="A74" s="269"/>
      <c r="B74" s="294" t="s">
        <v>1518</v>
      </c>
      <c r="C74" s="295" t="s">
        <v>2439</v>
      </c>
      <c r="D74" s="266" t="s">
        <v>1568</v>
      </c>
      <c r="E74" s="310">
        <v>7176</v>
      </c>
      <c r="F74" s="53">
        <v>41731</v>
      </c>
      <c r="G74" s="52">
        <v>7176</v>
      </c>
      <c r="H74" s="98">
        <f t="shared" ref="H74:H134" si="2">E74-G74</f>
        <v>0</v>
      </c>
      <c r="I74" s="266"/>
    </row>
    <row r="75" spans="1:9" ht="15.75" x14ac:dyDescent="0.25">
      <c r="A75" s="269"/>
      <c r="B75" s="294" t="s">
        <v>1520</v>
      </c>
      <c r="C75" s="295" t="s">
        <v>2439</v>
      </c>
      <c r="D75" s="266" t="s">
        <v>76</v>
      </c>
      <c r="E75" s="310">
        <v>3170</v>
      </c>
      <c r="F75" s="53">
        <v>41731</v>
      </c>
      <c r="G75" s="52">
        <v>3170</v>
      </c>
      <c r="H75" s="98">
        <f t="shared" si="2"/>
        <v>0</v>
      </c>
      <c r="I75" s="266"/>
    </row>
    <row r="76" spans="1:9" ht="15.75" x14ac:dyDescent="0.25">
      <c r="A76" s="269"/>
      <c r="B76" s="294" t="s">
        <v>1522</v>
      </c>
      <c r="C76" s="295" t="s">
        <v>2439</v>
      </c>
      <c r="D76" s="266" t="s">
        <v>16</v>
      </c>
      <c r="E76" s="310">
        <v>140032.5</v>
      </c>
      <c r="F76" s="53">
        <v>41738</v>
      </c>
      <c r="G76" s="52">
        <v>140032.5</v>
      </c>
      <c r="H76" s="98">
        <f t="shared" si="2"/>
        <v>0</v>
      </c>
      <c r="I76" s="266"/>
    </row>
    <row r="77" spans="1:9" ht="15.75" x14ac:dyDescent="0.25">
      <c r="A77" s="269"/>
      <c r="B77" s="294" t="s">
        <v>1523</v>
      </c>
      <c r="C77" s="295" t="s">
        <v>2439</v>
      </c>
      <c r="D77" s="266" t="s">
        <v>36</v>
      </c>
      <c r="E77" s="310">
        <v>5892</v>
      </c>
      <c r="F77" s="53">
        <v>41731</v>
      </c>
      <c r="G77" s="52">
        <v>5892</v>
      </c>
      <c r="H77" s="98">
        <f t="shared" si="2"/>
        <v>0</v>
      </c>
      <c r="I77" s="266"/>
    </row>
    <row r="78" spans="1:9" ht="15.75" x14ac:dyDescent="0.25">
      <c r="A78" s="269"/>
      <c r="B78" s="294" t="s">
        <v>1524</v>
      </c>
      <c r="C78" s="295" t="s">
        <v>2439</v>
      </c>
      <c r="D78" s="266" t="s">
        <v>1529</v>
      </c>
      <c r="E78" s="310">
        <v>7623</v>
      </c>
      <c r="F78" s="53">
        <v>41731</v>
      </c>
      <c r="G78" s="52">
        <v>7623</v>
      </c>
      <c r="H78" s="98">
        <f t="shared" si="2"/>
        <v>0</v>
      </c>
      <c r="I78" s="266" t="s">
        <v>12</v>
      </c>
    </row>
    <row r="79" spans="1:9" ht="15.75" x14ac:dyDescent="0.25">
      <c r="A79" s="269"/>
      <c r="B79" s="294" t="s">
        <v>1525</v>
      </c>
      <c r="C79" s="295" t="s">
        <v>2439</v>
      </c>
      <c r="D79" s="266" t="s">
        <v>11</v>
      </c>
      <c r="E79" s="310">
        <v>27512.5</v>
      </c>
      <c r="F79" s="53">
        <v>41754</v>
      </c>
      <c r="G79" s="52">
        <v>27512.5</v>
      </c>
      <c r="H79" s="98">
        <f t="shared" si="2"/>
        <v>0</v>
      </c>
      <c r="I79" s="266" t="s">
        <v>12</v>
      </c>
    </row>
    <row r="80" spans="1:9" ht="15.75" x14ac:dyDescent="0.25">
      <c r="A80" s="269"/>
      <c r="B80" s="294" t="s">
        <v>1526</v>
      </c>
      <c r="C80" s="295" t="s">
        <v>2439</v>
      </c>
      <c r="D80" s="266" t="s">
        <v>13</v>
      </c>
      <c r="E80" s="310">
        <v>2763</v>
      </c>
      <c r="F80" s="53">
        <v>41731</v>
      </c>
      <c r="G80" s="52">
        <v>2763</v>
      </c>
      <c r="H80" s="98">
        <f t="shared" si="2"/>
        <v>0</v>
      </c>
      <c r="I80" s="266" t="s">
        <v>30</v>
      </c>
    </row>
    <row r="81" spans="1:9" ht="15.75" x14ac:dyDescent="0.25">
      <c r="A81" s="269"/>
      <c r="B81" s="294" t="s">
        <v>1528</v>
      </c>
      <c r="C81" s="295" t="s">
        <v>2439</v>
      </c>
      <c r="D81" s="266" t="s">
        <v>22</v>
      </c>
      <c r="E81" s="310">
        <v>4867</v>
      </c>
      <c r="F81" s="53">
        <v>41731</v>
      </c>
      <c r="G81" s="52">
        <v>4867</v>
      </c>
      <c r="H81" s="98">
        <f t="shared" si="2"/>
        <v>0</v>
      </c>
      <c r="I81" s="266"/>
    </row>
    <row r="82" spans="1:9" ht="15.75" x14ac:dyDescent="0.25">
      <c r="A82" s="269"/>
      <c r="B82" s="294" t="s">
        <v>1532</v>
      </c>
      <c r="C82" s="295" t="s">
        <v>2439</v>
      </c>
      <c r="D82" s="266" t="s">
        <v>180</v>
      </c>
      <c r="E82" s="310">
        <v>11431</v>
      </c>
      <c r="F82" s="53">
        <v>41731</v>
      </c>
      <c r="G82" s="52">
        <v>11431</v>
      </c>
      <c r="H82" s="98">
        <f t="shared" si="2"/>
        <v>0</v>
      </c>
      <c r="I82" s="266" t="s">
        <v>12</v>
      </c>
    </row>
    <row r="83" spans="1:9" ht="15.75" x14ac:dyDescent="0.25">
      <c r="A83" s="269"/>
      <c r="B83" s="294" t="s">
        <v>1533</v>
      </c>
      <c r="C83" s="295" t="s">
        <v>2439</v>
      </c>
      <c r="D83" s="266" t="s">
        <v>55</v>
      </c>
      <c r="E83" s="310">
        <v>6675</v>
      </c>
      <c r="F83" s="53">
        <v>41731</v>
      </c>
      <c r="G83" s="52">
        <v>6675</v>
      </c>
      <c r="H83" s="98">
        <f t="shared" si="2"/>
        <v>0</v>
      </c>
      <c r="I83" s="266"/>
    </row>
    <row r="84" spans="1:9" ht="15.75" x14ac:dyDescent="0.25">
      <c r="A84" s="269"/>
      <c r="B84" s="294" t="s">
        <v>1534</v>
      </c>
      <c r="C84" s="295" t="s">
        <v>2439</v>
      </c>
      <c r="D84" s="266" t="s">
        <v>8</v>
      </c>
      <c r="E84" s="310">
        <v>1876</v>
      </c>
      <c r="F84" s="53">
        <v>41731</v>
      </c>
      <c r="G84" s="52">
        <v>1876</v>
      </c>
      <c r="H84" s="98">
        <f t="shared" si="2"/>
        <v>0</v>
      </c>
      <c r="I84" s="266" t="s">
        <v>8</v>
      </c>
    </row>
    <row r="85" spans="1:9" ht="15.75" x14ac:dyDescent="0.25">
      <c r="A85" s="269"/>
      <c r="B85" s="294" t="s">
        <v>1535</v>
      </c>
      <c r="C85" s="295" t="s">
        <v>2439</v>
      </c>
      <c r="D85" s="266" t="s">
        <v>163</v>
      </c>
      <c r="E85" s="310">
        <v>9866.4</v>
      </c>
      <c r="F85" s="53">
        <v>41731</v>
      </c>
      <c r="G85" s="52">
        <v>9866.4</v>
      </c>
      <c r="H85" s="98">
        <f t="shared" si="2"/>
        <v>0</v>
      </c>
      <c r="I85" s="266" t="s">
        <v>65</v>
      </c>
    </row>
    <row r="86" spans="1:9" ht="15.75" x14ac:dyDescent="0.25">
      <c r="A86" s="269"/>
      <c r="B86" s="294" t="s">
        <v>1536</v>
      </c>
      <c r="C86" s="295" t="s">
        <v>2439</v>
      </c>
      <c r="D86" s="266" t="s">
        <v>269</v>
      </c>
      <c r="E86" s="310">
        <v>1852.5</v>
      </c>
      <c r="F86" s="313" t="s">
        <v>2611</v>
      </c>
      <c r="G86" s="52">
        <v>1852.5</v>
      </c>
      <c r="H86" s="98">
        <f t="shared" si="2"/>
        <v>0</v>
      </c>
      <c r="I86" s="266" t="s">
        <v>30</v>
      </c>
    </row>
    <row r="87" spans="1:9" ht="15.75" x14ac:dyDescent="0.25">
      <c r="A87" s="269"/>
      <c r="B87" s="294" t="s">
        <v>1537</v>
      </c>
      <c r="C87" s="295" t="s">
        <v>2439</v>
      </c>
      <c r="D87" s="266" t="s">
        <v>29</v>
      </c>
      <c r="E87" s="310">
        <v>4976</v>
      </c>
      <c r="F87" s="53">
        <v>41731</v>
      </c>
      <c r="G87" s="52">
        <v>4976</v>
      </c>
      <c r="H87" s="98">
        <f t="shared" si="2"/>
        <v>0</v>
      </c>
      <c r="I87" s="266" t="s">
        <v>30</v>
      </c>
    </row>
    <row r="88" spans="1:9" ht="15.75" x14ac:dyDescent="0.25">
      <c r="A88" s="269"/>
      <c r="B88" s="294" t="s">
        <v>1538</v>
      </c>
      <c r="C88" s="295" t="s">
        <v>2439</v>
      </c>
      <c r="D88" s="266" t="s">
        <v>1793</v>
      </c>
      <c r="E88" s="310">
        <v>1015</v>
      </c>
      <c r="F88" s="53">
        <v>41731</v>
      </c>
      <c r="G88" s="52">
        <v>1015</v>
      </c>
      <c r="H88" s="98">
        <f t="shared" si="2"/>
        <v>0</v>
      </c>
      <c r="I88" s="266" t="s">
        <v>30</v>
      </c>
    </row>
    <row r="89" spans="1:9" ht="15.75" x14ac:dyDescent="0.25">
      <c r="A89" s="269"/>
      <c r="B89" s="294" t="s">
        <v>1539</v>
      </c>
      <c r="C89" s="295" t="s">
        <v>2439</v>
      </c>
      <c r="D89" s="266" t="s">
        <v>62</v>
      </c>
      <c r="E89" s="310">
        <v>26658</v>
      </c>
      <c r="F89" s="53">
        <v>41731</v>
      </c>
      <c r="G89" s="52">
        <v>26658</v>
      </c>
      <c r="H89" s="98">
        <f t="shared" si="2"/>
        <v>0</v>
      </c>
      <c r="I89" s="266" t="s">
        <v>8</v>
      </c>
    </row>
    <row r="90" spans="1:9" ht="15.75" x14ac:dyDescent="0.25">
      <c r="A90" s="269"/>
      <c r="B90" s="294" t="s">
        <v>1541</v>
      </c>
      <c r="C90" s="295" t="s">
        <v>2439</v>
      </c>
      <c r="D90" s="266" t="s">
        <v>32</v>
      </c>
      <c r="E90" s="310">
        <v>8506.4</v>
      </c>
      <c r="F90" s="53">
        <v>41731</v>
      </c>
      <c r="G90" s="52">
        <v>8506.4</v>
      </c>
      <c r="H90" s="98">
        <f t="shared" si="2"/>
        <v>0</v>
      </c>
      <c r="I90" s="266" t="s">
        <v>30</v>
      </c>
    </row>
    <row r="91" spans="1:9" ht="15.75" x14ac:dyDescent="0.25">
      <c r="A91" s="269"/>
      <c r="B91" s="294" t="s">
        <v>1542</v>
      </c>
      <c r="C91" s="295" t="s">
        <v>2439</v>
      </c>
      <c r="D91" s="266" t="s">
        <v>74</v>
      </c>
      <c r="E91" s="310">
        <v>1375</v>
      </c>
      <c r="F91" s="53">
        <v>41731</v>
      </c>
      <c r="G91" s="52">
        <v>1375</v>
      </c>
      <c r="H91" s="98">
        <f t="shared" si="2"/>
        <v>0</v>
      </c>
      <c r="I91" s="266"/>
    </row>
    <row r="92" spans="1:9" ht="15.75" x14ac:dyDescent="0.25">
      <c r="A92" s="269"/>
      <c r="B92" s="294" t="s">
        <v>1543</v>
      </c>
      <c r="C92" s="295" t="s">
        <v>2439</v>
      </c>
      <c r="D92" s="266" t="s">
        <v>57</v>
      </c>
      <c r="E92" s="310">
        <v>1225</v>
      </c>
      <c r="F92" s="53">
        <v>41731</v>
      </c>
      <c r="G92" s="52">
        <v>1225</v>
      </c>
      <c r="H92" s="98">
        <f t="shared" si="2"/>
        <v>0</v>
      </c>
      <c r="I92" s="266" t="s">
        <v>30</v>
      </c>
    </row>
    <row r="93" spans="1:9" ht="15.75" x14ac:dyDescent="0.25">
      <c r="A93" s="269"/>
      <c r="B93" s="294" t="s">
        <v>1544</v>
      </c>
      <c r="C93" s="295" t="s">
        <v>2439</v>
      </c>
      <c r="D93" s="266" t="s">
        <v>8</v>
      </c>
      <c r="E93" s="310">
        <v>562</v>
      </c>
      <c r="F93" s="53">
        <v>41731</v>
      </c>
      <c r="G93" s="52">
        <v>562</v>
      </c>
      <c r="H93" s="98">
        <f t="shared" si="2"/>
        <v>0</v>
      </c>
      <c r="I93" s="266" t="s">
        <v>8</v>
      </c>
    </row>
    <row r="94" spans="1:9" ht="15.75" x14ac:dyDescent="0.25">
      <c r="A94" s="269"/>
      <c r="B94" s="294" t="s">
        <v>1545</v>
      </c>
      <c r="C94" s="295" t="s">
        <v>2439</v>
      </c>
      <c r="D94" s="266" t="s">
        <v>250</v>
      </c>
      <c r="E94" s="310">
        <v>14209</v>
      </c>
      <c r="F94" s="313" t="s">
        <v>2612</v>
      </c>
      <c r="G94" s="52">
        <v>14209</v>
      </c>
      <c r="H94" s="98">
        <f t="shared" si="2"/>
        <v>0</v>
      </c>
      <c r="I94" s="266"/>
    </row>
    <row r="95" spans="1:9" ht="15.75" x14ac:dyDescent="0.25">
      <c r="A95" s="269"/>
      <c r="B95" s="294" t="s">
        <v>1546</v>
      </c>
      <c r="C95" s="295" t="s">
        <v>2439</v>
      </c>
      <c r="D95" s="266" t="s">
        <v>260</v>
      </c>
      <c r="E95" s="310">
        <v>1704</v>
      </c>
      <c r="F95" s="53">
        <v>41731</v>
      </c>
      <c r="G95" s="52">
        <v>1704</v>
      </c>
      <c r="H95" s="98">
        <f t="shared" si="2"/>
        <v>0</v>
      </c>
      <c r="I95" s="266" t="s">
        <v>45</v>
      </c>
    </row>
    <row r="96" spans="1:9" ht="15.75" x14ac:dyDescent="0.25">
      <c r="A96" s="269"/>
      <c r="B96" s="294" t="s">
        <v>1547</v>
      </c>
      <c r="C96" s="295" t="s">
        <v>2439</v>
      </c>
      <c r="D96" s="266" t="s">
        <v>478</v>
      </c>
      <c r="E96" s="310">
        <v>22910</v>
      </c>
      <c r="F96" s="53">
        <v>41731</v>
      </c>
      <c r="G96" s="52">
        <v>22910</v>
      </c>
      <c r="H96" s="98">
        <f t="shared" si="2"/>
        <v>0</v>
      </c>
      <c r="I96" s="266" t="s">
        <v>65</v>
      </c>
    </row>
    <row r="97" spans="1:9" ht="15.75" x14ac:dyDescent="0.25">
      <c r="A97" s="269"/>
      <c r="B97" s="294" t="s">
        <v>1548</v>
      </c>
      <c r="C97" s="295" t="s">
        <v>2439</v>
      </c>
      <c r="D97" s="266" t="s">
        <v>54</v>
      </c>
      <c r="E97" s="310">
        <v>10398</v>
      </c>
      <c r="F97" s="53">
        <v>41731</v>
      </c>
      <c r="G97" s="52">
        <v>10398</v>
      </c>
      <c r="H97" s="98">
        <f t="shared" si="2"/>
        <v>0</v>
      </c>
      <c r="I97" s="266"/>
    </row>
    <row r="98" spans="1:9" ht="15.75" x14ac:dyDescent="0.25">
      <c r="A98" s="269"/>
      <c r="B98" s="294" t="s">
        <v>1549</v>
      </c>
      <c r="C98" s="295" t="s">
        <v>2439</v>
      </c>
      <c r="D98" s="266" t="s">
        <v>60</v>
      </c>
      <c r="E98" s="310">
        <v>6439.5</v>
      </c>
      <c r="F98" s="319" t="s">
        <v>2613</v>
      </c>
      <c r="G98" s="52">
        <v>6439.5</v>
      </c>
      <c r="H98" s="98">
        <f t="shared" si="2"/>
        <v>0</v>
      </c>
      <c r="I98" s="266" t="s">
        <v>8</v>
      </c>
    </row>
    <row r="99" spans="1:9" ht="15.75" x14ac:dyDescent="0.25">
      <c r="A99" s="269"/>
      <c r="B99" s="294" t="s">
        <v>1550</v>
      </c>
      <c r="C99" s="295" t="s">
        <v>2439</v>
      </c>
      <c r="D99" s="266" t="s">
        <v>11</v>
      </c>
      <c r="E99" s="310">
        <v>15079</v>
      </c>
      <c r="F99" s="53">
        <v>41731</v>
      </c>
      <c r="G99" s="52">
        <v>15079</v>
      </c>
      <c r="H99" s="98">
        <f t="shared" si="2"/>
        <v>0</v>
      </c>
      <c r="I99" s="266"/>
    </row>
    <row r="100" spans="1:9" ht="15.75" x14ac:dyDescent="0.25">
      <c r="A100" s="269"/>
      <c r="B100" s="294" t="s">
        <v>1552</v>
      </c>
      <c r="C100" s="295" t="s">
        <v>2439</v>
      </c>
      <c r="D100" s="266" t="s">
        <v>8</v>
      </c>
      <c r="E100" s="310">
        <v>1415</v>
      </c>
      <c r="F100" s="53">
        <v>41731</v>
      </c>
      <c r="G100" s="52">
        <v>1415</v>
      </c>
      <c r="H100" s="98">
        <f t="shared" si="2"/>
        <v>0</v>
      </c>
      <c r="I100" s="266"/>
    </row>
    <row r="101" spans="1:9" ht="15.75" x14ac:dyDescent="0.25">
      <c r="A101" s="269"/>
      <c r="B101" s="294" t="s">
        <v>1553</v>
      </c>
      <c r="C101" s="295" t="s">
        <v>2439</v>
      </c>
      <c r="D101" s="273" t="s">
        <v>53</v>
      </c>
      <c r="E101" s="318">
        <v>0</v>
      </c>
      <c r="F101" s="53"/>
      <c r="G101" s="52"/>
      <c r="H101" s="98">
        <f t="shared" si="2"/>
        <v>0</v>
      </c>
      <c r="I101" s="266" t="s">
        <v>513</v>
      </c>
    </row>
    <row r="102" spans="1:9" ht="15.75" x14ac:dyDescent="0.25">
      <c r="A102" s="269"/>
      <c r="B102" s="294" t="s">
        <v>1554</v>
      </c>
      <c r="C102" s="295" t="s">
        <v>2439</v>
      </c>
      <c r="D102" s="266" t="s">
        <v>577</v>
      </c>
      <c r="E102" s="310">
        <v>1580</v>
      </c>
      <c r="F102" s="53">
        <v>41731</v>
      </c>
      <c r="G102" s="52">
        <v>1580</v>
      </c>
      <c r="H102" s="98">
        <f t="shared" si="2"/>
        <v>0</v>
      </c>
      <c r="I102" s="266" t="s">
        <v>162</v>
      </c>
    </row>
    <row r="103" spans="1:9" ht="15.75" x14ac:dyDescent="0.25">
      <c r="A103" s="269"/>
      <c r="B103" s="294" t="s">
        <v>1556</v>
      </c>
      <c r="C103" s="295" t="s">
        <v>2439</v>
      </c>
      <c r="D103" s="266" t="s">
        <v>48</v>
      </c>
      <c r="E103" s="310">
        <v>384</v>
      </c>
      <c r="F103" s="53">
        <v>41731</v>
      </c>
      <c r="G103" s="52">
        <v>384</v>
      </c>
      <c r="H103" s="98">
        <f t="shared" si="2"/>
        <v>0</v>
      </c>
      <c r="I103" s="266" t="s">
        <v>162</v>
      </c>
    </row>
    <row r="104" spans="1:9" ht="15.75" x14ac:dyDescent="0.25">
      <c r="A104" s="269"/>
      <c r="B104" s="294" t="s">
        <v>1557</v>
      </c>
      <c r="C104" s="295" t="s">
        <v>2439</v>
      </c>
      <c r="D104" s="266" t="s">
        <v>13</v>
      </c>
      <c r="E104" s="310">
        <v>294</v>
      </c>
      <c r="F104" s="53">
        <v>41731</v>
      </c>
      <c r="G104" s="52">
        <v>294</v>
      </c>
      <c r="H104" s="98">
        <f t="shared" si="2"/>
        <v>0</v>
      </c>
      <c r="I104" s="266"/>
    </row>
    <row r="105" spans="1:9" ht="15.75" x14ac:dyDescent="0.25">
      <c r="A105" s="269"/>
      <c r="B105" s="294" t="s">
        <v>1558</v>
      </c>
      <c r="C105" s="295" t="s">
        <v>2439</v>
      </c>
      <c r="D105" s="266" t="s">
        <v>920</v>
      </c>
      <c r="E105" s="310">
        <v>14228</v>
      </c>
      <c r="F105" s="53">
        <v>41732</v>
      </c>
      <c r="G105" s="52">
        <v>14228</v>
      </c>
      <c r="H105" s="98">
        <f t="shared" si="2"/>
        <v>0</v>
      </c>
      <c r="I105" s="266" t="s">
        <v>12</v>
      </c>
    </row>
    <row r="106" spans="1:9" ht="15.75" x14ac:dyDescent="0.25">
      <c r="A106" s="269"/>
      <c r="B106" s="294" t="s">
        <v>1559</v>
      </c>
      <c r="C106" s="295" t="s">
        <v>2439</v>
      </c>
      <c r="D106" s="266" t="s">
        <v>299</v>
      </c>
      <c r="E106" s="310">
        <v>4605</v>
      </c>
      <c r="F106" s="53">
        <v>41731</v>
      </c>
      <c r="G106" s="52">
        <v>4605</v>
      </c>
      <c r="H106" s="98">
        <f t="shared" si="2"/>
        <v>0</v>
      </c>
      <c r="I106" s="266"/>
    </row>
    <row r="107" spans="1:9" ht="15.75" x14ac:dyDescent="0.25">
      <c r="A107" s="269"/>
      <c r="B107" s="294" t="s">
        <v>1560</v>
      </c>
      <c r="C107" s="295" t="s">
        <v>2439</v>
      </c>
      <c r="D107" s="266" t="s">
        <v>115</v>
      </c>
      <c r="E107" s="310">
        <v>2576</v>
      </c>
      <c r="F107" s="53">
        <v>41731</v>
      </c>
      <c r="G107" s="52">
        <v>2576</v>
      </c>
      <c r="H107" s="98">
        <f t="shared" si="2"/>
        <v>0</v>
      </c>
      <c r="I107" s="266"/>
    </row>
    <row r="108" spans="1:9" ht="15.75" x14ac:dyDescent="0.25">
      <c r="A108" s="269"/>
      <c r="B108" s="294" t="s">
        <v>1561</v>
      </c>
      <c r="C108" s="295" t="s">
        <v>2439</v>
      </c>
      <c r="D108" s="266" t="s">
        <v>8</v>
      </c>
      <c r="E108" s="310">
        <v>646</v>
      </c>
      <c r="F108" s="53">
        <v>41731</v>
      </c>
      <c r="G108" s="52">
        <v>646</v>
      </c>
      <c r="H108" s="98">
        <f t="shared" si="2"/>
        <v>0</v>
      </c>
      <c r="I108" s="266" t="s">
        <v>8</v>
      </c>
    </row>
    <row r="109" spans="1:9" ht="15.75" x14ac:dyDescent="0.25">
      <c r="A109" s="269"/>
      <c r="B109" s="294" t="s">
        <v>1562</v>
      </c>
      <c r="C109" s="295" t="s">
        <v>2439</v>
      </c>
      <c r="D109" s="266" t="s">
        <v>68</v>
      </c>
      <c r="E109" s="310">
        <v>3102</v>
      </c>
      <c r="F109" s="53">
        <v>41732</v>
      </c>
      <c r="G109" s="52">
        <v>3102</v>
      </c>
      <c r="H109" s="98">
        <f t="shared" si="2"/>
        <v>0</v>
      </c>
      <c r="I109" s="266"/>
    </row>
    <row r="110" spans="1:9" ht="15.75" x14ac:dyDescent="0.25">
      <c r="A110" s="269"/>
      <c r="B110" s="294" t="s">
        <v>1563</v>
      </c>
      <c r="C110" s="295" t="s">
        <v>2439</v>
      </c>
      <c r="D110" s="266" t="s">
        <v>8</v>
      </c>
      <c r="E110" s="310">
        <v>7064</v>
      </c>
      <c r="F110" s="53">
        <v>41731</v>
      </c>
      <c r="G110" s="52">
        <v>7064</v>
      </c>
      <c r="H110" s="98">
        <f t="shared" si="2"/>
        <v>0</v>
      </c>
      <c r="I110" s="266" t="s">
        <v>8</v>
      </c>
    </row>
    <row r="111" spans="1:9" ht="15.75" x14ac:dyDescent="0.25">
      <c r="A111" s="269"/>
      <c r="B111" s="294" t="s">
        <v>1564</v>
      </c>
      <c r="C111" s="295" t="s">
        <v>2439</v>
      </c>
      <c r="D111" s="266" t="s">
        <v>152</v>
      </c>
      <c r="E111" s="310">
        <v>9545</v>
      </c>
      <c r="F111" s="53">
        <v>41732</v>
      </c>
      <c r="G111" s="52">
        <v>9545</v>
      </c>
      <c r="H111" s="98">
        <f t="shared" si="2"/>
        <v>0</v>
      </c>
      <c r="I111" s="266" t="s">
        <v>12</v>
      </c>
    </row>
    <row r="112" spans="1:9" ht="15.75" x14ac:dyDescent="0.25">
      <c r="A112" s="269"/>
      <c r="B112" s="294" t="s">
        <v>1565</v>
      </c>
      <c r="C112" s="295" t="s">
        <v>2439</v>
      </c>
      <c r="D112" s="266" t="s">
        <v>8</v>
      </c>
      <c r="E112" s="310">
        <v>1394</v>
      </c>
      <c r="F112" s="53">
        <v>41731</v>
      </c>
      <c r="G112" s="52">
        <v>1394</v>
      </c>
      <c r="H112" s="98">
        <f t="shared" si="2"/>
        <v>0</v>
      </c>
      <c r="I112" s="266" t="s">
        <v>8</v>
      </c>
    </row>
    <row r="113" spans="1:9" ht="15.75" x14ac:dyDescent="0.25">
      <c r="A113" s="269"/>
      <c r="B113" s="294" t="s">
        <v>1566</v>
      </c>
      <c r="C113" s="295" t="s">
        <v>2439</v>
      </c>
      <c r="D113" s="266" t="s">
        <v>233</v>
      </c>
      <c r="E113" s="310">
        <v>1767</v>
      </c>
      <c r="F113" s="53">
        <v>41732</v>
      </c>
      <c r="G113" s="52">
        <v>1767</v>
      </c>
      <c r="H113" s="98">
        <f t="shared" si="2"/>
        <v>0</v>
      </c>
      <c r="I113" s="266" t="s">
        <v>12</v>
      </c>
    </row>
    <row r="114" spans="1:9" ht="15.75" x14ac:dyDescent="0.25">
      <c r="A114" s="269"/>
      <c r="B114" s="294" t="s">
        <v>1567</v>
      </c>
      <c r="C114" s="295" t="s">
        <v>2439</v>
      </c>
      <c r="D114" s="266" t="s">
        <v>191</v>
      </c>
      <c r="E114" s="310">
        <v>2500</v>
      </c>
      <c r="F114" s="53">
        <v>41732</v>
      </c>
      <c r="G114" s="52">
        <v>2500</v>
      </c>
      <c r="H114" s="98">
        <f t="shared" si="2"/>
        <v>0</v>
      </c>
      <c r="I114" s="266" t="s">
        <v>12</v>
      </c>
    </row>
    <row r="115" spans="1:9" ht="15.75" x14ac:dyDescent="0.25">
      <c r="A115" s="269"/>
      <c r="B115" s="294" t="s">
        <v>1569</v>
      </c>
      <c r="C115" s="295" t="s">
        <v>2439</v>
      </c>
      <c r="D115" s="266" t="s">
        <v>78</v>
      </c>
      <c r="E115" s="310">
        <v>2639</v>
      </c>
      <c r="F115" s="53">
        <v>41732</v>
      </c>
      <c r="G115" s="52">
        <v>2639</v>
      </c>
      <c r="H115" s="98">
        <f t="shared" si="2"/>
        <v>0</v>
      </c>
      <c r="I115" s="266" t="s">
        <v>12</v>
      </c>
    </row>
    <row r="116" spans="1:9" ht="15.75" x14ac:dyDescent="0.25">
      <c r="A116" s="269"/>
      <c r="B116" s="294" t="s">
        <v>1570</v>
      </c>
      <c r="C116" s="295" t="s">
        <v>2439</v>
      </c>
      <c r="D116" s="266" t="s">
        <v>144</v>
      </c>
      <c r="E116" s="310">
        <v>3264</v>
      </c>
      <c r="F116" s="53">
        <v>41732</v>
      </c>
      <c r="G116" s="64">
        <v>3264</v>
      </c>
      <c r="H116" s="98">
        <f t="shared" si="2"/>
        <v>0</v>
      </c>
      <c r="I116" s="266" t="s">
        <v>12</v>
      </c>
    </row>
    <row r="117" spans="1:9" ht="15.75" x14ac:dyDescent="0.25">
      <c r="A117" s="269"/>
      <c r="B117" s="294" t="s">
        <v>1571</v>
      </c>
      <c r="C117" s="295" t="s">
        <v>2439</v>
      </c>
      <c r="D117" s="266" t="s">
        <v>99</v>
      </c>
      <c r="E117" s="310">
        <v>5667</v>
      </c>
      <c r="F117" s="53">
        <v>41732</v>
      </c>
      <c r="G117" s="64">
        <v>5667</v>
      </c>
      <c r="H117" s="98">
        <f t="shared" si="2"/>
        <v>0</v>
      </c>
      <c r="I117" s="266" t="s">
        <v>12</v>
      </c>
    </row>
    <row r="118" spans="1:9" ht="15.75" x14ac:dyDescent="0.25">
      <c r="A118" s="269"/>
      <c r="B118" s="294" t="s">
        <v>1572</v>
      </c>
      <c r="C118" s="295" t="s">
        <v>2439</v>
      </c>
      <c r="D118" s="266" t="s">
        <v>468</v>
      </c>
      <c r="E118" s="310">
        <v>4220</v>
      </c>
      <c r="F118" s="53">
        <v>41732</v>
      </c>
      <c r="G118" s="64">
        <v>4220</v>
      </c>
      <c r="H118" s="98">
        <f t="shared" si="2"/>
        <v>0</v>
      </c>
      <c r="I118" s="266"/>
    </row>
    <row r="119" spans="1:9" ht="15.75" x14ac:dyDescent="0.25">
      <c r="A119" s="269"/>
      <c r="B119" s="294" t="s">
        <v>1573</v>
      </c>
      <c r="C119" s="295" t="s">
        <v>2439</v>
      </c>
      <c r="D119" s="266" t="s">
        <v>129</v>
      </c>
      <c r="E119" s="310">
        <v>760</v>
      </c>
      <c r="F119" s="53">
        <v>41731</v>
      </c>
      <c r="G119" s="52">
        <v>760</v>
      </c>
      <c r="H119" s="98">
        <f t="shared" si="2"/>
        <v>0</v>
      </c>
      <c r="I119" s="266" t="s">
        <v>8</v>
      </c>
    </row>
    <row r="120" spans="1:9" ht="15.75" x14ac:dyDescent="0.25">
      <c r="A120" s="269"/>
      <c r="B120" s="294" t="s">
        <v>1574</v>
      </c>
      <c r="C120" s="295" t="s">
        <v>2439</v>
      </c>
      <c r="D120" s="266" t="s">
        <v>2614</v>
      </c>
      <c r="E120" s="310">
        <v>875</v>
      </c>
      <c r="F120" s="53">
        <v>41731</v>
      </c>
      <c r="G120" s="52">
        <v>875</v>
      </c>
      <c r="H120" s="98">
        <f t="shared" si="2"/>
        <v>0</v>
      </c>
      <c r="I120" s="266"/>
    </row>
    <row r="121" spans="1:9" ht="15.75" x14ac:dyDescent="0.25">
      <c r="A121" s="269"/>
      <c r="B121" s="294" t="s">
        <v>1575</v>
      </c>
      <c r="C121" s="295" t="s">
        <v>2439</v>
      </c>
      <c r="D121" s="266" t="s">
        <v>8</v>
      </c>
      <c r="E121" s="310">
        <v>772</v>
      </c>
      <c r="F121" s="53">
        <v>41731</v>
      </c>
      <c r="G121" s="52">
        <v>772</v>
      </c>
      <c r="H121" s="98">
        <f t="shared" si="2"/>
        <v>0</v>
      </c>
      <c r="I121" s="266" t="s">
        <v>8</v>
      </c>
    </row>
    <row r="122" spans="1:9" ht="15.75" x14ac:dyDescent="0.25">
      <c r="A122" s="269"/>
      <c r="B122" s="294" t="s">
        <v>1576</v>
      </c>
      <c r="C122" s="295" t="s">
        <v>2439</v>
      </c>
      <c r="D122" s="266" t="s">
        <v>435</v>
      </c>
      <c r="E122" s="310">
        <v>5542</v>
      </c>
      <c r="F122" s="317" t="s">
        <v>2615</v>
      </c>
      <c r="G122" s="52">
        <v>5542</v>
      </c>
      <c r="H122" s="98">
        <f t="shared" si="2"/>
        <v>0</v>
      </c>
      <c r="I122" s="266" t="s">
        <v>8</v>
      </c>
    </row>
    <row r="123" spans="1:9" ht="15.75" x14ac:dyDescent="0.25">
      <c r="A123" s="269"/>
      <c r="B123" s="294" t="s">
        <v>1578</v>
      </c>
      <c r="C123" s="295" t="s">
        <v>2439</v>
      </c>
      <c r="D123" s="266" t="s">
        <v>106</v>
      </c>
      <c r="E123" s="310">
        <v>127070</v>
      </c>
      <c r="F123" s="53">
        <v>41739</v>
      </c>
      <c r="G123" s="52">
        <v>127070</v>
      </c>
      <c r="H123" s="98">
        <f t="shared" si="2"/>
        <v>0</v>
      </c>
      <c r="I123" s="266"/>
    </row>
    <row r="124" spans="1:9" ht="15.75" x14ac:dyDescent="0.25">
      <c r="A124" s="269"/>
      <c r="B124" s="294" t="s">
        <v>1579</v>
      </c>
      <c r="C124" s="295" t="s">
        <v>2439</v>
      </c>
      <c r="D124" s="266" t="s">
        <v>494</v>
      </c>
      <c r="E124" s="310">
        <v>2047</v>
      </c>
      <c r="F124" s="53">
        <v>41731</v>
      </c>
      <c r="G124" s="52">
        <v>2047</v>
      </c>
      <c r="H124" s="98">
        <f t="shared" si="2"/>
        <v>0</v>
      </c>
      <c r="I124" s="266"/>
    </row>
    <row r="125" spans="1:9" ht="15.75" x14ac:dyDescent="0.25">
      <c r="A125" s="269"/>
      <c r="B125" s="294" t="s">
        <v>1580</v>
      </c>
      <c r="C125" s="295" t="s">
        <v>2439</v>
      </c>
      <c r="D125" s="266" t="s">
        <v>39</v>
      </c>
      <c r="E125" s="310">
        <v>8390</v>
      </c>
      <c r="F125" s="319" t="s">
        <v>2616</v>
      </c>
      <c r="G125" s="52">
        <v>8390</v>
      </c>
      <c r="H125" s="98">
        <f t="shared" si="2"/>
        <v>0</v>
      </c>
      <c r="I125" s="266"/>
    </row>
    <row r="126" spans="1:9" ht="15.75" x14ac:dyDescent="0.25">
      <c r="A126" s="269"/>
      <c r="B126" s="294" t="s">
        <v>1581</v>
      </c>
      <c r="C126" s="295" t="s">
        <v>2439</v>
      </c>
      <c r="D126" s="266" t="s">
        <v>152</v>
      </c>
      <c r="E126" s="310">
        <v>7398</v>
      </c>
      <c r="F126" s="53">
        <v>41731</v>
      </c>
      <c r="G126" s="52">
        <v>7398</v>
      </c>
      <c r="H126" s="98">
        <f t="shared" si="2"/>
        <v>0</v>
      </c>
      <c r="I126" s="266"/>
    </row>
    <row r="127" spans="1:9" ht="15.75" x14ac:dyDescent="0.25">
      <c r="A127" s="269"/>
      <c r="B127" s="294" t="s">
        <v>1582</v>
      </c>
      <c r="C127" s="295" t="s">
        <v>2439</v>
      </c>
      <c r="D127" s="266" t="s">
        <v>106</v>
      </c>
      <c r="E127" s="310">
        <v>1900</v>
      </c>
      <c r="F127" s="53">
        <v>41739</v>
      </c>
      <c r="G127" s="52">
        <v>1900</v>
      </c>
      <c r="H127" s="98">
        <f t="shared" si="2"/>
        <v>0</v>
      </c>
      <c r="I127" s="266" t="s">
        <v>21</v>
      </c>
    </row>
    <row r="128" spans="1:9" ht="15.75" x14ac:dyDescent="0.25">
      <c r="A128" s="269"/>
      <c r="B128" s="294" t="s">
        <v>1583</v>
      </c>
      <c r="C128" s="295" t="s">
        <v>2439</v>
      </c>
      <c r="D128" s="266" t="s">
        <v>19</v>
      </c>
      <c r="E128" s="310">
        <v>8500</v>
      </c>
      <c r="F128" s="53">
        <v>41733</v>
      </c>
      <c r="G128" s="52">
        <v>8500</v>
      </c>
      <c r="H128" s="98">
        <f t="shared" si="2"/>
        <v>0</v>
      </c>
      <c r="I128" s="266" t="s">
        <v>21</v>
      </c>
    </row>
    <row r="129" spans="1:9" ht="15.75" x14ac:dyDescent="0.25">
      <c r="A129" s="269"/>
      <c r="B129" s="294" t="s">
        <v>1584</v>
      </c>
      <c r="C129" s="295" t="s">
        <v>2439</v>
      </c>
      <c r="D129" s="266" t="s">
        <v>14</v>
      </c>
      <c r="E129" s="310">
        <v>6221</v>
      </c>
      <c r="F129" s="53">
        <v>41732</v>
      </c>
      <c r="G129" s="52">
        <v>6221</v>
      </c>
      <c r="H129" s="98">
        <f t="shared" si="2"/>
        <v>0</v>
      </c>
      <c r="I129" s="266" t="s">
        <v>21</v>
      </c>
    </row>
    <row r="130" spans="1:9" ht="15.75" x14ac:dyDescent="0.25">
      <c r="A130" s="269"/>
      <c r="B130" s="294" t="s">
        <v>1585</v>
      </c>
      <c r="C130" s="295" t="s">
        <v>2439</v>
      </c>
      <c r="D130" s="266" t="s">
        <v>503</v>
      </c>
      <c r="E130" s="327">
        <v>16344</v>
      </c>
      <c r="F130" s="53">
        <v>41731</v>
      </c>
      <c r="G130" s="52">
        <v>16344</v>
      </c>
      <c r="H130" s="98">
        <f t="shared" si="2"/>
        <v>0</v>
      </c>
      <c r="I130" s="266"/>
    </row>
    <row r="131" spans="1:9" ht="15.75" x14ac:dyDescent="0.25">
      <c r="A131" s="269">
        <v>41732</v>
      </c>
      <c r="B131" s="294" t="s">
        <v>1586</v>
      </c>
      <c r="C131" s="295" t="s">
        <v>2439</v>
      </c>
      <c r="D131" s="266" t="s">
        <v>21</v>
      </c>
      <c r="E131" s="310">
        <v>242</v>
      </c>
      <c r="F131" s="53">
        <v>41751</v>
      </c>
      <c r="G131" s="52">
        <v>242</v>
      </c>
      <c r="H131" s="98">
        <f t="shared" si="2"/>
        <v>0</v>
      </c>
      <c r="I131" s="266"/>
    </row>
    <row r="132" spans="1:9" ht="15.75" x14ac:dyDescent="0.25">
      <c r="A132" s="269"/>
      <c r="B132" s="294" t="s">
        <v>1588</v>
      </c>
      <c r="C132" s="295" t="s">
        <v>2439</v>
      </c>
      <c r="D132" s="266" t="s">
        <v>269</v>
      </c>
      <c r="E132" s="310">
        <v>2730</v>
      </c>
      <c r="F132" s="53">
        <v>41732</v>
      </c>
      <c r="G132" s="52">
        <v>2730</v>
      </c>
      <c r="H132" s="98">
        <f t="shared" si="2"/>
        <v>0</v>
      </c>
      <c r="I132" s="266"/>
    </row>
    <row r="133" spans="1:9" ht="15.75" x14ac:dyDescent="0.25">
      <c r="A133" s="263"/>
      <c r="B133" s="301"/>
      <c r="C133" s="302"/>
      <c r="D133" s="51" t="s">
        <v>1280</v>
      </c>
      <c r="E133" s="303"/>
      <c r="F133" s="39"/>
      <c r="G133" s="38"/>
      <c r="H133" s="40">
        <f t="shared" si="2"/>
        <v>0</v>
      </c>
      <c r="I133" s="282"/>
    </row>
    <row r="134" spans="1:9" ht="15.75" x14ac:dyDescent="0.25">
      <c r="A134" s="263"/>
      <c r="B134" s="301"/>
      <c r="C134" s="302"/>
      <c r="D134" s="51" t="s">
        <v>1206</v>
      </c>
      <c r="E134" s="304"/>
      <c r="F134" s="31"/>
      <c r="G134" s="58"/>
      <c r="H134" s="289">
        <f t="shared" si="2"/>
        <v>0</v>
      </c>
      <c r="I134" s="282"/>
    </row>
    <row r="135" spans="1:9" ht="15.75" x14ac:dyDescent="0.25">
      <c r="A135" s="263"/>
      <c r="B135" s="301"/>
      <c r="C135" s="302"/>
      <c r="D135" s="51" t="s">
        <v>1206</v>
      </c>
      <c r="E135" s="304"/>
      <c r="F135" s="31"/>
      <c r="G135" s="58"/>
      <c r="H135" s="289"/>
    </row>
    <row r="136" spans="1:9" ht="18.75" x14ac:dyDescent="0.3">
      <c r="A136" s="589" t="str">
        <f>A70</f>
        <v>REMISIONES DE    ABRIL         2 0 1 4</v>
      </c>
      <c r="B136" s="589"/>
      <c r="C136" s="589"/>
      <c r="D136" s="591"/>
      <c r="E136" s="591"/>
      <c r="F136" s="591"/>
      <c r="G136" s="305"/>
      <c r="H136" s="306"/>
    </row>
    <row r="137" spans="1:9" ht="35.25" thickBot="1" x14ac:dyDescent="0.35">
      <c r="A137" s="255" t="s">
        <v>1</v>
      </c>
      <c r="B137" s="291" t="s">
        <v>2</v>
      </c>
      <c r="C137" s="292"/>
      <c r="D137" s="258" t="s">
        <v>1281</v>
      </c>
      <c r="E137" s="259" t="s">
        <v>4</v>
      </c>
      <c r="F137" s="293" t="s">
        <v>5</v>
      </c>
      <c r="G137" s="261" t="s">
        <v>6</v>
      </c>
      <c r="H137" s="307" t="s">
        <v>7</v>
      </c>
    </row>
    <row r="138" spans="1:9" ht="16.5" thickTop="1" x14ac:dyDescent="0.25">
      <c r="A138" s="269">
        <v>41732</v>
      </c>
      <c r="B138" s="294" t="s">
        <v>1589</v>
      </c>
      <c r="C138" s="308" t="s">
        <v>2439</v>
      </c>
      <c r="D138" s="266" t="s">
        <v>11</v>
      </c>
      <c r="E138" s="66">
        <v>9832.5</v>
      </c>
      <c r="F138" s="298">
        <v>41754</v>
      </c>
      <c r="G138" s="299">
        <v>9832.5</v>
      </c>
      <c r="H138" s="40">
        <f>E138-G138</f>
        <v>0</v>
      </c>
      <c r="I138" s="266" t="s">
        <v>8</v>
      </c>
    </row>
    <row r="139" spans="1:9" x14ac:dyDescent="0.25">
      <c r="A139" s="269"/>
      <c r="B139" s="309" t="s">
        <v>1590</v>
      </c>
      <c r="C139" s="308" t="s">
        <v>2439</v>
      </c>
      <c r="D139" s="266" t="s">
        <v>8</v>
      </c>
      <c r="E139" s="310">
        <v>6227</v>
      </c>
      <c r="F139" s="53">
        <v>41732</v>
      </c>
      <c r="G139" s="52">
        <v>6227</v>
      </c>
      <c r="H139" s="98">
        <f>E139-G139</f>
        <v>0</v>
      </c>
      <c r="I139" s="266" t="s">
        <v>8</v>
      </c>
    </row>
    <row r="140" spans="1:9" ht="15.75" x14ac:dyDescent="0.25">
      <c r="A140" s="269"/>
      <c r="B140" s="294" t="s">
        <v>1591</v>
      </c>
      <c r="C140" s="308" t="s">
        <v>2439</v>
      </c>
      <c r="D140" s="273" t="s">
        <v>53</v>
      </c>
      <c r="E140" s="318">
        <v>0</v>
      </c>
      <c r="F140" s="505"/>
      <c r="G140" s="506"/>
      <c r="H140" s="98">
        <f t="shared" ref="H140:H200" si="3">E140-G140</f>
        <v>0</v>
      </c>
      <c r="I140" s="266" t="s">
        <v>513</v>
      </c>
    </row>
    <row r="141" spans="1:9" x14ac:dyDescent="0.25">
      <c r="A141" s="269"/>
      <c r="B141" s="309" t="s">
        <v>1592</v>
      </c>
      <c r="C141" s="308" t="s">
        <v>2439</v>
      </c>
      <c r="D141" s="266" t="s">
        <v>13</v>
      </c>
      <c r="E141" s="310">
        <v>3183.5</v>
      </c>
      <c r="F141" s="53">
        <v>41732</v>
      </c>
      <c r="G141" s="52">
        <v>3183.5</v>
      </c>
      <c r="H141" s="98">
        <f t="shared" si="3"/>
        <v>0</v>
      </c>
      <c r="I141" s="266" t="s">
        <v>217</v>
      </c>
    </row>
    <row r="142" spans="1:9" ht="15.75" x14ac:dyDescent="0.25">
      <c r="A142" s="269"/>
      <c r="B142" s="294" t="s">
        <v>1593</v>
      </c>
      <c r="C142" s="308" t="s">
        <v>2439</v>
      </c>
      <c r="D142" s="266" t="s">
        <v>24</v>
      </c>
      <c r="E142" s="310">
        <v>2595</v>
      </c>
      <c r="F142" s="53">
        <v>41732</v>
      </c>
      <c r="G142" s="52">
        <v>2595</v>
      </c>
      <c r="H142" s="98">
        <f t="shared" si="3"/>
        <v>0</v>
      </c>
      <c r="I142" s="266" t="s">
        <v>8</v>
      </c>
    </row>
    <row r="143" spans="1:9" x14ac:dyDescent="0.25">
      <c r="A143" s="269"/>
      <c r="B143" s="309" t="s">
        <v>1594</v>
      </c>
      <c r="C143" s="308" t="s">
        <v>2439</v>
      </c>
      <c r="D143" s="266" t="s">
        <v>46</v>
      </c>
      <c r="E143" s="310">
        <v>2384</v>
      </c>
      <c r="F143" s="53">
        <v>41732</v>
      </c>
      <c r="G143" s="52">
        <v>2384</v>
      </c>
      <c r="H143" s="98">
        <f t="shared" si="3"/>
        <v>0</v>
      </c>
      <c r="I143" s="266" t="s">
        <v>162</v>
      </c>
    </row>
    <row r="144" spans="1:9" ht="15.75" x14ac:dyDescent="0.25">
      <c r="A144" s="269"/>
      <c r="B144" s="294" t="s">
        <v>1595</v>
      </c>
      <c r="C144" s="308" t="s">
        <v>2439</v>
      </c>
      <c r="D144" s="266" t="s">
        <v>23</v>
      </c>
      <c r="E144" s="310">
        <v>7770</v>
      </c>
      <c r="F144" s="53">
        <v>41732</v>
      </c>
      <c r="G144" s="52">
        <v>7770</v>
      </c>
      <c r="H144" s="98">
        <f t="shared" si="3"/>
        <v>0</v>
      </c>
      <c r="I144" s="266"/>
    </row>
    <row r="145" spans="1:9" x14ac:dyDescent="0.25">
      <c r="A145" s="269"/>
      <c r="B145" s="309" t="s">
        <v>1596</v>
      </c>
      <c r="C145" s="308" t="s">
        <v>2439</v>
      </c>
      <c r="D145" s="266" t="s">
        <v>24</v>
      </c>
      <c r="E145" s="310">
        <v>80</v>
      </c>
      <c r="F145" s="53">
        <v>41732</v>
      </c>
      <c r="G145" s="52">
        <v>80</v>
      </c>
      <c r="H145" s="98">
        <f t="shared" si="3"/>
        <v>0</v>
      </c>
      <c r="I145" s="266" t="s">
        <v>8</v>
      </c>
    </row>
    <row r="146" spans="1:9" ht="15.75" x14ac:dyDescent="0.25">
      <c r="A146" s="269"/>
      <c r="B146" s="294" t="s">
        <v>1597</v>
      </c>
      <c r="C146" s="308" t="s">
        <v>2439</v>
      </c>
      <c r="D146" s="266" t="s">
        <v>116</v>
      </c>
      <c r="E146" s="310">
        <v>4677.6000000000004</v>
      </c>
      <c r="F146" s="53">
        <v>41732</v>
      </c>
      <c r="G146" s="52">
        <v>4677.6000000000004</v>
      </c>
      <c r="H146" s="98">
        <f t="shared" si="3"/>
        <v>0</v>
      </c>
      <c r="I146" s="266"/>
    </row>
    <row r="147" spans="1:9" x14ac:dyDescent="0.25">
      <c r="A147" s="269"/>
      <c r="B147" s="309" t="s">
        <v>1598</v>
      </c>
      <c r="C147" s="308" t="s">
        <v>2439</v>
      </c>
      <c r="D147" s="266" t="s">
        <v>502</v>
      </c>
      <c r="E147" s="310">
        <v>1996</v>
      </c>
      <c r="F147" s="53">
        <v>41732</v>
      </c>
      <c r="G147" s="52">
        <v>1996</v>
      </c>
      <c r="H147" s="98">
        <f t="shared" si="3"/>
        <v>0</v>
      </c>
      <c r="I147" s="266"/>
    </row>
    <row r="148" spans="1:9" ht="15.75" x14ac:dyDescent="0.25">
      <c r="A148" s="269"/>
      <c r="B148" s="294" t="s">
        <v>1599</v>
      </c>
      <c r="C148" s="308" t="s">
        <v>2439</v>
      </c>
      <c r="D148" s="266" t="s">
        <v>58</v>
      </c>
      <c r="E148" s="310">
        <v>1367.1</v>
      </c>
      <c r="F148" s="53">
        <v>41732</v>
      </c>
      <c r="G148" s="52">
        <v>1367.1</v>
      </c>
      <c r="H148" s="98">
        <f t="shared" si="3"/>
        <v>0</v>
      </c>
      <c r="I148" s="266" t="s">
        <v>30</v>
      </c>
    </row>
    <row r="149" spans="1:9" x14ac:dyDescent="0.25">
      <c r="A149" s="269"/>
      <c r="B149" s="309" t="s">
        <v>1601</v>
      </c>
      <c r="C149" s="308" t="s">
        <v>2439</v>
      </c>
      <c r="D149" s="266" t="s">
        <v>58</v>
      </c>
      <c r="E149" s="310">
        <v>2335</v>
      </c>
      <c r="F149" s="313" t="s">
        <v>2617</v>
      </c>
      <c r="G149" s="52">
        <v>2335</v>
      </c>
      <c r="H149" s="98">
        <f t="shared" si="3"/>
        <v>0</v>
      </c>
      <c r="I149" s="266"/>
    </row>
    <row r="150" spans="1:9" ht="15.75" x14ac:dyDescent="0.25">
      <c r="A150" s="269"/>
      <c r="B150" s="294" t="s">
        <v>1602</v>
      </c>
      <c r="C150" s="308" t="s">
        <v>2439</v>
      </c>
      <c r="D150" s="266" t="s">
        <v>29</v>
      </c>
      <c r="E150" s="310">
        <v>4949.6000000000004</v>
      </c>
      <c r="F150" s="53">
        <v>41732</v>
      </c>
      <c r="G150" s="52">
        <v>4949.6000000000004</v>
      </c>
      <c r="H150" s="98">
        <f t="shared" si="3"/>
        <v>0</v>
      </c>
      <c r="I150" s="266"/>
    </row>
    <row r="151" spans="1:9" x14ac:dyDescent="0.25">
      <c r="A151" s="269"/>
      <c r="B151" s="309" t="s">
        <v>1604</v>
      </c>
      <c r="C151" s="308" t="s">
        <v>2439</v>
      </c>
      <c r="D151" s="266" t="s">
        <v>57</v>
      </c>
      <c r="E151" s="310">
        <v>490</v>
      </c>
      <c r="F151" s="53">
        <v>41732</v>
      </c>
      <c r="G151" s="52">
        <v>490</v>
      </c>
      <c r="H151" s="98">
        <f t="shared" si="3"/>
        <v>0</v>
      </c>
      <c r="I151" s="266" t="s">
        <v>30</v>
      </c>
    </row>
    <row r="152" spans="1:9" ht="15.75" x14ac:dyDescent="0.25">
      <c r="A152" s="269"/>
      <c r="B152" s="294" t="s">
        <v>1606</v>
      </c>
      <c r="C152" s="308" t="s">
        <v>2439</v>
      </c>
      <c r="D152" s="266" t="s">
        <v>490</v>
      </c>
      <c r="E152" s="310">
        <v>2099.6</v>
      </c>
      <c r="F152" s="53">
        <v>41701</v>
      </c>
      <c r="G152" s="52">
        <v>2099.6</v>
      </c>
      <c r="H152" s="98">
        <f t="shared" si="3"/>
        <v>0</v>
      </c>
      <c r="I152" s="266" t="s">
        <v>30</v>
      </c>
    </row>
    <row r="153" spans="1:9" x14ac:dyDescent="0.25">
      <c r="A153" s="269"/>
      <c r="B153" s="309" t="s">
        <v>1607</v>
      </c>
      <c r="C153" s="308" t="s">
        <v>2439</v>
      </c>
      <c r="D153" s="266" t="s">
        <v>1793</v>
      </c>
      <c r="E153" s="310">
        <v>1102.1500000000001</v>
      </c>
      <c r="F153" s="53">
        <v>41732</v>
      </c>
      <c r="G153" s="52">
        <v>1102.1500000000001</v>
      </c>
      <c r="H153" s="98">
        <f t="shared" si="3"/>
        <v>0</v>
      </c>
      <c r="I153" s="266" t="s">
        <v>30</v>
      </c>
    </row>
    <row r="154" spans="1:9" ht="15.75" x14ac:dyDescent="0.25">
      <c r="A154" s="269"/>
      <c r="B154" s="294" t="s">
        <v>1608</v>
      </c>
      <c r="C154" s="308" t="s">
        <v>2439</v>
      </c>
      <c r="D154" s="266" t="s">
        <v>55</v>
      </c>
      <c r="E154" s="310">
        <v>9491.6</v>
      </c>
      <c r="F154" s="53">
        <v>41732</v>
      </c>
      <c r="G154" s="52">
        <v>9491.6</v>
      </c>
      <c r="H154" s="98">
        <f t="shared" si="3"/>
        <v>0</v>
      </c>
      <c r="I154" s="266" t="s">
        <v>8</v>
      </c>
    </row>
    <row r="155" spans="1:9" x14ac:dyDescent="0.25">
      <c r="A155" s="269"/>
      <c r="B155" s="309" t="s">
        <v>1609</v>
      </c>
      <c r="C155" s="308" t="s">
        <v>2439</v>
      </c>
      <c r="D155" s="266" t="s">
        <v>74</v>
      </c>
      <c r="E155" s="310">
        <v>1270</v>
      </c>
      <c r="F155" s="53">
        <v>41732</v>
      </c>
      <c r="G155" s="52">
        <v>1270</v>
      </c>
      <c r="H155" s="98">
        <f t="shared" si="3"/>
        <v>0</v>
      </c>
      <c r="I155" s="266"/>
    </row>
    <row r="156" spans="1:9" ht="15.75" x14ac:dyDescent="0.25">
      <c r="A156" s="269"/>
      <c r="B156" s="294" t="s">
        <v>1610</v>
      </c>
      <c r="C156" s="308" t="s">
        <v>2439</v>
      </c>
      <c r="D156" s="266" t="s">
        <v>16</v>
      </c>
      <c r="E156" s="310">
        <v>113005.2</v>
      </c>
      <c r="F156" s="53">
        <v>41738</v>
      </c>
      <c r="G156" s="52">
        <v>113005.2</v>
      </c>
      <c r="H156" s="98">
        <f t="shared" si="3"/>
        <v>0</v>
      </c>
      <c r="I156" s="266" t="s">
        <v>65</v>
      </c>
    </row>
    <row r="157" spans="1:9" x14ac:dyDescent="0.25">
      <c r="A157" s="269"/>
      <c r="B157" s="309" t="s">
        <v>1611</v>
      </c>
      <c r="C157" s="308" t="s">
        <v>2439</v>
      </c>
      <c r="D157" s="266" t="s">
        <v>545</v>
      </c>
      <c r="E157" s="310">
        <v>14006</v>
      </c>
      <c r="F157" s="53">
        <v>41732</v>
      </c>
      <c r="G157" s="52">
        <v>14006</v>
      </c>
      <c r="H157" s="98">
        <f t="shared" si="3"/>
        <v>0</v>
      </c>
      <c r="I157" s="266"/>
    </row>
    <row r="158" spans="1:9" ht="15.75" x14ac:dyDescent="0.25">
      <c r="A158" s="269"/>
      <c r="B158" s="294" t="s">
        <v>1612</v>
      </c>
      <c r="C158" s="308" t="s">
        <v>2439</v>
      </c>
      <c r="D158" s="266" t="s">
        <v>366</v>
      </c>
      <c r="E158" s="310">
        <v>8716.2000000000007</v>
      </c>
      <c r="F158" s="53">
        <v>41732</v>
      </c>
      <c r="G158" s="52">
        <v>8716.2000000000007</v>
      </c>
      <c r="H158" s="98">
        <f t="shared" si="3"/>
        <v>0</v>
      </c>
      <c r="I158" s="266" t="s">
        <v>21</v>
      </c>
    </row>
    <row r="159" spans="1:9" x14ac:dyDescent="0.25">
      <c r="A159" s="269"/>
      <c r="B159" s="309" t="s">
        <v>1613</v>
      </c>
      <c r="C159" s="308" t="s">
        <v>2439</v>
      </c>
      <c r="D159" s="266" t="s">
        <v>36</v>
      </c>
      <c r="E159" s="310">
        <v>28487.08</v>
      </c>
      <c r="F159" s="53">
        <v>41733</v>
      </c>
      <c r="G159" s="52">
        <v>28487.08</v>
      </c>
      <c r="H159" s="98">
        <f t="shared" si="3"/>
        <v>0</v>
      </c>
      <c r="I159" s="266" t="s">
        <v>162</v>
      </c>
    </row>
    <row r="160" spans="1:9" ht="15.75" x14ac:dyDescent="0.25">
      <c r="A160" s="269"/>
      <c r="B160" s="294" t="s">
        <v>1614</v>
      </c>
      <c r="C160" s="308" t="s">
        <v>2439</v>
      </c>
      <c r="D160" s="266" t="s">
        <v>124</v>
      </c>
      <c r="E160" s="310">
        <v>7157</v>
      </c>
      <c r="F160" s="53">
        <v>41732</v>
      </c>
      <c r="G160" s="52">
        <v>7157</v>
      </c>
      <c r="H160" s="98">
        <f t="shared" si="3"/>
        <v>0</v>
      </c>
      <c r="I160" s="266" t="s">
        <v>30</v>
      </c>
    </row>
    <row r="161" spans="1:9" s="32" customFormat="1" x14ac:dyDescent="0.25">
      <c r="A161" s="269"/>
      <c r="B161" s="309" t="s">
        <v>1616</v>
      </c>
      <c r="C161" s="308" t="s">
        <v>2439</v>
      </c>
      <c r="D161" s="266" t="s">
        <v>704</v>
      </c>
      <c r="E161" s="310">
        <v>1505</v>
      </c>
      <c r="F161" s="53">
        <v>41732</v>
      </c>
      <c r="G161" s="52">
        <v>1505</v>
      </c>
      <c r="H161" s="98">
        <f t="shared" si="3"/>
        <v>0</v>
      </c>
      <c r="I161" s="266" t="s">
        <v>162</v>
      </c>
    </row>
    <row r="162" spans="1:9" s="32" customFormat="1" ht="15.75" x14ac:dyDescent="0.25">
      <c r="A162" s="269"/>
      <c r="B162" s="294" t="s">
        <v>1617</v>
      </c>
      <c r="C162" s="308" t="s">
        <v>2439</v>
      </c>
      <c r="D162" s="266" t="s">
        <v>32</v>
      </c>
      <c r="E162" s="310">
        <v>8555.4</v>
      </c>
      <c r="F162" s="53">
        <v>41732</v>
      </c>
      <c r="G162" s="52">
        <v>8555.4</v>
      </c>
      <c r="H162" s="98">
        <f t="shared" si="3"/>
        <v>0</v>
      </c>
      <c r="I162" s="266" t="s">
        <v>30</v>
      </c>
    </row>
    <row r="163" spans="1:9" s="32" customFormat="1" x14ac:dyDescent="0.25">
      <c r="A163" s="269"/>
      <c r="B163" s="309" t="s">
        <v>1618</v>
      </c>
      <c r="C163" s="308" t="s">
        <v>2439</v>
      </c>
      <c r="D163" s="266" t="s">
        <v>312</v>
      </c>
      <c r="E163" s="310">
        <v>8081</v>
      </c>
      <c r="F163" s="53">
        <v>41732</v>
      </c>
      <c r="G163" s="52">
        <v>8081</v>
      </c>
      <c r="H163" s="98">
        <f t="shared" si="3"/>
        <v>0</v>
      </c>
      <c r="I163" s="266" t="s">
        <v>162</v>
      </c>
    </row>
    <row r="164" spans="1:9" s="32" customFormat="1" ht="15.75" x14ac:dyDescent="0.25">
      <c r="A164" s="269"/>
      <c r="B164" s="294" t="s">
        <v>1619</v>
      </c>
      <c r="C164" s="308" t="s">
        <v>2439</v>
      </c>
      <c r="D164" s="266" t="s">
        <v>250</v>
      </c>
      <c r="E164" s="310">
        <v>9455.5</v>
      </c>
      <c r="F164" s="53">
        <v>41732</v>
      </c>
      <c r="G164" s="52">
        <v>9455.5</v>
      </c>
      <c r="H164" s="98">
        <f t="shared" si="3"/>
        <v>0</v>
      </c>
      <c r="I164" s="266" t="s">
        <v>30</v>
      </c>
    </row>
    <row r="165" spans="1:9" s="32" customFormat="1" x14ac:dyDescent="0.25">
      <c r="A165" s="269"/>
      <c r="B165" s="309" t="s">
        <v>1620</v>
      </c>
      <c r="C165" s="308" t="s">
        <v>2439</v>
      </c>
      <c r="D165" s="266" t="s">
        <v>8</v>
      </c>
      <c r="E165" s="310">
        <v>220</v>
      </c>
      <c r="F165" s="53">
        <v>41732</v>
      </c>
      <c r="G165" s="52">
        <v>220</v>
      </c>
      <c r="H165" s="98">
        <f t="shared" si="3"/>
        <v>0</v>
      </c>
      <c r="I165" s="266" t="s">
        <v>8</v>
      </c>
    </row>
    <row r="166" spans="1:9" s="32" customFormat="1" ht="15.75" x14ac:dyDescent="0.25">
      <c r="A166" s="269"/>
      <c r="B166" s="294" t="s">
        <v>1621</v>
      </c>
      <c r="C166" s="308" t="s">
        <v>2439</v>
      </c>
      <c r="D166" s="266" t="s">
        <v>54</v>
      </c>
      <c r="E166" s="310">
        <v>5674.7</v>
      </c>
      <c r="F166" s="53">
        <v>41732</v>
      </c>
      <c r="G166" s="52">
        <v>5674.7</v>
      </c>
      <c r="H166" s="98">
        <f t="shared" si="3"/>
        <v>0</v>
      </c>
      <c r="I166" s="266" t="s">
        <v>30</v>
      </c>
    </row>
    <row r="167" spans="1:9" s="32" customFormat="1" x14ac:dyDescent="0.25">
      <c r="A167" s="269"/>
      <c r="B167" s="309" t="s">
        <v>1623</v>
      </c>
      <c r="C167" s="308" t="s">
        <v>2439</v>
      </c>
      <c r="D167" s="266" t="s">
        <v>2618</v>
      </c>
      <c r="E167" s="310">
        <v>7866</v>
      </c>
      <c r="F167" s="53">
        <v>41738</v>
      </c>
      <c r="G167" s="52">
        <v>7866</v>
      </c>
      <c r="H167" s="98">
        <f t="shared" si="3"/>
        <v>0</v>
      </c>
      <c r="I167" s="266" t="s">
        <v>21</v>
      </c>
    </row>
    <row r="168" spans="1:9" s="32" customFormat="1" ht="15.75" x14ac:dyDescent="0.25">
      <c r="A168" s="269"/>
      <c r="B168" s="294" t="s">
        <v>1625</v>
      </c>
      <c r="C168" s="308" t="s">
        <v>2439</v>
      </c>
      <c r="D168" s="266" t="s">
        <v>123</v>
      </c>
      <c r="E168" s="310">
        <v>3534</v>
      </c>
      <c r="F168" s="53">
        <v>41732</v>
      </c>
      <c r="G168" s="52">
        <v>3534</v>
      </c>
      <c r="H168" s="98">
        <f t="shared" si="3"/>
        <v>0</v>
      </c>
      <c r="I168" s="266" t="s">
        <v>8</v>
      </c>
    </row>
    <row r="169" spans="1:9" s="32" customFormat="1" x14ac:dyDescent="0.25">
      <c r="A169" s="269"/>
      <c r="B169" s="309" t="s">
        <v>1626</v>
      </c>
      <c r="C169" s="308" t="s">
        <v>2439</v>
      </c>
      <c r="D169" s="266" t="s">
        <v>11</v>
      </c>
      <c r="E169" s="310">
        <v>45844</v>
      </c>
      <c r="F169" s="53">
        <v>41754</v>
      </c>
      <c r="G169" s="52">
        <v>45844</v>
      </c>
      <c r="H169" s="98">
        <f t="shared" si="3"/>
        <v>0</v>
      </c>
      <c r="I169" s="266" t="s">
        <v>12</v>
      </c>
    </row>
    <row r="170" spans="1:9" s="32" customFormat="1" ht="15.75" x14ac:dyDescent="0.25">
      <c r="A170" s="269"/>
      <c r="B170" s="294" t="s">
        <v>1627</v>
      </c>
      <c r="C170" s="308" t="s">
        <v>2439</v>
      </c>
      <c r="D170" s="266" t="s">
        <v>115</v>
      </c>
      <c r="E170" s="310">
        <v>2878</v>
      </c>
      <c r="F170" s="53">
        <v>41732</v>
      </c>
      <c r="G170" s="52">
        <v>2878</v>
      </c>
      <c r="H170" s="98">
        <f t="shared" si="3"/>
        <v>0</v>
      </c>
      <c r="I170" s="266"/>
    </row>
    <row r="171" spans="1:9" s="32" customFormat="1" x14ac:dyDescent="0.25">
      <c r="A171" s="269"/>
      <c r="B171" s="309" t="s">
        <v>1628</v>
      </c>
      <c r="C171" s="308" t="s">
        <v>2439</v>
      </c>
      <c r="D171" s="266" t="s">
        <v>2537</v>
      </c>
      <c r="E171" s="310">
        <v>1347</v>
      </c>
      <c r="F171" s="53">
        <v>41732</v>
      </c>
      <c r="G171" s="52">
        <v>1347</v>
      </c>
      <c r="H171" s="98">
        <f t="shared" si="3"/>
        <v>0</v>
      </c>
      <c r="I171" s="266"/>
    </row>
    <row r="172" spans="1:9" ht="15.75" x14ac:dyDescent="0.25">
      <c r="A172" s="269"/>
      <c r="B172" s="294" t="s">
        <v>1629</v>
      </c>
      <c r="C172" s="308" t="s">
        <v>2439</v>
      </c>
      <c r="D172" s="266" t="s">
        <v>2619</v>
      </c>
      <c r="E172" s="310">
        <v>18316.8</v>
      </c>
      <c r="F172" s="53">
        <v>41732</v>
      </c>
      <c r="G172" s="52">
        <v>18316.8</v>
      </c>
      <c r="H172" s="98">
        <f t="shared" si="3"/>
        <v>0</v>
      </c>
      <c r="I172" s="266" t="s">
        <v>217</v>
      </c>
    </row>
    <row r="173" spans="1:9" x14ac:dyDescent="0.25">
      <c r="A173" s="269"/>
      <c r="B173" s="309" t="s">
        <v>1630</v>
      </c>
      <c r="C173" s="308" t="s">
        <v>2439</v>
      </c>
      <c r="D173" s="266" t="s">
        <v>494</v>
      </c>
      <c r="E173" s="310">
        <v>720</v>
      </c>
      <c r="F173" s="53">
        <v>41732</v>
      </c>
      <c r="G173" s="52">
        <v>720</v>
      </c>
      <c r="H173" s="98">
        <f t="shared" si="3"/>
        <v>0</v>
      </c>
      <c r="I173" s="266"/>
    </row>
    <row r="174" spans="1:9" ht="15.75" x14ac:dyDescent="0.25">
      <c r="A174" s="269"/>
      <c r="B174" s="294" t="s">
        <v>1632</v>
      </c>
      <c r="C174" s="308" t="s">
        <v>2439</v>
      </c>
      <c r="D174" s="266" t="s">
        <v>68</v>
      </c>
      <c r="E174" s="310">
        <v>3617</v>
      </c>
      <c r="F174" s="53">
        <v>41732</v>
      </c>
      <c r="G174" s="52">
        <v>3617</v>
      </c>
      <c r="H174" s="98">
        <f t="shared" si="3"/>
        <v>0</v>
      </c>
      <c r="I174" s="266" t="s">
        <v>45</v>
      </c>
    </row>
    <row r="175" spans="1:9" x14ac:dyDescent="0.25">
      <c r="A175" s="269"/>
      <c r="B175" s="309" t="s">
        <v>1634</v>
      </c>
      <c r="C175" s="308" t="s">
        <v>2439</v>
      </c>
      <c r="D175" s="266" t="s">
        <v>245</v>
      </c>
      <c r="E175" s="310">
        <v>23500</v>
      </c>
      <c r="F175" s="324" t="s">
        <v>2620</v>
      </c>
      <c r="G175" s="52">
        <v>23500</v>
      </c>
      <c r="H175" s="98">
        <f t="shared" si="3"/>
        <v>0</v>
      </c>
      <c r="I175" s="266" t="s">
        <v>27</v>
      </c>
    </row>
    <row r="176" spans="1:9" ht="15.75" x14ac:dyDescent="0.25">
      <c r="A176" s="269"/>
      <c r="B176" s="507" t="s">
        <v>1635</v>
      </c>
      <c r="C176" s="508" t="s">
        <v>2621</v>
      </c>
      <c r="D176" s="266" t="s">
        <v>149</v>
      </c>
      <c r="E176" s="310">
        <v>17369.599999999999</v>
      </c>
      <c r="F176" s="53">
        <v>41733</v>
      </c>
      <c r="G176" s="52">
        <v>17369.599999999999</v>
      </c>
      <c r="H176" s="98">
        <f t="shared" si="3"/>
        <v>0</v>
      </c>
      <c r="I176" s="266" t="s">
        <v>27</v>
      </c>
    </row>
    <row r="177" spans="1:9" x14ac:dyDescent="0.25">
      <c r="A177" s="269"/>
      <c r="B177" s="509" t="s">
        <v>1638</v>
      </c>
      <c r="C177" s="508" t="s">
        <v>2621</v>
      </c>
      <c r="D177" s="266" t="s">
        <v>133</v>
      </c>
      <c r="E177" s="310">
        <v>22521.599999999999</v>
      </c>
      <c r="F177" s="53">
        <v>41732</v>
      </c>
      <c r="G177" s="52">
        <v>22521.599999999999</v>
      </c>
      <c r="H177" s="98">
        <f t="shared" si="3"/>
        <v>0</v>
      </c>
      <c r="I177" s="266" t="s">
        <v>8</v>
      </c>
    </row>
    <row r="178" spans="1:9" ht="15.75" x14ac:dyDescent="0.25">
      <c r="A178" s="269"/>
      <c r="B178" s="507" t="s">
        <v>1639</v>
      </c>
      <c r="C178" s="508" t="s">
        <v>2621</v>
      </c>
      <c r="D178" s="266" t="s">
        <v>180</v>
      </c>
      <c r="E178" s="310">
        <v>14119</v>
      </c>
      <c r="F178" s="53">
        <v>41732</v>
      </c>
      <c r="G178" s="52">
        <v>14119</v>
      </c>
      <c r="H178" s="98">
        <f t="shared" si="3"/>
        <v>0</v>
      </c>
      <c r="I178" s="266" t="s">
        <v>45</v>
      </c>
    </row>
    <row r="179" spans="1:9" x14ac:dyDescent="0.25">
      <c r="A179" s="269"/>
      <c r="B179" s="509" t="s">
        <v>1640</v>
      </c>
      <c r="C179" s="508" t="s">
        <v>2621</v>
      </c>
      <c r="D179" s="266" t="s">
        <v>91</v>
      </c>
      <c r="E179" s="310">
        <v>20731.2</v>
      </c>
      <c r="F179" s="53">
        <v>41733</v>
      </c>
      <c r="G179" s="52">
        <v>20731</v>
      </c>
      <c r="H179" s="98">
        <f t="shared" si="3"/>
        <v>0.2000000000007276</v>
      </c>
      <c r="I179" s="266" t="s">
        <v>27</v>
      </c>
    </row>
    <row r="180" spans="1:9" ht="15.75" x14ac:dyDescent="0.25">
      <c r="A180" s="269"/>
      <c r="B180" s="507" t="s">
        <v>1641</v>
      </c>
      <c r="C180" s="508" t="s">
        <v>2621</v>
      </c>
      <c r="D180" s="266" t="s">
        <v>27</v>
      </c>
      <c r="E180" s="310">
        <v>16756.2</v>
      </c>
      <c r="F180" s="53">
        <v>41733</v>
      </c>
      <c r="G180" s="52">
        <v>16756.2</v>
      </c>
      <c r="H180" s="98">
        <f t="shared" si="3"/>
        <v>0</v>
      </c>
      <c r="I180" s="266" t="s">
        <v>27</v>
      </c>
    </row>
    <row r="181" spans="1:9" x14ac:dyDescent="0.25">
      <c r="A181" s="269"/>
      <c r="B181" s="509" t="s">
        <v>1643</v>
      </c>
      <c r="C181" s="508" t="s">
        <v>2621</v>
      </c>
      <c r="D181" s="266" t="s">
        <v>54</v>
      </c>
      <c r="E181" s="310">
        <v>31662.79</v>
      </c>
      <c r="F181" s="53">
        <v>41732</v>
      </c>
      <c r="G181" s="52">
        <v>31662.79</v>
      </c>
      <c r="H181" s="98">
        <f t="shared" si="3"/>
        <v>0</v>
      </c>
      <c r="I181" s="266" t="s">
        <v>65</v>
      </c>
    </row>
    <row r="182" spans="1:9" ht="15.75" x14ac:dyDescent="0.25">
      <c r="A182" s="269"/>
      <c r="B182" s="507" t="s">
        <v>1645</v>
      </c>
      <c r="C182" s="508" t="s">
        <v>2621</v>
      </c>
      <c r="D182" s="266" t="s">
        <v>85</v>
      </c>
      <c r="E182" s="310">
        <v>7325</v>
      </c>
      <c r="F182" s="53">
        <v>41733</v>
      </c>
      <c r="G182" s="64">
        <v>7325</v>
      </c>
      <c r="H182" s="98">
        <f t="shared" si="3"/>
        <v>0</v>
      </c>
      <c r="I182" s="266" t="s">
        <v>27</v>
      </c>
    </row>
    <row r="183" spans="1:9" x14ac:dyDescent="0.25">
      <c r="A183" s="269"/>
      <c r="B183" s="509" t="s">
        <v>1646</v>
      </c>
      <c r="C183" s="508" t="s">
        <v>2621</v>
      </c>
      <c r="D183" s="266" t="s">
        <v>92</v>
      </c>
      <c r="E183" s="310">
        <v>13957.4</v>
      </c>
      <c r="F183" s="53">
        <v>41733</v>
      </c>
      <c r="G183" s="64">
        <v>13957.4</v>
      </c>
      <c r="H183" s="98">
        <f t="shared" si="3"/>
        <v>0</v>
      </c>
      <c r="I183" s="266" t="s">
        <v>27</v>
      </c>
    </row>
    <row r="184" spans="1:9" ht="15.75" x14ac:dyDescent="0.25">
      <c r="A184" s="269"/>
      <c r="B184" s="507" t="s">
        <v>1647</v>
      </c>
      <c r="C184" s="508" t="s">
        <v>2621</v>
      </c>
      <c r="D184" s="266" t="s">
        <v>766</v>
      </c>
      <c r="E184" s="310">
        <v>907.2</v>
      </c>
      <c r="F184" s="53">
        <v>41733</v>
      </c>
      <c r="G184" s="64">
        <v>907.2</v>
      </c>
      <c r="H184" s="98">
        <f t="shared" si="3"/>
        <v>0</v>
      </c>
      <c r="I184" s="266" t="s">
        <v>27</v>
      </c>
    </row>
    <row r="185" spans="1:9" x14ac:dyDescent="0.25">
      <c r="A185" s="269"/>
      <c r="B185" s="509" t="s">
        <v>1648</v>
      </c>
      <c r="C185" s="508" t="s">
        <v>2621</v>
      </c>
      <c r="D185" s="266" t="s">
        <v>88</v>
      </c>
      <c r="E185" s="310">
        <v>5000</v>
      </c>
      <c r="F185" s="53">
        <v>41733</v>
      </c>
      <c r="G185" s="64">
        <v>5000</v>
      </c>
      <c r="H185" s="98">
        <f t="shared" si="3"/>
        <v>0</v>
      </c>
      <c r="I185" s="266" t="s">
        <v>27</v>
      </c>
    </row>
    <row r="186" spans="1:9" ht="15.75" x14ac:dyDescent="0.25">
      <c r="A186" s="269"/>
      <c r="B186" s="507" t="s">
        <v>1650</v>
      </c>
      <c r="C186" s="508" t="s">
        <v>2621</v>
      </c>
      <c r="D186" s="266" t="s">
        <v>635</v>
      </c>
      <c r="E186" s="310">
        <v>10721.2</v>
      </c>
      <c r="F186" s="53">
        <v>41733</v>
      </c>
      <c r="G186" s="64">
        <v>10721.2</v>
      </c>
      <c r="H186" s="98">
        <f t="shared" si="3"/>
        <v>0</v>
      </c>
      <c r="I186" s="266" t="s">
        <v>27</v>
      </c>
    </row>
    <row r="187" spans="1:9" x14ac:dyDescent="0.25">
      <c r="A187" s="269"/>
      <c r="B187" s="509" t="s">
        <v>1652</v>
      </c>
      <c r="C187" s="508" t="s">
        <v>2621</v>
      </c>
      <c r="D187" s="266" t="s">
        <v>2622</v>
      </c>
      <c r="E187" s="310">
        <v>21416</v>
      </c>
      <c r="F187" s="324" t="s">
        <v>2623</v>
      </c>
      <c r="G187" s="64">
        <v>21416</v>
      </c>
      <c r="H187" s="98">
        <f t="shared" si="3"/>
        <v>0</v>
      </c>
      <c r="I187" s="266" t="s">
        <v>27</v>
      </c>
    </row>
    <row r="188" spans="1:9" ht="15.75" x14ac:dyDescent="0.25">
      <c r="A188" s="269"/>
      <c r="B188" s="507" t="s">
        <v>1653</v>
      </c>
      <c r="C188" s="508" t="s">
        <v>2621</v>
      </c>
      <c r="D188" s="266" t="s">
        <v>11</v>
      </c>
      <c r="E188" s="310">
        <v>14203.4</v>
      </c>
      <c r="F188" s="53">
        <v>41754</v>
      </c>
      <c r="G188" s="52">
        <v>14203.4</v>
      </c>
      <c r="H188" s="98">
        <f t="shared" si="3"/>
        <v>0</v>
      </c>
      <c r="I188" s="266"/>
    </row>
    <row r="189" spans="1:9" x14ac:dyDescent="0.25">
      <c r="A189" s="269"/>
      <c r="B189" s="509" t="s">
        <v>1654</v>
      </c>
      <c r="C189" s="508" t="s">
        <v>2621</v>
      </c>
      <c r="D189" s="266" t="s">
        <v>1529</v>
      </c>
      <c r="E189" s="310">
        <v>4981.6000000000004</v>
      </c>
      <c r="F189" s="53">
        <v>41733</v>
      </c>
      <c r="G189" s="64">
        <v>4981.6000000000004</v>
      </c>
      <c r="H189" s="98">
        <f t="shared" si="3"/>
        <v>0</v>
      </c>
      <c r="I189" s="266" t="s">
        <v>12</v>
      </c>
    </row>
    <row r="190" spans="1:9" ht="15.75" x14ac:dyDescent="0.25">
      <c r="A190" s="269"/>
      <c r="B190" s="507" t="s">
        <v>1655</v>
      </c>
      <c r="C190" s="508" t="s">
        <v>2621</v>
      </c>
      <c r="D190" s="266" t="s">
        <v>85</v>
      </c>
      <c r="E190" s="310">
        <v>871.04</v>
      </c>
      <c r="F190" s="53">
        <v>41733</v>
      </c>
      <c r="G190" s="64">
        <v>871.04</v>
      </c>
      <c r="H190" s="98">
        <f t="shared" si="3"/>
        <v>0</v>
      </c>
      <c r="I190" s="266" t="s">
        <v>27</v>
      </c>
    </row>
    <row r="191" spans="1:9" x14ac:dyDescent="0.25">
      <c r="A191" s="269"/>
      <c r="B191" s="509" t="s">
        <v>1656</v>
      </c>
      <c r="C191" s="508" t="s">
        <v>2621</v>
      </c>
      <c r="D191" s="266" t="s">
        <v>106</v>
      </c>
      <c r="E191" s="310">
        <v>22259.200000000001</v>
      </c>
      <c r="F191" s="53">
        <v>41739</v>
      </c>
      <c r="G191" s="52">
        <v>22259.200000000001</v>
      </c>
      <c r="H191" s="98">
        <f t="shared" si="3"/>
        <v>0</v>
      </c>
      <c r="I191" s="266" t="s">
        <v>21</v>
      </c>
    </row>
    <row r="192" spans="1:9" ht="15.75" x14ac:dyDescent="0.25">
      <c r="A192" s="269"/>
      <c r="B192" s="507" t="s">
        <v>1657</v>
      </c>
      <c r="C192" s="508" t="s">
        <v>2621</v>
      </c>
      <c r="D192" s="266" t="s">
        <v>149</v>
      </c>
      <c r="E192" s="310">
        <v>860.6</v>
      </c>
      <c r="F192" s="53">
        <v>41733</v>
      </c>
      <c r="G192" s="64">
        <v>860.6</v>
      </c>
      <c r="H192" s="98">
        <f t="shared" si="3"/>
        <v>0</v>
      </c>
      <c r="I192" s="266" t="s">
        <v>27</v>
      </c>
    </row>
    <row r="193" spans="1:9" x14ac:dyDescent="0.25">
      <c r="A193" s="269"/>
      <c r="B193" s="509" t="s">
        <v>1658</v>
      </c>
      <c r="C193" s="508" t="s">
        <v>2621</v>
      </c>
      <c r="D193" s="266" t="s">
        <v>62</v>
      </c>
      <c r="E193" s="310">
        <v>14305.6</v>
      </c>
      <c r="F193" s="53">
        <v>41736</v>
      </c>
      <c r="G193" s="52">
        <v>14305.6</v>
      </c>
      <c r="H193" s="98">
        <f t="shared" si="3"/>
        <v>0</v>
      </c>
      <c r="I193" s="266" t="s">
        <v>12</v>
      </c>
    </row>
    <row r="194" spans="1:9" ht="15.75" x14ac:dyDescent="0.25">
      <c r="A194" s="269"/>
      <c r="B194" s="507" t="s">
        <v>1659</v>
      </c>
      <c r="C194" s="508" t="s">
        <v>2621</v>
      </c>
      <c r="D194" s="266" t="s">
        <v>11</v>
      </c>
      <c r="E194" s="310">
        <v>34460.400000000001</v>
      </c>
      <c r="F194" s="53">
        <v>41754</v>
      </c>
      <c r="G194" s="52">
        <v>34460.400000000001</v>
      </c>
      <c r="H194" s="98">
        <f t="shared" si="3"/>
        <v>0</v>
      </c>
      <c r="I194" s="266" t="s">
        <v>12</v>
      </c>
    </row>
    <row r="195" spans="1:9" x14ac:dyDescent="0.25">
      <c r="A195" s="269"/>
      <c r="B195" s="509" t="s">
        <v>1660</v>
      </c>
      <c r="C195" s="508" t="s">
        <v>2621</v>
      </c>
      <c r="D195" s="266" t="s">
        <v>98</v>
      </c>
      <c r="E195" s="310">
        <v>12456</v>
      </c>
      <c r="F195" s="53">
        <v>41733</v>
      </c>
      <c r="G195" s="64">
        <v>12456</v>
      </c>
      <c r="H195" s="98">
        <f t="shared" si="3"/>
        <v>0</v>
      </c>
      <c r="I195" s="266" t="s">
        <v>12</v>
      </c>
    </row>
    <row r="196" spans="1:9" ht="15.75" x14ac:dyDescent="0.25">
      <c r="A196" s="269"/>
      <c r="B196" s="507" t="s">
        <v>1661</v>
      </c>
      <c r="C196" s="508" t="s">
        <v>2621</v>
      </c>
      <c r="D196" s="266" t="s">
        <v>78</v>
      </c>
      <c r="E196" s="310">
        <v>2442.6</v>
      </c>
      <c r="F196" s="53">
        <v>41733</v>
      </c>
      <c r="G196" s="64">
        <v>2442.6</v>
      </c>
      <c r="H196" s="98">
        <f t="shared" si="3"/>
        <v>0</v>
      </c>
      <c r="I196" s="266" t="s">
        <v>217</v>
      </c>
    </row>
    <row r="197" spans="1:9" x14ac:dyDescent="0.25">
      <c r="A197" s="269"/>
      <c r="B197" s="509" t="s">
        <v>1662</v>
      </c>
      <c r="C197" s="508" t="s">
        <v>2621</v>
      </c>
      <c r="D197" s="266" t="s">
        <v>144</v>
      </c>
      <c r="E197" s="310">
        <v>4363.2</v>
      </c>
      <c r="F197" s="53">
        <v>41733</v>
      </c>
      <c r="G197" s="64">
        <v>4363.2</v>
      </c>
      <c r="H197" s="98">
        <f t="shared" si="3"/>
        <v>0</v>
      </c>
      <c r="I197" s="266" t="s">
        <v>217</v>
      </c>
    </row>
    <row r="198" spans="1:9" ht="15.75" x14ac:dyDescent="0.25">
      <c r="A198" s="269"/>
      <c r="B198" s="507" t="s">
        <v>1663</v>
      </c>
      <c r="C198" s="508" t="s">
        <v>2621</v>
      </c>
      <c r="D198" s="266" t="s">
        <v>2503</v>
      </c>
      <c r="E198" s="310">
        <v>925.6</v>
      </c>
      <c r="F198" s="53">
        <v>41733</v>
      </c>
      <c r="G198" s="64">
        <v>925.6</v>
      </c>
      <c r="H198" s="98">
        <f t="shared" si="3"/>
        <v>0</v>
      </c>
      <c r="I198" s="266" t="s">
        <v>217</v>
      </c>
    </row>
    <row r="199" spans="1:9" x14ac:dyDescent="0.25">
      <c r="A199" s="269"/>
      <c r="B199" s="509" t="s">
        <v>1665</v>
      </c>
      <c r="C199" s="508" t="s">
        <v>2621</v>
      </c>
      <c r="D199" s="266" t="s">
        <v>233</v>
      </c>
      <c r="E199" s="310">
        <v>1663.1</v>
      </c>
      <c r="F199" s="324" t="s">
        <v>2624</v>
      </c>
      <c r="G199" s="64">
        <v>1663.1</v>
      </c>
      <c r="H199" s="98">
        <f t="shared" si="3"/>
        <v>0</v>
      </c>
      <c r="I199" s="266" t="s">
        <v>217</v>
      </c>
    </row>
    <row r="200" spans="1:9" ht="15.75" x14ac:dyDescent="0.25">
      <c r="A200" s="269"/>
      <c r="B200" s="294"/>
      <c r="C200" s="308"/>
      <c r="D200" s="1" t="s">
        <v>1206</v>
      </c>
      <c r="E200" s="22"/>
      <c r="F200" s="320"/>
      <c r="G200" s="24"/>
      <c r="H200" s="40">
        <f t="shared" si="3"/>
        <v>0</v>
      </c>
    </row>
    <row r="201" spans="1:9" ht="15.75" x14ac:dyDescent="0.25">
      <c r="A201" s="263"/>
      <c r="B201" s="301"/>
      <c r="C201" s="321"/>
      <c r="D201" s="1" t="s">
        <v>1206</v>
      </c>
      <c r="E201" s="22"/>
      <c r="F201" s="320"/>
      <c r="G201" s="24"/>
      <c r="H201" s="322">
        <v>0</v>
      </c>
    </row>
    <row r="202" spans="1:9" ht="15.75" x14ac:dyDescent="0.25">
      <c r="A202" s="263"/>
      <c r="B202" s="301"/>
      <c r="C202" s="321"/>
      <c r="D202" s="1" t="s">
        <v>1207</v>
      </c>
      <c r="E202" s="22"/>
      <c r="F202" s="320"/>
      <c r="G202" s="24"/>
      <c r="H202" s="322"/>
    </row>
    <row r="203" spans="1:9" ht="18.75" x14ac:dyDescent="0.3">
      <c r="A203" s="589" t="str">
        <f>A136</f>
        <v>REMISIONES DE    ABRIL         2 0 1 4</v>
      </c>
      <c r="B203" s="589"/>
      <c r="C203" s="589"/>
      <c r="D203" s="589"/>
      <c r="E203" s="589"/>
      <c r="F203" s="589"/>
      <c r="G203" s="323"/>
      <c r="H203" s="60"/>
    </row>
    <row r="204" spans="1:9" ht="35.25" thickBot="1" x14ac:dyDescent="0.35">
      <c r="A204" s="255" t="s">
        <v>1</v>
      </c>
      <c r="B204" s="291" t="s">
        <v>2</v>
      </c>
      <c r="C204" s="292"/>
      <c r="D204" s="258" t="s">
        <v>1359</v>
      </c>
      <c r="E204" s="259" t="s">
        <v>4</v>
      </c>
      <c r="F204" s="418" t="s">
        <v>5</v>
      </c>
      <c r="G204" s="419" t="s">
        <v>6</v>
      </c>
      <c r="H204" s="420" t="s">
        <v>7</v>
      </c>
    </row>
    <row r="205" spans="1:9" ht="15.75" thickTop="1" x14ac:dyDescent="0.25">
      <c r="A205" s="269">
        <v>41732</v>
      </c>
      <c r="B205" s="510" t="s">
        <v>1666</v>
      </c>
      <c r="C205" s="508" t="s">
        <v>2621</v>
      </c>
      <c r="D205" s="266" t="s">
        <v>1669</v>
      </c>
      <c r="E205" s="310">
        <v>8006.6</v>
      </c>
      <c r="F205" s="53">
        <v>41733</v>
      </c>
      <c r="G205" s="52">
        <v>8006.6</v>
      </c>
      <c r="H205" s="511">
        <f t="shared" ref="H205:H268" si="4">E205-G205</f>
        <v>0</v>
      </c>
      <c r="I205" s="266" t="s">
        <v>217</v>
      </c>
    </row>
    <row r="206" spans="1:9" x14ac:dyDescent="0.25">
      <c r="A206" s="269"/>
      <c r="B206" s="510" t="s">
        <v>1667</v>
      </c>
      <c r="C206" s="508" t="s">
        <v>2621</v>
      </c>
      <c r="D206" s="273" t="s">
        <v>53</v>
      </c>
      <c r="E206" s="318">
        <v>0</v>
      </c>
      <c r="F206" s="53"/>
      <c r="G206" s="52"/>
      <c r="H206" s="322">
        <f t="shared" si="4"/>
        <v>0</v>
      </c>
      <c r="I206" s="266" t="s">
        <v>324</v>
      </c>
    </row>
    <row r="207" spans="1:9" x14ac:dyDescent="0.25">
      <c r="A207" s="269"/>
      <c r="B207" s="510" t="s">
        <v>1668</v>
      </c>
      <c r="C207" s="508" t="s">
        <v>2621</v>
      </c>
      <c r="D207" s="266" t="s">
        <v>2129</v>
      </c>
      <c r="E207" s="310">
        <v>608</v>
      </c>
      <c r="F207" s="53">
        <v>41733</v>
      </c>
      <c r="G207" s="64">
        <v>608</v>
      </c>
      <c r="H207" s="322">
        <f t="shared" si="4"/>
        <v>0</v>
      </c>
      <c r="I207" s="266" t="s">
        <v>217</v>
      </c>
    </row>
    <row r="208" spans="1:9" x14ac:dyDescent="0.25">
      <c r="A208" s="269"/>
      <c r="B208" s="510" t="s">
        <v>1671</v>
      </c>
      <c r="C208" s="508" t="s">
        <v>2621</v>
      </c>
      <c r="D208" s="266" t="s">
        <v>147</v>
      </c>
      <c r="E208" s="310">
        <v>35318.800000000003</v>
      </c>
      <c r="F208" s="53">
        <v>41733</v>
      </c>
      <c r="G208" s="64">
        <v>35318.800000000003</v>
      </c>
      <c r="H208" s="322">
        <f t="shared" si="4"/>
        <v>0</v>
      </c>
      <c r="I208" s="266" t="s">
        <v>217</v>
      </c>
    </row>
    <row r="209" spans="1:9" x14ac:dyDescent="0.25">
      <c r="A209" s="269"/>
      <c r="B209" s="510" t="s">
        <v>1672</v>
      </c>
      <c r="C209" s="508" t="s">
        <v>2621</v>
      </c>
      <c r="D209" s="266" t="s">
        <v>2625</v>
      </c>
      <c r="E209" s="310">
        <v>2725.5</v>
      </c>
      <c r="F209" s="53">
        <v>41733</v>
      </c>
      <c r="G209" s="64">
        <v>2725.5</v>
      </c>
      <c r="H209" s="322">
        <f t="shared" si="4"/>
        <v>0</v>
      </c>
      <c r="I209" s="266" t="s">
        <v>217</v>
      </c>
    </row>
    <row r="210" spans="1:9" x14ac:dyDescent="0.25">
      <c r="A210" s="269"/>
      <c r="B210" s="510" t="s">
        <v>1673</v>
      </c>
      <c r="C210" s="508" t="s">
        <v>2621</v>
      </c>
      <c r="D210" s="266" t="s">
        <v>16</v>
      </c>
      <c r="E210" s="310">
        <v>9744</v>
      </c>
      <c r="F210" s="512">
        <v>41738</v>
      </c>
      <c r="G210" s="355">
        <v>9744</v>
      </c>
      <c r="H210" s="322">
        <f t="shared" si="4"/>
        <v>0</v>
      </c>
      <c r="I210" s="266" t="s">
        <v>217</v>
      </c>
    </row>
    <row r="211" spans="1:9" x14ac:dyDescent="0.25">
      <c r="A211" s="269"/>
      <c r="B211" s="510" t="s">
        <v>1674</v>
      </c>
      <c r="C211" s="508" t="s">
        <v>2621</v>
      </c>
      <c r="D211" s="266" t="s">
        <v>169</v>
      </c>
      <c r="E211" s="310">
        <v>11665.53</v>
      </c>
      <c r="F211" s="53">
        <v>41734</v>
      </c>
      <c r="G211" s="64">
        <v>11665.53</v>
      </c>
      <c r="H211" s="322">
        <f t="shared" si="4"/>
        <v>0</v>
      </c>
      <c r="I211" s="266" t="s">
        <v>162</v>
      </c>
    </row>
    <row r="212" spans="1:9" x14ac:dyDescent="0.25">
      <c r="A212" s="269"/>
      <c r="B212" s="510" t="s">
        <v>1675</v>
      </c>
      <c r="C212" s="508" t="s">
        <v>2621</v>
      </c>
      <c r="D212" s="266" t="s">
        <v>359</v>
      </c>
      <c r="E212" s="310">
        <v>26727.48</v>
      </c>
      <c r="F212" s="53">
        <v>41734</v>
      </c>
      <c r="G212" s="64">
        <v>26727.48</v>
      </c>
      <c r="H212" s="322">
        <f t="shared" si="4"/>
        <v>0</v>
      </c>
      <c r="I212" s="266" t="s">
        <v>162</v>
      </c>
    </row>
    <row r="213" spans="1:9" x14ac:dyDescent="0.25">
      <c r="A213" s="269"/>
      <c r="B213" s="510" t="s">
        <v>1676</v>
      </c>
      <c r="C213" s="508" t="s">
        <v>2621</v>
      </c>
      <c r="D213" s="266" t="s">
        <v>269</v>
      </c>
      <c r="E213" s="310">
        <v>11445.2</v>
      </c>
      <c r="F213" s="317" t="s">
        <v>2626</v>
      </c>
      <c r="G213" s="64">
        <v>11445.2</v>
      </c>
      <c r="H213" s="322">
        <f t="shared" si="4"/>
        <v>0</v>
      </c>
      <c r="I213" s="266" t="s">
        <v>162</v>
      </c>
    </row>
    <row r="214" spans="1:9" x14ac:dyDescent="0.25">
      <c r="A214" s="269"/>
      <c r="B214" s="510" t="s">
        <v>1677</v>
      </c>
      <c r="C214" s="508" t="s">
        <v>2621</v>
      </c>
      <c r="D214" s="266" t="s">
        <v>163</v>
      </c>
      <c r="E214" s="310">
        <v>19009.650000000001</v>
      </c>
      <c r="F214" s="317" t="s">
        <v>2627</v>
      </c>
      <c r="G214" s="64">
        <v>19009.650000000001</v>
      </c>
      <c r="H214" s="322">
        <f t="shared" si="4"/>
        <v>0</v>
      </c>
      <c r="I214" s="266" t="s">
        <v>162</v>
      </c>
    </row>
    <row r="215" spans="1:9" x14ac:dyDescent="0.25">
      <c r="A215" s="269"/>
      <c r="B215" s="510" t="s">
        <v>1678</v>
      </c>
      <c r="C215" s="508" t="s">
        <v>2621</v>
      </c>
      <c r="D215" s="266" t="s">
        <v>160</v>
      </c>
      <c r="E215" s="310">
        <v>52611</v>
      </c>
      <c r="F215" s="319" t="s">
        <v>2628</v>
      </c>
      <c r="G215" s="64">
        <v>52611</v>
      </c>
      <c r="H215" s="322">
        <f t="shared" si="4"/>
        <v>0</v>
      </c>
      <c r="I215" s="266" t="s">
        <v>162</v>
      </c>
    </row>
    <row r="216" spans="1:9" x14ac:dyDescent="0.25">
      <c r="A216" s="269"/>
      <c r="B216" s="510" t="s">
        <v>1679</v>
      </c>
      <c r="C216" s="508" t="s">
        <v>2621</v>
      </c>
      <c r="D216" s="266" t="s">
        <v>546</v>
      </c>
      <c r="E216" s="310">
        <v>2560</v>
      </c>
      <c r="F216" s="324" t="s">
        <v>2629</v>
      </c>
      <c r="G216" s="64">
        <v>2560</v>
      </c>
      <c r="H216" s="322">
        <f t="shared" si="4"/>
        <v>0</v>
      </c>
      <c r="I216" s="266" t="s">
        <v>162</v>
      </c>
    </row>
    <row r="217" spans="1:9" x14ac:dyDescent="0.25">
      <c r="A217" s="269"/>
      <c r="B217" s="510" t="s">
        <v>1680</v>
      </c>
      <c r="C217" s="508" t="s">
        <v>2621</v>
      </c>
      <c r="D217" s="266" t="s">
        <v>272</v>
      </c>
      <c r="E217" s="310">
        <v>3662.4</v>
      </c>
      <c r="F217" s="319" t="s">
        <v>2630</v>
      </c>
      <c r="G217" s="52">
        <v>3662.4</v>
      </c>
      <c r="H217" s="322">
        <f t="shared" si="4"/>
        <v>0</v>
      </c>
      <c r="I217" s="266" t="s">
        <v>162</v>
      </c>
    </row>
    <row r="218" spans="1:9" x14ac:dyDescent="0.25">
      <c r="A218" s="269"/>
      <c r="B218" s="510" t="s">
        <v>1681</v>
      </c>
      <c r="C218" s="508" t="s">
        <v>2621</v>
      </c>
      <c r="D218" s="266" t="s">
        <v>22</v>
      </c>
      <c r="E218" s="310">
        <v>22445.4</v>
      </c>
      <c r="F218" s="53">
        <v>41734</v>
      </c>
      <c r="G218" s="64">
        <v>22445.4</v>
      </c>
      <c r="H218" s="322">
        <f t="shared" si="4"/>
        <v>0</v>
      </c>
      <c r="I218" s="266" t="s">
        <v>162</v>
      </c>
    </row>
    <row r="219" spans="1:9" x14ac:dyDescent="0.25">
      <c r="A219" s="269"/>
      <c r="B219" s="510" t="s">
        <v>1682</v>
      </c>
      <c r="C219" s="508" t="s">
        <v>2621</v>
      </c>
      <c r="D219" s="266" t="s">
        <v>358</v>
      </c>
      <c r="E219" s="310">
        <v>62394.57</v>
      </c>
      <c r="F219" s="53">
        <v>41739</v>
      </c>
      <c r="G219" s="52">
        <v>62394.57</v>
      </c>
      <c r="H219" s="322">
        <f t="shared" si="4"/>
        <v>0</v>
      </c>
      <c r="I219" s="266" t="s">
        <v>162</v>
      </c>
    </row>
    <row r="220" spans="1:9" x14ac:dyDescent="0.25">
      <c r="A220" s="269"/>
      <c r="B220" s="510" t="s">
        <v>1683</v>
      </c>
      <c r="C220" s="508" t="s">
        <v>2621</v>
      </c>
      <c r="D220" s="266" t="s">
        <v>168</v>
      </c>
      <c r="E220" s="310">
        <v>24774.15</v>
      </c>
      <c r="F220" s="53">
        <v>41734</v>
      </c>
      <c r="G220" s="52">
        <v>24774.15</v>
      </c>
      <c r="H220" s="322">
        <f t="shared" si="4"/>
        <v>0</v>
      </c>
      <c r="I220" s="266" t="s">
        <v>162</v>
      </c>
    </row>
    <row r="221" spans="1:9" x14ac:dyDescent="0.25">
      <c r="A221" s="269"/>
      <c r="B221" s="510" t="s">
        <v>1685</v>
      </c>
      <c r="C221" s="508" t="s">
        <v>2621</v>
      </c>
      <c r="D221" s="266" t="s">
        <v>435</v>
      </c>
      <c r="E221" s="310">
        <v>5481.4</v>
      </c>
      <c r="F221" s="317" t="s">
        <v>2631</v>
      </c>
      <c r="G221" s="52">
        <v>5481.4</v>
      </c>
      <c r="H221" s="322">
        <f t="shared" si="4"/>
        <v>0</v>
      </c>
      <c r="I221" s="266" t="s">
        <v>8</v>
      </c>
    </row>
    <row r="222" spans="1:9" x14ac:dyDescent="0.25">
      <c r="A222" s="269"/>
      <c r="B222" s="510" t="s">
        <v>1687</v>
      </c>
      <c r="C222" s="508" t="s">
        <v>2621</v>
      </c>
      <c r="D222" s="266" t="s">
        <v>494</v>
      </c>
      <c r="E222" s="310">
        <v>1386</v>
      </c>
      <c r="F222" s="53">
        <v>41732</v>
      </c>
      <c r="G222" s="52">
        <v>1386</v>
      </c>
      <c r="H222" s="322">
        <f t="shared" si="4"/>
        <v>0</v>
      </c>
      <c r="I222" s="266"/>
    </row>
    <row r="223" spans="1:9" x14ac:dyDescent="0.25">
      <c r="A223" s="269"/>
      <c r="B223" s="510" t="s">
        <v>1688</v>
      </c>
      <c r="C223" s="508" t="s">
        <v>2621</v>
      </c>
      <c r="D223" s="266" t="s">
        <v>19</v>
      </c>
      <c r="E223" s="310">
        <v>8500</v>
      </c>
      <c r="F223" s="53">
        <v>41733</v>
      </c>
      <c r="G223" s="52">
        <v>8500</v>
      </c>
      <c r="H223" s="322">
        <f t="shared" si="4"/>
        <v>0</v>
      </c>
      <c r="I223" s="266" t="s">
        <v>65</v>
      </c>
    </row>
    <row r="224" spans="1:9" x14ac:dyDescent="0.25">
      <c r="A224" s="269"/>
      <c r="B224" s="510" t="s">
        <v>1689</v>
      </c>
      <c r="C224" s="508" t="s">
        <v>2621</v>
      </c>
      <c r="D224" s="266" t="s">
        <v>152</v>
      </c>
      <c r="E224" s="310">
        <v>8109.2</v>
      </c>
      <c r="F224" s="53">
        <v>41732</v>
      </c>
      <c r="G224" s="52">
        <v>8109.2</v>
      </c>
      <c r="H224" s="322">
        <f t="shared" si="4"/>
        <v>0</v>
      </c>
      <c r="I224" s="266"/>
    </row>
    <row r="225" spans="1:9" x14ac:dyDescent="0.25">
      <c r="A225" s="269"/>
      <c r="B225" s="510" t="s">
        <v>1690</v>
      </c>
      <c r="C225" s="508" t="s">
        <v>2621</v>
      </c>
      <c r="D225" s="266" t="s">
        <v>14</v>
      </c>
      <c r="E225" s="310">
        <v>7600</v>
      </c>
      <c r="F225" s="53">
        <v>41733</v>
      </c>
      <c r="G225" s="52">
        <v>7600</v>
      </c>
      <c r="H225" s="322">
        <f t="shared" si="4"/>
        <v>0</v>
      </c>
      <c r="I225" s="266" t="s">
        <v>30</v>
      </c>
    </row>
    <row r="226" spans="1:9" x14ac:dyDescent="0.25">
      <c r="A226" s="269"/>
      <c r="B226" s="510" t="s">
        <v>1691</v>
      </c>
      <c r="C226" s="508" t="s">
        <v>2621</v>
      </c>
      <c r="D226" s="266" t="s">
        <v>1036</v>
      </c>
      <c r="E226" s="310">
        <v>10606</v>
      </c>
      <c r="F226" s="53">
        <v>41732</v>
      </c>
      <c r="G226" s="52">
        <v>10606</v>
      </c>
      <c r="H226" s="322">
        <f t="shared" si="4"/>
        <v>0</v>
      </c>
      <c r="I226" s="266"/>
    </row>
    <row r="227" spans="1:9" x14ac:dyDescent="0.25">
      <c r="A227" s="269"/>
      <c r="B227" s="510" t="s">
        <v>1692</v>
      </c>
      <c r="C227" s="508" t="s">
        <v>2621</v>
      </c>
      <c r="D227" s="266" t="s">
        <v>19</v>
      </c>
      <c r="E227" s="310">
        <v>186178.66</v>
      </c>
      <c r="F227" s="505"/>
      <c r="G227" s="506"/>
      <c r="H227" s="322">
        <f t="shared" si="4"/>
        <v>186178.66</v>
      </c>
      <c r="I227" s="266" t="s">
        <v>105</v>
      </c>
    </row>
    <row r="228" spans="1:9" x14ac:dyDescent="0.25">
      <c r="A228" s="269"/>
      <c r="B228" s="510" t="s">
        <v>1694</v>
      </c>
      <c r="C228" s="508" t="s">
        <v>2621</v>
      </c>
      <c r="D228" s="266" t="s">
        <v>8</v>
      </c>
      <c r="E228" s="327">
        <v>944</v>
      </c>
      <c r="F228" s="53">
        <v>41732</v>
      </c>
      <c r="G228" s="52">
        <v>944</v>
      </c>
      <c r="H228" s="322">
        <f t="shared" si="4"/>
        <v>0</v>
      </c>
      <c r="I228" s="266"/>
    </row>
    <row r="229" spans="1:9" x14ac:dyDescent="0.25">
      <c r="A229" s="269">
        <v>41733</v>
      </c>
      <c r="B229" s="510" t="s">
        <v>1695</v>
      </c>
      <c r="C229" s="508" t="s">
        <v>2621</v>
      </c>
      <c r="D229" s="266" t="s">
        <v>23</v>
      </c>
      <c r="E229" s="310">
        <v>4953</v>
      </c>
      <c r="F229" s="53">
        <v>41733</v>
      </c>
      <c r="G229" s="52">
        <v>4953</v>
      </c>
      <c r="H229" s="322">
        <f t="shared" si="4"/>
        <v>0</v>
      </c>
      <c r="I229" s="266"/>
    </row>
    <row r="230" spans="1:9" x14ac:dyDescent="0.25">
      <c r="A230" s="269"/>
      <c r="B230" s="510" t="s">
        <v>1696</v>
      </c>
      <c r="C230" s="508" t="s">
        <v>2621</v>
      </c>
      <c r="D230" s="266" t="s">
        <v>8</v>
      </c>
      <c r="E230" s="310">
        <v>210</v>
      </c>
      <c r="F230" s="53">
        <v>41733</v>
      </c>
      <c r="G230" s="52">
        <v>210</v>
      </c>
      <c r="H230" s="322">
        <f t="shared" si="4"/>
        <v>0</v>
      </c>
      <c r="I230" s="66" t="s">
        <v>8</v>
      </c>
    </row>
    <row r="231" spans="1:9" x14ac:dyDescent="0.25">
      <c r="A231" s="269"/>
      <c r="B231" s="510" t="s">
        <v>1697</v>
      </c>
      <c r="C231" s="508" t="s">
        <v>2621</v>
      </c>
      <c r="D231" s="266" t="s">
        <v>28</v>
      </c>
      <c r="E231" s="310">
        <v>903</v>
      </c>
      <c r="F231" s="53">
        <v>41733</v>
      </c>
      <c r="G231" s="52">
        <v>903</v>
      </c>
      <c r="H231" s="322">
        <f t="shared" si="4"/>
        <v>0</v>
      </c>
      <c r="I231" s="266"/>
    </row>
    <row r="232" spans="1:9" x14ac:dyDescent="0.25">
      <c r="A232" s="269"/>
      <c r="B232" s="510" t="s">
        <v>1698</v>
      </c>
      <c r="C232" s="508" t="s">
        <v>2621</v>
      </c>
      <c r="D232" s="266" t="s">
        <v>488</v>
      </c>
      <c r="E232" s="310">
        <v>1113</v>
      </c>
      <c r="F232" s="53">
        <v>41733</v>
      </c>
      <c r="G232" s="52">
        <v>1113</v>
      </c>
      <c r="H232" s="322">
        <f t="shared" si="4"/>
        <v>0</v>
      </c>
      <c r="I232" s="266"/>
    </row>
    <row r="233" spans="1:9" x14ac:dyDescent="0.25">
      <c r="A233" s="269"/>
      <c r="B233" s="510" t="s">
        <v>1699</v>
      </c>
      <c r="C233" s="508" t="s">
        <v>2621</v>
      </c>
      <c r="D233" s="266" t="s">
        <v>8</v>
      </c>
      <c r="E233" s="310">
        <v>227</v>
      </c>
      <c r="F233" s="53">
        <v>41733</v>
      </c>
      <c r="G233" s="52">
        <v>227</v>
      </c>
      <c r="H233" s="322">
        <f t="shared" si="4"/>
        <v>0</v>
      </c>
      <c r="I233" s="266" t="s">
        <v>8</v>
      </c>
    </row>
    <row r="234" spans="1:9" x14ac:dyDescent="0.25">
      <c r="A234" s="269"/>
      <c r="B234" s="510" t="s">
        <v>1700</v>
      </c>
      <c r="C234" s="508" t="s">
        <v>2621</v>
      </c>
      <c r="D234" s="266" t="s">
        <v>11</v>
      </c>
      <c r="E234" s="310">
        <v>43419.5</v>
      </c>
      <c r="F234" s="53">
        <v>41754</v>
      </c>
      <c r="G234" s="52">
        <v>43419.5</v>
      </c>
      <c r="H234" s="322">
        <f t="shared" si="4"/>
        <v>0</v>
      </c>
      <c r="I234" s="266" t="s">
        <v>12</v>
      </c>
    </row>
    <row r="235" spans="1:9" x14ac:dyDescent="0.25">
      <c r="A235" s="269"/>
      <c r="B235" s="510" t="s">
        <v>1701</v>
      </c>
      <c r="C235" s="508" t="s">
        <v>2621</v>
      </c>
      <c r="D235" s="266" t="s">
        <v>13</v>
      </c>
      <c r="E235" s="310">
        <v>3944.4</v>
      </c>
      <c r="F235" s="53">
        <v>41734</v>
      </c>
      <c r="G235" s="52">
        <v>3944.4</v>
      </c>
      <c r="H235" s="322">
        <f t="shared" si="4"/>
        <v>0</v>
      </c>
      <c r="I235" s="266" t="s">
        <v>21</v>
      </c>
    </row>
    <row r="236" spans="1:9" x14ac:dyDescent="0.25">
      <c r="A236" s="269"/>
      <c r="B236" s="510" t="s">
        <v>1702</v>
      </c>
      <c r="C236" s="508" t="s">
        <v>2621</v>
      </c>
      <c r="D236" s="266" t="s">
        <v>502</v>
      </c>
      <c r="E236" s="310">
        <v>930</v>
      </c>
      <c r="F236" s="53">
        <v>41733</v>
      </c>
      <c r="G236" s="52">
        <v>930</v>
      </c>
      <c r="H236" s="322">
        <f t="shared" si="4"/>
        <v>0</v>
      </c>
      <c r="I236" s="266"/>
    </row>
    <row r="237" spans="1:9" x14ac:dyDescent="0.25">
      <c r="A237" s="269"/>
      <c r="B237" s="510" t="s">
        <v>1703</v>
      </c>
      <c r="C237" s="508" t="s">
        <v>2621</v>
      </c>
      <c r="D237" s="266" t="s">
        <v>29</v>
      </c>
      <c r="E237" s="310">
        <v>4657.6000000000004</v>
      </c>
      <c r="F237" s="53">
        <v>41733</v>
      </c>
      <c r="G237" s="52">
        <v>4657.6000000000004</v>
      </c>
      <c r="H237" s="322">
        <f t="shared" si="4"/>
        <v>0</v>
      </c>
      <c r="I237" s="266" t="s">
        <v>30</v>
      </c>
    </row>
    <row r="238" spans="1:9" x14ac:dyDescent="0.25">
      <c r="A238" s="269"/>
      <c r="B238" s="510" t="s">
        <v>1704</v>
      </c>
      <c r="C238" s="508" t="s">
        <v>2621</v>
      </c>
      <c r="D238" s="266" t="s">
        <v>34</v>
      </c>
      <c r="E238" s="310">
        <v>2415</v>
      </c>
      <c r="F238" s="313" t="s">
        <v>2632</v>
      </c>
      <c r="G238" s="52">
        <v>2415</v>
      </c>
      <c r="H238" s="322">
        <f t="shared" si="4"/>
        <v>0</v>
      </c>
      <c r="I238" s="266" t="s">
        <v>30</v>
      </c>
    </row>
    <row r="239" spans="1:9" x14ac:dyDescent="0.25">
      <c r="A239" s="269"/>
      <c r="B239" s="510" t="s">
        <v>1705</v>
      </c>
      <c r="C239" s="508" t="s">
        <v>2621</v>
      </c>
      <c r="D239" s="266" t="s">
        <v>250</v>
      </c>
      <c r="E239" s="310">
        <v>9227.6</v>
      </c>
      <c r="F239" s="53">
        <v>41733</v>
      </c>
      <c r="G239" s="52">
        <v>9227.6</v>
      </c>
      <c r="H239" s="322">
        <f t="shared" si="4"/>
        <v>0</v>
      </c>
      <c r="I239" s="266" t="s">
        <v>30</v>
      </c>
    </row>
    <row r="240" spans="1:9" x14ac:dyDescent="0.25">
      <c r="A240" s="269"/>
      <c r="B240" s="510" t="s">
        <v>1706</v>
      </c>
      <c r="C240" s="508" t="s">
        <v>2621</v>
      </c>
      <c r="D240" s="266" t="s">
        <v>36</v>
      </c>
      <c r="E240" s="310">
        <v>30085.13</v>
      </c>
      <c r="F240" s="53">
        <v>41734</v>
      </c>
      <c r="G240" s="52">
        <v>30085.13</v>
      </c>
      <c r="H240" s="322">
        <f t="shared" si="4"/>
        <v>0</v>
      </c>
      <c r="I240" s="266" t="s">
        <v>65</v>
      </c>
    </row>
    <row r="241" spans="1:9" x14ac:dyDescent="0.25">
      <c r="A241" s="269"/>
      <c r="B241" s="510" t="s">
        <v>1707</v>
      </c>
      <c r="C241" s="508" t="s">
        <v>2621</v>
      </c>
      <c r="D241" s="266" t="s">
        <v>54</v>
      </c>
      <c r="E241" s="310">
        <v>38290.400000000001</v>
      </c>
      <c r="F241" s="53">
        <v>41733</v>
      </c>
      <c r="G241" s="52">
        <v>38290.400000000001</v>
      </c>
      <c r="H241" s="322">
        <f t="shared" si="4"/>
        <v>0</v>
      </c>
      <c r="I241" s="266" t="s">
        <v>30</v>
      </c>
    </row>
    <row r="242" spans="1:9" x14ac:dyDescent="0.25">
      <c r="A242" s="269"/>
      <c r="B242" s="510" t="s">
        <v>1709</v>
      </c>
      <c r="C242" s="508" t="s">
        <v>2621</v>
      </c>
      <c r="D242" s="266" t="s">
        <v>57</v>
      </c>
      <c r="E242" s="310">
        <v>4655</v>
      </c>
      <c r="F242" s="53">
        <v>41733</v>
      </c>
      <c r="G242" s="52">
        <v>4655</v>
      </c>
      <c r="H242" s="322">
        <f t="shared" si="4"/>
        <v>0</v>
      </c>
      <c r="I242" s="266" t="s">
        <v>30</v>
      </c>
    </row>
    <row r="243" spans="1:9" x14ac:dyDescent="0.25">
      <c r="A243" s="269"/>
      <c r="B243" s="510" t="s">
        <v>1711</v>
      </c>
      <c r="C243" s="508" t="s">
        <v>2621</v>
      </c>
      <c r="D243" s="266" t="s">
        <v>55</v>
      </c>
      <c r="E243" s="310">
        <v>11192</v>
      </c>
      <c r="F243" s="53">
        <v>41733</v>
      </c>
      <c r="G243" s="52">
        <v>11192</v>
      </c>
      <c r="H243" s="322">
        <f t="shared" si="4"/>
        <v>0</v>
      </c>
      <c r="I243" s="266" t="s">
        <v>8</v>
      </c>
    </row>
    <row r="244" spans="1:9" x14ac:dyDescent="0.25">
      <c r="A244" s="269"/>
      <c r="B244" s="510" t="s">
        <v>1712</v>
      </c>
      <c r="C244" s="508" t="s">
        <v>2621</v>
      </c>
      <c r="D244" s="266" t="s">
        <v>373</v>
      </c>
      <c r="E244" s="310">
        <v>29538.1</v>
      </c>
      <c r="F244" s="53">
        <v>41733</v>
      </c>
      <c r="G244" s="52">
        <v>29538.1</v>
      </c>
      <c r="H244" s="322">
        <f t="shared" si="4"/>
        <v>0</v>
      </c>
      <c r="I244" s="266" t="s">
        <v>217</v>
      </c>
    </row>
    <row r="245" spans="1:9" x14ac:dyDescent="0.25">
      <c r="A245" s="269"/>
      <c r="B245" s="510" t="s">
        <v>1713</v>
      </c>
      <c r="C245" s="508" t="s">
        <v>2621</v>
      </c>
      <c r="D245" s="266" t="s">
        <v>12</v>
      </c>
      <c r="E245" s="310">
        <v>44431.18</v>
      </c>
      <c r="F245" s="314" t="s">
        <v>2633</v>
      </c>
      <c r="G245" s="52">
        <v>44431.18</v>
      </c>
      <c r="H245" s="322">
        <f t="shared" si="4"/>
        <v>0</v>
      </c>
      <c r="I245" s="266" t="s">
        <v>8</v>
      </c>
    </row>
    <row r="246" spans="1:9" x14ac:dyDescent="0.25">
      <c r="A246" s="269"/>
      <c r="B246" s="510" t="s">
        <v>1715</v>
      </c>
      <c r="C246" s="508" t="s">
        <v>2621</v>
      </c>
      <c r="D246" s="266" t="s">
        <v>47</v>
      </c>
      <c r="E246" s="310">
        <v>2971.2</v>
      </c>
      <c r="F246" s="53">
        <v>41733</v>
      </c>
      <c r="G246" s="52">
        <v>2971.2</v>
      </c>
      <c r="H246" s="322">
        <f t="shared" si="4"/>
        <v>0</v>
      </c>
      <c r="I246" s="266" t="s">
        <v>30</v>
      </c>
    </row>
    <row r="247" spans="1:9" x14ac:dyDescent="0.25">
      <c r="A247" s="269"/>
      <c r="B247" s="510" t="s">
        <v>1716</v>
      </c>
      <c r="C247" s="508" t="s">
        <v>2621</v>
      </c>
      <c r="D247" s="266" t="s">
        <v>2427</v>
      </c>
      <c r="E247" s="310">
        <v>105</v>
      </c>
      <c r="F247" s="313" t="s">
        <v>2634</v>
      </c>
      <c r="G247" s="52">
        <v>105</v>
      </c>
      <c r="H247" s="322">
        <f t="shared" si="4"/>
        <v>0</v>
      </c>
      <c r="I247" s="266" t="s">
        <v>30</v>
      </c>
    </row>
    <row r="248" spans="1:9" x14ac:dyDescent="0.25">
      <c r="A248" s="269"/>
      <c r="B248" s="510" t="s">
        <v>1717</v>
      </c>
      <c r="C248" s="508" t="s">
        <v>2621</v>
      </c>
      <c r="D248" s="273" t="s">
        <v>53</v>
      </c>
      <c r="E248" s="318">
        <v>0</v>
      </c>
      <c r="F248" s="53"/>
      <c r="G248" s="52"/>
      <c r="H248" s="322">
        <f t="shared" si="4"/>
        <v>0</v>
      </c>
      <c r="I248" s="266" t="s">
        <v>513</v>
      </c>
    </row>
    <row r="249" spans="1:9" x14ac:dyDescent="0.25">
      <c r="A249" s="269"/>
      <c r="B249" s="510" t="s">
        <v>1718</v>
      </c>
      <c r="C249" s="508" t="s">
        <v>2621</v>
      </c>
      <c r="D249" s="266" t="s">
        <v>123</v>
      </c>
      <c r="E249" s="315">
        <v>4597.2</v>
      </c>
      <c r="F249" s="317" t="s">
        <v>2635</v>
      </c>
      <c r="G249" s="52">
        <v>4597.2</v>
      </c>
      <c r="H249" s="322">
        <f t="shared" si="4"/>
        <v>0</v>
      </c>
      <c r="I249" s="266" t="s">
        <v>8</v>
      </c>
    </row>
    <row r="250" spans="1:9" x14ac:dyDescent="0.25">
      <c r="A250" s="269"/>
      <c r="B250" s="510" t="s">
        <v>1719</v>
      </c>
      <c r="C250" s="508" t="s">
        <v>2621</v>
      </c>
      <c r="D250" s="266" t="s">
        <v>28</v>
      </c>
      <c r="E250" s="310">
        <v>9173</v>
      </c>
      <c r="F250" s="53">
        <v>41733</v>
      </c>
      <c r="G250" s="52">
        <v>9173</v>
      </c>
      <c r="H250" s="322">
        <f t="shared" si="4"/>
        <v>0</v>
      </c>
      <c r="I250" s="266" t="s">
        <v>8</v>
      </c>
    </row>
    <row r="251" spans="1:9" x14ac:dyDescent="0.25">
      <c r="A251" s="269"/>
      <c r="B251" s="510" t="s">
        <v>1720</v>
      </c>
      <c r="C251" s="508" t="s">
        <v>2621</v>
      </c>
      <c r="D251" s="266" t="s">
        <v>32</v>
      </c>
      <c r="E251" s="310">
        <v>8373.61</v>
      </c>
      <c r="F251" s="53">
        <v>41733</v>
      </c>
      <c r="G251" s="52">
        <v>8373.61</v>
      </c>
      <c r="H251" s="322">
        <f t="shared" si="4"/>
        <v>0</v>
      </c>
      <c r="I251" s="266" t="s">
        <v>30</v>
      </c>
    </row>
    <row r="252" spans="1:9" x14ac:dyDescent="0.25">
      <c r="A252" s="269"/>
      <c r="B252" s="510" t="s">
        <v>1721</v>
      </c>
      <c r="C252" s="508" t="s">
        <v>2621</v>
      </c>
      <c r="D252" s="266" t="s">
        <v>1478</v>
      </c>
      <c r="E252" s="310">
        <v>6412</v>
      </c>
      <c r="F252" s="53">
        <v>41733</v>
      </c>
      <c r="G252" s="52">
        <v>6412</v>
      </c>
      <c r="H252" s="322">
        <f t="shared" si="4"/>
        <v>0</v>
      </c>
      <c r="I252" s="266"/>
    </row>
    <row r="253" spans="1:9" x14ac:dyDescent="0.25">
      <c r="A253" s="269"/>
      <c r="B253" s="510" t="s">
        <v>1722</v>
      </c>
      <c r="C253" s="508" t="s">
        <v>2621</v>
      </c>
      <c r="D253" s="266" t="s">
        <v>129</v>
      </c>
      <c r="E253" s="310">
        <v>1401.4</v>
      </c>
      <c r="F253" s="53">
        <v>41733</v>
      </c>
      <c r="G253" s="52">
        <v>1401.4</v>
      </c>
      <c r="H253" s="322">
        <f t="shared" si="4"/>
        <v>0</v>
      </c>
      <c r="I253" s="266"/>
    </row>
    <row r="254" spans="1:9" x14ac:dyDescent="0.25">
      <c r="A254" s="269"/>
      <c r="B254" s="510" t="s">
        <v>1723</v>
      </c>
      <c r="C254" s="508" t="s">
        <v>2621</v>
      </c>
      <c r="D254" s="266" t="s">
        <v>2427</v>
      </c>
      <c r="E254" s="310">
        <v>748.5</v>
      </c>
      <c r="F254" s="313" t="s">
        <v>2636</v>
      </c>
      <c r="G254" s="52">
        <v>748.5</v>
      </c>
      <c r="H254" s="322">
        <f t="shared" si="4"/>
        <v>0</v>
      </c>
      <c r="I254" s="266" t="s">
        <v>30</v>
      </c>
    </row>
    <row r="255" spans="1:9" x14ac:dyDescent="0.25">
      <c r="A255" s="269"/>
      <c r="B255" s="510" t="s">
        <v>1724</v>
      </c>
      <c r="C255" s="508" t="s">
        <v>2621</v>
      </c>
      <c r="D255" s="266" t="s">
        <v>58</v>
      </c>
      <c r="E255" s="310">
        <v>27126</v>
      </c>
      <c r="F255" s="317" t="s">
        <v>2637</v>
      </c>
      <c r="G255" s="52">
        <v>27126</v>
      </c>
      <c r="H255" s="322">
        <f t="shared" si="4"/>
        <v>0</v>
      </c>
      <c r="I255" s="266" t="s">
        <v>8</v>
      </c>
    </row>
    <row r="256" spans="1:9" x14ac:dyDescent="0.25">
      <c r="A256" s="269"/>
      <c r="B256" s="510" t="s">
        <v>1726</v>
      </c>
      <c r="C256" s="508" t="s">
        <v>2621</v>
      </c>
      <c r="D256" s="266" t="s">
        <v>22</v>
      </c>
      <c r="E256" s="310">
        <v>4658</v>
      </c>
      <c r="F256" s="53">
        <v>41733</v>
      </c>
      <c r="G256" s="52">
        <v>4658</v>
      </c>
      <c r="H256" s="322">
        <f t="shared" si="4"/>
        <v>0</v>
      </c>
      <c r="I256" s="266" t="s">
        <v>8</v>
      </c>
    </row>
    <row r="257" spans="1:9" x14ac:dyDescent="0.25">
      <c r="A257" s="269"/>
      <c r="B257" s="510" t="s">
        <v>1727</v>
      </c>
      <c r="C257" s="508" t="s">
        <v>2621</v>
      </c>
      <c r="D257" s="266" t="s">
        <v>147</v>
      </c>
      <c r="E257" s="310">
        <v>15305</v>
      </c>
      <c r="F257" s="53">
        <v>41736</v>
      </c>
      <c r="G257" s="52">
        <v>15305</v>
      </c>
      <c r="H257" s="322">
        <f t="shared" si="4"/>
        <v>0</v>
      </c>
      <c r="I257" s="266" t="s">
        <v>15</v>
      </c>
    </row>
    <row r="258" spans="1:9" x14ac:dyDescent="0.25">
      <c r="A258" s="269"/>
      <c r="B258" s="510" t="s">
        <v>1728</v>
      </c>
      <c r="C258" s="508" t="s">
        <v>2621</v>
      </c>
      <c r="D258" s="266" t="s">
        <v>260</v>
      </c>
      <c r="E258" s="310">
        <v>4768</v>
      </c>
      <c r="F258" s="53">
        <v>41733</v>
      </c>
      <c r="G258" s="52">
        <v>4768</v>
      </c>
      <c r="H258" s="322">
        <f t="shared" si="4"/>
        <v>0</v>
      </c>
      <c r="I258" s="266" t="s">
        <v>15</v>
      </c>
    </row>
    <row r="259" spans="1:9" x14ac:dyDescent="0.25">
      <c r="A259" s="269"/>
      <c r="B259" s="510" t="s">
        <v>1729</v>
      </c>
      <c r="C259" s="508" t="s">
        <v>2621</v>
      </c>
      <c r="D259" s="266" t="s">
        <v>110</v>
      </c>
      <c r="E259" s="310">
        <v>46812</v>
      </c>
      <c r="F259" s="53">
        <v>41737</v>
      </c>
      <c r="G259" s="52">
        <v>46812</v>
      </c>
      <c r="H259" s="322">
        <f t="shared" si="4"/>
        <v>0</v>
      </c>
      <c r="I259" s="266" t="s">
        <v>65</v>
      </c>
    </row>
    <row r="260" spans="1:9" x14ac:dyDescent="0.25">
      <c r="A260" s="269"/>
      <c r="B260" s="510" t="s">
        <v>1730</v>
      </c>
      <c r="C260" s="508" t="s">
        <v>2621</v>
      </c>
      <c r="D260" s="266" t="s">
        <v>130</v>
      </c>
      <c r="E260" s="310">
        <v>2966.4</v>
      </c>
      <c r="F260" s="53">
        <v>41733</v>
      </c>
      <c r="G260" s="52">
        <v>2966.4</v>
      </c>
      <c r="H260" s="322">
        <f t="shared" si="4"/>
        <v>0</v>
      </c>
      <c r="I260" s="266" t="s">
        <v>21</v>
      </c>
    </row>
    <row r="261" spans="1:9" x14ac:dyDescent="0.25">
      <c r="A261" s="269"/>
      <c r="B261" s="510" t="s">
        <v>1731</v>
      </c>
      <c r="C261" s="508" t="s">
        <v>2621</v>
      </c>
      <c r="D261" s="266" t="s">
        <v>366</v>
      </c>
      <c r="E261" s="310">
        <v>8601.7999999999993</v>
      </c>
      <c r="F261" s="53">
        <v>41733</v>
      </c>
      <c r="G261" s="52">
        <v>8601.7999999999993</v>
      </c>
      <c r="H261" s="322">
        <f t="shared" si="4"/>
        <v>0</v>
      </c>
      <c r="I261" s="266" t="s">
        <v>21</v>
      </c>
    </row>
    <row r="262" spans="1:9" x14ac:dyDescent="0.25">
      <c r="A262" s="269"/>
      <c r="B262" s="510" t="s">
        <v>1732</v>
      </c>
      <c r="C262" s="508" t="s">
        <v>2621</v>
      </c>
      <c r="D262" s="266" t="s">
        <v>144</v>
      </c>
      <c r="E262" s="310">
        <v>5453</v>
      </c>
      <c r="F262" s="53">
        <v>41733</v>
      </c>
      <c r="G262" s="52">
        <v>5453</v>
      </c>
      <c r="H262" s="322">
        <f t="shared" si="4"/>
        <v>0</v>
      </c>
      <c r="I262" s="266" t="s">
        <v>15</v>
      </c>
    </row>
    <row r="263" spans="1:9" x14ac:dyDescent="0.25">
      <c r="A263" s="269"/>
      <c r="B263" s="510" t="s">
        <v>1733</v>
      </c>
      <c r="C263" s="508" t="s">
        <v>2621</v>
      </c>
      <c r="D263" s="266" t="s">
        <v>147</v>
      </c>
      <c r="E263" s="310">
        <v>1803.5</v>
      </c>
      <c r="F263" s="53">
        <v>41736</v>
      </c>
      <c r="G263" s="52">
        <v>1803.5</v>
      </c>
      <c r="H263" s="322">
        <f t="shared" si="4"/>
        <v>0</v>
      </c>
      <c r="I263" s="266" t="s">
        <v>15</v>
      </c>
    </row>
    <row r="264" spans="1:9" x14ac:dyDescent="0.25">
      <c r="A264" s="269"/>
      <c r="B264" s="510" t="s">
        <v>1734</v>
      </c>
      <c r="C264" s="508" t="s">
        <v>2621</v>
      </c>
      <c r="D264" s="266" t="s">
        <v>50</v>
      </c>
      <c r="E264" s="310">
        <v>1795.5</v>
      </c>
      <c r="F264" s="53">
        <v>41733</v>
      </c>
      <c r="G264" s="52">
        <v>1795.5</v>
      </c>
      <c r="H264" s="322">
        <f t="shared" si="4"/>
        <v>0</v>
      </c>
      <c r="I264" s="266" t="s">
        <v>21</v>
      </c>
    </row>
    <row r="265" spans="1:9" x14ac:dyDescent="0.25">
      <c r="A265" s="269"/>
      <c r="B265" s="510" t="s">
        <v>1735</v>
      </c>
      <c r="C265" s="508" t="s">
        <v>2621</v>
      </c>
      <c r="D265" s="266" t="s">
        <v>36</v>
      </c>
      <c r="E265" s="310">
        <v>21159.4</v>
      </c>
      <c r="F265" s="313">
        <v>41793</v>
      </c>
      <c r="G265" s="326">
        <v>21159.4</v>
      </c>
      <c r="H265" s="322">
        <f t="shared" si="4"/>
        <v>0</v>
      </c>
      <c r="I265" s="266"/>
    </row>
    <row r="266" spans="1:9" x14ac:dyDescent="0.25">
      <c r="A266" s="269"/>
      <c r="B266" s="510" t="s">
        <v>1736</v>
      </c>
      <c r="C266" s="508" t="s">
        <v>2621</v>
      </c>
      <c r="D266" s="266" t="s">
        <v>16</v>
      </c>
      <c r="E266" s="310">
        <v>210356</v>
      </c>
      <c r="F266" s="53">
        <v>41752</v>
      </c>
      <c r="G266" s="52">
        <v>210356</v>
      </c>
      <c r="H266" s="322">
        <f t="shared" si="4"/>
        <v>0</v>
      </c>
      <c r="I266" s="266" t="s">
        <v>27</v>
      </c>
    </row>
    <row r="267" spans="1:9" x14ac:dyDescent="0.25">
      <c r="A267" s="269"/>
      <c r="B267" s="510" t="s">
        <v>1738</v>
      </c>
      <c r="C267" s="508" t="s">
        <v>2621</v>
      </c>
      <c r="D267" s="266" t="s">
        <v>136</v>
      </c>
      <c r="E267" s="310">
        <v>2600</v>
      </c>
      <c r="F267" s="53">
        <v>41733</v>
      </c>
      <c r="G267" s="52">
        <v>2600</v>
      </c>
      <c r="H267" s="322">
        <f t="shared" si="4"/>
        <v>0</v>
      </c>
      <c r="I267" s="266"/>
    </row>
    <row r="268" spans="1:9" x14ac:dyDescent="0.25">
      <c r="A268" s="263"/>
      <c r="B268" s="510" t="s">
        <v>1739</v>
      </c>
      <c r="C268" s="508" t="s">
        <v>2621</v>
      </c>
      <c r="D268" s="266" t="s">
        <v>133</v>
      </c>
      <c r="E268" s="310">
        <v>14398</v>
      </c>
      <c r="F268" s="313" t="s">
        <v>2638</v>
      </c>
      <c r="G268" s="52">
        <v>14398</v>
      </c>
      <c r="H268" s="322">
        <f t="shared" si="4"/>
        <v>0</v>
      </c>
      <c r="I268" s="266" t="s">
        <v>8</v>
      </c>
    </row>
    <row r="269" spans="1:9" x14ac:dyDescent="0.25">
      <c r="A269" s="263"/>
      <c r="B269" s="329"/>
      <c r="C269" s="330"/>
      <c r="D269" s="39" t="s">
        <v>1207</v>
      </c>
      <c r="E269" s="38"/>
      <c r="F269" s="287"/>
      <c r="G269" s="288"/>
      <c r="H269" s="322">
        <f t="shared" ref="H269" si="5">E269-G269</f>
        <v>0</v>
      </c>
    </row>
    <row r="270" spans="1:9" x14ac:dyDescent="0.25">
      <c r="A270" s="263"/>
      <c r="B270" s="329"/>
      <c r="C270" s="330"/>
      <c r="D270" s="39" t="s">
        <v>1206</v>
      </c>
      <c r="E270" s="38"/>
      <c r="F270" s="287"/>
      <c r="G270" s="288"/>
      <c r="H270" s="331"/>
    </row>
    <row r="271" spans="1:9" x14ac:dyDescent="0.25">
      <c r="A271" s="332"/>
      <c r="B271" s="333"/>
      <c r="C271" s="334"/>
      <c r="D271" s="335" t="s">
        <v>1280</v>
      </c>
      <c r="E271" s="336"/>
      <c r="F271" s="337"/>
      <c r="G271" s="338"/>
      <c r="H271" s="60"/>
    </row>
    <row r="272" spans="1:9" ht="18.75" x14ac:dyDescent="0.3">
      <c r="A272" s="589" t="str">
        <f>A203</f>
        <v>REMISIONES DE    ABRIL         2 0 1 4</v>
      </c>
      <c r="B272" s="589"/>
      <c r="C272" s="589"/>
      <c r="D272" s="589"/>
      <c r="E272" s="589"/>
      <c r="F272" s="589"/>
      <c r="G272" s="339"/>
      <c r="H272" s="135"/>
    </row>
    <row r="273" spans="1:9" ht="35.25" thickBot="1" x14ac:dyDescent="0.35">
      <c r="A273" s="340" t="s">
        <v>1</v>
      </c>
      <c r="B273" s="256" t="s">
        <v>2</v>
      </c>
      <c r="C273" s="257"/>
      <c r="D273" s="258" t="s">
        <v>1446</v>
      </c>
      <c r="E273" s="259" t="s">
        <v>4</v>
      </c>
      <c r="F273" s="418" t="s">
        <v>5</v>
      </c>
      <c r="G273" s="419" t="s">
        <v>6</v>
      </c>
      <c r="H273" s="420" t="s">
        <v>7</v>
      </c>
    </row>
    <row r="274" spans="1:9" ht="15.75" thickTop="1" x14ac:dyDescent="0.25">
      <c r="A274" s="269">
        <v>41733</v>
      </c>
      <c r="B274" s="509" t="s">
        <v>1740</v>
      </c>
      <c r="C274" s="508" t="s">
        <v>2621</v>
      </c>
      <c r="D274" s="266" t="s">
        <v>66</v>
      </c>
      <c r="E274" s="310">
        <v>1610</v>
      </c>
      <c r="F274" s="53">
        <v>41733</v>
      </c>
      <c r="G274" s="52">
        <v>1610</v>
      </c>
      <c r="H274" s="511">
        <f t="shared" ref="H274:H337" si="6">E274-G274</f>
        <v>0</v>
      </c>
      <c r="I274" s="266"/>
    </row>
    <row r="275" spans="1:9" x14ac:dyDescent="0.25">
      <c r="A275" s="269"/>
      <c r="B275" s="509" t="s">
        <v>1741</v>
      </c>
      <c r="C275" s="508" t="s">
        <v>2621</v>
      </c>
      <c r="D275" s="266" t="s">
        <v>25</v>
      </c>
      <c r="E275" s="310">
        <v>29486.5</v>
      </c>
      <c r="F275" s="78" t="s">
        <v>2639</v>
      </c>
      <c r="G275" s="52">
        <v>29486.5</v>
      </c>
      <c r="H275" s="322">
        <f t="shared" si="6"/>
        <v>0</v>
      </c>
      <c r="I275" s="266"/>
    </row>
    <row r="276" spans="1:9" x14ac:dyDescent="0.25">
      <c r="A276" s="269"/>
      <c r="B276" s="509" t="s">
        <v>1742</v>
      </c>
      <c r="C276" s="508" t="s">
        <v>2621</v>
      </c>
      <c r="D276" s="266" t="s">
        <v>64</v>
      </c>
      <c r="E276" s="310">
        <v>18612.5</v>
      </c>
      <c r="F276" s="53">
        <v>41734</v>
      </c>
      <c r="G276" s="52">
        <v>18612.5</v>
      </c>
      <c r="H276" s="322">
        <f t="shared" si="6"/>
        <v>0</v>
      </c>
      <c r="I276" s="266"/>
    </row>
    <row r="277" spans="1:9" x14ac:dyDescent="0.25">
      <c r="A277" s="269"/>
      <c r="B277" s="509" t="s">
        <v>1743</v>
      </c>
      <c r="C277" s="508" t="s">
        <v>2621</v>
      </c>
      <c r="D277" s="266" t="s">
        <v>62</v>
      </c>
      <c r="E277" s="310">
        <v>21033.5</v>
      </c>
      <c r="F277" s="313" t="s">
        <v>2640</v>
      </c>
      <c r="G277" s="52">
        <v>21033.5</v>
      </c>
      <c r="H277" s="342">
        <f t="shared" si="6"/>
        <v>0</v>
      </c>
      <c r="I277" s="266"/>
    </row>
    <row r="278" spans="1:9" x14ac:dyDescent="0.25">
      <c r="A278" s="269"/>
      <c r="B278" s="509" t="s">
        <v>1746</v>
      </c>
      <c r="C278" s="508" t="s">
        <v>2621</v>
      </c>
      <c r="D278" s="266" t="s">
        <v>180</v>
      </c>
      <c r="E278" s="310">
        <v>23044</v>
      </c>
      <c r="F278" s="78" t="s">
        <v>2641</v>
      </c>
      <c r="G278" s="52">
        <v>23044</v>
      </c>
      <c r="H278" s="322">
        <f t="shared" si="6"/>
        <v>0</v>
      </c>
      <c r="I278" s="266"/>
    </row>
    <row r="279" spans="1:9" x14ac:dyDescent="0.25">
      <c r="A279" s="269"/>
      <c r="B279" s="509" t="s">
        <v>1748</v>
      </c>
      <c r="C279" s="508" t="s">
        <v>2621</v>
      </c>
      <c r="D279" s="266" t="s">
        <v>11</v>
      </c>
      <c r="E279" s="310">
        <v>26864</v>
      </c>
      <c r="F279" s="317" t="s">
        <v>2642</v>
      </c>
      <c r="G279" s="326">
        <v>26864</v>
      </c>
      <c r="H279" s="322">
        <f t="shared" si="6"/>
        <v>0</v>
      </c>
      <c r="I279" s="266"/>
    </row>
    <row r="280" spans="1:9" x14ac:dyDescent="0.25">
      <c r="A280" s="269"/>
      <c r="B280" s="509" t="s">
        <v>1749</v>
      </c>
      <c r="C280" s="508" t="s">
        <v>2621</v>
      </c>
      <c r="D280" s="266" t="s">
        <v>215</v>
      </c>
      <c r="E280" s="310">
        <v>3724</v>
      </c>
      <c r="F280" s="53">
        <v>41733</v>
      </c>
      <c r="G280" s="52">
        <v>3724</v>
      </c>
      <c r="H280" s="322">
        <f t="shared" si="6"/>
        <v>0</v>
      </c>
      <c r="I280" s="266"/>
    </row>
    <row r="281" spans="1:9" x14ac:dyDescent="0.25">
      <c r="A281" s="269"/>
      <c r="B281" s="509" t="s">
        <v>1750</v>
      </c>
      <c r="C281" s="508" t="s">
        <v>2621</v>
      </c>
      <c r="D281" s="266" t="s">
        <v>68</v>
      </c>
      <c r="E281" s="310">
        <v>2191</v>
      </c>
      <c r="F281" s="78" t="s">
        <v>2643</v>
      </c>
      <c r="G281" s="52">
        <v>2191</v>
      </c>
      <c r="H281" s="322">
        <f t="shared" si="6"/>
        <v>0</v>
      </c>
      <c r="I281" s="266"/>
    </row>
    <row r="282" spans="1:9" x14ac:dyDescent="0.25">
      <c r="A282" s="269"/>
      <c r="B282" s="509" t="s">
        <v>1751</v>
      </c>
      <c r="C282" s="508" t="s">
        <v>2621</v>
      </c>
      <c r="D282" s="266" t="s">
        <v>36</v>
      </c>
      <c r="E282" s="310">
        <v>17625</v>
      </c>
      <c r="F282" s="53">
        <v>41734</v>
      </c>
      <c r="G282" s="52">
        <v>17625</v>
      </c>
      <c r="H282" s="322">
        <f t="shared" si="6"/>
        <v>0</v>
      </c>
      <c r="I282" s="266"/>
    </row>
    <row r="283" spans="1:9" x14ac:dyDescent="0.25">
      <c r="A283" s="269"/>
      <c r="B283" s="509" t="s">
        <v>1753</v>
      </c>
      <c r="C283" s="508" t="s">
        <v>2621</v>
      </c>
      <c r="D283" s="266" t="s">
        <v>346</v>
      </c>
      <c r="E283" s="310">
        <v>14621</v>
      </c>
      <c r="F283" s="53">
        <v>41734</v>
      </c>
      <c r="G283" s="52">
        <v>14621</v>
      </c>
      <c r="H283" s="322">
        <f t="shared" si="6"/>
        <v>0</v>
      </c>
      <c r="I283" s="266"/>
    </row>
    <row r="284" spans="1:9" x14ac:dyDescent="0.25">
      <c r="A284" s="269"/>
      <c r="B284" s="509" t="s">
        <v>1754</v>
      </c>
      <c r="C284" s="508" t="s">
        <v>2621</v>
      </c>
      <c r="D284" s="266" t="s">
        <v>91</v>
      </c>
      <c r="E284" s="310">
        <v>23774</v>
      </c>
      <c r="F284" s="324" t="s">
        <v>2644</v>
      </c>
      <c r="G284" s="52">
        <v>23774</v>
      </c>
      <c r="H284" s="322">
        <f t="shared" si="6"/>
        <v>0</v>
      </c>
      <c r="I284" s="266"/>
    </row>
    <row r="285" spans="1:9" x14ac:dyDescent="0.25">
      <c r="A285" s="269"/>
      <c r="B285" s="509" t="s">
        <v>1756</v>
      </c>
      <c r="C285" s="508" t="s">
        <v>2621</v>
      </c>
      <c r="D285" s="266" t="s">
        <v>14</v>
      </c>
      <c r="E285" s="310">
        <v>7280</v>
      </c>
      <c r="F285" s="53">
        <v>41734</v>
      </c>
      <c r="G285" s="52">
        <v>7280</v>
      </c>
      <c r="H285" s="322">
        <f t="shared" si="6"/>
        <v>0</v>
      </c>
      <c r="I285" s="266"/>
    </row>
    <row r="286" spans="1:9" x14ac:dyDescent="0.25">
      <c r="A286" s="269"/>
      <c r="B286" s="509" t="s">
        <v>1758</v>
      </c>
      <c r="C286" s="508" t="s">
        <v>2621</v>
      </c>
      <c r="D286" s="266" t="s">
        <v>149</v>
      </c>
      <c r="E286" s="310">
        <v>19418</v>
      </c>
      <c r="F286" s="53">
        <v>41734</v>
      </c>
      <c r="G286" s="52">
        <v>19418</v>
      </c>
      <c r="H286" s="322">
        <f t="shared" si="6"/>
        <v>0</v>
      </c>
      <c r="I286" s="266"/>
    </row>
    <row r="287" spans="1:9" x14ac:dyDescent="0.25">
      <c r="A287" s="269"/>
      <c r="B287" s="509" t="s">
        <v>1759</v>
      </c>
      <c r="C287" s="508" t="s">
        <v>2621</v>
      </c>
      <c r="D287" s="266" t="s">
        <v>240</v>
      </c>
      <c r="E287" s="310">
        <v>48957</v>
      </c>
      <c r="F287" s="319" t="s">
        <v>2645</v>
      </c>
      <c r="G287" s="355">
        <v>48957</v>
      </c>
      <c r="H287" s="322">
        <f t="shared" si="6"/>
        <v>0</v>
      </c>
      <c r="I287" s="266"/>
    </row>
    <row r="288" spans="1:9" x14ac:dyDescent="0.25">
      <c r="A288" s="269"/>
      <c r="B288" s="509" t="s">
        <v>1760</v>
      </c>
      <c r="C288" s="508" t="s">
        <v>2621</v>
      </c>
      <c r="D288" s="266" t="s">
        <v>242</v>
      </c>
      <c r="E288" s="310">
        <v>43709.15</v>
      </c>
      <c r="F288" s="344" t="s">
        <v>2646</v>
      </c>
      <c r="G288" s="326">
        <v>43709.15</v>
      </c>
      <c r="H288" s="322">
        <f t="shared" si="6"/>
        <v>0</v>
      </c>
      <c r="I288" s="266"/>
    </row>
    <row r="289" spans="1:9" x14ac:dyDescent="0.25">
      <c r="A289" s="269"/>
      <c r="B289" s="509" t="s">
        <v>1761</v>
      </c>
      <c r="C289" s="508" t="s">
        <v>2621</v>
      </c>
      <c r="D289" s="266" t="s">
        <v>59</v>
      </c>
      <c r="E289" s="310">
        <v>14404.8</v>
      </c>
      <c r="F289" s="319" t="s">
        <v>2647</v>
      </c>
      <c r="G289" s="52">
        <v>14404</v>
      </c>
      <c r="H289" s="322">
        <f t="shared" si="6"/>
        <v>0.7999999999992724</v>
      </c>
      <c r="I289" s="266"/>
    </row>
    <row r="290" spans="1:9" x14ac:dyDescent="0.25">
      <c r="A290" s="269"/>
      <c r="B290" s="509" t="s">
        <v>1763</v>
      </c>
      <c r="C290" s="508" t="s">
        <v>2621</v>
      </c>
      <c r="D290" s="266" t="s">
        <v>244</v>
      </c>
      <c r="E290" s="310">
        <v>21141.75</v>
      </c>
      <c r="F290" s="319" t="s">
        <v>2648</v>
      </c>
      <c r="G290" s="52">
        <v>21141.75</v>
      </c>
      <c r="H290" s="322">
        <f t="shared" si="6"/>
        <v>0</v>
      </c>
      <c r="I290" s="266"/>
    </row>
    <row r="291" spans="1:9" x14ac:dyDescent="0.25">
      <c r="A291" s="269"/>
      <c r="B291" s="509" t="s">
        <v>1765</v>
      </c>
      <c r="C291" s="508" t="s">
        <v>2621</v>
      </c>
      <c r="D291" s="266" t="s">
        <v>392</v>
      </c>
      <c r="E291" s="310">
        <v>2835</v>
      </c>
      <c r="F291" s="53">
        <v>41733</v>
      </c>
      <c r="G291" s="52">
        <v>2835</v>
      </c>
      <c r="H291" s="322">
        <f t="shared" si="6"/>
        <v>0</v>
      </c>
      <c r="I291" s="266"/>
    </row>
    <row r="292" spans="1:9" x14ac:dyDescent="0.25">
      <c r="A292" s="269"/>
      <c r="B292" s="509" t="s">
        <v>1767</v>
      </c>
      <c r="C292" s="508" t="s">
        <v>2621</v>
      </c>
      <c r="D292" s="266" t="s">
        <v>92</v>
      </c>
      <c r="E292" s="310">
        <v>6903.5</v>
      </c>
      <c r="F292" s="53">
        <v>41734</v>
      </c>
      <c r="G292" s="52">
        <v>6903.5</v>
      </c>
      <c r="H292" s="322">
        <f t="shared" si="6"/>
        <v>0</v>
      </c>
      <c r="I292" s="266"/>
    </row>
    <row r="293" spans="1:9" x14ac:dyDescent="0.25">
      <c r="A293" s="269"/>
      <c r="B293" s="509" t="s">
        <v>1768</v>
      </c>
      <c r="C293" s="508" t="s">
        <v>2621</v>
      </c>
      <c r="D293" s="266" t="s">
        <v>346</v>
      </c>
      <c r="E293" s="310">
        <v>1602</v>
      </c>
      <c r="F293" s="53">
        <v>41734</v>
      </c>
      <c r="G293" s="52">
        <v>1602</v>
      </c>
      <c r="H293" s="322">
        <f t="shared" si="6"/>
        <v>0</v>
      </c>
      <c r="I293" s="266"/>
    </row>
    <row r="294" spans="1:9" x14ac:dyDescent="0.25">
      <c r="A294" s="269"/>
      <c r="B294" s="509" t="s">
        <v>1769</v>
      </c>
      <c r="C294" s="508" t="s">
        <v>2621</v>
      </c>
      <c r="D294" s="266" t="s">
        <v>152</v>
      </c>
      <c r="E294" s="310">
        <v>8234.6</v>
      </c>
      <c r="F294" s="53">
        <v>41733</v>
      </c>
      <c r="G294" s="52">
        <v>8234.6</v>
      </c>
      <c r="H294" s="322">
        <f t="shared" si="6"/>
        <v>0</v>
      </c>
      <c r="I294" s="266"/>
    </row>
    <row r="295" spans="1:9" x14ac:dyDescent="0.25">
      <c r="A295" s="269"/>
      <c r="B295" s="509" t="s">
        <v>1770</v>
      </c>
      <c r="C295" s="508" t="s">
        <v>2621</v>
      </c>
      <c r="D295" s="266" t="s">
        <v>8</v>
      </c>
      <c r="E295" s="310">
        <v>1291.0999999999999</v>
      </c>
      <c r="F295" s="53">
        <v>41733</v>
      </c>
      <c r="G295" s="52">
        <v>1291.0999999999999</v>
      </c>
      <c r="H295" s="322">
        <f t="shared" si="6"/>
        <v>0</v>
      </c>
      <c r="I295" s="266"/>
    </row>
    <row r="296" spans="1:9" x14ac:dyDescent="0.25">
      <c r="A296" s="269">
        <v>41734</v>
      </c>
      <c r="B296" s="509" t="s">
        <v>1771</v>
      </c>
      <c r="C296" s="508" t="s">
        <v>2621</v>
      </c>
      <c r="D296" s="266" t="s">
        <v>28</v>
      </c>
      <c r="E296" s="310">
        <v>1327</v>
      </c>
      <c r="F296" s="53">
        <v>41734</v>
      </c>
      <c r="G296" s="52">
        <v>1327</v>
      </c>
      <c r="H296" s="322">
        <f t="shared" si="6"/>
        <v>0</v>
      </c>
      <c r="I296" s="266"/>
    </row>
    <row r="297" spans="1:9" x14ac:dyDescent="0.25">
      <c r="A297" s="269"/>
      <c r="B297" s="509" t="s">
        <v>1772</v>
      </c>
      <c r="C297" s="508" t="s">
        <v>2621</v>
      </c>
      <c r="D297" s="266" t="s">
        <v>36</v>
      </c>
      <c r="E297" s="315">
        <v>49399.5</v>
      </c>
      <c r="F297" s="78" t="s">
        <v>2649</v>
      </c>
      <c r="G297" s="52">
        <v>49399.5</v>
      </c>
      <c r="H297" s="322">
        <f t="shared" si="6"/>
        <v>0</v>
      </c>
      <c r="I297" s="66" t="s">
        <v>21</v>
      </c>
    </row>
    <row r="298" spans="1:9" x14ac:dyDescent="0.25">
      <c r="A298" s="269"/>
      <c r="B298" s="509" t="s">
        <v>1773</v>
      </c>
      <c r="C298" s="508" t="s">
        <v>2621</v>
      </c>
      <c r="D298" s="266" t="s">
        <v>287</v>
      </c>
      <c r="E298" s="310">
        <v>30468.78</v>
      </c>
      <c r="F298" s="53">
        <v>41734</v>
      </c>
      <c r="G298" s="52">
        <v>30468.78</v>
      </c>
      <c r="H298" s="322">
        <f t="shared" si="6"/>
        <v>0</v>
      </c>
      <c r="I298" s="266"/>
    </row>
    <row r="299" spans="1:9" x14ac:dyDescent="0.25">
      <c r="A299" s="269"/>
      <c r="B299" s="509" t="s">
        <v>1774</v>
      </c>
      <c r="C299" s="508" t="s">
        <v>2621</v>
      </c>
      <c r="D299" s="266" t="s">
        <v>338</v>
      </c>
      <c r="E299" s="310">
        <v>740</v>
      </c>
      <c r="F299" s="53">
        <v>41734</v>
      </c>
      <c r="G299" s="52">
        <v>740</v>
      </c>
      <c r="H299" s="322">
        <f t="shared" si="6"/>
        <v>0</v>
      </c>
      <c r="I299" s="266" t="s">
        <v>30</v>
      </c>
    </row>
    <row r="300" spans="1:9" x14ac:dyDescent="0.25">
      <c r="A300" s="269"/>
      <c r="B300" s="509" t="s">
        <v>1775</v>
      </c>
      <c r="C300" s="508" t="s">
        <v>2621</v>
      </c>
      <c r="D300" s="266" t="s">
        <v>29</v>
      </c>
      <c r="E300" s="310">
        <v>7145.7</v>
      </c>
      <c r="F300" s="53">
        <v>41734</v>
      </c>
      <c r="G300" s="52">
        <v>7145.701</v>
      </c>
      <c r="H300" s="322">
        <f t="shared" si="6"/>
        <v>-1.0000000002037268E-3</v>
      </c>
      <c r="I300" s="266" t="s">
        <v>30</v>
      </c>
    </row>
    <row r="301" spans="1:9" x14ac:dyDescent="0.25">
      <c r="A301" s="269"/>
      <c r="B301" s="509" t="s">
        <v>1776</v>
      </c>
      <c r="C301" s="508" t="s">
        <v>2621</v>
      </c>
      <c r="D301" s="266" t="s">
        <v>48</v>
      </c>
      <c r="E301" s="310">
        <v>370</v>
      </c>
      <c r="F301" s="53">
        <v>41734</v>
      </c>
      <c r="G301" s="52">
        <v>370</v>
      </c>
      <c r="H301" s="322">
        <f t="shared" si="6"/>
        <v>0</v>
      </c>
      <c r="I301" s="266" t="s">
        <v>45</v>
      </c>
    </row>
    <row r="302" spans="1:9" x14ac:dyDescent="0.25">
      <c r="A302" s="269"/>
      <c r="B302" s="509" t="s">
        <v>1777</v>
      </c>
      <c r="C302" s="508" t="s">
        <v>2621</v>
      </c>
      <c r="D302" s="266" t="s">
        <v>14</v>
      </c>
      <c r="E302" s="310">
        <v>2307.1999999999998</v>
      </c>
      <c r="F302" s="53">
        <v>41734</v>
      </c>
      <c r="G302" s="52">
        <v>2307.1999999999998</v>
      </c>
      <c r="H302" s="322">
        <f t="shared" si="6"/>
        <v>0</v>
      </c>
      <c r="I302" s="266" t="s">
        <v>21</v>
      </c>
    </row>
    <row r="303" spans="1:9" x14ac:dyDescent="0.25">
      <c r="A303" s="269"/>
      <c r="B303" s="509" t="s">
        <v>1778</v>
      </c>
      <c r="C303" s="508" t="s">
        <v>2621</v>
      </c>
      <c r="D303" s="266" t="s">
        <v>23</v>
      </c>
      <c r="E303" s="310">
        <v>9008</v>
      </c>
      <c r="F303" s="53">
        <v>41734</v>
      </c>
      <c r="G303" s="52">
        <v>9008</v>
      </c>
      <c r="H303" s="322">
        <f t="shared" si="6"/>
        <v>0</v>
      </c>
      <c r="I303" s="266"/>
    </row>
    <row r="304" spans="1:9" x14ac:dyDescent="0.25">
      <c r="A304" s="269"/>
      <c r="B304" s="509" t="s">
        <v>1779</v>
      </c>
      <c r="C304" s="508" t="s">
        <v>2621</v>
      </c>
      <c r="D304" s="266" t="s">
        <v>34</v>
      </c>
      <c r="E304" s="310">
        <v>2712.5</v>
      </c>
      <c r="F304" s="53">
        <v>41734</v>
      </c>
      <c r="G304" s="52">
        <v>2712.5</v>
      </c>
      <c r="H304" s="322">
        <f t="shared" si="6"/>
        <v>0</v>
      </c>
      <c r="I304" s="266" t="s">
        <v>30</v>
      </c>
    </row>
    <row r="305" spans="1:9" x14ac:dyDescent="0.25">
      <c r="A305" s="269"/>
      <c r="B305" s="509" t="s">
        <v>1780</v>
      </c>
      <c r="C305" s="508" t="s">
        <v>2621</v>
      </c>
      <c r="D305" s="266" t="s">
        <v>366</v>
      </c>
      <c r="E305" s="310">
        <v>16641.5</v>
      </c>
      <c r="F305" s="53">
        <v>41734</v>
      </c>
      <c r="G305" s="52">
        <v>16641.5</v>
      </c>
      <c r="H305" s="322">
        <f t="shared" si="6"/>
        <v>0</v>
      </c>
      <c r="I305" s="266" t="s">
        <v>217</v>
      </c>
    </row>
    <row r="306" spans="1:9" x14ac:dyDescent="0.25">
      <c r="A306" s="269"/>
      <c r="B306" s="509" t="s">
        <v>1781</v>
      </c>
      <c r="C306" s="508" t="s">
        <v>2621</v>
      </c>
      <c r="D306" s="266" t="s">
        <v>13</v>
      </c>
      <c r="E306" s="310">
        <v>8425.4</v>
      </c>
      <c r="F306" s="53">
        <v>41736</v>
      </c>
      <c r="G306" s="52">
        <v>8425.4</v>
      </c>
      <c r="H306" s="322">
        <f t="shared" si="6"/>
        <v>0</v>
      </c>
      <c r="I306" s="266" t="s">
        <v>12</v>
      </c>
    </row>
    <row r="307" spans="1:9" x14ac:dyDescent="0.25">
      <c r="A307" s="269"/>
      <c r="B307" s="509" t="s">
        <v>1782</v>
      </c>
      <c r="C307" s="508" t="s">
        <v>2621</v>
      </c>
      <c r="D307" s="266" t="s">
        <v>8</v>
      </c>
      <c r="E307" s="310">
        <v>2751</v>
      </c>
      <c r="F307" s="53">
        <v>41734</v>
      </c>
      <c r="G307" s="52">
        <v>2751</v>
      </c>
      <c r="H307" s="322">
        <f t="shared" si="6"/>
        <v>0</v>
      </c>
      <c r="I307" s="266" t="s">
        <v>8</v>
      </c>
    </row>
    <row r="308" spans="1:9" x14ac:dyDescent="0.25">
      <c r="A308" s="269"/>
      <c r="B308" s="509" t="s">
        <v>1783</v>
      </c>
      <c r="C308" s="508" t="s">
        <v>2621</v>
      </c>
      <c r="D308" s="266" t="s">
        <v>260</v>
      </c>
      <c r="E308" s="310">
        <v>2384</v>
      </c>
      <c r="F308" s="53">
        <v>41734</v>
      </c>
      <c r="G308" s="52">
        <v>2384</v>
      </c>
      <c r="H308" s="322">
        <f t="shared" si="6"/>
        <v>0</v>
      </c>
      <c r="I308" s="266" t="s">
        <v>45</v>
      </c>
    </row>
    <row r="309" spans="1:9" x14ac:dyDescent="0.25">
      <c r="A309" s="269"/>
      <c r="B309" s="509" t="s">
        <v>1784</v>
      </c>
      <c r="C309" s="508" t="s">
        <v>2621</v>
      </c>
      <c r="D309" s="266" t="s">
        <v>116</v>
      </c>
      <c r="E309" s="310">
        <v>1480.5</v>
      </c>
      <c r="F309" s="53">
        <v>41734</v>
      </c>
      <c r="G309" s="52">
        <v>1480.5</v>
      </c>
      <c r="H309" s="322">
        <f t="shared" si="6"/>
        <v>0</v>
      </c>
      <c r="I309" s="266"/>
    </row>
    <row r="310" spans="1:9" x14ac:dyDescent="0.25">
      <c r="A310" s="269"/>
      <c r="B310" s="509" t="s">
        <v>1786</v>
      </c>
      <c r="C310" s="508" t="s">
        <v>2621</v>
      </c>
      <c r="D310" s="266" t="s">
        <v>1793</v>
      </c>
      <c r="E310" s="310">
        <v>3162.4</v>
      </c>
      <c r="F310" s="53">
        <v>41734</v>
      </c>
      <c r="G310" s="52">
        <v>3162.4</v>
      </c>
      <c r="H310" s="322">
        <f t="shared" si="6"/>
        <v>0</v>
      </c>
      <c r="I310" s="266" t="s">
        <v>30</v>
      </c>
    </row>
    <row r="311" spans="1:9" x14ac:dyDescent="0.25">
      <c r="A311" s="269"/>
      <c r="B311" s="509" t="s">
        <v>1787</v>
      </c>
      <c r="C311" s="508" t="s">
        <v>2621</v>
      </c>
      <c r="D311" s="266" t="s">
        <v>502</v>
      </c>
      <c r="E311" s="310">
        <v>727</v>
      </c>
      <c r="F311" s="53">
        <v>41734</v>
      </c>
      <c r="G311" s="52">
        <v>727</v>
      </c>
      <c r="H311" s="322">
        <f t="shared" si="6"/>
        <v>0</v>
      </c>
      <c r="I311" s="266"/>
    </row>
    <row r="312" spans="1:9" x14ac:dyDescent="0.25">
      <c r="A312" s="269"/>
      <c r="B312" s="509" t="s">
        <v>1788</v>
      </c>
      <c r="C312" s="508" t="s">
        <v>2621</v>
      </c>
      <c r="D312" s="266" t="s">
        <v>51</v>
      </c>
      <c r="E312" s="310">
        <v>2942.2</v>
      </c>
      <c r="F312" s="53">
        <v>41734</v>
      </c>
      <c r="G312" s="52">
        <v>2942.2</v>
      </c>
      <c r="H312" s="322">
        <f t="shared" si="6"/>
        <v>0</v>
      </c>
      <c r="I312" s="266" t="s">
        <v>45</v>
      </c>
    </row>
    <row r="313" spans="1:9" x14ac:dyDescent="0.25">
      <c r="A313" s="269"/>
      <c r="B313" s="509" t="s">
        <v>1789</v>
      </c>
      <c r="C313" s="508" t="s">
        <v>2621</v>
      </c>
      <c r="D313" s="266" t="s">
        <v>2427</v>
      </c>
      <c r="E313" s="310">
        <v>1509.2</v>
      </c>
      <c r="F313" s="313" t="s">
        <v>2650</v>
      </c>
      <c r="G313" s="52">
        <v>1509.2</v>
      </c>
      <c r="H313" s="322">
        <f t="shared" si="6"/>
        <v>0</v>
      </c>
      <c r="I313" s="266"/>
    </row>
    <row r="314" spans="1:9" x14ac:dyDescent="0.25">
      <c r="A314" s="269"/>
      <c r="B314" s="509" t="s">
        <v>1790</v>
      </c>
      <c r="C314" s="508" t="s">
        <v>2621</v>
      </c>
      <c r="D314" s="266" t="s">
        <v>66</v>
      </c>
      <c r="E314" s="310">
        <v>1675</v>
      </c>
      <c r="F314" s="53">
        <v>41734</v>
      </c>
      <c r="G314" s="52">
        <v>1675</v>
      </c>
      <c r="H314" s="322">
        <f t="shared" si="6"/>
        <v>0</v>
      </c>
      <c r="I314" s="266" t="s">
        <v>45</v>
      </c>
    </row>
    <row r="315" spans="1:9" x14ac:dyDescent="0.25">
      <c r="A315" s="269"/>
      <c r="B315" s="509" t="s">
        <v>1792</v>
      </c>
      <c r="C315" s="508" t="s">
        <v>2621</v>
      </c>
      <c r="D315" s="266" t="s">
        <v>111</v>
      </c>
      <c r="E315" s="310">
        <v>3330</v>
      </c>
      <c r="F315" s="53">
        <v>41734</v>
      </c>
      <c r="G315" s="52">
        <v>3330</v>
      </c>
      <c r="H315" s="322">
        <f t="shared" si="6"/>
        <v>0</v>
      </c>
      <c r="I315" s="266" t="s">
        <v>45</v>
      </c>
    </row>
    <row r="316" spans="1:9" x14ac:dyDescent="0.25">
      <c r="A316" s="269"/>
      <c r="B316" s="509" t="s">
        <v>1794</v>
      </c>
      <c r="C316" s="508" t="s">
        <v>2621</v>
      </c>
      <c r="D316" s="266" t="s">
        <v>89</v>
      </c>
      <c r="E316" s="310">
        <v>4743</v>
      </c>
      <c r="F316" s="53">
        <v>41734</v>
      </c>
      <c r="G316" s="52">
        <v>4743</v>
      </c>
      <c r="H316" s="322">
        <f t="shared" si="6"/>
        <v>0</v>
      </c>
      <c r="I316" s="266" t="s">
        <v>30</v>
      </c>
    </row>
    <row r="317" spans="1:9" x14ac:dyDescent="0.25">
      <c r="A317" s="269"/>
      <c r="B317" s="509" t="s">
        <v>1795</v>
      </c>
      <c r="C317" s="508" t="s">
        <v>2621</v>
      </c>
      <c r="D317" s="266" t="s">
        <v>57</v>
      </c>
      <c r="E317" s="310">
        <v>735</v>
      </c>
      <c r="F317" s="53">
        <v>41734</v>
      </c>
      <c r="G317" s="52">
        <v>735</v>
      </c>
      <c r="H317" s="322">
        <f t="shared" si="6"/>
        <v>0</v>
      </c>
      <c r="I317" s="266" t="s">
        <v>30</v>
      </c>
    </row>
    <row r="318" spans="1:9" x14ac:dyDescent="0.25">
      <c r="A318" s="269"/>
      <c r="B318" s="509" t="s">
        <v>1796</v>
      </c>
      <c r="C318" s="508" t="s">
        <v>2621</v>
      </c>
      <c r="D318" s="266" t="s">
        <v>8</v>
      </c>
      <c r="E318" s="310">
        <v>3743.6</v>
      </c>
      <c r="F318" s="53">
        <v>41734</v>
      </c>
      <c r="G318" s="52">
        <v>3743.6</v>
      </c>
      <c r="H318" s="322">
        <f t="shared" si="6"/>
        <v>0</v>
      </c>
      <c r="I318" s="266" t="s">
        <v>8</v>
      </c>
    </row>
    <row r="319" spans="1:9" x14ac:dyDescent="0.25">
      <c r="A319" s="269"/>
      <c r="B319" s="509" t="s">
        <v>1797</v>
      </c>
      <c r="C319" s="508" t="s">
        <v>2621</v>
      </c>
      <c r="D319" s="266" t="s">
        <v>108</v>
      </c>
      <c r="E319" s="310">
        <v>11458.5</v>
      </c>
      <c r="F319" s="53">
        <v>41734</v>
      </c>
      <c r="G319" s="52">
        <v>11458.5</v>
      </c>
      <c r="H319" s="322">
        <f t="shared" si="6"/>
        <v>0</v>
      </c>
      <c r="I319" s="266"/>
    </row>
    <row r="320" spans="1:9" x14ac:dyDescent="0.25">
      <c r="A320" s="269"/>
      <c r="B320" s="509" t="s">
        <v>1798</v>
      </c>
      <c r="C320" s="508" t="s">
        <v>2621</v>
      </c>
      <c r="D320" s="266" t="s">
        <v>48</v>
      </c>
      <c r="E320" s="310">
        <v>4284</v>
      </c>
      <c r="F320" s="53" t="s">
        <v>3813</v>
      </c>
      <c r="G320" s="513">
        <v>2243</v>
      </c>
      <c r="H320" s="514">
        <f t="shared" si="6"/>
        <v>2041</v>
      </c>
      <c r="I320" s="266" t="s">
        <v>8</v>
      </c>
    </row>
    <row r="321" spans="1:9" x14ac:dyDescent="0.25">
      <c r="A321" s="269"/>
      <c r="B321" s="509" t="s">
        <v>1799</v>
      </c>
      <c r="C321" s="508" t="s">
        <v>2621</v>
      </c>
      <c r="D321" s="266" t="s">
        <v>124</v>
      </c>
      <c r="E321" s="310">
        <v>6353</v>
      </c>
      <c r="F321" s="53">
        <v>41734</v>
      </c>
      <c r="G321" s="52">
        <v>6353</v>
      </c>
      <c r="H321" s="322">
        <f t="shared" si="6"/>
        <v>0</v>
      </c>
      <c r="I321" s="266" t="s">
        <v>30</v>
      </c>
    </row>
    <row r="322" spans="1:9" x14ac:dyDescent="0.25">
      <c r="A322" s="269"/>
      <c r="B322" s="509" t="s">
        <v>1800</v>
      </c>
      <c r="C322" s="508" t="s">
        <v>2621</v>
      </c>
      <c r="D322" s="266" t="s">
        <v>55</v>
      </c>
      <c r="E322" s="310">
        <v>12914</v>
      </c>
      <c r="F322" s="53">
        <v>41734</v>
      </c>
      <c r="G322" s="52">
        <v>12914</v>
      </c>
      <c r="H322" s="322">
        <f t="shared" si="6"/>
        <v>0</v>
      </c>
      <c r="I322" s="266" t="s">
        <v>8</v>
      </c>
    </row>
    <row r="323" spans="1:9" x14ac:dyDescent="0.25">
      <c r="A323" s="269"/>
      <c r="B323" s="509" t="s">
        <v>1801</v>
      </c>
      <c r="C323" s="508" t="s">
        <v>2621</v>
      </c>
      <c r="D323" s="266" t="s">
        <v>115</v>
      </c>
      <c r="E323" s="310">
        <v>4500.6000000000004</v>
      </c>
      <c r="F323" s="53">
        <v>41734</v>
      </c>
      <c r="G323" s="52">
        <v>4500.6000000000004</v>
      </c>
      <c r="H323" s="322">
        <f t="shared" si="6"/>
        <v>0</v>
      </c>
      <c r="I323" s="266"/>
    </row>
    <row r="324" spans="1:9" x14ac:dyDescent="0.25">
      <c r="A324" s="269"/>
      <c r="B324" s="509" t="s">
        <v>1802</v>
      </c>
      <c r="C324" s="508" t="s">
        <v>2621</v>
      </c>
      <c r="D324" s="266" t="s">
        <v>545</v>
      </c>
      <c r="E324" s="310">
        <v>21159.5</v>
      </c>
      <c r="F324" s="53">
        <v>41734</v>
      </c>
      <c r="G324" s="52">
        <v>21159.5</v>
      </c>
      <c r="H324" s="322">
        <f t="shared" si="6"/>
        <v>0</v>
      </c>
      <c r="I324" s="266" t="s">
        <v>8</v>
      </c>
    </row>
    <row r="325" spans="1:9" x14ac:dyDescent="0.25">
      <c r="A325" s="269"/>
      <c r="B325" s="509" t="s">
        <v>1803</v>
      </c>
      <c r="C325" s="508" t="s">
        <v>2621</v>
      </c>
      <c r="D325" s="266" t="s">
        <v>250</v>
      </c>
      <c r="E325" s="310">
        <v>9276</v>
      </c>
      <c r="F325" s="53">
        <v>41734</v>
      </c>
      <c r="G325" s="52">
        <v>9276</v>
      </c>
      <c r="H325" s="322">
        <f t="shared" si="6"/>
        <v>0</v>
      </c>
      <c r="I325" s="266" t="s">
        <v>30</v>
      </c>
    </row>
    <row r="326" spans="1:9" x14ac:dyDescent="0.25">
      <c r="A326" s="269"/>
      <c r="B326" s="509" t="s">
        <v>1804</v>
      </c>
      <c r="C326" s="508" t="s">
        <v>2621</v>
      </c>
      <c r="D326" s="266" t="s">
        <v>123</v>
      </c>
      <c r="E326" s="310">
        <v>6607.6</v>
      </c>
      <c r="F326" s="317" t="s">
        <v>2651</v>
      </c>
      <c r="G326" s="52">
        <v>6607.6</v>
      </c>
      <c r="H326" s="322">
        <f t="shared" si="6"/>
        <v>0</v>
      </c>
      <c r="I326" s="266" t="s">
        <v>8</v>
      </c>
    </row>
    <row r="327" spans="1:9" x14ac:dyDescent="0.25">
      <c r="A327" s="269"/>
      <c r="B327" s="509" t="s">
        <v>1805</v>
      </c>
      <c r="C327" s="508" t="s">
        <v>2621</v>
      </c>
      <c r="D327" s="266" t="s">
        <v>22</v>
      </c>
      <c r="E327" s="310">
        <v>9190</v>
      </c>
      <c r="F327" s="53">
        <v>41738</v>
      </c>
      <c r="G327" s="52">
        <v>9190</v>
      </c>
      <c r="H327" s="322">
        <f t="shared" si="6"/>
        <v>0</v>
      </c>
      <c r="I327" s="266" t="s">
        <v>8</v>
      </c>
    </row>
    <row r="328" spans="1:9" x14ac:dyDescent="0.25">
      <c r="A328" s="269"/>
      <c r="B328" s="509" t="s">
        <v>1807</v>
      </c>
      <c r="C328" s="508" t="s">
        <v>2621</v>
      </c>
      <c r="D328" s="266" t="s">
        <v>8</v>
      </c>
      <c r="E328" s="310">
        <v>562</v>
      </c>
      <c r="F328" s="53">
        <v>41734</v>
      </c>
      <c r="G328" s="52">
        <v>562</v>
      </c>
      <c r="H328" s="322">
        <f t="shared" si="6"/>
        <v>0</v>
      </c>
      <c r="I328" s="266" t="s">
        <v>8</v>
      </c>
    </row>
    <row r="329" spans="1:9" x14ac:dyDescent="0.25">
      <c r="A329" s="269"/>
      <c r="B329" s="509" t="s">
        <v>1808</v>
      </c>
      <c r="C329" s="508" t="s">
        <v>2621</v>
      </c>
      <c r="D329" s="266" t="s">
        <v>123</v>
      </c>
      <c r="E329" s="310">
        <v>2182</v>
      </c>
      <c r="F329" s="317" t="s">
        <v>2652</v>
      </c>
      <c r="G329" s="52">
        <v>2182</v>
      </c>
      <c r="H329" s="322">
        <f t="shared" si="6"/>
        <v>0</v>
      </c>
      <c r="I329" s="266" t="s">
        <v>8</v>
      </c>
    </row>
    <row r="330" spans="1:9" x14ac:dyDescent="0.25">
      <c r="A330" s="269"/>
      <c r="B330" s="509" t="s">
        <v>1809</v>
      </c>
      <c r="C330" s="508" t="s">
        <v>2621</v>
      </c>
      <c r="D330" s="266" t="s">
        <v>312</v>
      </c>
      <c r="E330" s="310">
        <v>2546</v>
      </c>
      <c r="F330" s="53">
        <v>41734</v>
      </c>
      <c r="G330" s="52">
        <v>2546</v>
      </c>
      <c r="H330" s="322">
        <f t="shared" si="6"/>
        <v>0</v>
      </c>
      <c r="I330" s="266" t="s">
        <v>65</v>
      </c>
    </row>
    <row r="331" spans="1:9" x14ac:dyDescent="0.25">
      <c r="A331" s="269"/>
      <c r="B331" s="509" t="s">
        <v>1810</v>
      </c>
      <c r="C331" s="508" t="s">
        <v>2621</v>
      </c>
      <c r="D331" s="266" t="s">
        <v>106</v>
      </c>
      <c r="E331" s="310">
        <v>7949</v>
      </c>
      <c r="F331" s="53">
        <v>41744</v>
      </c>
      <c r="G331" s="52">
        <v>7949</v>
      </c>
      <c r="H331" s="322">
        <f t="shared" si="6"/>
        <v>0</v>
      </c>
      <c r="I331" s="266" t="s">
        <v>65</v>
      </c>
    </row>
    <row r="332" spans="1:9" x14ac:dyDescent="0.25">
      <c r="A332" s="269"/>
      <c r="B332" s="509" t="s">
        <v>1811</v>
      </c>
      <c r="C332" s="508" t="s">
        <v>2621</v>
      </c>
      <c r="D332" s="266" t="s">
        <v>2596</v>
      </c>
      <c r="E332" s="310">
        <v>660.4</v>
      </c>
      <c r="F332" s="313" t="s">
        <v>2653</v>
      </c>
      <c r="G332" s="52">
        <v>660.4</v>
      </c>
      <c r="H332" s="322">
        <f t="shared" si="6"/>
        <v>0</v>
      </c>
      <c r="I332" s="266" t="s">
        <v>45</v>
      </c>
    </row>
    <row r="333" spans="1:9" ht="23.25" x14ac:dyDescent="0.25">
      <c r="A333" s="269"/>
      <c r="B333" s="509" t="s">
        <v>1812</v>
      </c>
      <c r="C333" s="508" t="s">
        <v>2621</v>
      </c>
      <c r="D333" s="266" t="s">
        <v>959</v>
      </c>
      <c r="E333" s="310">
        <v>4539.6000000000004</v>
      </c>
      <c r="F333" s="354" t="s">
        <v>2654</v>
      </c>
      <c r="G333" s="52">
        <v>4539.6000000000004</v>
      </c>
      <c r="H333" s="322">
        <f t="shared" si="6"/>
        <v>0</v>
      </c>
      <c r="I333" s="266" t="s">
        <v>12</v>
      </c>
    </row>
    <row r="334" spans="1:9" x14ac:dyDescent="0.25">
      <c r="A334" s="346"/>
      <c r="B334" s="509" t="s">
        <v>1813</v>
      </c>
      <c r="C334" s="508" t="s">
        <v>2621</v>
      </c>
      <c r="D334" s="266" t="s">
        <v>8</v>
      </c>
      <c r="E334" s="310">
        <v>3310.1</v>
      </c>
      <c r="F334" s="53">
        <v>41734</v>
      </c>
      <c r="G334" s="52">
        <v>3310.1</v>
      </c>
      <c r="H334" s="322">
        <f t="shared" si="6"/>
        <v>0</v>
      </c>
      <c r="I334" s="266" t="s">
        <v>8</v>
      </c>
    </row>
    <row r="335" spans="1:9" x14ac:dyDescent="0.25">
      <c r="A335" s="269"/>
      <c r="B335" s="509" t="s">
        <v>1814</v>
      </c>
      <c r="C335" s="508" t="s">
        <v>2621</v>
      </c>
      <c r="D335" s="266" t="s">
        <v>130</v>
      </c>
      <c r="E335" s="310">
        <v>12116</v>
      </c>
      <c r="F335" s="53">
        <v>41738</v>
      </c>
      <c r="G335" s="52">
        <v>12116</v>
      </c>
      <c r="H335" s="322">
        <f t="shared" si="6"/>
        <v>0</v>
      </c>
      <c r="I335" s="266" t="s">
        <v>21</v>
      </c>
    </row>
    <row r="336" spans="1:9" x14ac:dyDescent="0.25">
      <c r="A336" s="346"/>
      <c r="B336" s="509" t="s">
        <v>1815</v>
      </c>
      <c r="C336" s="508" t="s">
        <v>2621</v>
      </c>
      <c r="D336" s="273" t="s">
        <v>53</v>
      </c>
      <c r="E336" s="318">
        <v>0</v>
      </c>
      <c r="F336" s="53"/>
      <c r="G336" s="52"/>
      <c r="H336" s="322">
        <f t="shared" si="6"/>
        <v>0</v>
      </c>
      <c r="I336" s="266" t="s">
        <v>324</v>
      </c>
    </row>
    <row r="337" spans="1:9" x14ac:dyDescent="0.25">
      <c r="A337" s="347"/>
      <c r="B337" s="509" t="s">
        <v>1816</v>
      </c>
      <c r="C337" s="508" t="s">
        <v>2621</v>
      </c>
      <c r="D337" s="266" t="s">
        <v>502</v>
      </c>
      <c r="E337" s="310">
        <v>507</v>
      </c>
      <c r="F337" s="53">
        <v>41734</v>
      </c>
      <c r="G337" s="52">
        <v>507</v>
      </c>
      <c r="H337" s="331">
        <f t="shared" si="6"/>
        <v>0</v>
      </c>
      <c r="I337" s="266"/>
    </row>
    <row r="338" spans="1:9" x14ac:dyDescent="0.25">
      <c r="A338" s="347"/>
      <c r="B338" s="329"/>
      <c r="C338" s="330"/>
      <c r="D338" s="39" t="s">
        <v>1206</v>
      </c>
      <c r="E338" s="38"/>
      <c r="F338" s="287"/>
      <c r="G338" s="288"/>
      <c r="H338" s="348"/>
    </row>
    <row r="339" spans="1:9" x14ac:dyDescent="0.25">
      <c r="A339" s="347"/>
      <c r="B339" s="329"/>
      <c r="C339" s="330"/>
      <c r="D339" s="39" t="s">
        <v>1207</v>
      </c>
      <c r="E339" s="38"/>
      <c r="F339" s="287"/>
      <c r="G339" s="288"/>
      <c r="H339" s="348"/>
    </row>
    <row r="340" spans="1:9" x14ac:dyDescent="0.25">
      <c r="A340" s="347"/>
      <c r="B340" s="329"/>
      <c r="C340" s="330"/>
      <c r="D340" s="39" t="s">
        <v>1280</v>
      </c>
      <c r="E340" s="38"/>
      <c r="F340" s="287"/>
      <c r="G340" s="288"/>
      <c r="H340" s="348"/>
    </row>
    <row r="341" spans="1:9" ht="18.75" x14ac:dyDescent="0.3">
      <c r="A341" s="589" t="str">
        <f>A272</f>
        <v>REMISIONES DE    ABRIL         2 0 1 4</v>
      </c>
      <c r="B341" s="589"/>
      <c r="C341" s="589"/>
      <c r="D341" s="589"/>
      <c r="E341" s="589"/>
      <c r="F341" s="589"/>
      <c r="G341" s="339"/>
      <c r="H341" s="135"/>
    </row>
    <row r="342" spans="1:9" ht="35.25" thickBot="1" x14ac:dyDescent="0.35">
      <c r="A342" s="255" t="s">
        <v>1</v>
      </c>
      <c r="B342" s="291" t="s">
        <v>2</v>
      </c>
      <c r="C342" s="292"/>
      <c r="D342" s="258" t="s">
        <v>1531</v>
      </c>
      <c r="E342" s="259" t="s">
        <v>4</v>
      </c>
      <c r="F342" s="293" t="s">
        <v>5</v>
      </c>
      <c r="G342" s="261" t="s">
        <v>6</v>
      </c>
      <c r="H342" s="262" t="s">
        <v>7</v>
      </c>
    </row>
    <row r="343" spans="1:9" ht="15.75" thickTop="1" x14ac:dyDescent="0.25">
      <c r="A343" s="269">
        <v>41734</v>
      </c>
      <c r="B343" s="283" t="s">
        <v>1817</v>
      </c>
      <c r="C343" s="388" t="s">
        <v>2621</v>
      </c>
      <c r="D343" s="266" t="s">
        <v>2655</v>
      </c>
      <c r="E343" s="66">
        <v>12302.5</v>
      </c>
      <c r="F343" s="515" t="s">
        <v>2656</v>
      </c>
      <c r="G343" s="299">
        <v>12302.5</v>
      </c>
      <c r="H343" s="18">
        <f t="shared" ref="H343:H406" si="7">E343-G343</f>
        <v>0</v>
      </c>
      <c r="I343" s="266"/>
    </row>
    <row r="344" spans="1:9" x14ac:dyDescent="0.25">
      <c r="A344" s="346"/>
      <c r="B344" s="283" t="s">
        <v>1818</v>
      </c>
      <c r="C344" s="388" t="s">
        <v>2621</v>
      </c>
      <c r="D344" s="266" t="s">
        <v>193</v>
      </c>
      <c r="E344" s="310">
        <v>20093</v>
      </c>
      <c r="F344" s="78" t="s">
        <v>2657</v>
      </c>
      <c r="G344" s="52">
        <v>20093</v>
      </c>
      <c r="H344" s="322">
        <f t="shared" si="7"/>
        <v>0</v>
      </c>
      <c r="I344" s="266" t="s">
        <v>217</v>
      </c>
    </row>
    <row r="345" spans="1:9" x14ac:dyDescent="0.25">
      <c r="A345" s="269"/>
      <c r="B345" s="283" t="s">
        <v>1819</v>
      </c>
      <c r="C345" s="388" t="s">
        <v>2621</v>
      </c>
      <c r="D345" s="266" t="s">
        <v>237</v>
      </c>
      <c r="E345" s="310">
        <v>9537.65</v>
      </c>
      <c r="F345" s="53">
        <v>41734</v>
      </c>
      <c r="G345" s="52">
        <v>9537.65</v>
      </c>
      <c r="H345" s="322">
        <f t="shared" si="7"/>
        <v>0</v>
      </c>
      <c r="I345" s="266" t="s">
        <v>21</v>
      </c>
    </row>
    <row r="346" spans="1:9" x14ac:dyDescent="0.25">
      <c r="A346" s="269"/>
      <c r="B346" s="283" t="s">
        <v>1820</v>
      </c>
      <c r="C346" s="388" t="s">
        <v>2621</v>
      </c>
      <c r="D346" s="273" t="s">
        <v>53</v>
      </c>
      <c r="E346" s="318">
        <v>0</v>
      </c>
      <c r="F346" s="53"/>
      <c r="G346" s="52"/>
      <c r="H346" s="322">
        <f t="shared" si="7"/>
        <v>0</v>
      </c>
      <c r="I346" s="266" t="s">
        <v>324</v>
      </c>
    </row>
    <row r="347" spans="1:9" x14ac:dyDescent="0.25">
      <c r="A347" s="350"/>
      <c r="B347" s="283" t="s">
        <v>1821</v>
      </c>
      <c r="C347" s="388" t="s">
        <v>2621</v>
      </c>
      <c r="D347" s="266" t="s">
        <v>74</v>
      </c>
      <c r="E347" s="310">
        <v>2044.5</v>
      </c>
      <c r="F347" s="53">
        <v>41734</v>
      </c>
      <c r="G347" s="52">
        <v>2044.5</v>
      </c>
      <c r="H347" s="322">
        <f t="shared" si="7"/>
        <v>0</v>
      </c>
      <c r="I347" s="266"/>
    </row>
    <row r="348" spans="1:9" x14ac:dyDescent="0.25">
      <c r="A348" s="350"/>
      <c r="B348" s="283" t="s">
        <v>1822</v>
      </c>
      <c r="C348" s="388" t="s">
        <v>2621</v>
      </c>
      <c r="D348" s="266" t="s">
        <v>11</v>
      </c>
      <c r="E348" s="310">
        <v>40091</v>
      </c>
      <c r="F348" s="313">
        <v>41777</v>
      </c>
      <c r="G348" s="326">
        <v>40091</v>
      </c>
      <c r="H348" s="322">
        <f t="shared" si="7"/>
        <v>0</v>
      </c>
      <c r="I348" s="266" t="s">
        <v>12</v>
      </c>
    </row>
    <row r="349" spans="1:9" x14ac:dyDescent="0.25">
      <c r="A349" s="350"/>
      <c r="B349" s="283" t="s">
        <v>1823</v>
      </c>
      <c r="C349" s="388" t="s">
        <v>2621</v>
      </c>
      <c r="D349" s="266" t="s">
        <v>68</v>
      </c>
      <c r="E349" s="310">
        <v>4287</v>
      </c>
      <c r="F349" s="324" t="s">
        <v>2658</v>
      </c>
      <c r="G349" s="52">
        <v>4287</v>
      </c>
      <c r="H349" s="322">
        <f t="shared" si="7"/>
        <v>0</v>
      </c>
      <c r="I349" s="266" t="s">
        <v>12</v>
      </c>
    </row>
    <row r="350" spans="1:9" x14ac:dyDescent="0.25">
      <c r="A350" s="269"/>
      <c r="B350" s="283" t="s">
        <v>1824</v>
      </c>
      <c r="C350" s="388" t="s">
        <v>2621</v>
      </c>
      <c r="D350" s="266" t="s">
        <v>561</v>
      </c>
      <c r="E350" s="310">
        <v>4079</v>
      </c>
      <c r="F350" s="53">
        <v>41736</v>
      </c>
      <c r="G350" s="52">
        <v>4079</v>
      </c>
      <c r="H350" s="322">
        <f t="shared" si="7"/>
        <v>0</v>
      </c>
      <c r="I350" s="266" t="s">
        <v>217</v>
      </c>
    </row>
    <row r="351" spans="1:9" x14ac:dyDescent="0.25">
      <c r="A351" s="269"/>
      <c r="B351" s="283" t="s">
        <v>1826</v>
      </c>
      <c r="C351" s="388" t="s">
        <v>2621</v>
      </c>
      <c r="D351" s="266" t="s">
        <v>188</v>
      </c>
      <c r="E351" s="310">
        <v>3707.68</v>
      </c>
      <c r="F351" s="53">
        <v>41734</v>
      </c>
      <c r="G351" s="52">
        <v>3707.68</v>
      </c>
      <c r="H351" s="322">
        <f t="shared" si="7"/>
        <v>0</v>
      </c>
      <c r="I351" s="266" t="s">
        <v>21</v>
      </c>
    </row>
    <row r="352" spans="1:9" x14ac:dyDescent="0.25">
      <c r="A352" s="269"/>
      <c r="B352" s="283" t="s">
        <v>1827</v>
      </c>
      <c r="C352" s="388" t="s">
        <v>2621</v>
      </c>
      <c r="D352" s="266" t="s">
        <v>234</v>
      </c>
      <c r="E352" s="310">
        <v>715</v>
      </c>
      <c r="F352" s="53">
        <v>41736</v>
      </c>
      <c r="G352" s="52">
        <v>715</v>
      </c>
      <c r="H352" s="322">
        <f t="shared" si="7"/>
        <v>0</v>
      </c>
      <c r="I352" s="266" t="s">
        <v>217</v>
      </c>
    </row>
    <row r="353" spans="1:9" x14ac:dyDescent="0.25">
      <c r="A353" s="269"/>
      <c r="B353" s="283" t="s">
        <v>1828</v>
      </c>
      <c r="C353" s="388" t="s">
        <v>2621</v>
      </c>
      <c r="D353" s="266" t="s">
        <v>8</v>
      </c>
      <c r="E353" s="310">
        <v>2141</v>
      </c>
      <c r="F353" s="53">
        <v>41734</v>
      </c>
      <c r="G353" s="52">
        <v>2141</v>
      </c>
      <c r="H353" s="322">
        <f t="shared" si="7"/>
        <v>0</v>
      </c>
      <c r="I353" s="266" t="s">
        <v>8</v>
      </c>
    </row>
    <row r="354" spans="1:9" x14ac:dyDescent="0.25">
      <c r="A354" s="269"/>
      <c r="B354" s="283" t="s">
        <v>1830</v>
      </c>
      <c r="C354" s="388" t="s">
        <v>2621</v>
      </c>
      <c r="D354" s="266" t="s">
        <v>509</v>
      </c>
      <c r="E354" s="310">
        <v>21187.599999999999</v>
      </c>
      <c r="F354" s="313" t="s">
        <v>2659</v>
      </c>
      <c r="G354" s="52">
        <v>21187.599999999999</v>
      </c>
      <c r="H354" s="322">
        <f t="shared" si="7"/>
        <v>0</v>
      </c>
      <c r="I354" s="266" t="s">
        <v>8</v>
      </c>
    </row>
    <row r="355" spans="1:9" x14ac:dyDescent="0.25">
      <c r="A355" s="269"/>
      <c r="B355" s="283" t="s">
        <v>1831</v>
      </c>
      <c r="C355" s="388" t="s">
        <v>2621</v>
      </c>
      <c r="D355" s="266" t="s">
        <v>149</v>
      </c>
      <c r="E355" s="310">
        <v>4666.8</v>
      </c>
      <c r="F355" s="324" t="s">
        <v>2660</v>
      </c>
      <c r="G355" s="52">
        <v>4666.8</v>
      </c>
      <c r="H355" s="322">
        <f t="shared" si="7"/>
        <v>0</v>
      </c>
      <c r="I355" s="266" t="s">
        <v>162</v>
      </c>
    </row>
    <row r="356" spans="1:9" x14ac:dyDescent="0.25">
      <c r="A356" s="269"/>
      <c r="B356" s="283" t="s">
        <v>1832</v>
      </c>
      <c r="C356" s="388" t="s">
        <v>2621</v>
      </c>
      <c r="D356" s="266" t="s">
        <v>349</v>
      </c>
      <c r="E356" s="310">
        <v>6823.5</v>
      </c>
      <c r="F356" s="53">
        <v>41736</v>
      </c>
      <c r="G356" s="52">
        <v>6823.5</v>
      </c>
      <c r="H356" s="322">
        <f t="shared" si="7"/>
        <v>0</v>
      </c>
      <c r="I356" s="266" t="s">
        <v>217</v>
      </c>
    </row>
    <row r="357" spans="1:9" x14ac:dyDescent="0.25">
      <c r="A357" s="269"/>
      <c r="B357" s="283" t="s">
        <v>1834</v>
      </c>
      <c r="C357" s="388" t="s">
        <v>2621</v>
      </c>
      <c r="D357" s="266" t="s">
        <v>1669</v>
      </c>
      <c r="E357" s="310">
        <v>7418.6</v>
      </c>
      <c r="F357" s="53">
        <v>41736</v>
      </c>
      <c r="G357" s="52">
        <v>7418.6</v>
      </c>
      <c r="H357" s="322">
        <f t="shared" si="7"/>
        <v>0</v>
      </c>
      <c r="I357" s="266" t="s">
        <v>217</v>
      </c>
    </row>
    <row r="358" spans="1:9" x14ac:dyDescent="0.25">
      <c r="A358" s="269"/>
      <c r="B358" s="283" t="s">
        <v>1836</v>
      </c>
      <c r="C358" s="388" t="s">
        <v>2621</v>
      </c>
      <c r="D358" s="266" t="s">
        <v>2581</v>
      </c>
      <c r="E358" s="310">
        <v>4703.3999999999996</v>
      </c>
      <c r="F358" s="53">
        <v>41736</v>
      </c>
      <c r="G358" s="52">
        <v>4703.3999999999996</v>
      </c>
      <c r="H358" s="322">
        <f t="shared" si="7"/>
        <v>0</v>
      </c>
      <c r="I358" s="266" t="s">
        <v>217</v>
      </c>
    </row>
    <row r="359" spans="1:9" x14ac:dyDescent="0.25">
      <c r="A359" s="269"/>
      <c r="B359" s="283" t="s">
        <v>1837</v>
      </c>
      <c r="C359" s="388" t="s">
        <v>2621</v>
      </c>
      <c r="D359" s="266" t="s">
        <v>99</v>
      </c>
      <c r="E359" s="310">
        <v>7399</v>
      </c>
      <c r="F359" s="53">
        <v>41736</v>
      </c>
      <c r="G359" s="64">
        <v>7399</v>
      </c>
      <c r="H359" s="322">
        <f t="shared" si="7"/>
        <v>0</v>
      </c>
      <c r="I359" s="266" t="s">
        <v>217</v>
      </c>
    </row>
    <row r="360" spans="1:9" x14ac:dyDescent="0.25">
      <c r="A360" s="269"/>
      <c r="B360" s="283" t="s">
        <v>1838</v>
      </c>
      <c r="C360" s="388" t="s">
        <v>2621</v>
      </c>
      <c r="D360" s="266" t="s">
        <v>550</v>
      </c>
      <c r="E360" s="310">
        <v>13253.4</v>
      </c>
      <c r="F360" s="53">
        <v>41736</v>
      </c>
      <c r="G360" s="64">
        <v>13253.4</v>
      </c>
      <c r="H360" s="322">
        <f t="shared" si="7"/>
        <v>0</v>
      </c>
      <c r="I360" s="266" t="s">
        <v>162</v>
      </c>
    </row>
    <row r="361" spans="1:9" x14ac:dyDescent="0.25">
      <c r="A361" s="269"/>
      <c r="B361" s="283" t="s">
        <v>1840</v>
      </c>
      <c r="C361" s="388" t="s">
        <v>2621</v>
      </c>
      <c r="D361" s="266" t="s">
        <v>85</v>
      </c>
      <c r="E361" s="310">
        <v>3093.6</v>
      </c>
      <c r="F361" s="53">
        <v>41736</v>
      </c>
      <c r="G361" s="64">
        <v>3093.6</v>
      </c>
      <c r="H361" s="322">
        <f t="shared" si="7"/>
        <v>0</v>
      </c>
      <c r="I361" s="266" t="s">
        <v>162</v>
      </c>
    </row>
    <row r="362" spans="1:9" x14ac:dyDescent="0.25">
      <c r="A362" s="269"/>
      <c r="B362" s="283" t="s">
        <v>1841</v>
      </c>
      <c r="C362" s="388" t="s">
        <v>2621</v>
      </c>
      <c r="D362" s="266" t="s">
        <v>373</v>
      </c>
      <c r="E362" s="310">
        <v>38183.1</v>
      </c>
      <c r="F362" s="53">
        <v>41734</v>
      </c>
      <c r="G362" s="52">
        <v>38183.1</v>
      </c>
      <c r="H362" s="322">
        <f t="shared" si="7"/>
        <v>0</v>
      </c>
      <c r="I362" s="266" t="s">
        <v>65</v>
      </c>
    </row>
    <row r="363" spans="1:9" x14ac:dyDescent="0.25">
      <c r="A363" s="269"/>
      <c r="B363" s="283" t="s">
        <v>1842</v>
      </c>
      <c r="C363" s="388" t="s">
        <v>2621</v>
      </c>
      <c r="D363" s="266" t="s">
        <v>233</v>
      </c>
      <c r="E363" s="310">
        <v>1556</v>
      </c>
      <c r="F363" s="53">
        <v>41736</v>
      </c>
      <c r="G363" s="52">
        <v>1556</v>
      </c>
      <c r="H363" s="322">
        <f t="shared" si="7"/>
        <v>0</v>
      </c>
      <c r="I363" s="266" t="s">
        <v>217</v>
      </c>
    </row>
    <row r="364" spans="1:9" x14ac:dyDescent="0.25">
      <c r="A364" s="269"/>
      <c r="B364" s="283" t="s">
        <v>1844</v>
      </c>
      <c r="C364" s="388" t="s">
        <v>2621</v>
      </c>
      <c r="D364" s="266" t="s">
        <v>54</v>
      </c>
      <c r="E364" s="310">
        <v>4981</v>
      </c>
      <c r="F364" s="53">
        <v>41734</v>
      </c>
      <c r="G364" s="52">
        <v>4981</v>
      </c>
      <c r="H364" s="322">
        <f t="shared" si="7"/>
        <v>0</v>
      </c>
      <c r="I364" s="266"/>
    </row>
    <row r="365" spans="1:9" x14ac:dyDescent="0.25">
      <c r="A365" s="269"/>
      <c r="B365" s="283" t="s">
        <v>1845</v>
      </c>
      <c r="C365" s="388" t="s">
        <v>2621</v>
      </c>
      <c r="D365" s="266" t="s">
        <v>191</v>
      </c>
      <c r="E365" s="310">
        <v>2539.1999999999998</v>
      </c>
      <c r="F365" s="53">
        <v>41736</v>
      </c>
      <c r="G365" s="52">
        <v>2539.1999999999998</v>
      </c>
      <c r="H365" s="322">
        <f t="shared" si="7"/>
        <v>0</v>
      </c>
      <c r="I365" s="266" t="s">
        <v>217</v>
      </c>
    </row>
    <row r="366" spans="1:9" x14ac:dyDescent="0.25">
      <c r="A366" s="269"/>
      <c r="B366" s="283" t="s">
        <v>1847</v>
      </c>
      <c r="C366" s="388" t="s">
        <v>2621</v>
      </c>
      <c r="D366" s="266" t="s">
        <v>27</v>
      </c>
      <c r="E366" s="310">
        <v>19533.2</v>
      </c>
      <c r="F366" s="53">
        <v>41736</v>
      </c>
      <c r="G366" s="52">
        <v>19533.2</v>
      </c>
      <c r="H366" s="322">
        <f t="shared" si="7"/>
        <v>0</v>
      </c>
      <c r="I366" s="266" t="s">
        <v>162</v>
      </c>
    </row>
    <row r="367" spans="1:9" x14ac:dyDescent="0.25">
      <c r="A367" s="269"/>
      <c r="B367" s="283" t="s">
        <v>1848</v>
      </c>
      <c r="C367" s="388" t="s">
        <v>2621</v>
      </c>
      <c r="D367" s="266" t="s">
        <v>545</v>
      </c>
      <c r="E367" s="310">
        <v>34089.68</v>
      </c>
      <c r="F367" s="53">
        <v>41736</v>
      </c>
      <c r="G367" s="52">
        <v>34089.68</v>
      </c>
      <c r="H367" s="322">
        <f t="shared" si="7"/>
        <v>0</v>
      </c>
      <c r="I367" s="266" t="s">
        <v>162</v>
      </c>
    </row>
    <row r="368" spans="1:9" x14ac:dyDescent="0.25">
      <c r="A368" s="269"/>
      <c r="B368" s="283" t="s">
        <v>1849</v>
      </c>
      <c r="C368" s="388" t="s">
        <v>2621</v>
      </c>
      <c r="D368" s="266" t="s">
        <v>524</v>
      </c>
      <c r="E368" s="310">
        <v>6340</v>
      </c>
      <c r="F368" s="53">
        <v>41741</v>
      </c>
      <c r="G368" s="52">
        <v>6340</v>
      </c>
      <c r="H368" s="322">
        <f t="shared" si="7"/>
        <v>0</v>
      </c>
      <c r="I368" s="266" t="s">
        <v>8</v>
      </c>
    </row>
    <row r="369" spans="1:9" x14ac:dyDescent="0.25">
      <c r="A369" s="269"/>
      <c r="B369" s="283" t="s">
        <v>1850</v>
      </c>
      <c r="C369" s="388" t="s">
        <v>2621</v>
      </c>
      <c r="D369" s="266" t="s">
        <v>88</v>
      </c>
      <c r="E369" s="310">
        <v>4871.3999999999996</v>
      </c>
      <c r="F369" s="53">
        <v>41736</v>
      </c>
      <c r="G369" s="52">
        <v>4871.3999999999996</v>
      </c>
      <c r="H369" s="322">
        <f t="shared" si="7"/>
        <v>0</v>
      </c>
      <c r="I369" s="266" t="s">
        <v>162</v>
      </c>
    </row>
    <row r="370" spans="1:9" x14ac:dyDescent="0.25">
      <c r="A370" s="269"/>
      <c r="B370" s="283" t="s">
        <v>1852</v>
      </c>
      <c r="C370" s="388" t="s">
        <v>2621</v>
      </c>
      <c r="D370" s="266" t="s">
        <v>8</v>
      </c>
      <c r="E370" s="310">
        <v>153.6</v>
      </c>
      <c r="F370" s="53">
        <v>41734</v>
      </c>
      <c r="G370" s="52">
        <v>153.6</v>
      </c>
      <c r="H370" s="322">
        <f t="shared" si="7"/>
        <v>0</v>
      </c>
      <c r="I370" s="266" t="s">
        <v>8</v>
      </c>
    </row>
    <row r="371" spans="1:9" x14ac:dyDescent="0.25">
      <c r="A371" s="269"/>
      <c r="B371" s="283" t="s">
        <v>1853</v>
      </c>
      <c r="C371" s="388" t="s">
        <v>2621</v>
      </c>
      <c r="D371" s="266" t="s">
        <v>8</v>
      </c>
      <c r="E371" s="310">
        <v>33</v>
      </c>
      <c r="F371" s="53">
        <v>41734</v>
      </c>
      <c r="G371" s="52">
        <v>33</v>
      </c>
      <c r="H371" s="322">
        <f t="shared" si="7"/>
        <v>0</v>
      </c>
      <c r="I371" s="266" t="s">
        <v>8</v>
      </c>
    </row>
    <row r="372" spans="1:9" x14ac:dyDescent="0.25">
      <c r="A372" s="269"/>
      <c r="B372" s="283" t="s">
        <v>1854</v>
      </c>
      <c r="C372" s="388" t="s">
        <v>2621</v>
      </c>
      <c r="D372" s="266" t="s">
        <v>8</v>
      </c>
      <c r="E372" s="310">
        <v>433.75</v>
      </c>
      <c r="F372" s="53">
        <v>41734</v>
      </c>
      <c r="G372" s="52">
        <v>433.75</v>
      </c>
      <c r="H372" s="322">
        <f t="shared" si="7"/>
        <v>0</v>
      </c>
      <c r="I372" s="266" t="s">
        <v>8</v>
      </c>
    </row>
    <row r="373" spans="1:9" x14ac:dyDescent="0.25">
      <c r="A373" s="269"/>
      <c r="B373" s="283" t="s">
        <v>1855</v>
      </c>
      <c r="C373" s="388" t="s">
        <v>2621</v>
      </c>
      <c r="D373" s="266" t="s">
        <v>36</v>
      </c>
      <c r="E373" s="310">
        <v>17445</v>
      </c>
      <c r="F373" s="53">
        <v>41736</v>
      </c>
      <c r="G373" s="52">
        <v>17445</v>
      </c>
      <c r="H373" s="322">
        <f t="shared" si="7"/>
        <v>0</v>
      </c>
      <c r="I373" s="266" t="s">
        <v>8</v>
      </c>
    </row>
    <row r="374" spans="1:9" x14ac:dyDescent="0.25">
      <c r="A374" s="269"/>
      <c r="B374" s="283" t="s">
        <v>1858</v>
      </c>
      <c r="C374" s="388" t="s">
        <v>2621</v>
      </c>
      <c r="D374" s="266" t="s">
        <v>115</v>
      </c>
      <c r="E374" s="310">
        <v>5543.4</v>
      </c>
      <c r="F374" s="53">
        <v>41734</v>
      </c>
      <c r="G374" s="52">
        <v>5543.4</v>
      </c>
      <c r="H374" s="322">
        <f t="shared" si="7"/>
        <v>0</v>
      </c>
      <c r="I374" s="266"/>
    </row>
    <row r="375" spans="1:9" x14ac:dyDescent="0.25">
      <c r="A375" s="269"/>
      <c r="B375" s="283" t="s">
        <v>1859</v>
      </c>
      <c r="C375" s="388" t="s">
        <v>2621</v>
      </c>
      <c r="D375" s="266" t="s">
        <v>1478</v>
      </c>
      <c r="E375" s="310">
        <v>14637.2</v>
      </c>
      <c r="F375" s="53">
        <v>41734</v>
      </c>
      <c r="G375" s="52">
        <v>14637.2</v>
      </c>
      <c r="H375" s="322">
        <f t="shared" si="7"/>
        <v>0</v>
      </c>
      <c r="I375" s="266"/>
    </row>
    <row r="376" spans="1:9" x14ac:dyDescent="0.25">
      <c r="A376" s="269"/>
      <c r="B376" s="283" t="s">
        <v>1860</v>
      </c>
      <c r="C376" s="388" t="s">
        <v>2621</v>
      </c>
      <c r="D376" s="266" t="s">
        <v>147</v>
      </c>
      <c r="E376" s="310">
        <v>78611.199999999997</v>
      </c>
      <c r="F376" s="78" t="s">
        <v>2661</v>
      </c>
      <c r="G376" s="52">
        <v>78611.199999999997</v>
      </c>
      <c r="H376" s="322">
        <f t="shared" si="7"/>
        <v>0</v>
      </c>
      <c r="I376" s="266" t="s">
        <v>21</v>
      </c>
    </row>
    <row r="377" spans="1:9" x14ac:dyDescent="0.25">
      <c r="A377" s="269"/>
      <c r="B377" s="283" t="s">
        <v>1861</v>
      </c>
      <c r="C377" s="388" t="s">
        <v>2621</v>
      </c>
      <c r="D377" s="266" t="s">
        <v>435</v>
      </c>
      <c r="E377" s="310">
        <v>5140.5</v>
      </c>
      <c r="F377" s="317" t="s">
        <v>2662</v>
      </c>
      <c r="G377" s="52">
        <v>5140.5</v>
      </c>
      <c r="H377" s="322">
        <f t="shared" si="7"/>
        <v>0</v>
      </c>
      <c r="I377" s="266" t="s">
        <v>8</v>
      </c>
    </row>
    <row r="378" spans="1:9" x14ac:dyDescent="0.25">
      <c r="A378" s="269"/>
      <c r="B378" s="283" t="s">
        <v>1862</v>
      </c>
      <c r="C378" s="388" t="s">
        <v>2621</v>
      </c>
      <c r="D378" s="266" t="s">
        <v>2663</v>
      </c>
      <c r="E378" s="310">
        <v>997.5</v>
      </c>
      <c r="F378" s="53">
        <v>41734</v>
      </c>
      <c r="G378" s="52">
        <v>997.5</v>
      </c>
      <c r="H378" s="322">
        <f t="shared" si="7"/>
        <v>0</v>
      </c>
      <c r="I378" s="266"/>
    </row>
    <row r="379" spans="1:9" x14ac:dyDescent="0.25">
      <c r="A379" s="269"/>
      <c r="B379" s="283" t="s">
        <v>1864</v>
      </c>
      <c r="C379" s="388" t="s">
        <v>2621</v>
      </c>
      <c r="D379" s="266" t="s">
        <v>176</v>
      </c>
      <c r="E379" s="310">
        <v>5504</v>
      </c>
      <c r="F379" s="53">
        <v>41734</v>
      </c>
      <c r="G379" s="52">
        <v>5504</v>
      </c>
      <c r="H379" s="322">
        <f t="shared" si="7"/>
        <v>0</v>
      </c>
      <c r="I379" s="266"/>
    </row>
    <row r="380" spans="1:9" x14ac:dyDescent="0.25">
      <c r="A380" s="269"/>
      <c r="B380" s="283" t="s">
        <v>1866</v>
      </c>
      <c r="C380" s="388" t="s">
        <v>2621</v>
      </c>
      <c r="D380" s="266" t="s">
        <v>782</v>
      </c>
      <c r="E380" s="310">
        <v>4430.3999999999996</v>
      </c>
      <c r="F380" s="53">
        <v>41736</v>
      </c>
      <c r="G380" s="52">
        <v>4430.3999999999996</v>
      </c>
      <c r="H380" s="322">
        <f t="shared" si="7"/>
        <v>0</v>
      </c>
      <c r="I380" s="266" t="s">
        <v>12</v>
      </c>
    </row>
    <row r="381" spans="1:9" x14ac:dyDescent="0.25">
      <c r="A381" s="269"/>
      <c r="B381" s="283" t="s">
        <v>1867</v>
      </c>
      <c r="C381" s="388" t="s">
        <v>2621</v>
      </c>
      <c r="D381" s="266" t="s">
        <v>63</v>
      </c>
      <c r="E381" s="310">
        <v>3155</v>
      </c>
      <c r="F381" s="53">
        <v>41736</v>
      </c>
      <c r="G381" s="52">
        <v>3155</v>
      </c>
      <c r="H381" s="322">
        <f t="shared" si="7"/>
        <v>0</v>
      </c>
      <c r="I381" s="266" t="s">
        <v>21</v>
      </c>
    </row>
    <row r="382" spans="1:9" x14ac:dyDescent="0.25">
      <c r="A382" s="269"/>
      <c r="B382" s="283" t="s">
        <v>1868</v>
      </c>
      <c r="C382" s="388" t="s">
        <v>2621</v>
      </c>
      <c r="D382" s="266" t="s">
        <v>1103</v>
      </c>
      <c r="E382" s="310">
        <v>5955</v>
      </c>
      <c r="F382" s="53">
        <v>41736</v>
      </c>
      <c r="G382" s="52">
        <v>5955</v>
      </c>
      <c r="H382" s="322">
        <f t="shared" si="7"/>
        <v>0</v>
      </c>
      <c r="I382" s="266" t="s">
        <v>12</v>
      </c>
    </row>
    <row r="383" spans="1:9" x14ac:dyDescent="0.25">
      <c r="A383" s="269"/>
      <c r="B383" s="283" t="s">
        <v>1869</v>
      </c>
      <c r="C383" s="388" t="s">
        <v>2621</v>
      </c>
      <c r="D383" s="266" t="s">
        <v>39</v>
      </c>
      <c r="E383" s="310">
        <v>6764</v>
      </c>
      <c r="F383" s="319" t="s">
        <v>2664</v>
      </c>
      <c r="G383" s="52">
        <v>6764</v>
      </c>
      <c r="H383" s="356">
        <f t="shared" si="7"/>
        <v>0</v>
      </c>
      <c r="I383" s="266" t="s">
        <v>8</v>
      </c>
    </row>
    <row r="384" spans="1:9" x14ac:dyDescent="0.25">
      <c r="A384" s="269"/>
      <c r="B384" s="283" t="s">
        <v>1870</v>
      </c>
      <c r="C384" s="388" t="s">
        <v>2621</v>
      </c>
      <c r="D384" s="266" t="s">
        <v>62</v>
      </c>
      <c r="E384" s="310">
        <v>24038.68</v>
      </c>
      <c r="F384" s="53">
        <v>41736</v>
      </c>
      <c r="G384" s="52">
        <v>24038.68</v>
      </c>
      <c r="H384" s="322">
        <f t="shared" si="7"/>
        <v>0</v>
      </c>
      <c r="I384" s="266" t="s">
        <v>12</v>
      </c>
    </row>
    <row r="385" spans="1:9" x14ac:dyDescent="0.25">
      <c r="A385" s="269"/>
      <c r="B385" s="283" t="s">
        <v>1871</v>
      </c>
      <c r="C385" s="388" t="s">
        <v>2621</v>
      </c>
      <c r="D385" s="266" t="s">
        <v>2665</v>
      </c>
      <c r="E385" s="310">
        <v>9947</v>
      </c>
      <c r="F385" s="53">
        <v>41736</v>
      </c>
      <c r="G385" s="52">
        <v>9947</v>
      </c>
      <c r="H385" s="322">
        <f t="shared" si="7"/>
        <v>0</v>
      </c>
      <c r="I385" s="266" t="s">
        <v>12</v>
      </c>
    </row>
    <row r="386" spans="1:9" x14ac:dyDescent="0.25">
      <c r="A386" s="269"/>
      <c r="B386" s="283" t="s">
        <v>1873</v>
      </c>
      <c r="C386" s="388" t="s">
        <v>2621</v>
      </c>
      <c r="D386" s="266" t="s">
        <v>180</v>
      </c>
      <c r="E386" s="310">
        <v>16487.599999999999</v>
      </c>
      <c r="F386" s="78" t="s">
        <v>2666</v>
      </c>
      <c r="G386" s="52">
        <v>16487.599999999999</v>
      </c>
      <c r="H386" s="322">
        <f t="shared" si="7"/>
        <v>0</v>
      </c>
      <c r="I386" s="266" t="s">
        <v>12</v>
      </c>
    </row>
    <row r="387" spans="1:9" x14ac:dyDescent="0.25">
      <c r="A387" s="269"/>
      <c r="B387" s="283" t="s">
        <v>1874</v>
      </c>
      <c r="C387" s="388" t="s">
        <v>2621</v>
      </c>
      <c r="D387" s="266" t="s">
        <v>14</v>
      </c>
      <c r="E387" s="310">
        <v>6240</v>
      </c>
      <c r="F387" s="53">
        <v>41736</v>
      </c>
      <c r="G387" s="52">
        <v>6240</v>
      </c>
      <c r="H387" s="322">
        <f t="shared" si="7"/>
        <v>0</v>
      </c>
      <c r="I387" s="266" t="s">
        <v>30</v>
      </c>
    </row>
    <row r="388" spans="1:9" x14ac:dyDescent="0.25">
      <c r="A388" s="269"/>
      <c r="B388" s="283" t="s">
        <v>1875</v>
      </c>
      <c r="C388" s="388" t="s">
        <v>2621</v>
      </c>
      <c r="D388" s="266" t="s">
        <v>396</v>
      </c>
      <c r="E388" s="327">
        <v>364</v>
      </c>
      <c r="F388" s="53">
        <v>41734</v>
      </c>
      <c r="G388" s="52">
        <v>364</v>
      </c>
      <c r="H388" s="322">
        <f t="shared" si="7"/>
        <v>0</v>
      </c>
      <c r="I388" s="266" t="s">
        <v>8</v>
      </c>
    </row>
    <row r="389" spans="1:9" x14ac:dyDescent="0.25">
      <c r="A389" s="269">
        <v>41735</v>
      </c>
      <c r="B389" s="283" t="s">
        <v>1876</v>
      </c>
      <c r="C389" s="388" t="s">
        <v>2621</v>
      </c>
      <c r="D389" s="266" t="s">
        <v>2667</v>
      </c>
      <c r="E389" s="310">
        <v>3614.3</v>
      </c>
      <c r="F389" s="53">
        <v>41736</v>
      </c>
      <c r="G389" s="52">
        <v>3614.3</v>
      </c>
      <c r="H389" s="322">
        <f t="shared" si="7"/>
        <v>0</v>
      </c>
      <c r="I389" s="266" t="s">
        <v>30</v>
      </c>
    </row>
    <row r="390" spans="1:9" x14ac:dyDescent="0.25">
      <c r="A390" s="269"/>
      <c r="B390" s="283" t="s">
        <v>1877</v>
      </c>
      <c r="C390" s="388" t="s">
        <v>2621</v>
      </c>
      <c r="D390" s="266" t="s">
        <v>502</v>
      </c>
      <c r="E390" s="310">
        <v>1352.6</v>
      </c>
      <c r="F390" s="53">
        <v>41735</v>
      </c>
      <c r="G390" s="52">
        <v>1352.6</v>
      </c>
      <c r="H390" s="322">
        <f t="shared" si="7"/>
        <v>0</v>
      </c>
      <c r="I390" s="66"/>
    </row>
    <row r="391" spans="1:9" x14ac:dyDescent="0.25">
      <c r="A391" s="269"/>
      <c r="B391" s="283" t="s">
        <v>1878</v>
      </c>
      <c r="C391" s="388" t="s">
        <v>2621</v>
      </c>
      <c r="D391" s="266" t="s">
        <v>23</v>
      </c>
      <c r="E391" s="310">
        <v>8448.2000000000007</v>
      </c>
      <c r="F391" s="53">
        <v>41735</v>
      </c>
      <c r="G391" s="52">
        <v>8448.2000000000007</v>
      </c>
      <c r="H391" s="322">
        <f t="shared" si="7"/>
        <v>0</v>
      </c>
      <c r="I391" s="266"/>
    </row>
    <row r="392" spans="1:9" x14ac:dyDescent="0.25">
      <c r="A392" s="269"/>
      <c r="B392" s="283" t="s">
        <v>1880</v>
      </c>
      <c r="C392" s="388" t="s">
        <v>2621</v>
      </c>
      <c r="D392" s="266" t="s">
        <v>25</v>
      </c>
      <c r="E392" s="310">
        <v>454</v>
      </c>
      <c r="F392" s="53">
        <v>41735</v>
      </c>
      <c r="G392" s="52">
        <v>454</v>
      </c>
      <c r="H392" s="322">
        <f t="shared" si="7"/>
        <v>0</v>
      </c>
      <c r="I392" s="266"/>
    </row>
    <row r="393" spans="1:9" x14ac:dyDescent="0.25">
      <c r="A393" s="269"/>
      <c r="B393" s="283" t="s">
        <v>1881</v>
      </c>
      <c r="C393" s="388" t="s">
        <v>2621</v>
      </c>
      <c r="D393" s="266" t="s">
        <v>74</v>
      </c>
      <c r="E393" s="310">
        <v>12723</v>
      </c>
      <c r="F393" s="53">
        <v>41735</v>
      </c>
      <c r="G393" s="52">
        <v>12723</v>
      </c>
      <c r="H393" s="322">
        <f t="shared" si="7"/>
        <v>0</v>
      </c>
      <c r="I393" s="266"/>
    </row>
    <row r="394" spans="1:9" x14ac:dyDescent="0.25">
      <c r="A394" s="269"/>
      <c r="B394" s="283" t="s">
        <v>1882</v>
      </c>
      <c r="C394" s="388" t="s">
        <v>2621</v>
      </c>
      <c r="D394" s="273" t="s">
        <v>53</v>
      </c>
      <c r="E394" s="318">
        <v>0</v>
      </c>
      <c r="F394" s="53"/>
      <c r="G394" s="52"/>
      <c r="H394" s="322">
        <f t="shared" si="7"/>
        <v>0</v>
      </c>
      <c r="I394" s="266" t="s">
        <v>324</v>
      </c>
    </row>
    <row r="395" spans="1:9" x14ac:dyDescent="0.25">
      <c r="A395" s="269"/>
      <c r="B395" s="283" t="s">
        <v>1883</v>
      </c>
      <c r="C395" s="388" t="s">
        <v>2621</v>
      </c>
      <c r="D395" s="266" t="s">
        <v>55</v>
      </c>
      <c r="E395" s="310">
        <v>16777.599999999999</v>
      </c>
      <c r="F395" s="53">
        <v>41735</v>
      </c>
      <c r="G395" s="52">
        <v>16777.599999999999</v>
      </c>
      <c r="H395" s="322">
        <f t="shared" si="7"/>
        <v>0</v>
      </c>
      <c r="I395" s="266"/>
    </row>
    <row r="396" spans="1:9" x14ac:dyDescent="0.25">
      <c r="A396" s="269"/>
      <c r="B396" s="283" t="s">
        <v>1884</v>
      </c>
      <c r="C396" s="388" t="s">
        <v>2621</v>
      </c>
      <c r="D396" s="266" t="s">
        <v>18</v>
      </c>
      <c r="E396" s="310">
        <v>3440.5</v>
      </c>
      <c r="F396" s="53">
        <v>41735</v>
      </c>
      <c r="G396" s="52">
        <v>3440.5</v>
      </c>
      <c r="H396" s="322">
        <f t="shared" si="7"/>
        <v>0</v>
      </c>
      <c r="I396" s="266"/>
    </row>
    <row r="397" spans="1:9" x14ac:dyDescent="0.25">
      <c r="A397" s="269"/>
      <c r="B397" s="283" t="s">
        <v>1886</v>
      </c>
      <c r="C397" s="388" t="s">
        <v>2621</v>
      </c>
      <c r="D397" s="266" t="s">
        <v>116</v>
      </c>
      <c r="E397" s="310">
        <v>2465</v>
      </c>
      <c r="F397" s="53">
        <v>41735</v>
      </c>
      <c r="G397" s="52">
        <v>2465</v>
      </c>
      <c r="H397" s="322">
        <f t="shared" si="7"/>
        <v>0</v>
      </c>
      <c r="I397" s="266"/>
    </row>
    <row r="398" spans="1:9" x14ac:dyDescent="0.25">
      <c r="A398" s="269"/>
      <c r="B398" s="283" t="s">
        <v>1887</v>
      </c>
      <c r="C398" s="388" t="s">
        <v>2621</v>
      </c>
      <c r="D398" s="266" t="s">
        <v>129</v>
      </c>
      <c r="E398" s="310">
        <v>1334</v>
      </c>
      <c r="F398" s="53">
        <v>41735</v>
      </c>
      <c r="G398" s="52">
        <v>1334</v>
      </c>
      <c r="H398" s="322">
        <f t="shared" si="7"/>
        <v>0</v>
      </c>
      <c r="I398" s="266"/>
    </row>
    <row r="399" spans="1:9" x14ac:dyDescent="0.25">
      <c r="A399" s="269"/>
      <c r="B399" s="283" t="s">
        <v>1888</v>
      </c>
      <c r="C399" s="388" t="s">
        <v>2621</v>
      </c>
      <c r="D399" s="266" t="s">
        <v>29</v>
      </c>
      <c r="E399" s="310">
        <v>4910</v>
      </c>
      <c r="F399" s="53">
        <v>41735</v>
      </c>
      <c r="G399" s="52">
        <v>4910</v>
      </c>
      <c r="H399" s="322">
        <f t="shared" si="7"/>
        <v>0</v>
      </c>
      <c r="I399" s="266" t="s">
        <v>65</v>
      </c>
    </row>
    <row r="400" spans="1:9" x14ac:dyDescent="0.25">
      <c r="A400" s="269"/>
      <c r="B400" s="283" t="s">
        <v>1889</v>
      </c>
      <c r="C400" s="388" t="s">
        <v>2621</v>
      </c>
      <c r="D400" s="266" t="s">
        <v>34</v>
      </c>
      <c r="E400" s="310">
        <v>1850</v>
      </c>
      <c r="F400" s="53">
        <v>41735</v>
      </c>
      <c r="G400" s="52">
        <v>1850</v>
      </c>
      <c r="H400" s="322">
        <f t="shared" si="7"/>
        <v>0</v>
      </c>
      <c r="I400" s="266" t="s">
        <v>65</v>
      </c>
    </row>
    <row r="401" spans="1:9" x14ac:dyDescent="0.25">
      <c r="A401" s="269"/>
      <c r="B401" s="283" t="s">
        <v>1890</v>
      </c>
      <c r="C401" s="388" t="s">
        <v>2621</v>
      </c>
      <c r="D401" s="266" t="s">
        <v>8</v>
      </c>
      <c r="E401" s="310">
        <v>699.5</v>
      </c>
      <c r="F401" s="53">
        <v>41735</v>
      </c>
      <c r="G401" s="52">
        <v>699.5</v>
      </c>
      <c r="H401" s="322">
        <f t="shared" si="7"/>
        <v>0</v>
      </c>
      <c r="I401" s="266" t="s">
        <v>8</v>
      </c>
    </row>
    <row r="402" spans="1:9" x14ac:dyDescent="0.25">
      <c r="A402" s="269"/>
      <c r="B402" s="283" t="s">
        <v>1891</v>
      </c>
      <c r="C402" s="388" t="s">
        <v>2621</v>
      </c>
      <c r="D402" s="266" t="s">
        <v>1793</v>
      </c>
      <c r="E402" s="310">
        <v>2516.5</v>
      </c>
      <c r="F402" s="53">
        <v>41735</v>
      </c>
      <c r="G402" s="52">
        <v>2516.5</v>
      </c>
      <c r="H402" s="322">
        <f t="shared" si="7"/>
        <v>0</v>
      </c>
      <c r="I402" s="266" t="s">
        <v>65</v>
      </c>
    </row>
    <row r="403" spans="1:9" x14ac:dyDescent="0.25">
      <c r="A403" s="269"/>
      <c r="B403" s="283" t="s">
        <v>1892</v>
      </c>
      <c r="C403" s="388" t="s">
        <v>2621</v>
      </c>
      <c r="D403" s="266" t="s">
        <v>47</v>
      </c>
      <c r="E403" s="310">
        <v>3249.6</v>
      </c>
      <c r="F403" s="53">
        <v>41735</v>
      </c>
      <c r="G403" s="52">
        <v>3249.6</v>
      </c>
      <c r="H403" s="322">
        <f t="shared" si="7"/>
        <v>0</v>
      </c>
      <c r="I403" s="266" t="s">
        <v>65</v>
      </c>
    </row>
    <row r="404" spans="1:9" x14ac:dyDescent="0.25">
      <c r="A404" s="269"/>
      <c r="B404" s="283" t="s">
        <v>1894</v>
      </c>
      <c r="C404" s="388" t="s">
        <v>2621</v>
      </c>
      <c r="D404" s="266" t="s">
        <v>98</v>
      </c>
      <c r="E404" s="310">
        <v>8288.5</v>
      </c>
      <c r="F404" s="53">
        <v>41736</v>
      </c>
      <c r="G404" s="52">
        <v>8288.5</v>
      </c>
      <c r="H404" s="322">
        <f t="shared" si="7"/>
        <v>0</v>
      </c>
      <c r="I404" s="266" t="s">
        <v>12</v>
      </c>
    </row>
    <row r="405" spans="1:9" x14ac:dyDescent="0.25">
      <c r="A405" s="269"/>
      <c r="B405" s="283" t="s">
        <v>1896</v>
      </c>
      <c r="C405" s="388" t="s">
        <v>2621</v>
      </c>
      <c r="D405" s="266" t="s">
        <v>2398</v>
      </c>
      <c r="E405" s="310">
        <v>333</v>
      </c>
      <c r="F405" s="53">
        <v>41735</v>
      </c>
      <c r="G405" s="52">
        <v>333</v>
      </c>
      <c r="H405" s="322">
        <f t="shared" si="7"/>
        <v>0</v>
      </c>
      <c r="I405" s="266"/>
    </row>
    <row r="406" spans="1:9" x14ac:dyDescent="0.25">
      <c r="A406" s="269"/>
      <c r="B406" s="283" t="s">
        <v>1897</v>
      </c>
      <c r="C406" s="388" t="s">
        <v>2621</v>
      </c>
      <c r="D406" s="266" t="s">
        <v>13</v>
      </c>
      <c r="E406" s="310">
        <v>7737.6</v>
      </c>
      <c r="F406" s="53">
        <v>41740</v>
      </c>
      <c r="G406" s="52">
        <v>7737.6</v>
      </c>
      <c r="H406" s="322">
        <f t="shared" si="7"/>
        <v>0</v>
      </c>
      <c r="I406" s="266"/>
    </row>
    <row r="407" spans="1:9" x14ac:dyDescent="0.25">
      <c r="A407" s="263"/>
      <c r="B407" s="285"/>
      <c r="C407" s="286"/>
      <c r="D407" s="31" t="s">
        <v>1206</v>
      </c>
      <c r="E407" s="58"/>
      <c r="F407" s="340"/>
      <c r="G407" s="58"/>
      <c r="H407" s="18">
        <f t="shared" ref="H407" si="8">E407-G407</f>
        <v>0</v>
      </c>
    </row>
    <row r="408" spans="1:9" x14ac:dyDescent="0.25">
      <c r="A408" s="263"/>
      <c r="B408" s="285"/>
      <c r="C408" s="286"/>
      <c r="D408" s="31" t="s">
        <v>1207</v>
      </c>
      <c r="E408" s="58"/>
      <c r="F408" s="340"/>
      <c r="G408" s="58"/>
      <c r="H408" s="60"/>
    </row>
    <row r="409" spans="1:9" x14ac:dyDescent="0.25">
      <c r="A409" s="263"/>
      <c r="B409" s="285"/>
      <c r="C409" s="286"/>
      <c r="D409" s="31" t="s">
        <v>1207</v>
      </c>
      <c r="E409" s="58"/>
      <c r="F409" s="340"/>
      <c r="G409" s="58"/>
      <c r="H409" s="60"/>
    </row>
    <row r="410" spans="1:9" ht="18.75" x14ac:dyDescent="0.3">
      <c r="A410" s="589" t="str">
        <f>A341</f>
        <v>REMISIONES DE    ABRIL         2 0 1 4</v>
      </c>
      <c r="B410" s="589"/>
      <c r="C410" s="589"/>
      <c r="D410" s="589"/>
      <c r="E410" s="589"/>
      <c r="F410" s="589"/>
      <c r="G410" s="339"/>
      <c r="H410" s="135"/>
    </row>
    <row r="411" spans="1:9" ht="35.25" thickBot="1" x14ac:dyDescent="0.35">
      <c r="A411" s="340" t="s">
        <v>1</v>
      </c>
      <c r="B411" s="256" t="s">
        <v>2</v>
      </c>
      <c r="C411" s="257"/>
      <c r="D411" s="258" t="s">
        <v>1531</v>
      </c>
      <c r="E411" s="259" t="s">
        <v>4</v>
      </c>
      <c r="F411" s="293" t="s">
        <v>5</v>
      </c>
      <c r="G411" s="261" t="s">
        <v>6</v>
      </c>
      <c r="H411" s="262" t="s">
        <v>7</v>
      </c>
    </row>
    <row r="412" spans="1:9" ht="15.75" thickTop="1" x14ac:dyDescent="0.25">
      <c r="A412" s="269">
        <v>41735</v>
      </c>
      <c r="B412" s="283" t="s">
        <v>1898</v>
      </c>
      <c r="C412" s="388" t="s">
        <v>2621</v>
      </c>
      <c r="D412" s="266" t="s">
        <v>98</v>
      </c>
      <c r="E412" s="66">
        <v>439</v>
      </c>
      <c r="F412" s="298">
        <v>41736</v>
      </c>
      <c r="G412" s="299">
        <v>439</v>
      </c>
      <c r="H412" s="40">
        <f>E412-G412</f>
        <v>0</v>
      </c>
      <c r="I412" s="266"/>
    </row>
    <row r="413" spans="1:9" x14ac:dyDescent="0.25">
      <c r="A413" s="269"/>
      <c r="B413" s="283" t="s">
        <v>1899</v>
      </c>
      <c r="C413" s="388" t="s">
        <v>2621</v>
      </c>
      <c r="D413" s="266" t="s">
        <v>123</v>
      </c>
      <c r="E413" s="310">
        <v>2028.5</v>
      </c>
      <c r="F413" s="317" t="s">
        <v>2668</v>
      </c>
      <c r="G413" s="52">
        <v>2028.5</v>
      </c>
      <c r="H413" s="98">
        <f>E413-G413</f>
        <v>0</v>
      </c>
      <c r="I413" s="266"/>
    </row>
    <row r="414" spans="1:9" x14ac:dyDescent="0.25">
      <c r="A414" s="269"/>
      <c r="B414" s="283" t="s">
        <v>1901</v>
      </c>
      <c r="C414" s="388" t="s">
        <v>2621</v>
      </c>
      <c r="D414" s="266" t="s">
        <v>136</v>
      </c>
      <c r="E414" s="310">
        <v>1250</v>
      </c>
      <c r="F414" s="53">
        <v>41735</v>
      </c>
      <c r="G414" s="52">
        <v>1250</v>
      </c>
      <c r="H414" s="98">
        <f t="shared" ref="H414:H475" si="9">E414-G414</f>
        <v>0</v>
      </c>
      <c r="I414" s="266"/>
    </row>
    <row r="415" spans="1:9" x14ac:dyDescent="0.25">
      <c r="A415" s="269"/>
      <c r="B415" s="283" t="s">
        <v>1902</v>
      </c>
      <c r="C415" s="388" t="s">
        <v>2621</v>
      </c>
      <c r="D415" s="266" t="s">
        <v>518</v>
      </c>
      <c r="E415" s="310">
        <v>538.5</v>
      </c>
      <c r="F415" s="53">
        <v>41735</v>
      </c>
      <c r="G415" s="52">
        <v>538.5</v>
      </c>
      <c r="H415" s="98">
        <f t="shared" si="9"/>
        <v>0</v>
      </c>
      <c r="I415" s="266"/>
    </row>
    <row r="416" spans="1:9" x14ac:dyDescent="0.25">
      <c r="A416" s="269"/>
      <c r="B416" s="283" t="s">
        <v>1904</v>
      </c>
      <c r="C416" s="388" t="s">
        <v>2621</v>
      </c>
      <c r="D416" s="266" t="s">
        <v>250</v>
      </c>
      <c r="E416" s="310">
        <v>16146</v>
      </c>
      <c r="F416" s="324" t="s">
        <v>2669</v>
      </c>
      <c r="G416" s="52">
        <v>15985</v>
      </c>
      <c r="H416" s="98">
        <f t="shared" si="9"/>
        <v>161</v>
      </c>
      <c r="I416" s="266"/>
    </row>
    <row r="417" spans="1:9" x14ac:dyDescent="0.25">
      <c r="A417" s="269"/>
      <c r="B417" s="283" t="s">
        <v>1905</v>
      </c>
      <c r="C417" s="388" t="s">
        <v>2621</v>
      </c>
      <c r="D417" s="266" t="s">
        <v>111</v>
      </c>
      <c r="E417" s="310">
        <v>3638</v>
      </c>
      <c r="F417" s="53">
        <v>41736</v>
      </c>
      <c r="G417" s="52">
        <v>3638</v>
      </c>
      <c r="H417" s="98">
        <f t="shared" si="9"/>
        <v>0</v>
      </c>
      <c r="I417" s="266"/>
    </row>
    <row r="418" spans="1:9" x14ac:dyDescent="0.25">
      <c r="A418" s="269"/>
      <c r="B418" s="283" t="s">
        <v>1906</v>
      </c>
      <c r="C418" s="388" t="s">
        <v>2621</v>
      </c>
      <c r="D418" s="266" t="s">
        <v>130</v>
      </c>
      <c r="E418" s="310">
        <v>7300.5</v>
      </c>
      <c r="F418" s="53">
        <v>41738</v>
      </c>
      <c r="G418" s="52">
        <v>7300.5</v>
      </c>
      <c r="H418" s="98">
        <f t="shared" si="9"/>
        <v>0</v>
      </c>
      <c r="I418" s="266"/>
    </row>
    <row r="419" spans="1:9" x14ac:dyDescent="0.25">
      <c r="A419" s="269"/>
      <c r="B419" s="283" t="s">
        <v>1907</v>
      </c>
      <c r="C419" s="388" t="s">
        <v>2621</v>
      </c>
      <c r="D419" s="266" t="s">
        <v>11</v>
      </c>
      <c r="E419" s="310">
        <v>25267.200000000001</v>
      </c>
      <c r="F419" s="313">
        <v>41777</v>
      </c>
      <c r="G419" s="326">
        <v>25267.200000000001</v>
      </c>
      <c r="H419" s="98">
        <f t="shared" si="9"/>
        <v>0</v>
      </c>
      <c r="I419" s="266"/>
    </row>
    <row r="420" spans="1:9" x14ac:dyDescent="0.25">
      <c r="A420" s="269"/>
      <c r="B420" s="283" t="s">
        <v>1908</v>
      </c>
      <c r="C420" s="388" t="s">
        <v>2621</v>
      </c>
      <c r="D420" s="266" t="s">
        <v>68</v>
      </c>
      <c r="E420" s="310">
        <v>2525.6</v>
      </c>
      <c r="F420" s="53">
        <v>41736</v>
      </c>
      <c r="G420" s="52">
        <v>2525.6</v>
      </c>
      <c r="H420" s="98">
        <f t="shared" si="9"/>
        <v>0</v>
      </c>
      <c r="I420" s="266"/>
    </row>
    <row r="421" spans="1:9" x14ac:dyDescent="0.25">
      <c r="A421" s="269"/>
      <c r="B421" s="283" t="s">
        <v>1909</v>
      </c>
      <c r="C421" s="388" t="s">
        <v>2621</v>
      </c>
      <c r="D421" s="266" t="s">
        <v>22</v>
      </c>
      <c r="E421" s="310">
        <v>4890</v>
      </c>
      <c r="F421" s="53">
        <v>41735</v>
      </c>
      <c r="G421" s="52">
        <v>4890</v>
      </c>
      <c r="H421" s="98">
        <f t="shared" si="9"/>
        <v>0</v>
      </c>
      <c r="I421" s="266"/>
    </row>
    <row r="422" spans="1:9" x14ac:dyDescent="0.25">
      <c r="A422" s="269"/>
      <c r="B422" s="283" t="s">
        <v>1911</v>
      </c>
      <c r="C422" s="388" t="s">
        <v>2621</v>
      </c>
      <c r="D422" s="266" t="s">
        <v>115</v>
      </c>
      <c r="E422" s="310">
        <v>1872</v>
      </c>
      <c r="F422" s="53">
        <v>41735</v>
      </c>
      <c r="G422" s="52">
        <v>1872</v>
      </c>
      <c r="H422" s="98">
        <f t="shared" si="9"/>
        <v>0</v>
      </c>
      <c r="I422" s="266"/>
    </row>
    <row r="423" spans="1:9" x14ac:dyDescent="0.25">
      <c r="A423" s="269"/>
      <c r="B423" s="283" t="s">
        <v>1912</v>
      </c>
      <c r="C423" s="388" t="s">
        <v>2621</v>
      </c>
      <c r="D423" s="266" t="s">
        <v>509</v>
      </c>
      <c r="E423" s="310">
        <v>18575</v>
      </c>
      <c r="F423" s="53">
        <v>41735</v>
      </c>
      <c r="G423" s="52">
        <v>18575</v>
      </c>
      <c r="H423" s="98">
        <f t="shared" si="9"/>
        <v>0</v>
      </c>
      <c r="I423" s="266"/>
    </row>
    <row r="424" spans="1:9" x14ac:dyDescent="0.25">
      <c r="A424" s="269"/>
      <c r="B424" s="283" t="s">
        <v>1913</v>
      </c>
      <c r="C424" s="388" t="s">
        <v>2621</v>
      </c>
      <c r="D424" s="266" t="s">
        <v>75</v>
      </c>
      <c r="E424" s="310">
        <v>941</v>
      </c>
      <c r="F424" s="53">
        <v>41735</v>
      </c>
      <c r="G424" s="52">
        <v>941</v>
      </c>
      <c r="H424" s="98">
        <f t="shared" si="9"/>
        <v>0</v>
      </c>
      <c r="I424" s="266"/>
    </row>
    <row r="425" spans="1:9" x14ac:dyDescent="0.25">
      <c r="A425" s="269"/>
      <c r="B425" s="283" t="s">
        <v>1914</v>
      </c>
      <c r="C425" s="388" t="s">
        <v>2621</v>
      </c>
      <c r="D425" s="273" t="s">
        <v>53</v>
      </c>
      <c r="E425" s="318">
        <v>0</v>
      </c>
      <c r="F425" s="53"/>
      <c r="G425" s="52"/>
      <c r="H425" s="98">
        <f t="shared" si="9"/>
        <v>0</v>
      </c>
      <c r="I425" s="266"/>
    </row>
    <row r="426" spans="1:9" x14ac:dyDescent="0.25">
      <c r="A426" s="269"/>
      <c r="B426" s="283" t="s">
        <v>1915</v>
      </c>
      <c r="C426" s="388" t="s">
        <v>2621</v>
      </c>
      <c r="D426" s="266" t="s">
        <v>50</v>
      </c>
      <c r="E426" s="310">
        <v>4116.5</v>
      </c>
      <c r="F426" s="53">
        <v>41735</v>
      </c>
      <c r="G426" s="52">
        <v>4116.5</v>
      </c>
      <c r="H426" s="98">
        <f t="shared" si="9"/>
        <v>0</v>
      </c>
      <c r="I426" s="266"/>
    </row>
    <row r="427" spans="1:9" x14ac:dyDescent="0.25">
      <c r="A427" s="269"/>
      <c r="B427" s="283" t="s">
        <v>1917</v>
      </c>
      <c r="C427" s="388" t="s">
        <v>2621</v>
      </c>
      <c r="D427" s="266" t="s">
        <v>8</v>
      </c>
      <c r="E427" s="310">
        <v>400</v>
      </c>
      <c r="F427" s="53">
        <v>41735</v>
      </c>
      <c r="G427" s="52">
        <v>400</v>
      </c>
      <c r="H427" s="98">
        <f t="shared" si="9"/>
        <v>0</v>
      </c>
      <c r="I427" s="266"/>
    </row>
    <row r="428" spans="1:9" x14ac:dyDescent="0.25">
      <c r="A428" s="269">
        <v>41736</v>
      </c>
      <c r="B428" s="283" t="s">
        <v>1920</v>
      </c>
      <c r="C428" s="388" t="s">
        <v>2621</v>
      </c>
      <c r="D428" s="266" t="s">
        <v>147</v>
      </c>
      <c r="E428" s="310">
        <v>8510</v>
      </c>
      <c r="F428" s="53">
        <v>41736</v>
      </c>
      <c r="G428" s="52">
        <v>8510</v>
      </c>
      <c r="H428" s="98">
        <f t="shared" si="9"/>
        <v>0</v>
      </c>
      <c r="I428" s="266" t="s">
        <v>21</v>
      </c>
    </row>
    <row r="429" spans="1:9" x14ac:dyDescent="0.25">
      <c r="A429" s="269"/>
      <c r="B429" s="283" t="s">
        <v>1921</v>
      </c>
      <c r="C429" s="388" t="s">
        <v>2621</v>
      </c>
      <c r="D429" s="266" t="s">
        <v>14</v>
      </c>
      <c r="E429" s="310">
        <v>3600</v>
      </c>
      <c r="F429" s="53">
        <v>41736</v>
      </c>
      <c r="G429" s="52">
        <v>3600</v>
      </c>
      <c r="H429" s="98">
        <f t="shared" si="9"/>
        <v>0</v>
      </c>
      <c r="I429" s="66" t="s">
        <v>21</v>
      </c>
    </row>
    <row r="430" spans="1:9" x14ac:dyDescent="0.25">
      <c r="A430" s="269"/>
      <c r="B430" s="283" t="s">
        <v>1922</v>
      </c>
      <c r="C430" s="388" t="s">
        <v>2621</v>
      </c>
      <c r="D430" s="266" t="s">
        <v>152</v>
      </c>
      <c r="E430" s="310">
        <v>9040.2000000000007</v>
      </c>
      <c r="F430" s="53">
        <v>41736</v>
      </c>
      <c r="G430" s="52">
        <v>9040.2000000000007</v>
      </c>
      <c r="H430" s="98">
        <f t="shared" si="9"/>
        <v>0</v>
      </c>
      <c r="I430" s="266"/>
    </row>
    <row r="431" spans="1:9" x14ac:dyDescent="0.25">
      <c r="A431" s="269"/>
      <c r="B431" s="283" t="s">
        <v>1923</v>
      </c>
      <c r="C431" s="388" t="s">
        <v>2621</v>
      </c>
      <c r="D431" s="266" t="s">
        <v>39</v>
      </c>
      <c r="E431" s="310">
        <v>242959</v>
      </c>
      <c r="F431" s="319" t="s">
        <v>2670</v>
      </c>
      <c r="G431" s="52">
        <v>242959</v>
      </c>
      <c r="H431" s="98">
        <f t="shared" si="9"/>
        <v>0</v>
      </c>
      <c r="I431" s="266" t="s">
        <v>162</v>
      </c>
    </row>
    <row r="432" spans="1:9" x14ac:dyDescent="0.25">
      <c r="A432" s="269"/>
      <c r="B432" s="283" t="s">
        <v>1924</v>
      </c>
      <c r="C432" s="388" t="s">
        <v>2621</v>
      </c>
      <c r="D432" s="266" t="s">
        <v>23</v>
      </c>
      <c r="E432" s="310">
        <v>5863.1</v>
      </c>
      <c r="F432" s="53">
        <v>41736</v>
      </c>
      <c r="G432" s="52">
        <v>5863.1</v>
      </c>
      <c r="H432" s="98">
        <f t="shared" si="9"/>
        <v>0</v>
      </c>
      <c r="I432" s="266"/>
    </row>
    <row r="433" spans="1:9" x14ac:dyDescent="0.25">
      <c r="A433" s="269"/>
      <c r="B433" s="283" t="s">
        <v>1925</v>
      </c>
      <c r="C433" s="388" t="s">
        <v>2621</v>
      </c>
      <c r="D433" s="266" t="s">
        <v>36</v>
      </c>
      <c r="E433" s="310">
        <v>23495.3</v>
      </c>
      <c r="F433" s="53">
        <v>41736</v>
      </c>
      <c r="G433" s="52">
        <v>23495.3</v>
      </c>
      <c r="H433" s="98">
        <f t="shared" si="9"/>
        <v>0</v>
      </c>
      <c r="I433" s="266"/>
    </row>
    <row r="434" spans="1:9" x14ac:dyDescent="0.25">
      <c r="A434" s="269"/>
      <c r="B434" s="283" t="s">
        <v>1927</v>
      </c>
      <c r="C434" s="388" t="s">
        <v>2621</v>
      </c>
      <c r="D434" s="266" t="s">
        <v>115</v>
      </c>
      <c r="E434" s="310">
        <v>4208</v>
      </c>
      <c r="F434" s="53">
        <v>41736</v>
      </c>
      <c r="G434" s="52">
        <v>4208</v>
      </c>
      <c r="H434" s="98">
        <f t="shared" si="9"/>
        <v>0</v>
      </c>
      <c r="I434" s="266"/>
    </row>
    <row r="435" spans="1:9" x14ac:dyDescent="0.25">
      <c r="A435" s="269"/>
      <c r="B435" s="283" t="s">
        <v>1928</v>
      </c>
      <c r="C435" s="388" t="s">
        <v>2621</v>
      </c>
      <c r="D435" s="266" t="s">
        <v>260</v>
      </c>
      <c r="E435" s="310">
        <v>1764</v>
      </c>
      <c r="F435" s="53">
        <v>41736</v>
      </c>
      <c r="G435" s="52">
        <v>1764</v>
      </c>
      <c r="H435" s="98">
        <f t="shared" si="9"/>
        <v>0</v>
      </c>
      <c r="I435" s="266" t="s">
        <v>12</v>
      </c>
    </row>
    <row r="436" spans="1:9" x14ac:dyDescent="0.25">
      <c r="A436" s="269"/>
      <c r="B436" s="283" t="s">
        <v>1930</v>
      </c>
      <c r="C436" s="388" t="s">
        <v>2621</v>
      </c>
      <c r="D436" s="266" t="s">
        <v>110</v>
      </c>
      <c r="E436" s="310">
        <v>47141</v>
      </c>
      <c r="F436" s="324" t="s">
        <v>2671</v>
      </c>
      <c r="G436" s="52">
        <v>47141</v>
      </c>
      <c r="H436" s="98">
        <f t="shared" si="9"/>
        <v>0</v>
      </c>
      <c r="I436" s="266" t="s">
        <v>30</v>
      </c>
    </row>
    <row r="437" spans="1:9" x14ac:dyDescent="0.25">
      <c r="A437" s="269"/>
      <c r="B437" s="283" t="s">
        <v>1931</v>
      </c>
      <c r="C437" s="388" t="s">
        <v>2621</v>
      </c>
      <c r="D437" s="266" t="s">
        <v>124</v>
      </c>
      <c r="E437" s="310">
        <v>6002.5</v>
      </c>
      <c r="F437" s="53">
        <v>41737</v>
      </c>
      <c r="G437" s="52">
        <v>6002.5</v>
      </c>
      <c r="H437" s="98">
        <f t="shared" si="9"/>
        <v>0</v>
      </c>
      <c r="I437" s="266" t="s">
        <v>30</v>
      </c>
    </row>
    <row r="438" spans="1:9" x14ac:dyDescent="0.25">
      <c r="A438" s="269"/>
      <c r="B438" s="283" t="s">
        <v>1933</v>
      </c>
      <c r="C438" s="388" t="s">
        <v>2621</v>
      </c>
      <c r="D438" s="266" t="s">
        <v>29</v>
      </c>
      <c r="E438" s="310">
        <v>5450</v>
      </c>
      <c r="F438" s="53">
        <v>41737</v>
      </c>
      <c r="G438" s="52">
        <v>5450</v>
      </c>
      <c r="H438" s="98">
        <f t="shared" si="9"/>
        <v>0</v>
      </c>
      <c r="I438" s="266" t="s">
        <v>30</v>
      </c>
    </row>
    <row r="439" spans="1:9" x14ac:dyDescent="0.25">
      <c r="A439" s="269"/>
      <c r="B439" s="283" t="s">
        <v>1934</v>
      </c>
      <c r="C439" s="388" t="s">
        <v>2621</v>
      </c>
      <c r="D439" s="266" t="s">
        <v>502</v>
      </c>
      <c r="E439" s="310">
        <v>1990.5</v>
      </c>
      <c r="F439" s="53">
        <v>41736</v>
      </c>
      <c r="G439" s="52">
        <v>1990.5</v>
      </c>
      <c r="H439" s="98">
        <f t="shared" si="9"/>
        <v>0</v>
      </c>
      <c r="I439" s="266"/>
    </row>
    <row r="440" spans="1:9" x14ac:dyDescent="0.25">
      <c r="A440" s="269"/>
      <c r="B440" s="283" t="s">
        <v>1935</v>
      </c>
      <c r="C440" s="388" t="s">
        <v>2621</v>
      </c>
      <c r="D440" s="266" t="s">
        <v>58</v>
      </c>
      <c r="E440" s="310">
        <v>2422</v>
      </c>
      <c r="F440" s="53">
        <v>41737</v>
      </c>
      <c r="G440" s="52">
        <v>2422</v>
      </c>
      <c r="H440" s="98">
        <f t="shared" si="9"/>
        <v>0</v>
      </c>
      <c r="I440" s="266" t="s">
        <v>30</v>
      </c>
    </row>
    <row r="441" spans="1:9" x14ac:dyDescent="0.25">
      <c r="A441" s="269"/>
      <c r="B441" s="283" t="s">
        <v>1936</v>
      </c>
      <c r="C441" s="388" t="s">
        <v>2621</v>
      </c>
      <c r="D441" s="266" t="s">
        <v>32</v>
      </c>
      <c r="E441" s="310">
        <v>8962.1</v>
      </c>
      <c r="F441" s="53">
        <v>41737</v>
      </c>
      <c r="G441" s="52">
        <v>8962.1</v>
      </c>
      <c r="H441" s="98">
        <f t="shared" si="9"/>
        <v>0</v>
      </c>
      <c r="I441" s="266" t="s">
        <v>30</v>
      </c>
    </row>
    <row r="442" spans="1:9" x14ac:dyDescent="0.25">
      <c r="A442" s="269"/>
      <c r="B442" s="283" t="s">
        <v>1937</v>
      </c>
      <c r="C442" s="388" t="s">
        <v>2621</v>
      </c>
      <c r="D442" s="266" t="s">
        <v>518</v>
      </c>
      <c r="E442" s="310">
        <v>1032.5</v>
      </c>
      <c r="F442" s="53">
        <v>41736</v>
      </c>
      <c r="G442" s="52">
        <v>1032.5</v>
      </c>
      <c r="H442" s="98">
        <f t="shared" si="9"/>
        <v>0</v>
      </c>
      <c r="I442" s="266"/>
    </row>
    <row r="443" spans="1:9" x14ac:dyDescent="0.25">
      <c r="A443" s="269"/>
      <c r="B443" s="283" t="s">
        <v>1938</v>
      </c>
      <c r="C443" s="388" t="s">
        <v>2621</v>
      </c>
      <c r="D443" s="266" t="s">
        <v>57</v>
      </c>
      <c r="E443" s="310">
        <v>1715</v>
      </c>
      <c r="F443" s="53">
        <v>41737</v>
      </c>
      <c r="G443" s="52">
        <v>1715</v>
      </c>
      <c r="H443" s="98">
        <f t="shared" si="9"/>
        <v>0</v>
      </c>
      <c r="I443" s="266" t="s">
        <v>30</v>
      </c>
    </row>
    <row r="444" spans="1:9" x14ac:dyDescent="0.25">
      <c r="A444" s="269"/>
      <c r="B444" s="283" t="s">
        <v>1939</v>
      </c>
      <c r="C444" s="388" t="s">
        <v>2621</v>
      </c>
      <c r="D444" s="266" t="s">
        <v>1793</v>
      </c>
      <c r="E444" s="310">
        <v>1250.2</v>
      </c>
      <c r="F444" s="53">
        <v>41737</v>
      </c>
      <c r="G444" s="52">
        <v>1250.2</v>
      </c>
      <c r="H444" s="98">
        <f t="shared" si="9"/>
        <v>0</v>
      </c>
      <c r="I444" s="266" t="s">
        <v>30</v>
      </c>
    </row>
    <row r="445" spans="1:9" x14ac:dyDescent="0.25">
      <c r="A445" s="269"/>
      <c r="B445" s="283" t="s">
        <v>1940</v>
      </c>
      <c r="C445" s="388" t="s">
        <v>2621</v>
      </c>
      <c r="D445" s="266" t="s">
        <v>179</v>
      </c>
      <c r="E445" s="310">
        <v>17493</v>
      </c>
      <c r="F445" s="53">
        <v>41736</v>
      </c>
      <c r="G445" s="52">
        <v>17493</v>
      </c>
      <c r="H445" s="98">
        <f t="shared" si="9"/>
        <v>0</v>
      </c>
      <c r="I445" s="266" t="s">
        <v>217</v>
      </c>
    </row>
    <row r="446" spans="1:9" x14ac:dyDescent="0.25">
      <c r="A446" s="269"/>
      <c r="B446" s="283" t="s">
        <v>1941</v>
      </c>
      <c r="C446" s="388" t="s">
        <v>2621</v>
      </c>
      <c r="D446" s="266" t="s">
        <v>250</v>
      </c>
      <c r="E446" s="310">
        <v>9347</v>
      </c>
      <c r="F446" s="53">
        <v>41736</v>
      </c>
      <c r="G446" s="52">
        <v>9347</v>
      </c>
      <c r="H446" s="98">
        <f t="shared" si="9"/>
        <v>0</v>
      </c>
      <c r="I446" s="266" t="s">
        <v>65</v>
      </c>
    </row>
    <row r="447" spans="1:9" x14ac:dyDescent="0.25">
      <c r="A447" s="269"/>
      <c r="B447" s="283" t="s">
        <v>1942</v>
      </c>
      <c r="C447" s="388" t="s">
        <v>2621</v>
      </c>
      <c r="D447" s="266" t="s">
        <v>8</v>
      </c>
      <c r="E447" s="310">
        <v>207</v>
      </c>
      <c r="F447" s="53">
        <v>41736</v>
      </c>
      <c r="G447" s="52">
        <v>207</v>
      </c>
      <c r="H447" s="98">
        <f t="shared" si="9"/>
        <v>0</v>
      </c>
      <c r="I447" s="266" t="s">
        <v>8</v>
      </c>
    </row>
    <row r="448" spans="1:9" x14ac:dyDescent="0.25">
      <c r="A448" s="269"/>
      <c r="B448" s="283" t="s">
        <v>1943</v>
      </c>
      <c r="C448" s="388" t="s">
        <v>2621</v>
      </c>
      <c r="D448" s="266" t="s">
        <v>34</v>
      </c>
      <c r="E448" s="310">
        <v>2225</v>
      </c>
      <c r="F448" s="314" t="s">
        <v>2672</v>
      </c>
      <c r="G448" s="52">
        <v>2225</v>
      </c>
      <c r="H448" s="98">
        <f t="shared" si="9"/>
        <v>0</v>
      </c>
      <c r="I448" s="266" t="s">
        <v>30</v>
      </c>
    </row>
    <row r="449" spans="1:9" x14ac:dyDescent="0.25">
      <c r="A449" s="269"/>
      <c r="B449" s="283" t="s">
        <v>1945</v>
      </c>
      <c r="C449" s="388" t="s">
        <v>2621</v>
      </c>
      <c r="D449" s="266" t="s">
        <v>8</v>
      </c>
      <c r="E449" s="310">
        <v>828</v>
      </c>
      <c r="F449" s="53">
        <v>41736</v>
      </c>
      <c r="G449" s="52">
        <v>828</v>
      </c>
      <c r="H449" s="98">
        <f t="shared" si="9"/>
        <v>0</v>
      </c>
      <c r="I449" s="266" t="s">
        <v>8</v>
      </c>
    </row>
    <row r="450" spans="1:9" x14ac:dyDescent="0.25">
      <c r="A450" s="269"/>
      <c r="B450" s="283" t="s">
        <v>1947</v>
      </c>
      <c r="C450" s="388" t="s">
        <v>2621</v>
      </c>
      <c r="D450" s="266" t="s">
        <v>96</v>
      </c>
      <c r="E450" s="310">
        <v>17834.400000000001</v>
      </c>
      <c r="F450" s="53">
        <v>41736</v>
      </c>
      <c r="G450" s="52">
        <v>17834.400000000001</v>
      </c>
      <c r="H450" s="98">
        <f t="shared" si="9"/>
        <v>0</v>
      </c>
      <c r="I450" s="266" t="s">
        <v>217</v>
      </c>
    </row>
    <row r="451" spans="1:9" x14ac:dyDescent="0.25">
      <c r="A451" s="269"/>
      <c r="B451" s="283" t="s">
        <v>1948</v>
      </c>
      <c r="C451" s="388" t="s">
        <v>2621</v>
      </c>
      <c r="D451" s="266" t="s">
        <v>250</v>
      </c>
      <c r="E451" s="310">
        <v>2449.5</v>
      </c>
      <c r="F451" s="53">
        <v>41737</v>
      </c>
      <c r="G451" s="52">
        <v>2449.5</v>
      </c>
      <c r="H451" s="98">
        <f t="shared" si="9"/>
        <v>0</v>
      </c>
      <c r="I451" s="266" t="s">
        <v>30</v>
      </c>
    </row>
    <row r="452" spans="1:9" x14ac:dyDescent="0.25">
      <c r="A452" s="269"/>
      <c r="B452" s="283" t="s">
        <v>1949</v>
      </c>
      <c r="C452" s="388" t="s">
        <v>2621</v>
      </c>
      <c r="D452" s="266" t="s">
        <v>36</v>
      </c>
      <c r="E452" s="310">
        <v>36652</v>
      </c>
      <c r="F452" s="53">
        <v>41738</v>
      </c>
      <c r="G452" s="52">
        <v>36652</v>
      </c>
      <c r="H452" s="98">
        <f t="shared" si="9"/>
        <v>0</v>
      </c>
      <c r="I452" s="266" t="s">
        <v>21</v>
      </c>
    </row>
    <row r="453" spans="1:9" x14ac:dyDescent="0.25">
      <c r="A453" s="269"/>
      <c r="B453" s="283" t="s">
        <v>1951</v>
      </c>
      <c r="C453" s="388" t="s">
        <v>2621</v>
      </c>
      <c r="D453" s="266" t="s">
        <v>55</v>
      </c>
      <c r="E453" s="310">
        <v>12814</v>
      </c>
      <c r="F453" s="53">
        <v>41736</v>
      </c>
      <c r="G453" s="52">
        <v>12814</v>
      </c>
      <c r="H453" s="98">
        <f t="shared" si="9"/>
        <v>0</v>
      </c>
      <c r="I453" s="266" t="s">
        <v>8</v>
      </c>
    </row>
    <row r="454" spans="1:9" x14ac:dyDescent="0.25">
      <c r="A454" s="269"/>
      <c r="B454" s="283" t="s">
        <v>1952</v>
      </c>
      <c r="C454" s="388" t="s">
        <v>2621</v>
      </c>
      <c r="D454" s="266" t="s">
        <v>32</v>
      </c>
      <c r="E454" s="310">
        <v>4413.1000000000004</v>
      </c>
      <c r="F454" s="53">
        <v>41737</v>
      </c>
      <c r="G454" s="52">
        <v>4413.1000000000004</v>
      </c>
      <c r="H454" s="98">
        <f t="shared" si="9"/>
        <v>0</v>
      </c>
      <c r="I454" s="266"/>
    </row>
    <row r="455" spans="1:9" x14ac:dyDescent="0.25">
      <c r="A455" s="269"/>
      <c r="B455" s="283" t="s">
        <v>1953</v>
      </c>
      <c r="C455" s="388" t="s">
        <v>2621</v>
      </c>
      <c r="D455" s="266" t="s">
        <v>47</v>
      </c>
      <c r="E455" s="310">
        <v>2388</v>
      </c>
      <c r="F455" s="53">
        <v>41737</v>
      </c>
      <c r="G455" s="52">
        <v>2388</v>
      </c>
      <c r="H455" s="98">
        <f t="shared" si="9"/>
        <v>0</v>
      </c>
      <c r="I455" s="266" t="s">
        <v>30</v>
      </c>
    </row>
    <row r="456" spans="1:9" x14ac:dyDescent="0.25">
      <c r="A456" s="269"/>
      <c r="B456" s="283" t="s">
        <v>1954</v>
      </c>
      <c r="C456" s="388" t="s">
        <v>2621</v>
      </c>
      <c r="D456" s="266" t="s">
        <v>545</v>
      </c>
      <c r="E456" s="310">
        <v>12013.2</v>
      </c>
      <c r="F456" s="53">
        <v>41736</v>
      </c>
      <c r="G456" s="52">
        <v>12013.2</v>
      </c>
      <c r="H456" s="98">
        <f t="shared" si="9"/>
        <v>0</v>
      </c>
      <c r="I456" s="266"/>
    </row>
    <row r="457" spans="1:9" x14ac:dyDescent="0.25">
      <c r="A457" s="269"/>
      <c r="B457" s="283" t="s">
        <v>1955</v>
      </c>
      <c r="C457" s="388" t="s">
        <v>2621</v>
      </c>
      <c r="D457" s="266" t="s">
        <v>50</v>
      </c>
      <c r="E457" s="310">
        <v>4011.5</v>
      </c>
      <c r="F457" s="53">
        <v>41736</v>
      </c>
      <c r="G457" s="52">
        <v>4011.5</v>
      </c>
      <c r="H457" s="98">
        <f t="shared" si="9"/>
        <v>0</v>
      </c>
      <c r="I457" s="266"/>
    </row>
    <row r="458" spans="1:9" x14ac:dyDescent="0.25">
      <c r="A458" s="269"/>
      <c r="B458" s="283" t="s">
        <v>1956</v>
      </c>
      <c r="C458" s="388" t="s">
        <v>2621</v>
      </c>
      <c r="D458" s="266" t="s">
        <v>136</v>
      </c>
      <c r="E458" s="310">
        <v>1034</v>
      </c>
      <c r="F458" s="53">
        <v>41736</v>
      </c>
      <c r="G458" s="52">
        <v>1034</v>
      </c>
      <c r="H458" s="98">
        <f t="shared" si="9"/>
        <v>0</v>
      </c>
      <c r="I458" s="266"/>
    </row>
    <row r="459" spans="1:9" x14ac:dyDescent="0.25">
      <c r="A459" s="269"/>
      <c r="B459" s="283" t="s">
        <v>1957</v>
      </c>
      <c r="C459" s="388" t="s">
        <v>2621</v>
      </c>
      <c r="D459" s="266" t="s">
        <v>123</v>
      </c>
      <c r="E459" s="310">
        <v>2941.6</v>
      </c>
      <c r="F459" s="317" t="s">
        <v>2673</v>
      </c>
      <c r="G459" s="52">
        <v>2941.6</v>
      </c>
      <c r="H459" s="98">
        <f t="shared" si="9"/>
        <v>0</v>
      </c>
      <c r="I459" s="266" t="s">
        <v>8</v>
      </c>
    </row>
    <row r="460" spans="1:9" x14ac:dyDescent="0.25">
      <c r="A460" s="269"/>
      <c r="B460" s="283" t="s">
        <v>1958</v>
      </c>
      <c r="C460" s="388" t="s">
        <v>2621</v>
      </c>
      <c r="D460" s="266" t="s">
        <v>50</v>
      </c>
      <c r="E460" s="310">
        <v>9022</v>
      </c>
      <c r="F460" s="53">
        <v>41736</v>
      </c>
      <c r="G460" s="52">
        <v>9022</v>
      </c>
      <c r="H460" s="98">
        <f t="shared" si="9"/>
        <v>0</v>
      </c>
      <c r="I460" s="266"/>
    </row>
    <row r="461" spans="1:9" x14ac:dyDescent="0.25">
      <c r="A461" s="269"/>
      <c r="B461" s="283" t="s">
        <v>1960</v>
      </c>
      <c r="C461" s="388" t="s">
        <v>2621</v>
      </c>
      <c r="D461" s="266" t="s">
        <v>11</v>
      </c>
      <c r="E461" s="310">
        <v>20849.2</v>
      </c>
      <c r="F461" s="313">
        <v>41777</v>
      </c>
      <c r="G461" s="326">
        <v>20849.2</v>
      </c>
      <c r="H461" s="98">
        <f t="shared" si="9"/>
        <v>0</v>
      </c>
      <c r="I461" s="266" t="s">
        <v>12</v>
      </c>
    </row>
    <row r="462" spans="1:9" x14ac:dyDescent="0.25">
      <c r="A462" s="269"/>
      <c r="B462" s="283" t="s">
        <v>1961</v>
      </c>
      <c r="C462" s="388" t="s">
        <v>2621</v>
      </c>
      <c r="D462" s="266" t="s">
        <v>98</v>
      </c>
      <c r="E462" s="310">
        <v>10075.200000000001</v>
      </c>
      <c r="F462" s="53">
        <v>41736</v>
      </c>
      <c r="G462" s="52">
        <v>10075.200000000001</v>
      </c>
      <c r="H462" s="98">
        <f t="shared" si="9"/>
        <v>0</v>
      </c>
      <c r="I462" s="266"/>
    </row>
    <row r="463" spans="1:9" x14ac:dyDescent="0.25">
      <c r="A463" s="269"/>
      <c r="B463" s="283" t="s">
        <v>1962</v>
      </c>
      <c r="C463" s="388" t="s">
        <v>2621</v>
      </c>
      <c r="D463" s="266" t="s">
        <v>180</v>
      </c>
      <c r="E463" s="310">
        <v>13827</v>
      </c>
      <c r="F463" s="53">
        <v>41653</v>
      </c>
      <c r="G463" s="52">
        <v>13827</v>
      </c>
      <c r="H463" s="98">
        <f t="shared" si="9"/>
        <v>0</v>
      </c>
      <c r="I463" s="266" t="s">
        <v>12</v>
      </c>
    </row>
    <row r="464" spans="1:9" x14ac:dyDescent="0.25">
      <c r="A464" s="269"/>
      <c r="B464" s="283" t="s">
        <v>1963</v>
      </c>
      <c r="C464" s="388" t="s">
        <v>2621</v>
      </c>
      <c r="D464" s="266" t="s">
        <v>215</v>
      </c>
      <c r="E464" s="310">
        <v>492</v>
      </c>
      <c r="F464" s="53">
        <v>41736</v>
      </c>
      <c r="G464" s="52">
        <v>492</v>
      </c>
      <c r="H464" s="98">
        <f t="shared" si="9"/>
        <v>0</v>
      </c>
      <c r="I464" s="266"/>
    </row>
    <row r="465" spans="1:9" x14ac:dyDescent="0.25">
      <c r="A465" s="269"/>
      <c r="B465" s="283" t="s">
        <v>1965</v>
      </c>
      <c r="C465" s="388" t="s">
        <v>2621</v>
      </c>
      <c r="D465" s="266" t="s">
        <v>130</v>
      </c>
      <c r="E465" s="310">
        <v>12757.6</v>
      </c>
      <c r="F465" s="53">
        <v>41738</v>
      </c>
      <c r="G465" s="52">
        <v>12757.6</v>
      </c>
      <c r="H465" s="98">
        <f t="shared" si="9"/>
        <v>0</v>
      </c>
      <c r="I465" s="266" t="s">
        <v>21</v>
      </c>
    </row>
    <row r="466" spans="1:9" x14ac:dyDescent="0.25">
      <c r="A466" s="269"/>
      <c r="B466" s="283" t="s">
        <v>1966</v>
      </c>
      <c r="C466" s="388" t="s">
        <v>2621</v>
      </c>
      <c r="D466" s="266" t="s">
        <v>24</v>
      </c>
      <c r="E466" s="310">
        <v>2670</v>
      </c>
      <c r="F466" s="53">
        <v>41736</v>
      </c>
      <c r="G466" s="52">
        <v>2670</v>
      </c>
      <c r="H466" s="98">
        <f t="shared" si="9"/>
        <v>0</v>
      </c>
      <c r="I466" s="266" t="s">
        <v>8</v>
      </c>
    </row>
    <row r="467" spans="1:9" x14ac:dyDescent="0.25">
      <c r="A467" s="269"/>
      <c r="B467" s="283" t="s">
        <v>1967</v>
      </c>
      <c r="C467" s="388" t="s">
        <v>2621</v>
      </c>
      <c r="D467" s="266" t="s">
        <v>366</v>
      </c>
      <c r="E467" s="310">
        <v>7415.5</v>
      </c>
      <c r="F467" s="53">
        <v>41736</v>
      </c>
      <c r="G467" s="52">
        <v>7415.5</v>
      </c>
      <c r="H467" s="98">
        <f t="shared" si="9"/>
        <v>0</v>
      </c>
      <c r="I467" s="266" t="s">
        <v>45</v>
      </c>
    </row>
    <row r="468" spans="1:9" x14ac:dyDescent="0.25">
      <c r="A468" s="269"/>
      <c r="B468" s="283" t="s">
        <v>1968</v>
      </c>
      <c r="C468" s="388" t="s">
        <v>2621</v>
      </c>
      <c r="D468" s="273" t="s">
        <v>53</v>
      </c>
      <c r="E468" s="318">
        <v>0</v>
      </c>
      <c r="F468" s="53"/>
      <c r="G468" s="52"/>
      <c r="H468" s="98">
        <f t="shared" si="9"/>
        <v>0</v>
      </c>
      <c r="I468" s="266" t="s">
        <v>324</v>
      </c>
    </row>
    <row r="469" spans="1:9" x14ac:dyDescent="0.25">
      <c r="A469" s="269"/>
      <c r="B469" s="283" t="s">
        <v>1970</v>
      </c>
      <c r="C469" s="388" t="s">
        <v>2621</v>
      </c>
      <c r="D469" s="266" t="s">
        <v>28</v>
      </c>
      <c r="E469" s="310">
        <v>5354.6</v>
      </c>
      <c r="F469" s="53">
        <v>41736</v>
      </c>
      <c r="G469" s="52">
        <v>5354.6</v>
      </c>
      <c r="H469" s="98">
        <f t="shared" si="9"/>
        <v>0</v>
      </c>
      <c r="I469" s="266"/>
    </row>
    <row r="470" spans="1:9" x14ac:dyDescent="0.25">
      <c r="A470" s="269"/>
      <c r="B470" s="283" t="s">
        <v>1971</v>
      </c>
      <c r="C470" s="388" t="s">
        <v>2621</v>
      </c>
      <c r="D470" s="266" t="s">
        <v>2596</v>
      </c>
      <c r="E470" s="310">
        <v>450</v>
      </c>
      <c r="F470" s="53">
        <v>41737</v>
      </c>
      <c r="G470" s="52">
        <v>450</v>
      </c>
      <c r="H470" s="98">
        <f t="shared" si="9"/>
        <v>0</v>
      </c>
      <c r="I470" s="266" t="s">
        <v>65</v>
      </c>
    </row>
    <row r="471" spans="1:9" x14ac:dyDescent="0.25">
      <c r="A471" s="269"/>
      <c r="B471" s="283" t="s">
        <v>1972</v>
      </c>
      <c r="C471" s="388" t="s">
        <v>2621</v>
      </c>
      <c r="D471" s="266" t="s">
        <v>16</v>
      </c>
      <c r="E471" s="310">
        <v>70355.25</v>
      </c>
      <c r="F471" s="53">
        <v>41752</v>
      </c>
      <c r="G471" s="52">
        <v>70355.25</v>
      </c>
      <c r="H471" s="98">
        <f t="shared" si="9"/>
        <v>0</v>
      </c>
      <c r="I471" s="266" t="s">
        <v>21</v>
      </c>
    </row>
    <row r="472" spans="1:9" x14ac:dyDescent="0.25">
      <c r="A472" s="269"/>
      <c r="B472" s="283" t="s">
        <v>1973</v>
      </c>
      <c r="C472" s="388" t="s">
        <v>2621</v>
      </c>
      <c r="D472" s="266" t="s">
        <v>74</v>
      </c>
      <c r="E472" s="310">
        <v>5916</v>
      </c>
      <c r="F472" s="53">
        <v>41736</v>
      </c>
      <c r="G472" s="52">
        <v>5916</v>
      </c>
      <c r="H472" s="98">
        <f t="shared" si="9"/>
        <v>0</v>
      </c>
      <c r="I472" s="266"/>
    </row>
    <row r="473" spans="1:9" x14ac:dyDescent="0.25">
      <c r="A473" s="269"/>
      <c r="B473" s="283" t="s">
        <v>1974</v>
      </c>
      <c r="C473" s="388" t="s">
        <v>2621</v>
      </c>
      <c r="D473" s="266" t="s">
        <v>2454</v>
      </c>
      <c r="E473" s="310">
        <v>500.5</v>
      </c>
      <c r="F473" s="53">
        <v>41736</v>
      </c>
      <c r="G473" s="52">
        <v>500.5</v>
      </c>
      <c r="H473" s="98">
        <f t="shared" si="9"/>
        <v>0</v>
      </c>
      <c r="I473" s="266"/>
    </row>
    <row r="474" spans="1:9" x14ac:dyDescent="0.25">
      <c r="A474" s="269"/>
      <c r="B474" s="283" t="s">
        <v>1975</v>
      </c>
      <c r="C474" s="388" t="s">
        <v>2621</v>
      </c>
      <c r="D474" s="266" t="s">
        <v>373</v>
      </c>
      <c r="E474" s="310">
        <v>4256</v>
      </c>
      <c r="F474" s="505">
        <v>41737</v>
      </c>
      <c r="G474" s="506">
        <v>4256</v>
      </c>
      <c r="H474" s="98">
        <f t="shared" si="9"/>
        <v>0</v>
      </c>
      <c r="I474" s="266" t="s">
        <v>65</v>
      </c>
    </row>
    <row r="475" spans="1:9" ht="34.5" x14ac:dyDescent="0.25">
      <c r="A475" s="269"/>
      <c r="B475" s="283" t="s">
        <v>1976</v>
      </c>
      <c r="C475" s="388" t="s">
        <v>2621</v>
      </c>
      <c r="D475" s="266" t="s">
        <v>728</v>
      </c>
      <c r="E475" s="310">
        <v>40680</v>
      </c>
      <c r="F475" s="450" t="s">
        <v>2674</v>
      </c>
      <c r="G475" s="52">
        <v>40680</v>
      </c>
      <c r="H475" s="98">
        <f t="shared" si="9"/>
        <v>0</v>
      </c>
      <c r="I475" s="266" t="s">
        <v>65</v>
      </c>
    </row>
    <row r="476" spans="1:9" x14ac:dyDescent="0.25">
      <c r="A476" s="263"/>
      <c r="B476" s="285"/>
      <c r="C476" s="286"/>
      <c r="D476" s="31" t="s">
        <v>1280</v>
      </c>
      <c r="E476" s="58"/>
      <c r="F476" s="340"/>
      <c r="G476" s="58"/>
      <c r="H476" s="60"/>
    </row>
    <row r="477" spans="1:9" x14ac:dyDescent="0.25">
      <c r="A477" s="263"/>
      <c r="B477" s="285"/>
      <c r="C477" s="286"/>
      <c r="D477" s="31" t="s">
        <v>1207</v>
      </c>
      <c r="E477" s="58"/>
      <c r="F477" s="340"/>
      <c r="G477" s="58"/>
      <c r="H477" s="60"/>
    </row>
    <row r="478" spans="1:9" x14ac:dyDescent="0.25">
      <c r="A478" s="263"/>
      <c r="B478" s="285"/>
      <c r="C478" s="286"/>
      <c r="D478" s="31" t="s">
        <v>1206</v>
      </c>
      <c r="E478" s="58"/>
      <c r="F478" s="340"/>
      <c r="G478" s="58"/>
      <c r="H478" s="331"/>
    </row>
    <row r="479" spans="1:9" ht="18.75" x14ac:dyDescent="0.3">
      <c r="A479" s="593" t="str">
        <f>A410</f>
        <v>REMISIONES DE    ABRIL         2 0 1 4</v>
      </c>
      <c r="B479" s="593"/>
      <c r="C479" s="593"/>
      <c r="D479" s="593"/>
      <c r="E479" s="593"/>
      <c r="F479" s="593"/>
      <c r="G479" s="361"/>
      <c r="H479" s="135"/>
    </row>
    <row r="480" spans="1:9" ht="35.25" thickBot="1" x14ac:dyDescent="0.35">
      <c r="A480" s="255" t="s">
        <v>1</v>
      </c>
      <c r="B480" s="291" t="s">
        <v>2</v>
      </c>
      <c r="C480" s="292"/>
      <c r="D480" s="258" t="s">
        <v>1531</v>
      </c>
      <c r="E480" s="259" t="s">
        <v>4</v>
      </c>
      <c r="F480" s="293" t="s">
        <v>5</v>
      </c>
      <c r="G480" s="261" t="s">
        <v>6</v>
      </c>
      <c r="H480" s="262" t="s">
        <v>7</v>
      </c>
    </row>
    <row r="481" spans="1:9" ht="15.75" thickTop="1" x14ac:dyDescent="0.25">
      <c r="A481" s="362">
        <v>41736</v>
      </c>
      <c r="B481" s="363" t="s">
        <v>1977</v>
      </c>
      <c r="C481" s="388" t="s">
        <v>2621</v>
      </c>
      <c r="D481" s="266" t="s">
        <v>133</v>
      </c>
      <c r="E481" s="66">
        <v>27756.400000000001</v>
      </c>
      <c r="F481" s="298">
        <v>41736</v>
      </c>
      <c r="G481" s="299">
        <v>27756.400000000001</v>
      </c>
      <c r="H481" s="18">
        <f t="shared" ref="H481:H544" si="10">E481-G481</f>
        <v>0</v>
      </c>
      <c r="I481" s="266" t="s">
        <v>8</v>
      </c>
    </row>
    <row r="482" spans="1:9" x14ac:dyDescent="0.25">
      <c r="A482" s="269"/>
      <c r="B482" s="283" t="s">
        <v>1978</v>
      </c>
      <c r="C482" s="388" t="s">
        <v>2621</v>
      </c>
      <c r="D482" s="266" t="s">
        <v>36</v>
      </c>
      <c r="E482" s="310">
        <v>1730</v>
      </c>
      <c r="F482" s="53">
        <v>41736</v>
      </c>
      <c r="G482" s="52">
        <v>1730</v>
      </c>
      <c r="H482" s="322">
        <f t="shared" si="10"/>
        <v>0</v>
      </c>
      <c r="I482" s="266"/>
    </row>
    <row r="483" spans="1:9" x14ac:dyDescent="0.25">
      <c r="A483" s="269"/>
      <c r="B483" s="283" t="s">
        <v>1979</v>
      </c>
      <c r="C483" s="388" t="s">
        <v>2621</v>
      </c>
      <c r="D483" s="266" t="s">
        <v>55</v>
      </c>
      <c r="E483" s="310">
        <v>1257.5999999999999</v>
      </c>
      <c r="F483" s="53">
        <v>41736</v>
      </c>
      <c r="G483" s="52">
        <v>1257.5999999999999</v>
      </c>
      <c r="H483" s="322">
        <f t="shared" si="10"/>
        <v>0</v>
      </c>
      <c r="I483" s="266" t="s">
        <v>8</v>
      </c>
    </row>
    <row r="484" spans="1:9" x14ac:dyDescent="0.25">
      <c r="A484" s="269"/>
      <c r="B484" s="283" t="s">
        <v>1980</v>
      </c>
      <c r="C484" s="388" t="s">
        <v>2621</v>
      </c>
      <c r="D484" s="266" t="s">
        <v>8</v>
      </c>
      <c r="E484" s="310">
        <v>1714.6</v>
      </c>
      <c r="F484" s="53">
        <v>41736</v>
      </c>
      <c r="G484" s="52">
        <v>1714.6</v>
      </c>
      <c r="H484" s="322">
        <f t="shared" si="10"/>
        <v>0</v>
      </c>
      <c r="I484" s="266" t="s">
        <v>8</v>
      </c>
    </row>
    <row r="485" spans="1:9" x14ac:dyDescent="0.25">
      <c r="A485" s="269"/>
      <c r="B485" s="283" t="s">
        <v>1981</v>
      </c>
      <c r="C485" s="388" t="s">
        <v>2621</v>
      </c>
      <c r="D485" s="266" t="s">
        <v>577</v>
      </c>
      <c r="E485" s="310">
        <v>1804.4</v>
      </c>
      <c r="F485" s="53">
        <v>41737</v>
      </c>
      <c r="G485" s="52">
        <v>1804.4</v>
      </c>
      <c r="H485" s="322">
        <f t="shared" si="10"/>
        <v>0</v>
      </c>
      <c r="I485" s="266" t="s">
        <v>45</v>
      </c>
    </row>
    <row r="486" spans="1:9" ht="23.25" x14ac:dyDescent="0.25">
      <c r="A486" s="269"/>
      <c r="B486" s="283" t="s">
        <v>1982</v>
      </c>
      <c r="C486" s="388" t="s">
        <v>2621</v>
      </c>
      <c r="D486" s="266" t="s">
        <v>516</v>
      </c>
      <c r="E486" s="310">
        <v>806</v>
      </c>
      <c r="F486" s="450" t="s">
        <v>2675</v>
      </c>
      <c r="G486" s="52">
        <v>806</v>
      </c>
      <c r="H486" s="322">
        <f t="shared" si="10"/>
        <v>0</v>
      </c>
      <c r="I486" s="266" t="s">
        <v>45</v>
      </c>
    </row>
    <row r="487" spans="1:9" x14ac:dyDescent="0.25">
      <c r="A487" s="269"/>
      <c r="B487" s="283" t="s">
        <v>1983</v>
      </c>
      <c r="C487" s="388" t="s">
        <v>2621</v>
      </c>
      <c r="D487" s="266" t="s">
        <v>28</v>
      </c>
      <c r="E487" s="310">
        <v>3964</v>
      </c>
      <c r="F487" s="53">
        <v>41736</v>
      </c>
      <c r="G487" s="52">
        <v>3964</v>
      </c>
      <c r="H487" s="322">
        <f t="shared" si="10"/>
        <v>0</v>
      </c>
      <c r="I487" s="266"/>
    </row>
    <row r="488" spans="1:9" x14ac:dyDescent="0.25">
      <c r="A488" s="269"/>
      <c r="B488" s="283" t="s">
        <v>1985</v>
      </c>
      <c r="C488" s="388" t="s">
        <v>2621</v>
      </c>
      <c r="D488" s="266" t="s">
        <v>172</v>
      </c>
      <c r="E488" s="310">
        <v>9182</v>
      </c>
      <c r="F488" s="53">
        <v>41739</v>
      </c>
      <c r="G488" s="64">
        <v>9182</v>
      </c>
      <c r="H488" s="322">
        <f t="shared" si="10"/>
        <v>0</v>
      </c>
      <c r="I488" s="266" t="s">
        <v>162</v>
      </c>
    </row>
    <row r="489" spans="1:9" x14ac:dyDescent="0.25">
      <c r="A489" s="269"/>
      <c r="B489" s="283" t="s">
        <v>1986</v>
      </c>
      <c r="C489" s="388" t="s">
        <v>2621</v>
      </c>
      <c r="D489" s="266" t="s">
        <v>163</v>
      </c>
      <c r="E489" s="310">
        <v>9135.1</v>
      </c>
      <c r="F489" s="317" t="s">
        <v>2676</v>
      </c>
      <c r="G489" s="64">
        <v>9135.1</v>
      </c>
      <c r="H489" s="322">
        <f t="shared" si="10"/>
        <v>0</v>
      </c>
      <c r="I489" s="266" t="s">
        <v>162</v>
      </c>
    </row>
    <row r="490" spans="1:9" x14ac:dyDescent="0.25">
      <c r="A490" s="269"/>
      <c r="B490" s="283" t="s">
        <v>1987</v>
      </c>
      <c r="C490" s="388" t="s">
        <v>2621</v>
      </c>
      <c r="D490" s="266" t="s">
        <v>160</v>
      </c>
      <c r="E490" s="310">
        <v>162626.5</v>
      </c>
      <c r="F490" s="319" t="s">
        <v>2677</v>
      </c>
      <c r="G490" s="64">
        <v>162626.5</v>
      </c>
      <c r="H490" s="322">
        <f t="shared" si="10"/>
        <v>0</v>
      </c>
      <c r="I490" s="266" t="s">
        <v>162</v>
      </c>
    </row>
    <row r="491" spans="1:9" x14ac:dyDescent="0.25">
      <c r="A491" s="269"/>
      <c r="B491" s="283" t="s">
        <v>1988</v>
      </c>
      <c r="C491" s="388" t="s">
        <v>2621</v>
      </c>
      <c r="D491" s="266" t="s">
        <v>160</v>
      </c>
      <c r="E491" s="310">
        <v>6385.6</v>
      </c>
      <c r="F491" s="319" t="s">
        <v>2678</v>
      </c>
      <c r="G491" s="64">
        <v>6385.6</v>
      </c>
      <c r="H491" s="356">
        <f t="shared" si="10"/>
        <v>0</v>
      </c>
      <c r="I491" s="266" t="s">
        <v>162</v>
      </c>
    </row>
    <row r="492" spans="1:9" x14ac:dyDescent="0.25">
      <c r="A492" s="269"/>
      <c r="B492" s="283" t="s">
        <v>1990</v>
      </c>
      <c r="C492" s="388" t="s">
        <v>2621</v>
      </c>
      <c r="D492" s="266" t="s">
        <v>22</v>
      </c>
      <c r="E492" s="310">
        <v>10170</v>
      </c>
      <c r="F492" s="53">
        <v>41739</v>
      </c>
      <c r="G492" s="64">
        <v>10170</v>
      </c>
      <c r="H492" s="322">
        <f t="shared" si="10"/>
        <v>0</v>
      </c>
      <c r="I492" s="266" t="s">
        <v>162</v>
      </c>
    </row>
    <row r="493" spans="1:9" x14ac:dyDescent="0.25">
      <c r="A493" s="269"/>
      <c r="B493" s="283" t="s">
        <v>1991</v>
      </c>
      <c r="C493" s="388" t="s">
        <v>2621</v>
      </c>
      <c r="D493" s="266" t="s">
        <v>169</v>
      </c>
      <c r="E493" s="310">
        <v>7433.5</v>
      </c>
      <c r="F493" s="53">
        <v>41739</v>
      </c>
      <c r="G493" s="64">
        <v>7433.5</v>
      </c>
      <c r="H493" s="322">
        <f t="shared" si="10"/>
        <v>0</v>
      </c>
      <c r="I493" s="266" t="s">
        <v>162</v>
      </c>
    </row>
    <row r="494" spans="1:9" x14ac:dyDescent="0.25">
      <c r="A494" s="269"/>
      <c r="B494" s="283" t="s">
        <v>1993</v>
      </c>
      <c r="C494" s="388" t="s">
        <v>2621</v>
      </c>
      <c r="D494" s="266" t="s">
        <v>250</v>
      </c>
      <c r="E494" s="310">
        <v>2082.5</v>
      </c>
      <c r="F494" s="53">
        <v>41739</v>
      </c>
      <c r="G494" s="64">
        <v>2082.5</v>
      </c>
      <c r="H494" s="322">
        <f t="shared" si="10"/>
        <v>0</v>
      </c>
      <c r="I494" s="266" t="s">
        <v>162</v>
      </c>
    </row>
    <row r="495" spans="1:9" x14ac:dyDescent="0.25">
      <c r="A495" s="269"/>
      <c r="B495" s="283" t="s">
        <v>1994</v>
      </c>
      <c r="C495" s="388" t="s">
        <v>2621</v>
      </c>
      <c r="D495" s="266" t="s">
        <v>168</v>
      </c>
      <c r="E495" s="310">
        <v>17544.400000000001</v>
      </c>
      <c r="F495" s="313" t="s">
        <v>2679</v>
      </c>
      <c r="G495" s="64">
        <v>17544.400000000001</v>
      </c>
      <c r="H495" s="322">
        <f t="shared" si="10"/>
        <v>0</v>
      </c>
      <c r="I495" s="266" t="s">
        <v>162</v>
      </c>
    </row>
    <row r="496" spans="1:9" x14ac:dyDescent="0.25">
      <c r="A496" s="269"/>
      <c r="B496" s="283" t="s">
        <v>1995</v>
      </c>
      <c r="C496" s="388" t="s">
        <v>2621</v>
      </c>
      <c r="D496" s="266" t="s">
        <v>168</v>
      </c>
      <c r="E496" s="310">
        <v>9733.4</v>
      </c>
      <c r="F496" s="313" t="s">
        <v>2680</v>
      </c>
      <c r="G496" s="64">
        <v>9733.4</v>
      </c>
      <c r="H496" s="322">
        <f t="shared" si="10"/>
        <v>0</v>
      </c>
      <c r="I496" s="266" t="s">
        <v>162</v>
      </c>
    </row>
    <row r="497" spans="1:9" x14ac:dyDescent="0.25">
      <c r="A497" s="269"/>
      <c r="B497" s="283" t="s">
        <v>1998</v>
      </c>
      <c r="C497" s="388" t="s">
        <v>2621</v>
      </c>
      <c r="D497" s="266" t="s">
        <v>546</v>
      </c>
      <c r="E497" s="310">
        <v>3664</v>
      </c>
      <c r="F497" s="53">
        <v>41739</v>
      </c>
      <c r="G497" s="64">
        <v>3664</v>
      </c>
      <c r="H497" s="322">
        <f t="shared" si="10"/>
        <v>0</v>
      </c>
      <c r="I497" s="266" t="s">
        <v>162</v>
      </c>
    </row>
    <row r="498" spans="1:9" x14ac:dyDescent="0.25">
      <c r="A498" s="269"/>
      <c r="B498" s="283" t="s">
        <v>1999</v>
      </c>
      <c r="C498" s="388" t="s">
        <v>2621</v>
      </c>
      <c r="D498" s="266" t="s">
        <v>358</v>
      </c>
      <c r="E498" s="310">
        <v>7370</v>
      </c>
      <c r="F498" s="53">
        <v>41741</v>
      </c>
      <c r="G498" s="52">
        <v>7370</v>
      </c>
      <c r="H498" s="322">
        <f t="shared" si="10"/>
        <v>0</v>
      </c>
      <c r="I498" s="266" t="s">
        <v>162</v>
      </c>
    </row>
    <row r="499" spans="1:9" x14ac:dyDescent="0.25">
      <c r="A499" s="269"/>
      <c r="B499" s="283" t="s">
        <v>2000</v>
      </c>
      <c r="C499" s="388" t="s">
        <v>2621</v>
      </c>
      <c r="D499" s="266" t="s">
        <v>147</v>
      </c>
      <c r="E499" s="310">
        <v>2305.6</v>
      </c>
      <c r="F499" s="53">
        <v>41739</v>
      </c>
      <c r="G499" s="52">
        <v>2305.6</v>
      </c>
      <c r="H499" s="322">
        <f t="shared" si="10"/>
        <v>0</v>
      </c>
      <c r="I499" s="266" t="s">
        <v>162</v>
      </c>
    </row>
    <row r="500" spans="1:9" ht="23.25" x14ac:dyDescent="0.25">
      <c r="A500" s="269"/>
      <c r="B500" s="283" t="s">
        <v>2001</v>
      </c>
      <c r="C500" s="388" t="s">
        <v>2621</v>
      </c>
      <c r="D500" s="266" t="s">
        <v>370</v>
      </c>
      <c r="E500" s="310">
        <v>25829.5</v>
      </c>
      <c r="F500" s="444" t="s">
        <v>2681</v>
      </c>
      <c r="G500" s="52">
        <v>25829.5</v>
      </c>
      <c r="H500" s="322">
        <f t="shared" si="10"/>
        <v>0</v>
      </c>
      <c r="I500" s="266" t="s">
        <v>162</v>
      </c>
    </row>
    <row r="501" spans="1:9" x14ac:dyDescent="0.25">
      <c r="A501" s="269"/>
      <c r="B501" s="283" t="s">
        <v>2002</v>
      </c>
      <c r="C501" s="388" t="s">
        <v>2621</v>
      </c>
      <c r="D501" s="266" t="s">
        <v>233</v>
      </c>
      <c r="E501" s="310">
        <v>1856.7</v>
      </c>
      <c r="F501" s="53">
        <v>41737</v>
      </c>
      <c r="G501" s="64">
        <v>1856.7</v>
      </c>
      <c r="H501" s="322">
        <f t="shared" si="10"/>
        <v>0</v>
      </c>
      <c r="I501" s="266" t="s">
        <v>217</v>
      </c>
    </row>
    <row r="502" spans="1:9" x14ac:dyDescent="0.25">
      <c r="A502" s="269"/>
      <c r="B502" s="283" t="s">
        <v>2003</v>
      </c>
      <c r="C502" s="388" t="s">
        <v>2621</v>
      </c>
      <c r="D502" s="266" t="s">
        <v>99</v>
      </c>
      <c r="E502" s="310">
        <v>2370</v>
      </c>
      <c r="F502" s="53">
        <v>41737</v>
      </c>
      <c r="G502" s="64">
        <v>2370</v>
      </c>
      <c r="H502" s="322">
        <f t="shared" si="10"/>
        <v>0</v>
      </c>
      <c r="I502" s="266" t="s">
        <v>217</v>
      </c>
    </row>
    <row r="503" spans="1:9" x14ac:dyDescent="0.25">
      <c r="A503" s="269"/>
      <c r="B503" s="283" t="s">
        <v>2004</v>
      </c>
      <c r="C503" s="388" t="s">
        <v>2621</v>
      </c>
      <c r="D503" s="266" t="s">
        <v>1087</v>
      </c>
      <c r="E503" s="310">
        <v>2310</v>
      </c>
      <c r="F503" s="53">
        <v>41737</v>
      </c>
      <c r="G503" s="64">
        <v>2310</v>
      </c>
      <c r="H503" s="322">
        <f t="shared" si="10"/>
        <v>0</v>
      </c>
      <c r="I503" s="266" t="s">
        <v>217</v>
      </c>
    </row>
    <row r="504" spans="1:9" x14ac:dyDescent="0.25">
      <c r="A504" s="269"/>
      <c r="B504" s="283" t="s">
        <v>2005</v>
      </c>
      <c r="C504" s="388" t="s">
        <v>2621</v>
      </c>
      <c r="D504" s="266" t="s">
        <v>351</v>
      </c>
      <c r="E504" s="310">
        <v>1107.5999999999999</v>
      </c>
      <c r="F504" s="53">
        <v>41737</v>
      </c>
      <c r="G504" s="64">
        <v>1107.5999999999999</v>
      </c>
      <c r="H504" s="322">
        <f t="shared" si="10"/>
        <v>0</v>
      </c>
      <c r="I504" s="266" t="s">
        <v>217</v>
      </c>
    </row>
    <row r="505" spans="1:9" x14ac:dyDescent="0.25">
      <c r="A505" s="269"/>
      <c r="B505" s="283" t="s">
        <v>2007</v>
      </c>
      <c r="C505" s="388" t="s">
        <v>2621</v>
      </c>
      <c r="D505" s="266" t="s">
        <v>191</v>
      </c>
      <c r="E505" s="310">
        <v>1886.4</v>
      </c>
      <c r="F505" s="53">
        <v>41737</v>
      </c>
      <c r="G505" s="64">
        <v>1886.4</v>
      </c>
      <c r="H505" s="322">
        <f t="shared" si="10"/>
        <v>0</v>
      </c>
      <c r="I505" s="266" t="s">
        <v>217</v>
      </c>
    </row>
    <row r="506" spans="1:9" x14ac:dyDescent="0.25">
      <c r="A506" s="269"/>
      <c r="B506" s="283" t="s">
        <v>2009</v>
      </c>
      <c r="C506" s="388" t="s">
        <v>2621</v>
      </c>
      <c r="D506" s="266" t="s">
        <v>1669</v>
      </c>
      <c r="E506" s="310">
        <v>7347.5</v>
      </c>
      <c r="F506" s="53">
        <v>41737</v>
      </c>
      <c r="G506" s="64">
        <v>7347.5</v>
      </c>
      <c r="H506" s="322">
        <f t="shared" si="10"/>
        <v>0</v>
      </c>
      <c r="I506" s="266" t="s">
        <v>217</v>
      </c>
    </row>
    <row r="507" spans="1:9" x14ac:dyDescent="0.25">
      <c r="A507" s="269"/>
      <c r="B507" s="283" t="s">
        <v>2010</v>
      </c>
      <c r="C507" s="388" t="s">
        <v>2621</v>
      </c>
      <c r="D507" s="266" t="s">
        <v>16</v>
      </c>
      <c r="E507" s="310">
        <v>151527.04999999999</v>
      </c>
      <c r="F507" s="53">
        <v>41752</v>
      </c>
      <c r="G507" s="52">
        <v>151527.04999999999</v>
      </c>
      <c r="H507" s="322">
        <f t="shared" si="10"/>
        <v>0</v>
      </c>
      <c r="I507" s="266" t="s">
        <v>21</v>
      </c>
    </row>
    <row r="508" spans="1:9" x14ac:dyDescent="0.25">
      <c r="A508" s="269"/>
      <c r="B508" s="283" t="s">
        <v>2012</v>
      </c>
      <c r="C508" s="388" t="s">
        <v>2621</v>
      </c>
      <c r="D508" s="266" t="s">
        <v>2682</v>
      </c>
      <c r="E508" s="310">
        <v>17576.2</v>
      </c>
      <c r="F508" s="78" t="s">
        <v>2683</v>
      </c>
      <c r="G508" s="52">
        <v>17576.2</v>
      </c>
      <c r="H508" s="322">
        <f t="shared" si="10"/>
        <v>0</v>
      </c>
      <c r="I508" s="266" t="s">
        <v>162</v>
      </c>
    </row>
    <row r="509" spans="1:9" x14ac:dyDescent="0.25">
      <c r="A509" s="269"/>
      <c r="B509" s="283" t="s">
        <v>2014</v>
      </c>
      <c r="C509" s="388" t="s">
        <v>2621</v>
      </c>
      <c r="D509" s="266" t="s">
        <v>272</v>
      </c>
      <c r="E509" s="310">
        <v>5445</v>
      </c>
      <c r="F509" s="319" t="s">
        <v>2684</v>
      </c>
      <c r="G509" s="52">
        <v>5445</v>
      </c>
      <c r="H509" s="322">
        <f t="shared" si="10"/>
        <v>0</v>
      </c>
      <c r="I509" s="266" t="s">
        <v>162</v>
      </c>
    </row>
    <row r="510" spans="1:9" x14ac:dyDescent="0.25">
      <c r="A510" s="269"/>
      <c r="B510" s="283" t="s">
        <v>2015</v>
      </c>
      <c r="C510" s="388" t="s">
        <v>2621</v>
      </c>
      <c r="D510" s="266" t="s">
        <v>1112</v>
      </c>
      <c r="E510" s="310">
        <v>11628</v>
      </c>
      <c r="F510" s="53">
        <v>41739</v>
      </c>
      <c r="G510" s="52">
        <v>11628</v>
      </c>
      <c r="H510" s="322">
        <f t="shared" si="10"/>
        <v>0</v>
      </c>
      <c r="I510" s="266" t="s">
        <v>162</v>
      </c>
    </row>
    <row r="511" spans="1:9" x14ac:dyDescent="0.25">
      <c r="A511" s="269"/>
      <c r="B511" s="283" t="s">
        <v>2016</v>
      </c>
      <c r="C511" s="388" t="s">
        <v>2621</v>
      </c>
      <c r="D511" s="266" t="s">
        <v>307</v>
      </c>
      <c r="E511" s="310">
        <v>12250</v>
      </c>
      <c r="F511" s="53">
        <v>41737</v>
      </c>
      <c r="G511" s="52">
        <v>12250</v>
      </c>
      <c r="H511" s="322">
        <f t="shared" si="10"/>
        <v>0</v>
      </c>
      <c r="I511" s="266" t="s">
        <v>217</v>
      </c>
    </row>
    <row r="512" spans="1:9" x14ac:dyDescent="0.25">
      <c r="A512" s="269"/>
      <c r="B512" s="283" t="s">
        <v>2018</v>
      </c>
      <c r="C512" s="388" t="s">
        <v>2621</v>
      </c>
      <c r="D512" s="266" t="s">
        <v>14</v>
      </c>
      <c r="E512" s="310">
        <v>5040</v>
      </c>
      <c r="F512" s="53">
        <v>41738</v>
      </c>
      <c r="G512" s="52">
        <v>5040</v>
      </c>
      <c r="H512" s="322">
        <f t="shared" si="10"/>
        <v>0</v>
      </c>
      <c r="I512" s="266" t="s">
        <v>30</v>
      </c>
    </row>
    <row r="513" spans="1:9" x14ac:dyDescent="0.25">
      <c r="A513" s="269"/>
      <c r="B513" s="283" t="s">
        <v>2020</v>
      </c>
      <c r="C513" s="388" t="s">
        <v>2621</v>
      </c>
      <c r="D513" s="273" t="s">
        <v>53</v>
      </c>
      <c r="E513" s="318">
        <v>0</v>
      </c>
      <c r="F513" s="53"/>
      <c r="G513" s="52"/>
      <c r="H513" s="322">
        <f t="shared" si="10"/>
        <v>0</v>
      </c>
      <c r="I513" s="266" t="s">
        <v>324</v>
      </c>
    </row>
    <row r="514" spans="1:9" x14ac:dyDescent="0.25">
      <c r="A514" s="269"/>
      <c r="B514" s="283" t="s">
        <v>2022</v>
      </c>
      <c r="C514" s="388" t="s">
        <v>2621</v>
      </c>
      <c r="D514" s="266" t="s">
        <v>111</v>
      </c>
      <c r="E514" s="310">
        <v>14788.2</v>
      </c>
      <c r="F514" s="53">
        <v>41750</v>
      </c>
      <c r="G514" s="52">
        <v>14788.2</v>
      </c>
      <c r="H514" s="322">
        <f t="shared" si="10"/>
        <v>0</v>
      </c>
      <c r="I514" s="266" t="s">
        <v>12</v>
      </c>
    </row>
    <row r="515" spans="1:9" x14ac:dyDescent="0.25">
      <c r="A515" s="269"/>
      <c r="B515" s="283" t="s">
        <v>2023</v>
      </c>
      <c r="C515" s="388" t="s">
        <v>2621</v>
      </c>
      <c r="D515" s="266" t="s">
        <v>152</v>
      </c>
      <c r="E515" s="310">
        <v>8436</v>
      </c>
      <c r="F515" s="53">
        <v>41736</v>
      </c>
      <c r="G515" s="52">
        <v>8436</v>
      </c>
      <c r="H515" s="322">
        <f t="shared" si="10"/>
        <v>0</v>
      </c>
      <c r="I515" s="266"/>
    </row>
    <row r="516" spans="1:9" x14ac:dyDescent="0.25">
      <c r="A516" s="269"/>
      <c r="B516" s="283" t="s">
        <v>2026</v>
      </c>
      <c r="C516" s="388" t="s">
        <v>2621</v>
      </c>
      <c r="D516" s="266" t="s">
        <v>435</v>
      </c>
      <c r="E516" s="310">
        <v>4998.6000000000004</v>
      </c>
      <c r="F516" s="53">
        <v>41736</v>
      </c>
      <c r="G516" s="52">
        <v>4998.6000000000004</v>
      </c>
      <c r="H516" s="322">
        <f t="shared" si="10"/>
        <v>0</v>
      </c>
      <c r="I516" s="266" t="s">
        <v>8</v>
      </c>
    </row>
    <row r="517" spans="1:9" x14ac:dyDescent="0.25">
      <c r="A517" s="269"/>
      <c r="B517" s="283" t="s">
        <v>2028</v>
      </c>
      <c r="C517" s="388" t="s">
        <v>2621</v>
      </c>
      <c r="D517" s="266" t="s">
        <v>175</v>
      </c>
      <c r="E517" s="310">
        <v>25058.6</v>
      </c>
      <c r="F517" s="319" t="s">
        <v>2685</v>
      </c>
      <c r="G517" s="52">
        <v>25058.6</v>
      </c>
      <c r="H517" s="322">
        <f t="shared" si="10"/>
        <v>0</v>
      </c>
      <c r="I517" s="266" t="s">
        <v>162</v>
      </c>
    </row>
    <row r="518" spans="1:9" x14ac:dyDescent="0.25">
      <c r="A518" s="269"/>
      <c r="B518" s="283" t="s">
        <v>2030</v>
      </c>
      <c r="C518" s="388" t="s">
        <v>2621</v>
      </c>
      <c r="D518" s="266" t="s">
        <v>106</v>
      </c>
      <c r="E518" s="310">
        <v>51888.43</v>
      </c>
      <c r="F518" s="53">
        <v>41744</v>
      </c>
      <c r="G518" s="52">
        <v>51888.43</v>
      </c>
      <c r="H518" s="322">
        <f t="shared" si="10"/>
        <v>0</v>
      </c>
      <c r="I518" s="266" t="s">
        <v>65</v>
      </c>
    </row>
    <row r="519" spans="1:9" x14ac:dyDescent="0.25">
      <c r="A519" s="269"/>
      <c r="B519" s="283" t="s">
        <v>2031</v>
      </c>
      <c r="C519" s="388" t="s">
        <v>2621</v>
      </c>
      <c r="D519" s="273" t="s">
        <v>53</v>
      </c>
      <c r="E519" s="318">
        <v>0</v>
      </c>
      <c r="F519" s="53"/>
      <c r="G519" s="52"/>
      <c r="H519" s="322">
        <f t="shared" si="10"/>
        <v>0</v>
      </c>
      <c r="I519" s="266" t="s">
        <v>324</v>
      </c>
    </row>
    <row r="520" spans="1:9" x14ac:dyDescent="0.25">
      <c r="A520" s="269"/>
      <c r="B520" s="283" t="s">
        <v>2032</v>
      </c>
      <c r="C520" s="388" t="s">
        <v>2621</v>
      </c>
      <c r="D520" s="266" t="s">
        <v>269</v>
      </c>
      <c r="E520" s="310">
        <v>3480.5</v>
      </c>
      <c r="F520" s="53">
        <v>41739</v>
      </c>
      <c r="G520" s="52">
        <v>3480.5</v>
      </c>
      <c r="H520" s="322">
        <f t="shared" si="10"/>
        <v>0</v>
      </c>
      <c r="I520" s="266" t="s">
        <v>162</v>
      </c>
    </row>
    <row r="521" spans="1:9" x14ac:dyDescent="0.25">
      <c r="A521" s="269"/>
      <c r="B521" s="283" t="s">
        <v>2033</v>
      </c>
      <c r="C521" s="388" t="s">
        <v>2621</v>
      </c>
      <c r="D521" s="266" t="s">
        <v>434</v>
      </c>
      <c r="E521" s="327">
        <v>3486.6</v>
      </c>
      <c r="F521" s="53">
        <v>41737</v>
      </c>
      <c r="G521" s="52">
        <v>3486.6</v>
      </c>
      <c r="H521" s="322">
        <f t="shared" si="10"/>
        <v>0</v>
      </c>
      <c r="I521" s="266" t="s">
        <v>8</v>
      </c>
    </row>
    <row r="522" spans="1:9" x14ac:dyDescent="0.25">
      <c r="A522" s="269">
        <v>41737</v>
      </c>
      <c r="B522" s="283" t="s">
        <v>2035</v>
      </c>
      <c r="C522" s="388" t="s">
        <v>2621</v>
      </c>
      <c r="D522" s="266" t="s">
        <v>11</v>
      </c>
      <c r="E522" s="310">
        <v>31198.5</v>
      </c>
      <c r="F522" s="53">
        <v>41777</v>
      </c>
      <c r="G522" s="52">
        <v>31198.5</v>
      </c>
      <c r="H522" s="322">
        <f t="shared" si="10"/>
        <v>0</v>
      </c>
      <c r="I522" s="266" t="s">
        <v>12</v>
      </c>
    </row>
    <row r="523" spans="1:9" x14ac:dyDescent="0.25">
      <c r="A523" s="269"/>
      <c r="B523" s="283" t="s">
        <v>2036</v>
      </c>
      <c r="C523" s="388" t="s">
        <v>2621</v>
      </c>
      <c r="D523" s="266" t="s">
        <v>62</v>
      </c>
      <c r="E523" s="310">
        <v>8352</v>
      </c>
      <c r="F523" s="53">
        <v>41738</v>
      </c>
      <c r="G523" s="52">
        <v>8352</v>
      </c>
      <c r="H523" s="322">
        <f t="shared" si="10"/>
        <v>0</v>
      </c>
      <c r="I523" s="66" t="s">
        <v>12</v>
      </c>
    </row>
    <row r="524" spans="1:9" x14ac:dyDescent="0.25">
      <c r="A524" s="269"/>
      <c r="B524" s="283" t="s">
        <v>2037</v>
      </c>
      <c r="C524" s="388" t="s">
        <v>2621</v>
      </c>
      <c r="D524" s="266" t="s">
        <v>87</v>
      </c>
      <c r="E524" s="310">
        <v>3052</v>
      </c>
      <c r="F524" s="53">
        <v>41737</v>
      </c>
      <c r="G524" s="52">
        <v>3052</v>
      </c>
      <c r="H524" s="322">
        <f t="shared" si="10"/>
        <v>0</v>
      </c>
      <c r="I524" s="266" t="s">
        <v>8</v>
      </c>
    </row>
    <row r="525" spans="1:9" x14ac:dyDescent="0.25">
      <c r="A525" s="269"/>
      <c r="B525" s="283" t="s">
        <v>2038</v>
      </c>
      <c r="C525" s="388" t="s">
        <v>2621</v>
      </c>
      <c r="D525" s="266" t="s">
        <v>46</v>
      </c>
      <c r="E525" s="310">
        <v>1764</v>
      </c>
      <c r="F525" s="53">
        <v>41737</v>
      </c>
      <c r="G525" s="52">
        <v>1764</v>
      </c>
      <c r="H525" s="322">
        <f t="shared" si="10"/>
        <v>0</v>
      </c>
      <c r="I525" s="266" t="s">
        <v>217</v>
      </c>
    </row>
    <row r="526" spans="1:9" x14ac:dyDescent="0.25">
      <c r="A526" s="269"/>
      <c r="B526" s="283" t="s">
        <v>2039</v>
      </c>
      <c r="C526" s="388" t="s">
        <v>2621</v>
      </c>
      <c r="D526" s="266" t="s">
        <v>23</v>
      </c>
      <c r="E526" s="310">
        <v>6709</v>
      </c>
      <c r="F526" s="53">
        <v>41737</v>
      </c>
      <c r="G526" s="52">
        <v>6709</v>
      </c>
      <c r="H526" s="322">
        <f t="shared" si="10"/>
        <v>0</v>
      </c>
      <c r="I526" s="266"/>
    </row>
    <row r="527" spans="1:9" x14ac:dyDescent="0.25">
      <c r="A527" s="269"/>
      <c r="B527" s="283" t="s">
        <v>2040</v>
      </c>
      <c r="C527" s="388" t="s">
        <v>2621</v>
      </c>
      <c r="D527" s="266" t="s">
        <v>55</v>
      </c>
      <c r="E527" s="310">
        <v>357.6</v>
      </c>
      <c r="F527" s="53">
        <v>41737</v>
      </c>
      <c r="G527" s="52">
        <v>357.6</v>
      </c>
      <c r="H527" s="331">
        <f t="shared" si="10"/>
        <v>0</v>
      </c>
      <c r="I527" s="266" t="s">
        <v>8</v>
      </c>
    </row>
    <row r="528" spans="1:9" x14ac:dyDescent="0.25">
      <c r="A528" s="269"/>
      <c r="B528" s="283" t="s">
        <v>2042</v>
      </c>
      <c r="C528" s="388" t="s">
        <v>2621</v>
      </c>
      <c r="D528" s="266" t="s">
        <v>123</v>
      </c>
      <c r="E528" s="310">
        <v>7030.65</v>
      </c>
      <c r="F528" s="317" t="s">
        <v>2686</v>
      </c>
      <c r="G528" s="52">
        <v>7030.65</v>
      </c>
      <c r="H528" s="331">
        <f t="shared" si="10"/>
        <v>0</v>
      </c>
      <c r="I528" s="266" t="s">
        <v>8</v>
      </c>
    </row>
    <row r="529" spans="1:9" x14ac:dyDescent="0.25">
      <c r="A529" s="269"/>
      <c r="B529" s="283" t="s">
        <v>2043</v>
      </c>
      <c r="C529" s="388" t="s">
        <v>2621</v>
      </c>
      <c r="D529" s="266" t="s">
        <v>49</v>
      </c>
      <c r="E529" s="310">
        <v>3948</v>
      </c>
      <c r="F529" s="53">
        <v>41737</v>
      </c>
      <c r="G529" s="52">
        <v>3948</v>
      </c>
      <c r="H529" s="331">
        <f t="shared" si="10"/>
        <v>0</v>
      </c>
      <c r="I529" s="266"/>
    </row>
    <row r="530" spans="1:9" x14ac:dyDescent="0.25">
      <c r="A530" s="269"/>
      <c r="B530" s="283" t="s">
        <v>2044</v>
      </c>
      <c r="C530" s="388" t="s">
        <v>2621</v>
      </c>
      <c r="D530" s="266" t="s">
        <v>338</v>
      </c>
      <c r="E530" s="310">
        <v>436</v>
      </c>
      <c r="F530" s="53">
        <v>41737</v>
      </c>
      <c r="G530" s="52">
        <v>436</v>
      </c>
      <c r="H530" s="331">
        <f t="shared" si="10"/>
        <v>0</v>
      </c>
      <c r="I530" s="266" t="s">
        <v>30</v>
      </c>
    </row>
    <row r="531" spans="1:9" x14ac:dyDescent="0.25">
      <c r="A531" s="269"/>
      <c r="B531" s="283" t="s">
        <v>2045</v>
      </c>
      <c r="C531" s="388" t="s">
        <v>2621</v>
      </c>
      <c r="D531" s="266" t="s">
        <v>34</v>
      </c>
      <c r="E531" s="310">
        <v>2415</v>
      </c>
      <c r="F531" s="53" t="s">
        <v>2687</v>
      </c>
      <c r="G531" s="52">
        <v>2415</v>
      </c>
      <c r="H531" s="331">
        <f t="shared" si="10"/>
        <v>0</v>
      </c>
      <c r="I531" s="266" t="s">
        <v>30</v>
      </c>
    </row>
    <row r="532" spans="1:9" x14ac:dyDescent="0.25">
      <c r="A532" s="269"/>
      <c r="B532" s="283" t="s">
        <v>2046</v>
      </c>
      <c r="C532" s="388" t="s">
        <v>2621</v>
      </c>
      <c r="D532" s="266" t="s">
        <v>57</v>
      </c>
      <c r="E532" s="310">
        <v>1225</v>
      </c>
      <c r="F532" s="53">
        <v>41737</v>
      </c>
      <c r="G532" s="52">
        <v>1225</v>
      </c>
      <c r="H532" s="331">
        <f t="shared" si="10"/>
        <v>0</v>
      </c>
      <c r="I532" s="266" t="s">
        <v>30</v>
      </c>
    </row>
    <row r="533" spans="1:9" x14ac:dyDescent="0.25">
      <c r="A533" s="269"/>
      <c r="B533" s="283" t="s">
        <v>2047</v>
      </c>
      <c r="C533" s="388" t="s">
        <v>2621</v>
      </c>
      <c r="D533" s="266" t="s">
        <v>502</v>
      </c>
      <c r="E533" s="310">
        <v>1948.5</v>
      </c>
      <c r="F533" s="53">
        <v>41737</v>
      </c>
      <c r="G533" s="52">
        <v>1948.5</v>
      </c>
      <c r="H533" s="331">
        <f t="shared" si="10"/>
        <v>0</v>
      </c>
      <c r="I533" s="266" t="s">
        <v>8</v>
      </c>
    </row>
    <row r="534" spans="1:9" x14ac:dyDescent="0.25">
      <c r="A534" s="269"/>
      <c r="B534" s="283" t="s">
        <v>2048</v>
      </c>
      <c r="C534" s="388" t="s">
        <v>2621</v>
      </c>
      <c r="D534" s="266" t="s">
        <v>54</v>
      </c>
      <c r="E534" s="310">
        <v>10486.8</v>
      </c>
      <c r="F534" s="53">
        <v>41738</v>
      </c>
      <c r="G534" s="52">
        <v>10486.8</v>
      </c>
      <c r="H534" s="331">
        <f t="shared" si="10"/>
        <v>0</v>
      </c>
      <c r="I534" s="266" t="s">
        <v>30</v>
      </c>
    </row>
    <row r="535" spans="1:9" x14ac:dyDescent="0.25">
      <c r="A535" s="269"/>
      <c r="B535" s="283" t="s">
        <v>2050</v>
      </c>
      <c r="C535" s="388" t="s">
        <v>2621</v>
      </c>
      <c r="D535" s="266" t="s">
        <v>180</v>
      </c>
      <c r="E535" s="310">
        <v>17779</v>
      </c>
      <c r="F535" s="53">
        <v>41653</v>
      </c>
      <c r="G535" s="52">
        <v>17779</v>
      </c>
      <c r="H535" s="331">
        <f t="shared" si="10"/>
        <v>0</v>
      </c>
      <c r="I535" s="266" t="s">
        <v>12</v>
      </c>
    </row>
    <row r="536" spans="1:9" x14ac:dyDescent="0.25">
      <c r="A536" s="269"/>
      <c r="B536" s="283" t="s">
        <v>2051</v>
      </c>
      <c r="C536" s="388" t="s">
        <v>2621</v>
      </c>
      <c r="D536" s="266" t="s">
        <v>2427</v>
      </c>
      <c r="E536" s="310">
        <v>1915.2</v>
      </c>
      <c r="F536" s="313" t="s">
        <v>2688</v>
      </c>
      <c r="G536" s="52">
        <v>1915.2</v>
      </c>
      <c r="H536" s="331">
        <f t="shared" si="10"/>
        <v>0</v>
      </c>
      <c r="I536" s="266" t="s">
        <v>30</v>
      </c>
    </row>
    <row r="537" spans="1:9" x14ac:dyDescent="0.25">
      <c r="A537" s="269"/>
      <c r="B537" s="283" t="s">
        <v>2052</v>
      </c>
      <c r="C537" s="388" t="s">
        <v>2621</v>
      </c>
      <c r="D537" s="266" t="s">
        <v>48</v>
      </c>
      <c r="E537" s="310">
        <v>620.5</v>
      </c>
      <c r="F537" s="53">
        <v>41737</v>
      </c>
      <c r="G537" s="52">
        <v>620.5</v>
      </c>
      <c r="H537" s="331">
        <f t="shared" si="10"/>
        <v>0</v>
      </c>
      <c r="I537" s="266" t="s">
        <v>45</v>
      </c>
    </row>
    <row r="538" spans="1:9" x14ac:dyDescent="0.25">
      <c r="A538" s="269"/>
      <c r="B538" s="283" t="s">
        <v>2054</v>
      </c>
      <c r="C538" s="388" t="s">
        <v>2621</v>
      </c>
      <c r="D538" s="266" t="s">
        <v>449</v>
      </c>
      <c r="E538" s="310">
        <v>481.6</v>
      </c>
      <c r="F538" s="53">
        <v>41737</v>
      </c>
      <c r="G538" s="52">
        <v>481.6</v>
      </c>
      <c r="H538" s="98">
        <f t="shared" si="10"/>
        <v>0</v>
      </c>
      <c r="I538" s="266" t="s">
        <v>30</v>
      </c>
    </row>
    <row r="539" spans="1:9" x14ac:dyDescent="0.25">
      <c r="A539" s="269"/>
      <c r="B539" s="283" t="s">
        <v>2055</v>
      </c>
      <c r="C539" s="388" t="s">
        <v>2621</v>
      </c>
      <c r="D539" s="266" t="s">
        <v>1793</v>
      </c>
      <c r="E539" s="310">
        <v>965</v>
      </c>
      <c r="F539" s="53">
        <v>41737</v>
      </c>
      <c r="G539" s="52">
        <v>965</v>
      </c>
      <c r="H539" s="331">
        <f t="shared" si="10"/>
        <v>0</v>
      </c>
      <c r="I539" s="266" t="s">
        <v>30</v>
      </c>
    </row>
    <row r="540" spans="1:9" x14ac:dyDescent="0.25">
      <c r="A540" s="269"/>
      <c r="B540" s="283" t="s">
        <v>2056</v>
      </c>
      <c r="C540" s="388" t="s">
        <v>2621</v>
      </c>
      <c r="D540" s="266" t="s">
        <v>1047</v>
      </c>
      <c r="E540" s="310">
        <v>1181</v>
      </c>
      <c r="F540" s="313" t="s">
        <v>2689</v>
      </c>
      <c r="G540" s="52">
        <v>1181</v>
      </c>
      <c r="H540" s="331">
        <f t="shared" si="10"/>
        <v>0</v>
      </c>
      <c r="I540" s="266" t="s">
        <v>8</v>
      </c>
    </row>
    <row r="541" spans="1:9" x14ac:dyDescent="0.25">
      <c r="A541" s="269"/>
      <c r="B541" s="283" t="s">
        <v>2057</v>
      </c>
      <c r="C541" s="388" t="s">
        <v>2621</v>
      </c>
      <c r="D541" s="266" t="s">
        <v>36</v>
      </c>
      <c r="E541" s="310">
        <v>16005.6</v>
      </c>
      <c r="F541" s="53">
        <v>41738</v>
      </c>
      <c r="G541" s="52">
        <v>16005.6</v>
      </c>
      <c r="H541" s="331">
        <f t="shared" si="10"/>
        <v>0</v>
      </c>
      <c r="I541" s="266" t="s">
        <v>21</v>
      </c>
    </row>
    <row r="542" spans="1:9" x14ac:dyDescent="0.25">
      <c r="A542" s="269"/>
      <c r="B542" s="283" t="s">
        <v>2058</v>
      </c>
      <c r="C542" s="388" t="s">
        <v>2621</v>
      </c>
      <c r="D542" s="266" t="s">
        <v>130</v>
      </c>
      <c r="E542" s="310">
        <v>6529</v>
      </c>
      <c r="F542" s="53">
        <v>41749</v>
      </c>
      <c r="G542" s="52">
        <v>6529</v>
      </c>
      <c r="H542" s="98">
        <f t="shared" si="10"/>
        <v>0</v>
      </c>
      <c r="I542" s="266" t="s">
        <v>21</v>
      </c>
    </row>
    <row r="543" spans="1:9" x14ac:dyDescent="0.25">
      <c r="A543" s="269"/>
      <c r="B543" s="283" t="s">
        <v>2060</v>
      </c>
      <c r="C543" s="388" t="s">
        <v>2621</v>
      </c>
      <c r="D543" s="266" t="s">
        <v>215</v>
      </c>
      <c r="E543" s="310">
        <v>459</v>
      </c>
      <c r="F543" s="53">
        <v>41737</v>
      </c>
      <c r="G543" s="52">
        <v>459</v>
      </c>
      <c r="H543" s="331">
        <f t="shared" si="10"/>
        <v>0</v>
      </c>
      <c r="I543" s="266"/>
    </row>
    <row r="544" spans="1:9" x14ac:dyDescent="0.25">
      <c r="A544" s="269"/>
      <c r="B544" s="283" t="s">
        <v>2061</v>
      </c>
      <c r="C544" s="388" t="s">
        <v>2621</v>
      </c>
      <c r="D544" s="273" t="s">
        <v>53</v>
      </c>
      <c r="E544" s="318">
        <v>0</v>
      </c>
      <c r="F544" s="53"/>
      <c r="G544" s="52"/>
      <c r="H544" s="331">
        <f t="shared" si="10"/>
        <v>0</v>
      </c>
      <c r="I544" s="266" t="s">
        <v>324</v>
      </c>
    </row>
    <row r="545" spans="1:9" x14ac:dyDescent="0.25">
      <c r="A545" s="269"/>
      <c r="B545" s="283" t="s">
        <v>2062</v>
      </c>
      <c r="C545" s="388" t="s">
        <v>2621</v>
      </c>
      <c r="D545" s="266" t="s">
        <v>1504</v>
      </c>
      <c r="E545" s="310">
        <v>29849.599999999999</v>
      </c>
      <c r="F545" s="317" t="s">
        <v>2690</v>
      </c>
      <c r="G545" s="52">
        <v>29849.599999999999</v>
      </c>
      <c r="H545" s="331">
        <f t="shared" ref="H545:H547" si="11">E545-G545</f>
        <v>0</v>
      </c>
      <c r="I545" s="266" t="s">
        <v>8</v>
      </c>
    </row>
    <row r="546" spans="1:9" x14ac:dyDescent="0.25">
      <c r="A546" s="269"/>
      <c r="B546" s="264"/>
      <c r="C546" s="349"/>
      <c r="D546" s="31" t="s">
        <v>1206</v>
      </c>
      <c r="E546" s="58"/>
      <c r="F546" s="340"/>
      <c r="G546" s="58"/>
      <c r="H546" s="18">
        <f t="shared" si="11"/>
        <v>0</v>
      </c>
    </row>
    <row r="547" spans="1:9" x14ac:dyDescent="0.25">
      <c r="A547" s="263"/>
      <c r="B547" s="367"/>
      <c r="C547" s="368"/>
      <c r="D547" s="31" t="s">
        <v>1280</v>
      </c>
      <c r="E547" s="58"/>
      <c r="F547" s="340"/>
      <c r="G547" s="58"/>
      <c r="H547" s="18">
        <f t="shared" si="11"/>
        <v>0</v>
      </c>
    </row>
    <row r="548" spans="1:9" x14ac:dyDescent="0.25">
      <c r="A548" s="263"/>
      <c r="B548" s="367"/>
      <c r="C548" s="368"/>
      <c r="D548" s="31" t="s">
        <v>1207</v>
      </c>
      <c r="E548" s="58"/>
      <c r="F548" s="340"/>
      <c r="G548" s="58"/>
      <c r="H548" s="60"/>
    </row>
    <row r="549" spans="1:9" ht="18.75" x14ac:dyDescent="0.3">
      <c r="A549" s="589" t="str">
        <f>A479</f>
        <v>REMISIONES DE    ABRIL         2 0 1 4</v>
      </c>
      <c r="B549" s="589"/>
      <c r="C549" s="589"/>
      <c r="D549" s="589"/>
      <c r="E549" s="589"/>
      <c r="F549" s="589"/>
      <c r="G549" s="339"/>
      <c r="H549" s="135"/>
    </row>
    <row r="550" spans="1:9" ht="35.25" thickBot="1" x14ac:dyDescent="0.35">
      <c r="A550" s="255" t="s">
        <v>1</v>
      </c>
      <c r="B550" s="291" t="s">
        <v>2</v>
      </c>
      <c r="C550" s="292"/>
      <c r="D550" s="258" t="s">
        <v>1531</v>
      </c>
      <c r="E550" s="259" t="s">
        <v>4</v>
      </c>
      <c r="F550" s="418" t="s">
        <v>5</v>
      </c>
      <c r="G550" s="419" t="s">
        <v>6</v>
      </c>
      <c r="H550" s="420" t="s">
        <v>7</v>
      </c>
    </row>
    <row r="551" spans="1:9" ht="15.75" thickTop="1" x14ac:dyDescent="0.25">
      <c r="A551" s="362">
        <v>41737</v>
      </c>
      <c r="B551" s="363" t="s">
        <v>2064</v>
      </c>
      <c r="C551" s="388" t="s">
        <v>2621</v>
      </c>
      <c r="D551" s="266" t="s">
        <v>257</v>
      </c>
      <c r="E551" s="310">
        <v>14164.1</v>
      </c>
      <c r="F551" s="53">
        <v>41738</v>
      </c>
      <c r="G551" s="52">
        <v>14164.1</v>
      </c>
      <c r="H551" s="467">
        <f t="shared" ref="H551:H614" si="12">E551-G551</f>
        <v>0</v>
      </c>
      <c r="I551" s="266" t="s">
        <v>65</v>
      </c>
    </row>
    <row r="552" spans="1:9" x14ac:dyDescent="0.25">
      <c r="A552" s="269"/>
      <c r="B552" s="283" t="s">
        <v>2065</v>
      </c>
      <c r="C552" s="388" t="s">
        <v>2621</v>
      </c>
      <c r="D552" s="266" t="s">
        <v>144</v>
      </c>
      <c r="E552" s="310">
        <v>4653</v>
      </c>
      <c r="F552" s="53">
        <v>41738</v>
      </c>
      <c r="G552" s="52">
        <v>4653</v>
      </c>
      <c r="H552" s="331">
        <f t="shared" si="12"/>
        <v>0</v>
      </c>
      <c r="I552" s="266" t="s">
        <v>65</v>
      </c>
    </row>
    <row r="553" spans="1:9" x14ac:dyDescent="0.25">
      <c r="A553" s="269"/>
      <c r="B553" s="283" t="s">
        <v>2066</v>
      </c>
      <c r="C553" s="388" t="s">
        <v>2621</v>
      </c>
      <c r="D553" s="266" t="s">
        <v>2581</v>
      </c>
      <c r="E553" s="310">
        <v>5182.3999999999996</v>
      </c>
      <c r="F553" s="53">
        <v>41738</v>
      </c>
      <c r="G553" s="52">
        <v>5182.3999999999996</v>
      </c>
      <c r="H553" s="331">
        <f t="shared" si="12"/>
        <v>0</v>
      </c>
      <c r="I553" s="266" t="s">
        <v>65</v>
      </c>
    </row>
    <row r="554" spans="1:9" x14ac:dyDescent="0.25">
      <c r="A554" s="269"/>
      <c r="B554" s="283" t="s">
        <v>2067</v>
      </c>
      <c r="C554" s="388" t="s">
        <v>2621</v>
      </c>
      <c r="D554" s="273" t="s">
        <v>53</v>
      </c>
      <c r="E554" s="318">
        <v>0</v>
      </c>
      <c r="F554" s="53"/>
      <c r="G554" s="52"/>
      <c r="H554" s="331">
        <f t="shared" si="12"/>
        <v>0</v>
      </c>
      <c r="I554" s="266" t="s">
        <v>513</v>
      </c>
    </row>
    <row r="555" spans="1:9" x14ac:dyDescent="0.25">
      <c r="A555" s="269"/>
      <c r="B555" s="283" t="s">
        <v>2068</v>
      </c>
      <c r="C555" s="388" t="s">
        <v>2621</v>
      </c>
      <c r="D555" s="266" t="s">
        <v>233</v>
      </c>
      <c r="E555" s="310">
        <v>1966.4</v>
      </c>
      <c r="F555" s="53">
        <v>41738</v>
      </c>
      <c r="G555" s="52">
        <v>1966.4</v>
      </c>
      <c r="H555" s="331">
        <f t="shared" si="12"/>
        <v>0</v>
      </c>
      <c r="I555" s="266" t="s">
        <v>65</v>
      </c>
    </row>
    <row r="556" spans="1:9" x14ac:dyDescent="0.25">
      <c r="A556" s="269"/>
      <c r="B556" s="283" t="s">
        <v>2069</v>
      </c>
      <c r="C556" s="388" t="s">
        <v>2621</v>
      </c>
      <c r="D556" s="266" t="s">
        <v>2691</v>
      </c>
      <c r="E556" s="310">
        <v>623</v>
      </c>
      <c r="F556" s="53">
        <v>41738</v>
      </c>
      <c r="G556" s="52">
        <v>623</v>
      </c>
      <c r="H556" s="331">
        <f t="shared" si="12"/>
        <v>0</v>
      </c>
      <c r="I556" s="266" t="s">
        <v>65</v>
      </c>
    </row>
    <row r="557" spans="1:9" x14ac:dyDescent="0.25">
      <c r="A557" s="269"/>
      <c r="B557" s="283" t="s">
        <v>2070</v>
      </c>
      <c r="C557" s="388" t="s">
        <v>2621</v>
      </c>
      <c r="D557" s="266" t="s">
        <v>22</v>
      </c>
      <c r="E557" s="310">
        <v>2913.05</v>
      </c>
      <c r="F557" s="53">
        <v>41737</v>
      </c>
      <c r="G557" s="52">
        <v>2913.05</v>
      </c>
      <c r="H557" s="98">
        <f t="shared" si="12"/>
        <v>0</v>
      </c>
      <c r="I557" s="266" t="s">
        <v>8</v>
      </c>
    </row>
    <row r="558" spans="1:9" x14ac:dyDescent="0.25">
      <c r="A558" s="269"/>
      <c r="B558" s="283" t="s">
        <v>2071</v>
      </c>
      <c r="C558" s="388" t="s">
        <v>2621</v>
      </c>
      <c r="D558" s="266" t="s">
        <v>22</v>
      </c>
      <c r="E558" s="310">
        <v>214.2</v>
      </c>
      <c r="F558" s="53">
        <v>41737</v>
      </c>
      <c r="G558" s="52">
        <v>214.2</v>
      </c>
      <c r="H558" s="98">
        <f t="shared" si="12"/>
        <v>0</v>
      </c>
      <c r="I558" s="266" t="s">
        <v>8</v>
      </c>
    </row>
    <row r="559" spans="1:9" x14ac:dyDescent="0.25">
      <c r="A559" s="269"/>
      <c r="B559" s="283" t="s">
        <v>2072</v>
      </c>
      <c r="C559" s="388" t="s">
        <v>2621</v>
      </c>
      <c r="D559" s="266" t="s">
        <v>149</v>
      </c>
      <c r="E559" s="310">
        <v>19370</v>
      </c>
      <c r="F559" s="53">
        <v>41738</v>
      </c>
      <c r="G559" s="64">
        <v>19370</v>
      </c>
      <c r="H559" s="98">
        <f t="shared" si="12"/>
        <v>0</v>
      </c>
      <c r="I559" s="266" t="s">
        <v>27</v>
      </c>
    </row>
    <row r="560" spans="1:9" x14ac:dyDescent="0.25">
      <c r="A560" s="269"/>
      <c r="B560" s="283" t="s">
        <v>2073</v>
      </c>
      <c r="C560" s="388" t="s">
        <v>2621</v>
      </c>
      <c r="D560" s="266" t="s">
        <v>366</v>
      </c>
      <c r="E560" s="310">
        <v>7565</v>
      </c>
      <c r="F560" s="53">
        <v>41738</v>
      </c>
      <c r="G560" s="513">
        <v>7513</v>
      </c>
      <c r="H560" s="423">
        <f t="shared" si="12"/>
        <v>52</v>
      </c>
      <c r="I560" s="266" t="s">
        <v>21</v>
      </c>
    </row>
    <row r="561" spans="1:9" x14ac:dyDescent="0.25">
      <c r="A561" s="269"/>
      <c r="B561" s="283" t="s">
        <v>2074</v>
      </c>
      <c r="C561" s="388" t="s">
        <v>2621</v>
      </c>
      <c r="D561" s="266" t="s">
        <v>899</v>
      </c>
      <c r="E561" s="310">
        <v>3520.65</v>
      </c>
      <c r="F561" s="313" t="s">
        <v>2692</v>
      </c>
      <c r="G561" s="64">
        <v>3520.65</v>
      </c>
      <c r="H561" s="98">
        <f t="shared" si="12"/>
        <v>0</v>
      </c>
      <c r="I561" s="266" t="s">
        <v>21</v>
      </c>
    </row>
    <row r="562" spans="1:9" x14ac:dyDescent="0.25">
      <c r="A562" s="269"/>
      <c r="B562" s="283" t="s">
        <v>2075</v>
      </c>
      <c r="C562" s="388" t="s">
        <v>2621</v>
      </c>
      <c r="D562" s="266" t="s">
        <v>91</v>
      </c>
      <c r="E562" s="310">
        <v>18112.599999999999</v>
      </c>
      <c r="F562" s="53">
        <v>41738</v>
      </c>
      <c r="G562" s="64">
        <v>18112.599999999999</v>
      </c>
      <c r="H562" s="98">
        <f t="shared" si="12"/>
        <v>0</v>
      </c>
      <c r="I562" s="266" t="s">
        <v>27</v>
      </c>
    </row>
    <row r="563" spans="1:9" x14ac:dyDescent="0.25">
      <c r="A563" s="269"/>
      <c r="B563" s="283" t="s">
        <v>2076</v>
      </c>
      <c r="C563" s="388" t="s">
        <v>2621</v>
      </c>
      <c r="D563" s="266" t="s">
        <v>92</v>
      </c>
      <c r="E563" s="310">
        <v>12149.4</v>
      </c>
      <c r="F563" s="53">
        <v>41738</v>
      </c>
      <c r="G563" s="64">
        <v>12149.4</v>
      </c>
      <c r="H563" s="98">
        <f t="shared" si="12"/>
        <v>0</v>
      </c>
      <c r="I563" s="266" t="s">
        <v>27</v>
      </c>
    </row>
    <row r="564" spans="1:9" x14ac:dyDescent="0.25">
      <c r="A564" s="269"/>
      <c r="B564" s="283" t="s">
        <v>2077</v>
      </c>
      <c r="C564" s="388" t="s">
        <v>2621</v>
      </c>
      <c r="D564" s="266" t="s">
        <v>25</v>
      </c>
      <c r="E564" s="310">
        <v>38691.5</v>
      </c>
      <c r="F564" s="78" t="s">
        <v>2693</v>
      </c>
      <c r="G564" s="52">
        <v>38691.5</v>
      </c>
      <c r="H564" s="98">
        <f t="shared" si="12"/>
        <v>0</v>
      </c>
      <c r="I564" s="266" t="s">
        <v>12</v>
      </c>
    </row>
    <row r="565" spans="1:9" x14ac:dyDescent="0.25">
      <c r="A565" s="269"/>
      <c r="B565" s="283" t="s">
        <v>2078</v>
      </c>
      <c r="C565" s="388" t="s">
        <v>2621</v>
      </c>
      <c r="D565" s="266" t="s">
        <v>2605</v>
      </c>
      <c r="E565" s="310">
        <v>34409.199999999997</v>
      </c>
      <c r="F565" s="344" t="s">
        <v>2694</v>
      </c>
      <c r="G565" s="326">
        <v>34409.199999999997</v>
      </c>
      <c r="H565" s="386">
        <f t="shared" si="12"/>
        <v>0</v>
      </c>
      <c r="I565" s="266" t="s">
        <v>27</v>
      </c>
    </row>
    <row r="566" spans="1:9" x14ac:dyDescent="0.25">
      <c r="A566" s="269"/>
      <c r="B566" s="283" t="s">
        <v>2079</v>
      </c>
      <c r="C566" s="388" t="s">
        <v>2621</v>
      </c>
      <c r="D566" s="266" t="s">
        <v>244</v>
      </c>
      <c r="E566" s="310">
        <v>20540</v>
      </c>
      <c r="F566" s="319" t="s">
        <v>2695</v>
      </c>
      <c r="G566" s="52">
        <v>20540</v>
      </c>
      <c r="H566" s="331">
        <f t="shared" si="12"/>
        <v>0</v>
      </c>
      <c r="I566" s="266" t="s">
        <v>27</v>
      </c>
    </row>
    <row r="567" spans="1:9" x14ac:dyDescent="0.25">
      <c r="A567" s="269"/>
      <c r="B567" s="283" t="s">
        <v>2081</v>
      </c>
      <c r="C567" s="388" t="s">
        <v>2621</v>
      </c>
      <c r="D567" s="266" t="s">
        <v>168</v>
      </c>
      <c r="E567" s="310">
        <v>2914</v>
      </c>
      <c r="F567" s="53">
        <v>41737</v>
      </c>
      <c r="G567" s="52">
        <v>2914</v>
      </c>
      <c r="H567" s="331">
        <f t="shared" si="12"/>
        <v>0</v>
      </c>
      <c r="I567" s="266"/>
    </row>
    <row r="568" spans="1:9" x14ac:dyDescent="0.25">
      <c r="A568" s="269"/>
      <c r="B568" s="283" t="s">
        <v>2083</v>
      </c>
      <c r="C568" s="388" t="s">
        <v>2621</v>
      </c>
      <c r="D568" s="266" t="s">
        <v>27</v>
      </c>
      <c r="E568" s="310">
        <v>19913.2</v>
      </c>
      <c r="F568" s="53">
        <v>41738</v>
      </c>
      <c r="G568" s="52">
        <v>19913.2</v>
      </c>
      <c r="H568" s="98">
        <f t="shared" si="12"/>
        <v>0</v>
      </c>
      <c r="I568" s="266" t="s">
        <v>27</v>
      </c>
    </row>
    <row r="569" spans="1:9" x14ac:dyDescent="0.25">
      <c r="A569" s="269"/>
      <c r="B569" s="283" t="s">
        <v>2084</v>
      </c>
      <c r="C569" s="388" t="s">
        <v>2621</v>
      </c>
      <c r="D569" s="266" t="s">
        <v>2603</v>
      </c>
      <c r="E569" s="310">
        <v>10965.5</v>
      </c>
      <c r="F569" s="344" t="s">
        <v>2696</v>
      </c>
      <c r="G569" s="326">
        <v>10965.5</v>
      </c>
      <c r="H569" s="98">
        <f t="shared" si="12"/>
        <v>0</v>
      </c>
      <c r="I569" s="266" t="s">
        <v>27</v>
      </c>
    </row>
    <row r="570" spans="1:9" x14ac:dyDescent="0.25">
      <c r="A570" s="269"/>
      <c r="B570" s="283" t="s">
        <v>2085</v>
      </c>
      <c r="C570" s="388" t="s">
        <v>2621</v>
      </c>
      <c r="D570" s="266" t="s">
        <v>8</v>
      </c>
      <c r="E570" s="310">
        <v>838.5</v>
      </c>
      <c r="F570" s="53">
        <v>41737</v>
      </c>
      <c r="G570" s="52">
        <v>838.5</v>
      </c>
      <c r="H570" s="98">
        <f t="shared" si="12"/>
        <v>0</v>
      </c>
      <c r="I570" s="266" t="s">
        <v>8</v>
      </c>
    </row>
    <row r="571" spans="1:9" x14ac:dyDescent="0.25">
      <c r="A571" s="269"/>
      <c r="B571" s="283" t="s">
        <v>2086</v>
      </c>
      <c r="C571" s="388" t="s">
        <v>2621</v>
      </c>
      <c r="D571" s="266" t="s">
        <v>68</v>
      </c>
      <c r="E571" s="310">
        <v>3237</v>
      </c>
      <c r="F571" s="78" t="s">
        <v>2697</v>
      </c>
      <c r="G571" s="52">
        <v>3237</v>
      </c>
      <c r="H571" s="98">
        <f t="shared" si="12"/>
        <v>0</v>
      </c>
      <c r="I571" s="266" t="s">
        <v>12</v>
      </c>
    </row>
    <row r="572" spans="1:9" x14ac:dyDescent="0.25">
      <c r="A572" s="269"/>
      <c r="B572" s="283" t="s">
        <v>2087</v>
      </c>
      <c r="C572" s="388" t="s">
        <v>2621</v>
      </c>
      <c r="D572" s="266" t="s">
        <v>100</v>
      </c>
      <c r="E572" s="310">
        <v>25290</v>
      </c>
      <c r="F572" s="53">
        <v>41738</v>
      </c>
      <c r="G572" s="52">
        <v>25290</v>
      </c>
      <c r="H572" s="331">
        <f t="shared" si="12"/>
        <v>0</v>
      </c>
      <c r="I572" s="266" t="s">
        <v>27</v>
      </c>
    </row>
    <row r="573" spans="1:9" x14ac:dyDescent="0.25">
      <c r="A573" s="269"/>
      <c r="B573" s="283" t="s">
        <v>2088</v>
      </c>
      <c r="C573" s="388" t="s">
        <v>2621</v>
      </c>
      <c r="D573" s="266" t="s">
        <v>509</v>
      </c>
      <c r="E573" s="310">
        <v>29525.4</v>
      </c>
      <c r="F573" s="53">
        <v>41737</v>
      </c>
      <c r="G573" s="52">
        <v>29525.4</v>
      </c>
      <c r="H573" s="331">
        <f t="shared" si="12"/>
        <v>0</v>
      </c>
      <c r="I573" s="266" t="s">
        <v>8</v>
      </c>
    </row>
    <row r="574" spans="1:9" x14ac:dyDescent="0.25">
      <c r="A574" s="269"/>
      <c r="B574" s="283" t="s">
        <v>2090</v>
      </c>
      <c r="C574" s="388" t="s">
        <v>2621</v>
      </c>
      <c r="D574" s="266" t="s">
        <v>85</v>
      </c>
      <c r="E574" s="310">
        <v>13085</v>
      </c>
      <c r="F574" s="53">
        <v>41738</v>
      </c>
      <c r="G574" s="52">
        <v>13085</v>
      </c>
      <c r="H574" s="331">
        <f t="shared" si="12"/>
        <v>0</v>
      </c>
      <c r="I574" s="266" t="s">
        <v>27</v>
      </c>
    </row>
    <row r="575" spans="1:9" x14ac:dyDescent="0.25">
      <c r="A575" s="269"/>
      <c r="B575" s="283" t="s">
        <v>2091</v>
      </c>
      <c r="C575" s="388" t="s">
        <v>2621</v>
      </c>
      <c r="D575" s="266" t="s">
        <v>18</v>
      </c>
      <c r="E575" s="310">
        <v>615</v>
      </c>
      <c r="F575" s="53">
        <v>41737</v>
      </c>
      <c r="G575" s="52">
        <v>615</v>
      </c>
      <c r="H575" s="331">
        <f t="shared" si="12"/>
        <v>0</v>
      </c>
      <c r="I575" s="266"/>
    </row>
    <row r="576" spans="1:9" x14ac:dyDescent="0.25">
      <c r="A576" s="269"/>
      <c r="B576" s="283" t="s">
        <v>2092</v>
      </c>
      <c r="C576" s="388" t="s">
        <v>2621</v>
      </c>
      <c r="D576" s="273" t="s">
        <v>53</v>
      </c>
      <c r="E576" s="318">
        <v>0</v>
      </c>
      <c r="F576" s="53"/>
      <c r="G576" s="52"/>
      <c r="H576" s="331">
        <f t="shared" si="12"/>
        <v>0</v>
      </c>
      <c r="I576" s="266" t="s">
        <v>513</v>
      </c>
    </row>
    <row r="577" spans="1:9" x14ac:dyDescent="0.25">
      <c r="A577" s="269"/>
      <c r="B577" s="283" t="s">
        <v>2095</v>
      </c>
      <c r="C577" s="388" t="s">
        <v>2621</v>
      </c>
      <c r="D577" s="266" t="s">
        <v>91</v>
      </c>
      <c r="E577" s="310">
        <v>1427</v>
      </c>
      <c r="F577" s="53">
        <v>41738</v>
      </c>
      <c r="G577" s="52">
        <v>1427</v>
      </c>
      <c r="H577" s="98">
        <f t="shared" si="12"/>
        <v>0</v>
      </c>
      <c r="I577" s="266" t="s">
        <v>27</v>
      </c>
    </row>
    <row r="578" spans="1:9" x14ac:dyDescent="0.25">
      <c r="A578" s="269"/>
      <c r="B578" s="283" t="s">
        <v>2096</v>
      </c>
      <c r="C578" s="388" t="s">
        <v>2621</v>
      </c>
      <c r="D578" s="266" t="s">
        <v>75</v>
      </c>
      <c r="E578" s="310">
        <v>898.2</v>
      </c>
      <c r="F578" s="53">
        <v>41738</v>
      </c>
      <c r="G578" s="52">
        <v>898.2</v>
      </c>
      <c r="H578" s="331">
        <f t="shared" si="12"/>
        <v>0</v>
      </c>
      <c r="I578" s="266" t="s">
        <v>27</v>
      </c>
    </row>
    <row r="579" spans="1:9" x14ac:dyDescent="0.25">
      <c r="A579" s="269"/>
      <c r="B579" s="283" t="s">
        <v>2097</v>
      </c>
      <c r="C579" s="388" t="s">
        <v>2621</v>
      </c>
      <c r="D579" s="266" t="s">
        <v>136</v>
      </c>
      <c r="E579" s="310">
        <v>1479.6</v>
      </c>
      <c r="F579" s="53">
        <v>41737</v>
      </c>
      <c r="G579" s="52">
        <v>1479.6</v>
      </c>
      <c r="H579" s="98">
        <f t="shared" si="12"/>
        <v>0</v>
      </c>
      <c r="I579" s="266"/>
    </row>
    <row r="580" spans="1:9" x14ac:dyDescent="0.25">
      <c r="A580" s="269"/>
      <c r="B580" s="283" t="s">
        <v>2099</v>
      </c>
      <c r="C580" s="388" t="s">
        <v>2621</v>
      </c>
      <c r="D580" s="266" t="s">
        <v>545</v>
      </c>
      <c r="E580" s="310">
        <v>13034.4</v>
      </c>
      <c r="F580" s="53">
        <v>41738</v>
      </c>
      <c r="G580" s="52">
        <v>13034.4</v>
      </c>
      <c r="H580" s="331">
        <f t="shared" si="12"/>
        <v>0</v>
      </c>
      <c r="I580" s="266" t="s">
        <v>27</v>
      </c>
    </row>
    <row r="581" spans="1:9" x14ac:dyDescent="0.25">
      <c r="A581" s="269"/>
      <c r="B581" s="283" t="s">
        <v>2100</v>
      </c>
      <c r="C581" s="388" t="s">
        <v>2621</v>
      </c>
      <c r="D581" s="266" t="s">
        <v>88</v>
      </c>
      <c r="E581" s="310">
        <v>5040</v>
      </c>
      <c r="F581" s="53">
        <v>41738</v>
      </c>
      <c r="G581" s="52">
        <v>5040</v>
      </c>
      <c r="H581" s="331">
        <f t="shared" si="12"/>
        <v>0</v>
      </c>
      <c r="I581" s="266" t="s">
        <v>27</v>
      </c>
    </row>
    <row r="582" spans="1:9" x14ac:dyDescent="0.25">
      <c r="A582" s="269"/>
      <c r="B582" s="283" t="s">
        <v>2101</v>
      </c>
      <c r="C582" s="388" t="s">
        <v>2621</v>
      </c>
      <c r="D582" s="266" t="s">
        <v>74</v>
      </c>
      <c r="E582" s="310">
        <v>1611</v>
      </c>
      <c r="F582" s="53">
        <v>41737</v>
      </c>
      <c r="G582" s="52">
        <v>1611</v>
      </c>
      <c r="H582" s="331">
        <f t="shared" si="12"/>
        <v>0</v>
      </c>
      <c r="I582" s="266"/>
    </row>
    <row r="583" spans="1:9" x14ac:dyDescent="0.25">
      <c r="A583" s="269"/>
      <c r="B583" s="283" t="s">
        <v>2102</v>
      </c>
      <c r="C583" s="388" t="s">
        <v>2621</v>
      </c>
      <c r="D583" s="266" t="s">
        <v>766</v>
      </c>
      <c r="E583" s="310">
        <v>3221.6</v>
      </c>
      <c r="F583" s="53">
        <v>41738</v>
      </c>
      <c r="G583" s="52">
        <v>3221.6</v>
      </c>
      <c r="H583" s="331">
        <f t="shared" si="12"/>
        <v>0</v>
      </c>
      <c r="I583" s="266" t="s">
        <v>27</v>
      </c>
    </row>
    <row r="584" spans="1:9" x14ac:dyDescent="0.25">
      <c r="A584" s="269"/>
      <c r="B584" s="283" t="s">
        <v>2103</v>
      </c>
      <c r="C584" s="388" t="s">
        <v>2621</v>
      </c>
      <c r="D584" s="266" t="s">
        <v>704</v>
      </c>
      <c r="E584" s="310">
        <v>1595</v>
      </c>
      <c r="F584" s="53">
        <v>41738</v>
      </c>
      <c r="G584" s="64">
        <v>1595</v>
      </c>
      <c r="H584" s="331">
        <f t="shared" si="12"/>
        <v>0</v>
      </c>
      <c r="I584" s="266" t="s">
        <v>21</v>
      </c>
    </row>
    <row r="585" spans="1:9" x14ac:dyDescent="0.25">
      <c r="A585" s="269"/>
      <c r="B585" s="283" t="s">
        <v>2105</v>
      </c>
      <c r="C585" s="388" t="s">
        <v>2621</v>
      </c>
      <c r="D585" s="266" t="s">
        <v>2698</v>
      </c>
      <c r="E585" s="310">
        <v>1520</v>
      </c>
      <c r="F585" s="53">
        <v>41738</v>
      </c>
      <c r="G585" s="64">
        <v>1520</v>
      </c>
      <c r="H585" s="331">
        <f t="shared" si="12"/>
        <v>0</v>
      </c>
      <c r="I585" s="266" t="s">
        <v>21</v>
      </c>
    </row>
    <row r="586" spans="1:9" x14ac:dyDescent="0.25">
      <c r="A586" s="269"/>
      <c r="B586" s="283" t="s">
        <v>2106</v>
      </c>
      <c r="C586" s="388" t="s">
        <v>2621</v>
      </c>
      <c r="D586" s="266" t="s">
        <v>2126</v>
      </c>
      <c r="E586" s="310">
        <v>10183.200000000001</v>
      </c>
      <c r="F586" s="53">
        <v>41738</v>
      </c>
      <c r="G586" s="64">
        <v>10183.200000000001</v>
      </c>
      <c r="H586" s="331">
        <f t="shared" si="12"/>
        <v>0</v>
      </c>
      <c r="I586" s="266" t="s">
        <v>217</v>
      </c>
    </row>
    <row r="587" spans="1:9" x14ac:dyDescent="0.25">
      <c r="A587" s="269"/>
      <c r="B587" s="283" t="s">
        <v>2107</v>
      </c>
      <c r="C587" s="388" t="s">
        <v>2621</v>
      </c>
      <c r="D587" s="266" t="s">
        <v>435</v>
      </c>
      <c r="E587" s="310">
        <v>3765.5</v>
      </c>
      <c r="F587" s="317" t="s">
        <v>2699</v>
      </c>
      <c r="G587" s="52">
        <v>3765.5</v>
      </c>
      <c r="H587" s="331">
        <f t="shared" si="12"/>
        <v>0</v>
      </c>
      <c r="I587" s="266" t="s">
        <v>8</v>
      </c>
    </row>
    <row r="588" spans="1:9" x14ac:dyDescent="0.25">
      <c r="A588" s="269"/>
      <c r="B588" s="283" t="s">
        <v>2108</v>
      </c>
      <c r="C588" s="388" t="s">
        <v>2621</v>
      </c>
      <c r="D588" s="266" t="s">
        <v>47</v>
      </c>
      <c r="E588" s="310">
        <v>2767.2</v>
      </c>
      <c r="F588" s="53">
        <v>41738</v>
      </c>
      <c r="G588" s="52">
        <v>2767.2</v>
      </c>
      <c r="H588" s="331">
        <f t="shared" si="12"/>
        <v>0</v>
      </c>
      <c r="I588" s="266" t="s">
        <v>30</v>
      </c>
    </row>
    <row r="589" spans="1:9" x14ac:dyDescent="0.25">
      <c r="A589" s="269"/>
      <c r="B589" s="283" t="s">
        <v>2109</v>
      </c>
      <c r="C589" s="388" t="s">
        <v>2621</v>
      </c>
      <c r="D589" s="266" t="s">
        <v>2700</v>
      </c>
      <c r="E589" s="310">
        <v>1032.7</v>
      </c>
      <c r="F589" s="53">
        <v>41738</v>
      </c>
      <c r="G589" s="52">
        <v>1032.7</v>
      </c>
      <c r="H589" s="331">
        <f t="shared" si="12"/>
        <v>0</v>
      </c>
      <c r="I589" s="266" t="s">
        <v>30</v>
      </c>
    </row>
    <row r="590" spans="1:9" x14ac:dyDescent="0.25">
      <c r="A590" s="269"/>
      <c r="B590" s="283" t="s">
        <v>2110</v>
      </c>
      <c r="C590" s="388" t="s">
        <v>2621</v>
      </c>
      <c r="D590" s="266" t="s">
        <v>2655</v>
      </c>
      <c r="E590" s="310">
        <v>12163</v>
      </c>
      <c r="F590" s="317" t="s">
        <v>2701</v>
      </c>
      <c r="G590" s="52">
        <v>12163</v>
      </c>
      <c r="H590" s="331">
        <f t="shared" si="12"/>
        <v>0</v>
      </c>
      <c r="I590" s="266" t="s">
        <v>8</v>
      </c>
    </row>
    <row r="591" spans="1:9" x14ac:dyDescent="0.25">
      <c r="A591" s="269"/>
      <c r="B591" s="283" t="s">
        <v>2111</v>
      </c>
      <c r="C591" s="388" t="s">
        <v>2621</v>
      </c>
      <c r="D591" s="266" t="s">
        <v>152</v>
      </c>
      <c r="E591" s="310">
        <v>6984.4</v>
      </c>
      <c r="F591" s="53">
        <v>41737</v>
      </c>
      <c r="G591" s="52">
        <v>6984.4</v>
      </c>
      <c r="H591" s="331">
        <f t="shared" si="12"/>
        <v>0</v>
      </c>
      <c r="I591" s="266"/>
    </row>
    <row r="592" spans="1:9" x14ac:dyDescent="0.25">
      <c r="A592" s="269"/>
      <c r="B592" s="283" t="s">
        <v>2112</v>
      </c>
      <c r="C592" s="388" t="s">
        <v>2621</v>
      </c>
      <c r="D592" s="266" t="s">
        <v>14</v>
      </c>
      <c r="E592" s="310">
        <v>5040</v>
      </c>
      <c r="F592" s="317" t="s">
        <v>2702</v>
      </c>
      <c r="G592" s="52">
        <v>5040</v>
      </c>
      <c r="H592" s="98">
        <f t="shared" si="12"/>
        <v>0</v>
      </c>
      <c r="I592" s="266" t="s">
        <v>12</v>
      </c>
    </row>
    <row r="593" spans="1:9" x14ac:dyDescent="0.25">
      <c r="A593" s="269">
        <v>41738</v>
      </c>
      <c r="B593" s="283" t="s">
        <v>2113</v>
      </c>
      <c r="C593" s="388" t="s">
        <v>2621</v>
      </c>
      <c r="D593" s="266" t="s">
        <v>2464</v>
      </c>
      <c r="E593" s="310">
        <v>16023</v>
      </c>
      <c r="F593" s="313" t="s">
        <v>2703</v>
      </c>
      <c r="G593" s="52">
        <v>16023</v>
      </c>
      <c r="H593" s="331">
        <f t="shared" si="12"/>
        <v>0</v>
      </c>
      <c r="I593" s="266" t="s">
        <v>8</v>
      </c>
    </row>
    <row r="594" spans="1:9" x14ac:dyDescent="0.25">
      <c r="A594" s="269"/>
      <c r="B594" s="283" t="s">
        <v>2115</v>
      </c>
      <c r="C594" s="388" t="s">
        <v>2621</v>
      </c>
      <c r="D594" s="266" t="s">
        <v>2464</v>
      </c>
      <c r="E594" s="310">
        <v>2959.6</v>
      </c>
      <c r="F594" s="313" t="s">
        <v>2704</v>
      </c>
      <c r="G594" s="52">
        <v>2959.6</v>
      </c>
      <c r="H594" s="98">
        <f t="shared" si="12"/>
        <v>0</v>
      </c>
      <c r="I594" s="66" t="s">
        <v>8</v>
      </c>
    </row>
    <row r="595" spans="1:9" x14ac:dyDescent="0.25">
      <c r="A595" s="269"/>
      <c r="B595" s="283" t="s">
        <v>2116</v>
      </c>
      <c r="C595" s="388" t="s">
        <v>2621</v>
      </c>
      <c r="D595" s="266" t="s">
        <v>2464</v>
      </c>
      <c r="E595" s="310">
        <v>9506</v>
      </c>
      <c r="F595" s="53">
        <v>41738</v>
      </c>
      <c r="G595" s="52">
        <v>9506</v>
      </c>
      <c r="H595" s="331">
        <f t="shared" si="12"/>
        <v>0</v>
      </c>
      <c r="I595" s="266" t="s">
        <v>8</v>
      </c>
    </row>
    <row r="596" spans="1:9" x14ac:dyDescent="0.25">
      <c r="A596" s="269"/>
      <c r="B596" s="283" t="s">
        <v>2118</v>
      </c>
      <c r="C596" s="388" t="s">
        <v>2621</v>
      </c>
      <c r="D596" s="266" t="s">
        <v>106</v>
      </c>
      <c r="E596" s="310">
        <v>138050</v>
      </c>
      <c r="F596" s="53">
        <v>41744</v>
      </c>
      <c r="G596" s="52">
        <v>138050</v>
      </c>
      <c r="H596" s="331">
        <f t="shared" si="12"/>
        <v>0</v>
      </c>
      <c r="I596" s="266"/>
    </row>
    <row r="597" spans="1:9" x14ac:dyDescent="0.25">
      <c r="A597" s="269"/>
      <c r="B597" s="283" t="s">
        <v>2120</v>
      </c>
      <c r="C597" s="388" t="s">
        <v>2621</v>
      </c>
      <c r="D597" s="266" t="s">
        <v>106</v>
      </c>
      <c r="E597" s="310">
        <v>452300</v>
      </c>
      <c r="F597" s="313">
        <v>41772</v>
      </c>
      <c r="G597" s="326">
        <v>452300</v>
      </c>
      <c r="H597" s="98">
        <f t="shared" si="12"/>
        <v>0</v>
      </c>
      <c r="I597" s="266"/>
    </row>
    <row r="598" spans="1:9" x14ac:dyDescent="0.25">
      <c r="A598" s="269"/>
      <c r="B598" s="283" t="s">
        <v>2121</v>
      </c>
      <c r="C598" s="388" t="s">
        <v>2621</v>
      </c>
      <c r="D598" s="266" t="s">
        <v>11</v>
      </c>
      <c r="E598" s="310">
        <v>47254</v>
      </c>
      <c r="F598" s="313">
        <v>41777</v>
      </c>
      <c r="G598" s="326">
        <v>47254</v>
      </c>
      <c r="H598" s="331">
        <f t="shared" si="12"/>
        <v>0</v>
      </c>
      <c r="I598" s="266" t="s">
        <v>30</v>
      </c>
    </row>
    <row r="599" spans="1:9" x14ac:dyDescent="0.25">
      <c r="A599" s="269"/>
      <c r="B599" s="283" t="s">
        <v>2122</v>
      </c>
      <c r="C599" s="388" t="s">
        <v>2621</v>
      </c>
      <c r="D599" s="266" t="s">
        <v>23</v>
      </c>
      <c r="E599" s="310">
        <v>6701</v>
      </c>
      <c r="F599" s="53">
        <v>41738</v>
      </c>
      <c r="G599" s="52">
        <v>6701</v>
      </c>
      <c r="H599" s="331">
        <f t="shared" si="12"/>
        <v>0</v>
      </c>
      <c r="I599" s="266"/>
    </row>
    <row r="600" spans="1:9" x14ac:dyDescent="0.25">
      <c r="A600" s="269"/>
      <c r="B600" s="283" t="s">
        <v>2124</v>
      </c>
      <c r="C600" s="388" t="s">
        <v>2621</v>
      </c>
      <c r="D600" s="273" t="s">
        <v>53</v>
      </c>
      <c r="E600" s="318">
        <v>0</v>
      </c>
      <c r="F600" s="53"/>
      <c r="G600" s="52"/>
      <c r="H600" s="331">
        <f t="shared" si="12"/>
        <v>0</v>
      </c>
      <c r="I600" s="266" t="s">
        <v>513</v>
      </c>
    </row>
    <row r="601" spans="1:9" x14ac:dyDescent="0.25">
      <c r="A601" s="269"/>
      <c r="B601" s="283" t="s">
        <v>2125</v>
      </c>
      <c r="C601" s="388" t="s">
        <v>2621</v>
      </c>
      <c r="D601" s="266" t="s">
        <v>116</v>
      </c>
      <c r="E601" s="310">
        <v>6922</v>
      </c>
      <c r="F601" s="53">
        <v>41738</v>
      </c>
      <c r="G601" s="52">
        <v>6922</v>
      </c>
      <c r="H601" s="331">
        <f t="shared" si="12"/>
        <v>0</v>
      </c>
      <c r="I601" s="266"/>
    </row>
    <row r="602" spans="1:9" x14ac:dyDescent="0.25">
      <c r="A602" s="269"/>
      <c r="B602" s="283" t="s">
        <v>2127</v>
      </c>
      <c r="C602" s="388" t="s">
        <v>2621</v>
      </c>
      <c r="D602" s="266" t="s">
        <v>123</v>
      </c>
      <c r="E602" s="310">
        <v>5054</v>
      </c>
      <c r="F602" s="53">
        <v>41741</v>
      </c>
      <c r="G602" s="52">
        <v>5054</v>
      </c>
      <c r="H602" s="331">
        <f t="shared" si="12"/>
        <v>0</v>
      </c>
      <c r="I602" s="266" t="s">
        <v>8</v>
      </c>
    </row>
    <row r="603" spans="1:9" x14ac:dyDescent="0.25">
      <c r="A603" s="269"/>
      <c r="B603" s="283" t="s">
        <v>2128</v>
      </c>
      <c r="C603" s="388" t="s">
        <v>2621</v>
      </c>
      <c r="D603" s="266" t="s">
        <v>22</v>
      </c>
      <c r="E603" s="310">
        <v>3038</v>
      </c>
      <c r="F603" s="53">
        <v>41745</v>
      </c>
      <c r="G603" s="52">
        <v>3038</v>
      </c>
      <c r="H603" s="331">
        <f t="shared" si="12"/>
        <v>0</v>
      </c>
      <c r="I603" s="266"/>
    </row>
    <row r="604" spans="1:9" x14ac:dyDescent="0.25">
      <c r="A604" s="269"/>
      <c r="B604" s="283" t="s">
        <v>2130</v>
      </c>
      <c r="C604" s="388" t="s">
        <v>2621</v>
      </c>
      <c r="D604" s="266" t="s">
        <v>250</v>
      </c>
      <c r="E604" s="315">
        <v>11822</v>
      </c>
      <c r="F604" s="78" t="s">
        <v>2705</v>
      </c>
      <c r="G604" s="52">
        <v>11822</v>
      </c>
      <c r="H604" s="98">
        <f t="shared" si="12"/>
        <v>0</v>
      </c>
      <c r="I604" s="266" t="s">
        <v>65</v>
      </c>
    </row>
    <row r="605" spans="1:9" x14ac:dyDescent="0.25">
      <c r="A605" s="269"/>
      <c r="B605" s="283" t="s">
        <v>2133</v>
      </c>
      <c r="C605" s="388" t="s">
        <v>2621</v>
      </c>
      <c r="D605" s="266" t="s">
        <v>959</v>
      </c>
      <c r="E605" s="310">
        <v>4424</v>
      </c>
      <c r="F605" s="317" t="s">
        <v>2706</v>
      </c>
      <c r="G605" s="52">
        <v>4424</v>
      </c>
      <c r="H605" s="331">
        <f t="shared" si="12"/>
        <v>0</v>
      </c>
      <c r="I605" s="266" t="s">
        <v>21</v>
      </c>
    </row>
    <row r="606" spans="1:9" x14ac:dyDescent="0.25">
      <c r="A606" s="269"/>
      <c r="B606" s="283" t="s">
        <v>2135</v>
      </c>
      <c r="C606" s="388" t="s">
        <v>2621</v>
      </c>
      <c r="D606" s="266" t="s">
        <v>13</v>
      </c>
      <c r="E606" s="310">
        <v>2640</v>
      </c>
      <c r="F606" s="53">
        <v>41738</v>
      </c>
      <c r="G606" s="52">
        <v>2640</v>
      </c>
      <c r="H606" s="331">
        <f t="shared" si="12"/>
        <v>0</v>
      </c>
      <c r="I606" s="266"/>
    </row>
    <row r="607" spans="1:9" x14ac:dyDescent="0.25">
      <c r="A607" s="269"/>
      <c r="B607" s="283" t="s">
        <v>2136</v>
      </c>
      <c r="C607" s="388" t="s">
        <v>2621</v>
      </c>
      <c r="D607" s="266" t="s">
        <v>502</v>
      </c>
      <c r="E607" s="310">
        <v>2705</v>
      </c>
      <c r="F607" s="53">
        <v>41738</v>
      </c>
      <c r="G607" s="52">
        <v>2705</v>
      </c>
      <c r="H607" s="98">
        <f t="shared" si="12"/>
        <v>0</v>
      </c>
      <c r="I607" s="266"/>
    </row>
    <row r="608" spans="1:9" x14ac:dyDescent="0.25">
      <c r="A608" s="269"/>
      <c r="B608" s="283" t="s">
        <v>2137</v>
      </c>
      <c r="C608" s="388" t="s">
        <v>2621</v>
      </c>
      <c r="D608" s="266" t="s">
        <v>886</v>
      </c>
      <c r="E608" s="310">
        <v>8257</v>
      </c>
      <c r="F608" s="53">
        <v>41738</v>
      </c>
      <c r="G608" s="52">
        <v>8257</v>
      </c>
      <c r="H608" s="331">
        <f t="shared" si="12"/>
        <v>0</v>
      </c>
      <c r="I608" s="266"/>
    </row>
    <row r="609" spans="1:9" x14ac:dyDescent="0.25">
      <c r="A609" s="269"/>
      <c r="B609" s="283" t="s">
        <v>2139</v>
      </c>
      <c r="C609" s="388" t="s">
        <v>2621</v>
      </c>
      <c r="D609" s="266" t="s">
        <v>260</v>
      </c>
      <c r="E609" s="310">
        <v>1764</v>
      </c>
      <c r="F609" s="53">
        <v>41738</v>
      </c>
      <c r="G609" s="52">
        <v>1764</v>
      </c>
      <c r="H609" s="331">
        <f t="shared" si="12"/>
        <v>0</v>
      </c>
      <c r="I609" s="266" t="s">
        <v>217</v>
      </c>
    </row>
    <row r="610" spans="1:9" x14ac:dyDescent="0.25">
      <c r="A610" s="269"/>
      <c r="B610" s="283" t="s">
        <v>2140</v>
      </c>
      <c r="C610" s="388" t="s">
        <v>2621</v>
      </c>
      <c r="D610" s="266" t="s">
        <v>55</v>
      </c>
      <c r="E610" s="310">
        <v>423</v>
      </c>
      <c r="F610" s="53">
        <v>41738</v>
      </c>
      <c r="G610" s="52">
        <v>423</v>
      </c>
      <c r="H610" s="331">
        <f t="shared" si="12"/>
        <v>0</v>
      </c>
      <c r="I610" s="266"/>
    </row>
    <row r="611" spans="1:9" x14ac:dyDescent="0.25">
      <c r="A611" s="269"/>
      <c r="B611" s="283" t="s">
        <v>2141</v>
      </c>
      <c r="C611" s="388" t="s">
        <v>2621</v>
      </c>
      <c r="D611" s="266" t="s">
        <v>49</v>
      </c>
      <c r="E611" s="310">
        <v>5632</v>
      </c>
      <c r="F611" s="505"/>
      <c r="G611" s="506"/>
      <c r="H611" s="331">
        <f t="shared" si="12"/>
        <v>5632</v>
      </c>
      <c r="I611" s="266"/>
    </row>
    <row r="612" spans="1:9" x14ac:dyDescent="0.25">
      <c r="A612" s="269"/>
      <c r="B612" s="283" t="s">
        <v>2142</v>
      </c>
      <c r="C612" s="388" t="s">
        <v>2621</v>
      </c>
      <c r="D612" s="266" t="s">
        <v>62</v>
      </c>
      <c r="E612" s="310">
        <v>27678</v>
      </c>
      <c r="F612" s="53">
        <v>41738</v>
      </c>
      <c r="G612" s="52">
        <v>27678</v>
      </c>
      <c r="H612" s="331">
        <f t="shared" si="12"/>
        <v>0</v>
      </c>
      <c r="I612" s="266"/>
    </row>
    <row r="613" spans="1:9" x14ac:dyDescent="0.25">
      <c r="A613" s="269"/>
      <c r="B613" s="283" t="s">
        <v>2143</v>
      </c>
      <c r="C613" s="388" t="s">
        <v>2621</v>
      </c>
      <c r="D613" s="266" t="s">
        <v>8</v>
      </c>
      <c r="E613" s="310">
        <v>607</v>
      </c>
      <c r="F613" s="53">
        <v>41738</v>
      </c>
      <c r="G613" s="52">
        <v>607</v>
      </c>
      <c r="H613" s="331">
        <f t="shared" si="12"/>
        <v>0</v>
      </c>
      <c r="I613" s="266" t="s">
        <v>8</v>
      </c>
    </row>
    <row r="614" spans="1:9" x14ac:dyDescent="0.25">
      <c r="A614" s="269"/>
      <c r="B614" s="283" t="s">
        <v>2144</v>
      </c>
      <c r="C614" s="388" t="s">
        <v>2621</v>
      </c>
      <c r="D614" s="266" t="s">
        <v>12</v>
      </c>
      <c r="E614" s="310">
        <v>656</v>
      </c>
      <c r="F614" s="53">
        <v>41738</v>
      </c>
      <c r="G614" s="52">
        <v>656</v>
      </c>
      <c r="H614" s="331">
        <f t="shared" si="12"/>
        <v>0</v>
      </c>
      <c r="I614" s="266"/>
    </row>
    <row r="615" spans="1:9" x14ac:dyDescent="0.25">
      <c r="A615" s="263"/>
      <c r="B615" s="369"/>
      <c r="C615" s="286"/>
      <c r="D615" s="31" t="s">
        <v>1206</v>
      </c>
      <c r="E615" s="58"/>
      <c r="F615" s="340"/>
      <c r="G615" s="58"/>
      <c r="H615" s="60"/>
    </row>
    <row r="616" spans="1:9" x14ac:dyDescent="0.25">
      <c r="A616" s="263"/>
      <c r="B616" s="369"/>
      <c r="C616" s="286"/>
      <c r="D616" s="31" t="s">
        <v>1280</v>
      </c>
      <c r="E616" s="58"/>
      <c r="F616" s="340"/>
      <c r="G616" s="58"/>
      <c r="H616" s="60"/>
    </row>
    <row r="617" spans="1:9" x14ac:dyDescent="0.25">
      <c r="A617" s="332"/>
      <c r="B617" s="370"/>
      <c r="C617" s="371"/>
      <c r="D617" s="372" t="s">
        <v>1207</v>
      </c>
      <c r="E617" s="373"/>
      <c r="F617" s="374"/>
      <c r="G617" s="373"/>
      <c r="H617" s="60"/>
    </row>
    <row r="618" spans="1:9" ht="18.75" x14ac:dyDescent="0.3">
      <c r="A618" s="589" t="str">
        <f>A549</f>
        <v>REMISIONES DE    ABRIL         2 0 1 4</v>
      </c>
      <c r="B618" s="589"/>
      <c r="C618" s="589"/>
      <c r="D618" s="589"/>
      <c r="E618" s="589"/>
      <c r="F618" s="589"/>
      <c r="G618" s="339"/>
      <c r="H618" s="135"/>
    </row>
    <row r="619" spans="1:9" ht="35.25" thickBot="1" x14ac:dyDescent="0.35">
      <c r="A619" s="340" t="s">
        <v>1</v>
      </c>
      <c r="B619" s="256" t="s">
        <v>2</v>
      </c>
      <c r="C619" s="257"/>
      <c r="D619" s="258" t="s">
        <v>1531</v>
      </c>
      <c r="E619" s="259" t="s">
        <v>4</v>
      </c>
      <c r="F619" s="418" t="s">
        <v>5</v>
      </c>
      <c r="G619" s="419" t="s">
        <v>6</v>
      </c>
      <c r="H619" s="420" t="s">
        <v>7</v>
      </c>
    </row>
    <row r="620" spans="1:9" ht="15.75" thickTop="1" x14ac:dyDescent="0.25">
      <c r="A620" s="269">
        <v>41738</v>
      </c>
      <c r="B620" s="375" t="s">
        <v>2145</v>
      </c>
      <c r="C620" s="388" t="s">
        <v>2621</v>
      </c>
      <c r="D620" s="266" t="s">
        <v>8</v>
      </c>
      <c r="E620" s="310">
        <v>3258</v>
      </c>
      <c r="F620" s="53">
        <v>41738</v>
      </c>
      <c r="G620" s="52">
        <v>3258</v>
      </c>
      <c r="H620" s="467">
        <f t="shared" ref="H620:H683" si="13">E620-G620</f>
        <v>0</v>
      </c>
      <c r="I620" s="266"/>
    </row>
    <row r="621" spans="1:9" x14ac:dyDescent="0.25">
      <c r="A621" s="269"/>
      <c r="B621" s="375" t="s">
        <v>2146</v>
      </c>
      <c r="C621" s="388" t="s">
        <v>2621</v>
      </c>
      <c r="D621" s="266" t="s">
        <v>2707</v>
      </c>
      <c r="E621" s="310">
        <v>2234</v>
      </c>
      <c r="F621" s="53">
        <v>41738</v>
      </c>
      <c r="G621" s="52">
        <v>2234</v>
      </c>
      <c r="H621" s="331">
        <f t="shared" si="13"/>
        <v>0</v>
      </c>
      <c r="I621" s="266"/>
    </row>
    <row r="622" spans="1:9" x14ac:dyDescent="0.25">
      <c r="A622" s="269"/>
      <c r="B622" s="375" t="s">
        <v>2147</v>
      </c>
      <c r="C622" s="388" t="s">
        <v>2621</v>
      </c>
      <c r="D622" s="266" t="s">
        <v>8</v>
      </c>
      <c r="E622" s="310">
        <v>534</v>
      </c>
      <c r="F622" s="53">
        <v>41738</v>
      </c>
      <c r="G622" s="52">
        <v>534</v>
      </c>
      <c r="H622" s="331">
        <f t="shared" si="13"/>
        <v>0</v>
      </c>
      <c r="I622" s="266"/>
    </row>
    <row r="623" spans="1:9" x14ac:dyDescent="0.25">
      <c r="A623" s="269"/>
      <c r="B623" s="375" t="s">
        <v>2148</v>
      </c>
      <c r="C623" s="388" t="s">
        <v>2621</v>
      </c>
      <c r="D623" s="266" t="s">
        <v>260</v>
      </c>
      <c r="E623" s="310">
        <v>600</v>
      </c>
      <c r="F623" s="53">
        <v>41738</v>
      </c>
      <c r="G623" s="52">
        <v>600</v>
      </c>
      <c r="H623" s="331">
        <f t="shared" si="13"/>
        <v>0</v>
      </c>
      <c r="I623" s="266"/>
    </row>
    <row r="624" spans="1:9" x14ac:dyDescent="0.25">
      <c r="A624" s="269"/>
      <c r="B624" s="375" t="s">
        <v>2149</v>
      </c>
      <c r="C624" s="388" t="s">
        <v>2621</v>
      </c>
      <c r="D624" s="266" t="s">
        <v>366</v>
      </c>
      <c r="E624" s="310">
        <v>8625.5</v>
      </c>
      <c r="F624" s="53">
        <v>41738</v>
      </c>
      <c r="G624" s="52">
        <v>8625.5</v>
      </c>
      <c r="H624" s="331">
        <f t="shared" si="13"/>
        <v>0</v>
      </c>
      <c r="I624" s="266"/>
    </row>
    <row r="625" spans="1:9" x14ac:dyDescent="0.25">
      <c r="A625" s="269"/>
      <c r="B625" s="375" t="s">
        <v>2150</v>
      </c>
      <c r="C625" s="388" t="s">
        <v>2621</v>
      </c>
      <c r="D625" s="266" t="s">
        <v>130</v>
      </c>
      <c r="E625" s="310">
        <v>2941</v>
      </c>
      <c r="F625" s="53">
        <v>41738</v>
      </c>
      <c r="G625" s="52">
        <v>2941</v>
      </c>
      <c r="H625" s="98">
        <f t="shared" si="13"/>
        <v>0</v>
      </c>
      <c r="I625" s="266"/>
    </row>
    <row r="626" spans="1:9" x14ac:dyDescent="0.25">
      <c r="A626" s="269"/>
      <c r="B626" s="375" t="s">
        <v>2152</v>
      </c>
      <c r="C626" s="388" t="s">
        <v>2621</v>
      </c>
      <c r="D626" s="266" t="s">
        <v>2708</v>
      </c>
      <c r="E626" s="310">
        <v>2692</v>
      </c>
      <c r="F626" s="53">
        <v>41738</v>
      </c>
      <c r="G626" s="52">
        <v>2692</v>
      </c>
      <c r="H626" s="331">
        <f t="shared" si="13"/>
        <v>0</v>
      </c>
      <c r="I626" s="266"/>
    </row>
    <row r="627" spans="1:9" x14ac:dyDescent="0.25">
      <c r="A627" s="269"/>
      <c r="B627" s="375" t="s">
        <v>2153</v>
      </c>
      <c r="C627" s="388" t="s">
        <v>2621</v>
      </c>
      <c r="D627" s="266" t="s">
        <v>8</v>
      </c>
      <c r="E627" s="310">
        <v>190</v>
      </c>
      <c r="F627" s="53">
        <v>41738</v>
      </c>
      <c r="G627" s="52">
        <v>190</v>
      </c>
      <c r="H627" s="331">
        <f t="shared" si="13"/>
        <v>0</v>
      </c>
      <c r="I627" s="266"/>
    </row>
    <row r="628" spans="1:9" x14ac:dyDescent="0.25">
      <c r="A628" s="269"/>
      <c r="B628" s="375" t="s">
        <v>2154</v>
      </c>
      <c r="C628" s="388" t="s">
        <v>2621</v>
      </c>
      <c r="D628" s="266" t="s">
        <v>74</v>
      </c>
      <c r="E628" s="310">
        <v>1503</v>
      </c>
      <c r="F628" s="53">
        <v>41738</v>
      </c>
      <c r="G628" s="52">
        <v>1503</v>
      </c>
      <c r="H628" s="331">
        <f t="shared" si="13"/>
        <v>0</v>
      </c>
      <c r="I628" s="266"/>
    </row>
    <row r="629" spans="1:9" x14ac:dyDescent="0.25">
      <c r="A629" s="269"/>
      <c r="B629" s="375" t="s">
        <v>2155</v>
      </c>
      <c r="C629" s="388" t="s">
        <v>2621</v>
      </c>
      <c r="D629" s="266" t="s">
        <v>57</v>
      </c>
      <c r="E629" s="310">
        <v>980</v>
      </c>
      <c r="F629" s="53">
        <v>41739</v>
      </c>
      <c r="G629" s="64">
        <v>980</v>
      </c>
      <c r="H629" s="331">
        <f t="shared" si="13"/>
        <v>0</v>
      </c>
      <c r="I629" s="266"/>
    </row>
    <row r="630" spans="1:9" x14ac:dyDescent="0.25">
      <c r="A630" s="269"/>
      <c r="B630" s="375" t="s">
        <v>2156</v>
      </c>
      <c r="C630" s="388" t="s">
        <v>2621</v>
      </c>
      <c r="D630" s="266" t="s">
        <v>2427</v>
      </c>
      <c r="E630" s="310">
        <v>1524</v>
      </c>
      <c r="F630" s="313" t="s">
        <v>2709</v>
      </c>
      <c r="G630" s="64">
        <v>1524</v>
      </c>
      <c r="H630" s="331">
        <f t="shared" si="13"/>
        <v>0</v>
      </c>
      <c r="I630" s="266"/>
    </row>
    <row r="631" spans="1:9" x14ac:dyDescent="0.25">
      <c r="A631" s="269"/>
      <c r="B631" s="375" t="s">
        <v>2157</v>
      </c>
      <c r="C631" s="388" t="s">
        <v>2621</v>
      </c>
      <c r="D631" s="266" t="s">
        <v>348</v>
      </c>
      <c r="E631" s="310">
        <v>954</v>
      </c>
      <c r="F631" s="53">
        <v>41739</v>
      </c>
      <c r="G631" s="64">
        <v>954</v>
      </c>
      <c r="H631" s="331">
        <f t="shared" si="13"/>
        <v>0</v>
      </c>
      <c r="I631" s="266"/>
    </row>
    <row r="632" spans="1:9" x14ac:dyDescent="0.25">
      <c r="A632" s="269"/>
      <c r="B632" s="375" t="s">
        <v>2158</v>
      </c>
      <c r="C632" s="388" t="s">
        <v>2621</v>
      </c>
      <c r="D632" s="266" t="s">
        <v>58</v>
      </c>
      <c r="E632" s="310">
        <v>2149</v>
      </c>
      <c r="F632" s="53">
        <v>41739</v>
      </c>
      <c r="G632" s="64">
        <v>2149</v>
      </c>
      <c r="H632" s="331">
        <f t="shared" si="13"/>
        <v>0</v>
      </c>
      <c r="I632" s="266"/>
    </row>
    <row r="633" spans="1:9" x14ac:dyDescent="0.25">
      <c r="A633" s="269"/>
      <c r="B633" s="375" t="s">
        <v>2159</v>
      </c>
      <c r="C633" s="388" t="s">
        <v>2621</v>
      </c>
      <c r="D633" s="266" t="s">
        <v>124</v>
      </c>
      <c r="E633" s="310">
        <v>4958</v>
      </c>
      <c r="F633" s="53">
        <v>41739</v>
      </c>
      <c r="G633" s="64">
        <v>4958</v>
      </c>
      <c r="H633" s="331">
        <f t="shared" si="13"/>
        <v>0</v>
      </c>
      <c r="I633" s="266"/>
    </row>
    <row r="634" spans="1:9" x14ac:dyDescent="0.25">
      <c r="A634" s="269"/>
      <c r="B634" s="375" t="s">
        <v>2160</v>
      </c>
      <c r="C634" s="388" t="s">
        <v>2621</v>
      </c>
      <c r="D634" s="266" t="s">
        <v>66</v>
      </c>
      <c r="E634" s="310">
        <v>2288</v>
      </c>
      <c r="F634" s="53">
        <v>41739</v>
      </c>
      <c r="G634" s="64">
        <v>2288</v>
      </c>
      <c r="H634" s="331">
        <f t="shared" si="13"/>
        <v>0</v>
      </c>
      <c r="I634" s="266"/>
    </row>
    <row r="635" spans="1:9" x14ac:dyDescent="0.25">
      <c r="A635" s="269"/>
      <c r="B635" s="375" t="s">
        <v>2161</v>
      </c>
      <c r="C635" s="388" t="s">
        <v>2621</v>
      </c>
      <c r="D635" s="266" t="s">
        <v>144</v>
      </c>
      <c r="E635" s="310">
        <v>5684</v>
      </c>
      <c r="F635" s="53">
        <v>41739</v>
      </c>
      <c r="G635" s="64">
        <v>5684</v>
      </c>
      <c r="H635" s="331">
        <f t="shared" si="13"/>
        <v>0</v>
      </c>
      <c r="I635" s="266"/>
    </row>
    <row r="636" spans="1:9" x14ac:dyDescent="0.25">
      <c r="A636" s="269"/>
      <c r="B636" s="375" t="s">
        <v>2162</v>
      </c>
      <c r="C636" s="388" t="s">
        <v>2621</v>
      </c>
      <c r="D636" s="266" t="s">
        <v>349</v>
      </c>
      <c r="E636" s="310">
        <v>1467</v>
      </c>
      <c r="F636" s="53">
        <v>41739</v>
      </c>
      <c r="G636" s="64">
        <v>1467</v>
      </c>
      <c r="H636" s="331">
        <f t="shared" si="13"/>
        <v>0</v>
      </c>
      <c r="I636" s="266"/>
    </row>
    <row r="637" spans="1:9" x14ac:dyDescent="0.25">
      <c r="A637" s="269"/>
      <c r="B637" s="375" t="s">
        <v>2163</v>
      </c>
      <c r="C637" s="388" t="s">
        <v>2621</v>
      </c>
      <c r="D637" s="266" t="s">
        <v>29</v>
      </c>
      <c r="E637" s="310">
        <v>1069</v>
      </c>
      <c r="F637" s="53">
        <v>41739</v>
      </c>
      <c r="G637" s="64">
        <v>1069</v>
      </c>
      <c r="H637" s="98">
        <f t="shared" si="13"/>
        <v>0</v>
      </c>
      <c r="I637" s="266"/>
    </row>
    <row r="638" spans="1:9" x14ac:dyDescent="0.25">
      <c r="A638" s="269"/>
      <c r="B638" s="375" t="s">
        <v>2164</v>
      </c>
      <c r="C638" s="388" t="s">
        <v>2621</v>
      </c>
      <c r="D638" s="266" t="s">
        <v>304</v>
      </c>
      <c r="E638" s="310">
        <v>14682</v>
      </c>
      <c r="F638" s="53">
        <v>41739</v>
      </c>
      <c r="G638" s="64">
        <v>14682</v>
      </c>
      <c r="H638" s="98">
        <f t="shared" si="13"/>
        <v>0</v>
      </c>
      <c r="I638" s="266"/>
    </row>
    <row r="639" spans="1:9" x14ac:dyDescent="0.25">
      <c r="A639" s="269"/>
      <c r="B639" s="375" t="s">
        <v>2165</v>
      </c>
      <c r="C639" s="388" t="s">
        <v>2621</v>
      </c>
      <c r="D639" s="266" t="s">
        <v>338</v>
      </c>
      <c r="E639" s="310">
        <v>603</v>
      </c>
      <c r="F639" s="53">
        <v>41739</v>
      </c>
      <c r="G639" s="52">
        <v>603</v>
      </c>
      <c r="H639" s="98">
        <f t="shared" si="13"/>
        <v>0</v>
      </c>
      <c r="I639" s="266"/>
    </row>
    <row r="640" spans="1:9" x14ac:dyDescent="0.25">
      <c r="A640" s="269"/>
      <c r="B640" s="375" t="s">
        <v>2166</v>
      </c>
      <c r="C640" s="388" t="s">
        <v>2621</v>
      </c>
      <c r="D640" s="266" t="s">
        <v>60</v>
      </c>
      <c r="E640" s="310">
        <v>6927</v>
      </c>
      <c r="F640" s="319" t="s">
        <v>2710</v>
      </c>
      <c r="G640" s="52">
        <v>6927</v>
      </c>
      <c r="H640" s="331">
        <f t="shared" si="13"/>
        <v>0</v>
      </c>
      <c r="I640" s="266"/>
    </row>
    <row r="641" spans="1:9" x14ac:dyDescent="0.25">
      <c r="A641" s="269"/>
      <c r="B641" s="375" t="s">
        <v>2167</v>
      </c>
      <c r="C641" s="388" t="s">
        <v>2621</v>
      </c>
      <c r="D641" s="266" t="s">
        <v>152</v>
      </c>
      <c r="E641" s="310">
        <v>7154</v>
      </c>
      <c r="F641" s="53">
        <v>41739</v>
      </c>
      <c r="G641" s="64">
        <v>7154</v>
      </c>
      <c r="H641" s="331">
        <f t="shared" si="13"/>
        <v>0</v>
      </c>
      <c r="I641" s="266"/>
    </row>
    <row r="642" spans="1:9" x14ac:dyDescent="0.25">
      <c r="A642" s="269"/>
      <c r="B642" s="375" t="s">
        <v>2168</v>
      </c>
      <c r="C642" s="388" t="s">
        <v>2621</v>
      </c>
      <c r="D642" s="266" t="s">
        <v>47</v>
      </c>
      <c r="E642" s="310">
        <v>2467</v>
      </c>
      <c r="F642" s="53">
        <v>41739</v>
      </c>
      <c r="G642" s="64">
        <v>2467</v>
      </c>
      <c r="H642" s="331">
        <f t="shared" si="13"/>
        <v>0</v>
      </c>
      <c r="I642" s="266"/>
    </row>
    <row r="643" spans="1:9" x14ac:dyDescent="0.25">
      <c r="A643" s="269"/>
      <c r="B643" s="375" t="s">
        <v>2169</v>
      </c>
      <c r="C643" s="388" t="s">
        <v>2621</v>
      </c>
      <c r="D643" s="266" t="s">
        <v>32</v>
      </c>
      <c r="E643" s="310">
        <v>8556</v>
      </c>
      <c r="F643" s="53">
        <v>41739</v>
      </c>
      <c r="G643" s="64">
        <v>8556</v>
      </c>
      <c r="H643" s="98">
        <f t="shared" si="13"/>
        <v>0</v>
      </c>
      <c r="I643" s="266"/>
    </row>
    <row r="644" spans="1:9" x14ac:dyDescent="0.25">
      <c r="A644" s="269"/>
      <c r="B644" s="375" t="s">
        <v>2170</v>
      </c>
      <c r="C644" s="388" t="s">
        <v>2621</v>
      </c>
      <c r="D644" s="266" t="s">
        <v>2427</v>
      </c>
      <c r="E644" s="310">
        <v>13442</v>
      </c>
      <c r="F644" s="53">
        <v>41738</v>
      </c>
      <c r="G644" s="52">
        <v>13442</v>
      </c>
      <c r="H644" s="331">
        <f t="shared" si="13"/>
        <v>0</v>
      </c>
      <c r="I644" s="266"/>
    </row>
    <row r="645" spans="1:9" x14ac:dyDescent="0.25">
      <c r="A645" s="269"/>
      <c r="B645" s="375" t="s">
        <v>2171</v>
      </c>
      <c r="C645" s="388" t="s">
        <v>2621</v>
      </c>
      <c r="D645" s="266" t="s">
        <v>68</v>
      </c>
      <c r="E645" s="310">
        <v>2115</v>
      </c>
      <c r="F645" s="53">
        <v>41738</v>
      </c>
      <c r="G645" s="52">
        <v>2115</v>
      </c>
      <c r="H645" s="331">
        <f t="shared" si="13"/>
        <v>0</v>
      </c>
      <c r="I645" s="266"/>
    </row>
    <row r="646" spans="1:9" x14ac:dyDescent="0.25">
      <c r="A646" s="269"/>
      <c r="B646" s="375" t="s">
        <v>2173</v>
      </c>
      <c r="C646" s="388" t="s">
        <v>2621</v>
      </c>
      <c r="D646" s="266" t="s">
        <v>180</v>
      </c>
      <c r="E646" s="310">
        <v>16827</v>
      </c>
      <c r="F646" s="53">
        <v>41751</v>
      </c>
      <c r="G646" s="52">
        <v>16827</v>
      </c>
      <c r="H646" s="331">
        <f t="shared" si="13"/>
        <v>0</v>
      </c>
      <c r="I646" s="40"/>
    </row>
    <row r="647" spans="1:9" x14ac:dyDescent="0.25">
      <c r="A647" s="269"/>
      <c r="B647" s="375" t="s">
        <v>2174</v>
      </c>
      <c r="C647" s="388" t="s">
        <v>2621</v>
      </c>
      <c r="D647" s="266" t="s">
        <v>144</v>
      </c>
      <c r="E647" s="310">
        <v>989</v>
      </c>
      <c r="F647" s="53">
        <v>41739</v>
      </c>
      <c r="G647" s="52">
        <v>989</v>
      </c>
      <c r="H647" s="331">
        <f t="shared" si="13"/>
        <v>0</v>
      </c>
      <c r="I647" s="36"/>
    </row>
    <row r="648" spans="1:9" x14ac:dyDescent="0.25">
      <c r="A648" s="269"/>
      <c r="B648" s="375" t="s">
        <v>2175</v>
      </c>
      <c r="C648" s="388" t="s">
        <v>2621</v>
      </c>
      <c r="D648" s="266" t="s">
        <v>299</v>
      </c>
      <c r="E648" s="310">
        <v>4377</v>
      </c>
      <c r="F648" s="53">
        <v>41738</v>
      </c>
      <c r="G648" s="52">
        <v>4377</v>
      </c>
      <c r="H648" s="98">
        <f t="shared" si="13"/>
        <v>0</v>
      </c>
      <c r="I648" s="36"/>
    </row>
    <row r="649" spans="1:9" x14ac:dyDescent="0.25">
      <c r="A649" s="269"/>
      <c r="B649" s="375" t="s">
        <v>2177</v>
      </c>
      <c r="C649" s="388" t="s">
        <v>2621</v>
      </c>
      <c r="D649" s="266" t="s">
        <v>8</v>
      </c>
      <c r="E649" s="310">
        <v>8076</v>
      </c>
      <c r="F649" s="53">
        <v>41738</v>
      </c>
      <c r="G649" s="52">
        <v>8076</v>
      </c>
      <c r="H649" s="331">
        <f t="shared" si="13"/>
        <v>0</v>
      </c>
      <c r="I649" s="36"/>
    </row>
    <row r="650" spans="1:9" x14ac:dyDescent="0.25">
      <c r="A650" s="269"/>
      <c r="B650" s="375" t="s">
        <v>2178</v>
      </c>
      <c r="C650" s="388" t="s">
        <v>2621</v>
      </c>
      <c r="D650" s="266" t="s">
        <v>19</v>
      </c>
      <c r="E650" s="310">
        <v>12000</v>
      </c>
      <c r="F650" s="53">
        <v>41738</v>
      </c>
      <c r="G650" s="52">
        <v>12000</v>
      </c>
      <c r="H650" s="331">
        <f t="shared" si="13"/>
        <v>0</v>
      </c>
      <c r="I650" s="36"/>
    </row>
    <row r="651" spans="1:9" x14ac:dyDescent="0.25">
      <c r="A651" s="269"/>
      <c r="B651" s="375" t="s">
        <v>2179</v>
      </c>
      <c r="C651" s="388" t="s">
        <v>2621</v>
      </c>
      <c r="D651" s="266" t="s">
        <v>133</v>
      </c>
      <c r="E651" s="310">
        <v>47404</v>
      </c>
      <c r="F651" s="53">
        <v>41738</v>
      </c>
      <c r="G651" s="52">
        <v>47404</v>
      </c>
      <c r="H651" s="331">
        <f t="shared" si="13"/>
        <v>0</v>
      </c>
      <c r="I651" s="36"/>
    </row>
    <row r="652" spans="1:9" x14ac:dyDescent="0.25">
      <c r="A652" s="269"/>
      <c r="B652" s="375" t="s">
        <v>2180</v>
      </c>
      <c r="C652" s="388" t="s">
        <v>2621</v>
      </c>
      <c r="D652" s="266" t="s">
        <v>478</v>
      </c>
      <c r="E652" s="310">
        <v>22643</v>
      </c>
      <c r="F652" s="53">
        <v>41739</v>
      </c>
      <c r="G652" s="52">
        <v>22643</v>
      </c>
      <c r="H652" s="331">
        <f t="shared" si="13"/>
        <v>0</v>
      </c>
      <c r="I652" s="36"/>
    </row>
    <row r="653" spans="1:9" x14ac:dyDescent="0.25">
      <c r="A653" s="269"/>
      <c r="B653" s="375" t="s">
        <v>2181</v>
      </c>
      <c r="C653" s="388" t="s">
        <v>2621</v>
      </c>
      <c r="D653" s="266" t="s">
        <v>106</v>
      </c>
      <c r="E653" s="310">
        <v>35811</v>
      </c>
      <c r="F653" s="53">
        <v>41744</v>
      </c>
      <c r="G653" s="52">
        <v>35811</v>
      </c>
      <c r="H653" s="331">
        <f t="shared" si="13"/>
        <v>0</v>
      </c>
      <c r="I653" s="36"/>
    </row>
    <row r="654" spans="1:9" x14ac:dyDescent="0.25">
      <c r="A654" s="269"/>
      <c r="B654" s="375" t="s">
        <v>2182</v>
      </c>
      <c r="C654" s="388" t="s">
        <v>2621</v>
      </c>
      <c r="D654" s="266" t="s">
        <v>19</v>
      </c>
      <c r="E654" s="310">
        <v>8500</v>
      </c>
      <c r="F654" s="53">
        <v>41739</v>
      </c>
      <c r="G654" s="52">
        <v>8500</v>
      </c>
      <c r="H654" s="331">
        <f t="shared" si="13"/>
        <v>0</v>
      </c>
      <c r="I654" s="36"/>
    </row>
    <row r="655" spans="1:9" x14ac:dyDescent="0.25">
      <c r="A655" s="269"/>
      <c r="B655" s="375" t="s">
        <v>2183</v>
      </c>
      <c r="C655" s="388" t="s">
        <v>2621</v>
      </c>
      <c r="D655" s="266" t="s">
        <v>667</v>
      </c>
      <c r="E655" s="310">
        <v>12129</v>
      </c>
      <c r="F655" s="53">
        <v>41739</v>
      </c>
      <c r="G655" s="52">
        <v>12129</v>
      </c>
      <c r="H655" s="98">
        <f t="shared" si="13"/>
        <v>0</v>
      </c>
      <c r="I655" s="36"/>
    </row>
    <row r="656" spans="1:9" x14ac:dyDescent="0.25">
      <c r="A656" s="269"/>
      <c r="B656" s="375" t="s">
        <v>2184</v>
      </c>
      <c r="C656" s="388" t="s">
        <v>2621</v>
      </c>
      <c r="D656" s="266" t="s">
        <v>74</v>
      </c>
      <c r="E656" s="310">
        <v>1542</v>
      </c>
      <c r="F656" s="53">
        <v>41738</v>
      </c>
      <c r="G656" s="52">
        <v>1542</v>
      </c>
      <c r="H656" s="331">
        <f t="shared" si="13"/>
        <v>0</v>
      </c>
      <c r="I656" s="36"/>
    </row>
    <row r="657" spans="1:9" x14ac:dyDescent="0.25">
      <c r="A657" s="269"/>
      <c r="B657" s="375" t="s">
        <v>2185</v>
      </c>
      <c r="C657" s="388" t="s">
        <v>2621</v>
      </c>
      <c r="D657" s="266" t="s">
        <v>147</v>
      </c>
      <c r="E657" s="310">
        <v>280</v>
      </c>
      <c r="F657" s="53">
        <v>41738</v>
      </c>
      <c r="G657" s="52">
        <v>280</v>
      </c>
      <c r="H657" s="331">
        <f t="shared" si="13"/>
        <v>0</v>
      </c>
      <c r="I657" s="36"/>
    </row>
    <row r="658" spans="1:9" x14ac:dyDescent="0.25">
      <c r="A658" s="269"/>
      <c r="B658" s="375" t="s">
        <v>2186</v>
      </c>
      <c r="C658" s="388" t="s">
        <v>2621</v>
      </c>
      <c r="D658" s="266" t="s">
        <v>16</v>
      </c>
      <c r="E658" s="310">
        <v>23083</v>
      </c>
      <c r="F658" s="53">
        <v>41752</v>
      </c>
      <c r="G658" s="52">
        <v>23083</v>
      </c>
      <c r="H658" s="331">
        <f t="shared" si="13"/>
        <v>0</v>
      </c>
      <c r="I658" s="36"/>
    </row>
    <row r="659" spans="1:9" x14ac:dyDescent="0.25">
      <c r="A659" s="269"/>
      <c r="B659" s="375" t="s">
        <v>2188</v>
      </c>
      <c r="C659" s="388" t="s">
        <v>2621</v>
      </c>
      <c r="D659" s="266" t="s">
        <v>2711</v>
      </c>
      <c r="E659" s="310">
        <v>170</v>
      </c>
      <c r="F659" s="53">
        <v>41738</v>
      </c>
      <c r="G659" s="52">
        <v>170</v>
      </c>
      <c r="H659" s="331">
        <f t="shared" si="13"/>
        <v>0</v>
      </c>
      <c r="I659" s="36"/>
    </row>
    <row r="660" spans="1:9" x14ac:dyDescent="0.25">
      <c r="A660" s="269"/>
      <c r="B660" s="375" t="s">
        <v>2190</v>
      </c>
      <c r="C660" s="388" t="s">
        <v>2621</v>
      </c>
      <c r="D660" s="266" t="s">
        <v>307</v>
      </c>
      <c r="E660" s="310">
        <v>8624</v>
      </c>
      <c r="F660" s="53">
        <v>41739</v>
      </c>
      <c r="G660" s="52">
        <v>8624</v>
      </c>
      <c r="H660" s="331">
        <f t="shared" si="13"/>
        <v>0</v>
      </c>
      <c r="I660" s="36"/>
    </row>
    <row r="661" spans="1:9" x14ac:dyDescent="0.25">
      <c r="A661" s="269">
        <v>41739</v>
      </c>
      <c r="B661" s="375" t="s">
        <v>2191</v>
      </c>
      <c r="C661" s="388" t="s">
        <v>2621</v>
      </c>
      <c r="D661" s="266" t="s">
        <v>115</v>
      </c>
      <c r="E661" s="310">
        <v>878</v>
      </c>
      <c r="F661" s="53">
        <v>41739</v>
      </c>
      <c r="G661" s="52">
        <v>878</v>
      </c>
      <c r="H661" s="331">
        <f t="shared" si="13"/>
        <v>0</v>
      </c>
      <c r="I661" s="266"/>
    </row>
    <row r="662" spans="1:9" x14ac:dyDescent="0.25">
      <c r="A662" s="269"/>
      <c r="B662" s="375" t="s">
        <v>2192</v>
      </c>
      <c r="C662" s="388" t="s">
        <v>2621</v>
      </c>
      <c r="D662" s="266" t="s">
        <v>435</v>
      </c>
      <c r="E662" s="310">
        <v>3773</v>
      </c>
      <c r="F662" s="317" t="s">
        <v>2712</v>
      </c>
      <c r="G662" s="52">
        <v>3773</v>
      </c>
      <c r="H662" s="331">
        <f t="shared" si="13"/>
        <v>0</v>
      </c>
      <c r="I662" s="66" t="s">
        <v>8</v>
      </c>
    </row>
    <row r="663" spans="1:9" x14ac:dyDescent="0.25">
      <c r="A663" s="269"/>
      <c r="B663" s="375" t="s">
        <v>2194</v>
      </c>
      <c r="C663" s="388" t="s">
        <v>2621</v>
      </c>
      <c r="D663" s="266" t="s">
        <v>14</v>
      </c>
      <c r="E663" s="310">
        <v>7280</v>
      </c>
      <c r="F663" s="53">
        <v>41739</v>
      </c>
      <c r="G663" s="52">
        <v>7280</v>
      </c>
      <c r="H663" s="331">
        <f t="shared" si="13"/>
        <v>0</v>
      </c>
      <c r="I663" s="266" t="s">
        <v>21</v>
      </c>
    </row>
    <row r="664" spans="1:9" x14ac:dyDescent="0.25">
      <c r="A664" s="269"/>
      <c r="B664" s="375" t="s">
        <v>2195</v>
      </c>
      <c r="C664" s="388" t="s">
        <v>2621</v>
      </c>
      <c r="D664" s="266" t="s">
        <v>152</v>
      </c>
      <c r="E664" s="310">
        <v>7706</v>
      </c>
      <c r="F664" s="53">
        <v>41739</v>
      </c>
      <c r="G664" s="52">
        <v>7706</v>
      </c>
      <c r="H664" s="331">
        <f t="shared" si="13"/>
        <v>0</v>
      </c>
      <c r="I664" s="266"/>
    </row>
    <row r="665" spans="1:9" x14ac:dyDescent="0.25">
      <c r="A665" s="269"/>
      <c r="B665" s="375" t="s">
        <v>2196</v>
      </c>
      <c r="C665" s="388" t="s">
        <v>2621</v>
      </c>
      <c r="D665" s="266" t="s">
        <v>19</v>
      </c>
      <c r="E665" s="310">
        <v>46583</v>
      </c>
      <c r="F665" s="53">
        <v>41739</v>
      </c>
      <c r="G665" s="52">
        <v>46583</v>
      </c>
      <c r="H665" s="98">
        <f t="shared" si="13"/>
        <v>0</v>
      </c>
      <c r="I665" s="266"/>
    </row>
    <row r="666" spans="1:9" x14ac:dyDescent="0.25">
      <c r="A666" s="269"/>
      <c r="B666" s="375" t="s">
        <v>2198</v>
      </c>
      <c r="C666" s="388" t="s">
        <v>2621</v>
      </c>
      <c r="D666" s="266" t="s">
        <v>16</v>
      </c>
      <c r="E666" s="310">
        <v>113416.9</v>
      </c>
      <c r="F666" s="53">
        <v>41752</v>
      </c>
      <c r="G666" s="52">
        <v>113416.9</v>
      </c>
      <c r="H666" s="331">
        <f t="shared" si="13"/>
        <v>0</v>
      </c>
      <c r="I666" s="266"/>
    </row>
    <row r="667" spans="1:9" x14ac:dyDescent="0.25">
      <c r="A667" s="269"/>
      <c r="B667" s="375" t="s">
        <v>2199</v>
      </c>
      <c r="C667" s="388" t="s">
        <v>2621</v>
      </c>
      <c r="D667" s="266" t="s">
        <v>842</v>
      </c>
      <c r="E667" s="310">
        <v>913.5</v>
      </c>
      <c r="F667" s="53">
        <v>41739</v>
      </c>
      <c r="G667" s="52">
        <v>913.5</v>
      </c>
      <c r="H667" s="331">
        <f t="shared" si="13"/>
        <v>0</v>
      </c>
      <c r="I667" s="266" t="s">
        <v>8</v>
      </c>
    </row>
    <row r="668" spans="1:9" x14ac:dyDescent="0.25">
      <c r="A668" s="269"/>
      <c r="B668" s="375" t="s">
        <v>2200</v>
      </c>
      <c r="C668" s="388" t="s">
        <v>2621</v>
      </c>
      <c r="D668" s="266" t="s">
        <v>13</v>
      </c>
      <c r="E668" s="310">
        <v>3329</v>
      </c>
      <c r="F668" s="53">
        <v>41739</v>
      </c>
      <c r="G668" s="52">
        <v>3329</v>
      </c>
      <c r="H668" s="98">
        <f t="shared" si="13"/>
        <v>0</v>
      </c>
      <c r="I668" s="266" t="s">
        <v>21</v>
      </c>
    </row>
    <row r="669" spans="1:9" x14ac:dyDescent="0.25">
      <c r="A669" s="269"/>
      <c r="B669" s="375" t="s">
        <v>2202</v>
      </c>
      <c r="C669" s="388" t="s">
        <v>2621</v>
      </c>
      <c r="D669" s="266" t="s">
        <v>23</v>
      </c>
      <c r="E669" s="310">
        <v>3704.5</v>
      </c>
      <c r="F669" s="53">
        <v>41739</v>
      </c>
      <c r="G669" s="52">
        <v>3704.5</v>
      </c>
      <c r="H669" s="98">
        <f t="shared" si="13"/>
        <v>0</v>
      </c>
      <c r="I669" s="266" t="s">
        <v>8</v>
      </c>
    </row>
    <row r="670" spans="1:9" x14ac:dyDescent="0.25">
      <c r="A670" s="269"/>
      <c r="B670" s="375" t="s">
        <v>2203</v>
      </c>
      <c r="C670" s="388" t="s">
        <v>2621</v>
      </c>
      <c r="D670" s="266" t="s">
        <v>50</v>
      </c>
      <c r="E670" s="310">
        <v>1503</v>
      </c>
      <c r="F670" s="53">
        <v>41739</v>
      </c>
      <c r="G670" s="52">
        <v>1503</v>
      </c>
      <c r="H670" s="331">
        <f t="shared" si="13"/>
        <v>0</v>
      </c>
      <c r="I670" s="266" t="s">
        <v>8</v>
      </c>
    </row>
    <row r="671" spans="1:9" x14ac:dyDescent="0.25">
      <c r="A671" s="269"/>
      <c r="B671" s="375" t="s">
        <v>2204</v>
      </c>
      <c r="C671" s="388" t="s">
        <v>2621</v>
      </c>
      <c r="D671" s="266" t="s">
        <v>50</v>
      </c>
      <c r="E671" s="310">
        <v>5024</v>
      </c>
      <c r="F671" s="53">
        <v>41739</v>
      </c>
      <c r="G671" s="52">
        <v>5024</v>
      </c>
      <c r="H671" s="331">
        <f t="shared" si="13"/>
        <v>0</v>
      </c>
      <c r="I671" s="266" t="s">
        <v>8</v>
      </c>
    </row>
    <row r="672" spans="1:9" x14ac:dyDescent="0.25">
      <c r="A672" s="269"/>
      <c r="B672" s="375" t="s">
        <v>2205</v>
      </c>
      <c r="C672" s="388" t="s">
        <v>2621</v>
      </c>
      <c r="D672" s="266" t="s">
        <v>2713</v>
      </c>
      <c r="E672" s="310">
        <v>475.5</v>
      </c>
      <c r="F672" s="53">
        <v>41739</v>
      </c>
      <c r="G672" s="52">
        <v>475.5</v>
      </c>
      <c r="H672" s="331">
        <f t="shared" si="13"/>
        <v>0</v>
      </c>
      <c r="I672" s="266" t="s">
        <v>8</v>
      </c>
    </row>
    <row r="673" spans="1:9" x14ac:dyDescent="0.25">
      <c r="A673" s="269"/>
      <c r="B673" s="375" t="s">
        <v>2206</v>
      </c>
      <c r="C673" s="388" t="s">
        <v>2621</v>
      </c>
      <c r="D673" s="266" t="s">
        <v>50</v>
      </c>
      <c r="E673" s="310">
        <v>4875</v>
      </c>
      <c r="F673" s="53">
        <v>41739</v>
      </c>
      <c r="G673" s="52">
        <v>4875</v>
      </c>
      <c r="H673" s="331">
        <f t="shared" si="13"/>
        <v>0</v>
      </c>
      <c r="I673" s="266" t="s">
        <v>8</v>
      </c>
    </row>
    <row r="674" spans="1:9" x14ac:dyDescent="0.25">
      <c r="A674" s="269"/>
      <c r="B674" s="375" t="s">
        <v>2207</v>
      </c>
      <c r="C674" s="388" t="s">
        <v>2621</v>
      </c>
      <c r="D674" s="266" t="s">
        <v>57</v>
      </c>
      <c r="E674" s="310">
        <v>1470</v>
      </c>
      <c r="F674" s="53">
        <v>41740</v>
      </c>
      <c r="G674" s="52">
        <v>1470</v>
      </c>
      <c r="H674" s="331">
        <f t="shared" si="13"/>
        <v>0</v>
      </c>
      <c r="I674" s="266" t="s">
        <v>30</v>
      </c>
    </row>
    <row r="675" spans="1:9" x14ac:dyDescent="0.25">
      <c r="A675" s="269"/>
      <c r="B675" s="375" t="s">
        <v>2208</v>
      </c>
      <c r="C675" s="388" t="s">
        <v>2621</v>
      </c>
      <c r="D675" s="266" t="s">
        <v>260</v>
      </c>
      <c r="E675" s="310">
        <v>1764</v>
      </c>
      <c r="F675" s="53">
        <v>41739</v>
      </c>
      <c r="G675" s="52">
        <v>1764</v>
      </c>
      <c r="H675" s="331">
        <f t="shared" si="13"/>
        <v>0</v>
      </c>
      <c r="I675" s="266" t="s">
        <v>65</v>
      </c>
    </row>
    <row r="676" spans="1:9" x14ac:dyDescent="0.25">
      <c r="A676" s="269"/>
      <c r="B676" s="375" t="s">
        <v>2209</v>
      </c>
      <c r="C676" s="388" t="s">
        <v>2621</v>
      </c>
      <c r="D676" s="266" t="s">
        <v>11</v>
      </c>
      <c r="E676" s="310">
        <v>47310.2</v>
      </c>
      <c r="F676" s="313">
        <v>41777</v>
      </c>
      <c r="G676" s="326">
        <v>47310.2</v>
      </c>
      <c r="H676" s="331">
        <f t="shared" si="13"/>
        <v>0</v>
      </c>
      <c r="I676" s="266" t="s">
        <v>217</v>
      </c>
    </row>
    <row r="677" spans="1:9" x14ac:dyDescent="0.25">
      <c r="A677" s="269"/>
      <c r="B677" s="375" t="s">
        <v>2210</v>
      </c>
      <c r="C677" s="388" t="s">
        <v>2621</v>
      </c>
      <c r="D677" s="266" t="s">
        <v>29</v>
      </c>
      <c r="E677" s="310">
        <v>5232.5</v>
      </c>
      <c r="F677" s="53">
        <v>41740</v>
      </c>
      <c r="G677" s="52">
        <v>5232.5</v>
      </c>
      <c r="H677" s="331">
        <f t="shared" si="13"/>
        <v>0</v>
      </c>
      <c r="I677" s="266" t="s">
        <v>30</v>
      </c>
    </row>
    <row r="678" spans="1:9" x14ac:dyDescent="0.25">
      <c r="A678" s="269"/>
      <c r="B678" s="375" t="s">
        <v>2211</v>
      </c>
      <c r="C678" s="388" t="s">
        <v>2621</v>
      </c>
      <c r="D678" s="266" t="s">
        <v>502</v>
      </c>
      <c r="E678" s="310">
        <v>894</v>
      </c>
      <c r="F678" s="53">
        <v>41739</v>
      </c>
      <c r="G678" s="52">
        <v>894</v>
      </c>
      <c r="H678" s="331">
        <f t="shared" si="13"/>
        <v>0</v>
      </c>
      <c r="I678" s="266" t="s">
        <v>8</v>
      </c>
    </row>
    <row r="679" spans="1:9" x14ac:dyDescent="0.25">
      <c r="A679" s="269"/>
      <c r="B679" s="375" t="s">
        <v>2212</v>
      </c>
      <c r="C679" s="388" t="s">
        <v>2621</v>
      </c>
      <c r="D679" s="266" t="s">
        <v>250</v>
      </c>
      <c r="E679" s="310">
        <v>11688.6</v>
      </c>
      <c r="F679" s="53">
        <v>41740</v>
      </c>
      <c r="G679" s="52">
        <v>11688.6</v>
      </c>
      <c r="H679" s="331">
        <f t="shared" si="13"/>
        <v>0</v>
      </c>
      <c r="I679" s="266" t="s">
        <v>30</v>
      </c>
    </row>
    <row r="680" spans="1:9" x14ac:dyDescent="0.25">
      <c r="A680" s="269"/>
      <c r="B680" s="375" t="s">
        <v>2213</v>
      </c>
      <c r="C680" s="388" t="s">
        <v>2621</v>
      </c>
      <c r="D680" s="266" t="s">
        <v>55</v>
      </c>
      <c r="E680" s="310">
        <v>7181.5</v>
      </c>
      <c r="F680" s="53">
        <v>41739</v>
      </c>
      <c r="G680" s="52">
        <v>7181.5</v>
      </c>
      <c r="H680" s="331">
        <f t="shared" si="13"/>
        <v>0</v>
      </c>
      <c r="I680" s="266" t="s">
        <v>8</v>
      </c>
    </row>
    <row r="681" spans="1:9" x14ac:dyDescent="0.25">
      <c r="A681" s="269"/>
      <c r="B681" s="375" t="s">
        <v>2215</v>
      </c>
      <c r="C681" s="388" t="s">
        <v>2621</v>
      </c>
      <c r="D681" s="266" t="s">
        <v>54</v>
      </c>
      <c r="E681" s="310">
        <v>7353.2</v>
      </c>
      <c r="F681" s="53">
        <v>41740</v>
      </c>
      <c r="G681" s="52">
        <v>7353.2</v>
      </c>
      <c r="H681" s="331">
        <f t="shared" si="13"/>
        <v>0</v>
      </c>
      <c r="I681" s="266" t="s">
        <v>30</v>
      </c>
    </row>
    <row r="682" spans="1:9" x14ac:dyDescent="0.25">
      <c r="A682" s="269"/>
      <c r="B682" s="375" t="s">
        <v>2217</v>
      </c>
      <c r="C682" s="388" t="s">
        <v>2621</v>
      </c>
      <c r="D682" s="266" t="s">
        <v>545</v>
      </c>
      <c r="E682" s="310">
        <v>16109</v>
      </c>
      <c r="F682" s="53">
        <v>41739</v>
      </c>
      <c r="G682" s="52">
        <v>16109</v>
      </c>
      <c r="H682" s="331">
        <f t="shared" si="13"/>
        <v>0</v>
      </c>
      <c r="I682" s="266" t="s">
        <v>8</v>
      </c>
    </row>
    <row r="683" spans="1:9" x14ac:dyDescent="0.25">
      <c r="A683" s="269"/>
      <c r="B683" s="375" t="s">
        <v>2218</v>
      </c>
      <c r="C683" s="388" t="s">
        <v>2621</v>
      </c>
      <c r="D683" s="266" t="s">
        <v>34</v>
      </c>
      <c r="E683" s="310">
        <v>2650</v>
      </c>
      <c r="F683" s="313" t="s">
        <v>2714</v>
      </c>
      <c r="G683" s="52">
        <v>2650</v>
      </c>
      <c r="H683" s="331">
        <f t="shared" si="13"/>
        <v>0</v>
      </c>
      <c r="I683" s="266" t="s">
        <v>30</v>
      </c>
    </row>
    <row r="684" spans="1:9" x14ac:dyDescent="0.25">
      <c r="A684" s="263"/>
      <c r="B684" s="369"/>
      <c r="C684" s="286"/>
      <c r="D684" s="37" t="s">
        <v>1918</v>
      </c>
      <c r="E684" s="38"/>
      <c r="F684" s="263"/>
      <c r="G684" s="38"/>
      <c r="H684" s="40">
        <f t="shared" ref="H684:H685" si="14">E684-G684</f>
        <v>0</v>
      </c>
    </row>
    <row r="685" spans="1:9" x14ac:dyDescent="0.25">
      <c r="A685" s="263"/>
      <c r="B685" s="369"/>
      <c r="C685" s="286"/>
      <c r="D685" s="37" t="s">
        <v>1919</v>
      </c>
      <c r="E685" s="58"/>
      <c r="F685" s="340"/>
      <c r="G685" s="58"/>
      <c r="H685" s="40">
        <f t="shared" si="14"/>
        <v>0</v>
      </c>
    </row>
    <row r="686" spans="1:9" x14ac:dyDescent="0.25">
      <c r="A686" s="263"/>
      <c r="B686" s="369"/>
      <c r="C686" s="286"/>
      <c r="D686" s="37" t="s">
        <v>1280</v>
      </c>
      <c r="E686" s="58"/>
      <c r="F686" s="340"/>
      <c r="G686" s="58"/>
      <c r="H686" s="40"/>
    </row>
    <row r="687" spans="1:9" ht="18.75" x14ac:dyDescent="0.3">
      <c r="A687" s="592" t="str">
        <f>A618</f>
        <v>REMISIONES DE    ABRIL         2 0 1 4</v>
      </c>
      <c r="B687" s="592"/>
      <c r="C687" s="592"/>
      <c r="D687" s="592"/>
      <c r="E687" s="592"/>
      <c r="F687" s="592"/>
      <c r="G687" s="339"/>
      <c r="H687" s="135"/>
    </row>
    <row r="688" spans="1:9" ht="35.25" thickBot="1" x14ac:dyDescent="0.35">
      <c r="A688" s="340" t="s">
        <v>1</v>
      </c>
      <c r="B688" s="256" t="s">
        <v>2</v>
      </c>
      <c r="C688" s="257"/>
      <c r="D688" s="258" t="s">
        <v>1531</v>
      </c>
      <c r="E688" s="259" t="s">
        <v>4</v>
      </c>
      <c r="F688" s="293" t="s">
        <v>5</v>
      </c>
      <c r="G688" s="261" t="s">
        <v>6</v>
      </c>
      <c r="H688" s="262" t="s">
        <v>7</v>
      </c>
    </row>
    <row r="689" spans="1:9" ht="15.75" thickTop="1" x14ac:dyDescent="0.25">
      <c r="A689" s="269">
        <v>41739</v>
      </c>
      <c r="B689" s="283" t="s">
        <v>2219</v>
      </c>
      <c r="C689" s="388" t="s">
        <v>2621</v>
      </c>
      <c r="D689" s="266" t="s">
        <v>123</v>
      </c>
      <c r="E689" s="66">
        <v>3653.5</v>
      </c>
      <c r="F689" s="516" t="s">
        <v>2715</v>
      </c>
      <c r="G689" s="299">
        <v>3653.5</v>
      </c>
      <c r="H689" s="60">
        <f t="shared" ref="H689:H752" si="15">E689-G689</f>
        <v>0</v>
      </c>
      <c r="I689" s="266" t="s">
        <v>8</v>
      </c>
    </row>
    <row r="690" spans="1:9" x14ac:dyDescent="0.25">
      <c r="A690" s="269"/>
      <c r="B690" s="283" t="s">
        <v>2221</v>
      </c>
      <c r="C690" s="388" t="s">
        <v>2621</v>
      </c>
      <c r="D690" s="266" t="s">
        <v>2427</v>
      </c>
      <c r="E690" s="310">
        <v>2238.1999999999998</v>
      </c>
      <c r="F690" s="53">
        <v>41740</v>
      </c>
      <c r="G690" s="52">
        <v>2238.1999999999998</v>
      </c>
      <c r="H690" s="331">
        <f t="shared" si="15"/>
        <v>0</v>
      </c>
      <c r="I690" s="266" t="s">
        <v>30</v>
      </c>
    </row>
    <row r="691" spans="1:9" x14ac:dyDescent="0.25">
      <c r="A691" s="269"/>
      <c r="B691" s="283" t="s">
        <v>2223</v>
      </c>
      <c r="C691" s="388" t="s">
        <v>2621</v>
      </c>
      <c r="D691" s="266" t="s">
        <v>704</v>
      </c>
      <c r="E691" s="310">
        <v>1370</v>
      </c>
      <c r="F691" s="53">
        <v>41739</v>
      </c>
      <c r="G691" s="52">
        <v>1370</v>
      </c>
      <c r="H691" s="331">
        <f t="shared" si="15"/>
        <v>0</v>
      </c>
      <c r="I691" s="266" t="s">
        <v>65</v>
      </c>
    </row>
    <row r="692" spans="1:9" x14ac:dyDescent="0.25">
      <c r="A692" s="269"/>
      <c r="B692" s="283" t="s">
        <v>2224</v>
      </c>
      <c r="C692" s="388" t="s">
        <v>2621</v>
      </c>
      <c r="D692" s="266" t="s">
        <v>58</v>
      </c>
      <c r="E692" s="310">
        <v>638</v>
      </c>
      <c r="F692" s="53">
        <v>41740</v>
      </c>
      <c r="G692" s="52">
        <v>638</v>
      </c>
      <c r="H692" s="331">
        <f t="shared" si="15"/>
        <v>0</v>
      </c>
      <c r="I692" s="266" t="s">
        <v>30</v>
      </c>
    </row>
    <row r="693" spans="1:9" x14ac:dyDescent="0.25">
      <c r="A693" s="269"/>
      <c r="B693" s="283" t="s">
        <v>2225</v>
      </c>
      <c r="C693" s="388" t="s">
        <v>2621</v>
      </c>
      <c r="D693" s="266" t="s">
        <v>518</v>
      </c>
      <c r="E693" s="310">
        <v>319</v>
      </c>
      <c r="F693" s="53">
        <v>41739</v>
      </c>
      <c r="G693" s="52">
        <v>319</v>
      </c>
      <c r="H693" s="331">
        <f t="shared" si="15"/>
        <v>0</v>
      </c>
      <c r="I693" s="266" t="s">
        <v>8</v>
      </c>
    </row>
    <row r="694" spans="1:9" x14ac:dyDescent="0.25">
      <c r="A694" s="269"/>
      <c r="B694" s="283" t="s">
        <v>2226</v>
      </c>
      <c r="C694" s="388" t="s">
        <v>2621</v>
      </c>
      <c r="D694" s="266" t="s">
        <v>366</v>
      </c>
      <c r="E694" s="310">
        <v>9660.6</v>
      </c>
      <c r="F694" s="53">
        <v>41739</v>
      </c>
      <c r="G694" s="52">
        <v>9660.6</v>
      </c>
      <c r="H694" s="331">
        <f t="shared" si="15"/>
        <v>0</v>
      </c>
      <c r="I694" s="266" t="s">
        <v>21</v>
      </c>
    </row>
    <row r="695" spans="1:9" x14ac:dyDescent="0.25">
      <c r="A695" s="269"/>
      <c r="B695" s="283" t="s">
        <v>2227</v>
      </c>
      <c r="C695" s="388" t="s">
        <v>2621</v>
      </c>
      <c r="D695" s="266" t="s">
        <v>1793</v>
      </c>
      <c r="E695" s="310">
        <v>1279.2</v>
      </c>
      <c r="F695" s="53">
        <v>41740</v>
      </c>
      <c r="G695" s="52">
        <v>1279.2</v>
      </c>
      <c r="H695" s="331">
        <f t="shared" si="15"/>
        <v>0</v>
      </c>
      <c r="I695" s="266" t="s">
        <v>30</v>
      </c>
    </row>
    <row r="696" spans="1:9" x14ac:dyDescent="0.25">
      <c r="A696" s="269"/>
      <c r="B696" s="283" t="s">
        <v>2228</v>
      </c>
      <c r="C696" s="388" t="s">
        <v>2621</v>
      </c>
      <c r="D696" s="266" t="s">
        <v>59</v>
      </c>
      <c r="E696" s="310">
        <v>10051.200000000001</v>
      </c>
      <c r="F696" s="319" t="s">
        <v>2716</v>
      </c>
      <c r="G696" s="52">
        <v>10051.200000000001</v>
      </c>
      <c r="H696" s="331">
        <f t="shared" si="15"/>
        <v>0</v>
      </c>
      <c r="I696" s="266" t="s">
        <v>21</v>
      </c>
    </row>
    <row r="697" spans="1:9" x14ac:dyDescent="0.25">
      <c r="A697" s="269"/>
      <c r="B697" s="283" t="s">
        <v>2229</v>
      </c>
      <c r="C697" s="388" t="s">
        <v>2621</v>
      </c>
      <c r="D697" s="266" t="s">
        <v>130</v>
      </c>
      <c r="E697" s="310">
        <v>4759.5</v>
      </c>
      <c r="F697" s="53">
        <v>41739</v>
      </c>
      <c r="G697" s="52">
        <v>4759.5</v>
      </c>
      <c r="H697" s="331">
        <f t="shared" si="15"/>
        <v>0</v>
      </c>
      <c r="I697" s="266" t="s">
        <v>21</v>
      </c>
    </row>
    <row r="698" spans="1:9" x14ac:dyDescent="0.25">
      <c r="A698" s="269"/>
      <c r="B698" s="283" t="s">
        <v>2230</v>
      </c>
      <c r="C698" s="388" t="s">
        <v>2621</v>
      </c>
      <c r="D698" s="266" t="s">
        <v>2717</v>
      </c>
      <c r="E698" s="310">
        <v>1016.6</v>
      </c>
      <c r="F698" s="324" t="s">
        <v>2718</v>
      </c>
      <c r="G698" s="52">
        <v>1016.6</v>
      </c>
      <c r="H698" s="331">
        <f t="shared" si="15"/>
        <v>0</v>
      </c>
      <c r="I698" s="266" t="s">
        <v>30</v>
      </c>
    </row>
    <row r="699" spans="1:9" x14ac:dyDescent="0.25">
      <c r="A699" s="269"/>
      <c r="B699" s="283" t="s">
        <v>2231</v>
      </c>
      <c r="C699" s="388" t="s">
        <v>2621</v>
      </c>
      <c r="D699" s="266" t="s">
        <v>48</v>
      </c>
      <c r="E699" s="310">
        <v>327.60000000000002</v>
      </c>
      <c r="F699" s="53">
        <v>41739</v>
      </c>
      <c r="G699" s="52">
        <v>327.60000000000002</v>
      </c>
      <c r="H699" s="98">
        <f t="shared" si="15"/>
        <v>0</v>
      </c>
      <c r="I699" s="266" t="s">
        <v>65</v>
      </c>
    </row>
    <row r="700" spans="1:9" x14ac:dyDescent="0.25">
      <c r="A700" s="269"/>
      <c r="B700" s="283" t="s">
        <v>2232</v>
      </c>
      <c r="C700" s="388" t="s">
        <v>2621</v>
      </c>
      <c r="D700" s="266" t="s">
        <v>2707</v>
      </c>
      <c r="E700" s="310">
        <v>2179.1999999999998</v>
      </c>
      <c r="F700" s="53">
        <v>41739</v>
      </c>
      <c r="G700" s="52">
        <v>2179.1999999999998</v>
      </c>
      <c r="H700" s="98">
        <f t="shared" si="15"/>
        <v>0</v>
      </c>
      <c r="I700" s="266" t="s">
        <v>65</v>
      </c>
    </row>
    <row r="701" spans="1:9" x14ac:dyDescent="0.25">
      <c r="A701" s="269"/>
      <c r="B701" s="283" t="s">
        <v>2233</v>
      </c>
      <c r="C701" s="388" t="s">
        <v>2621</v>
      </c>
      <c r="D701" s="266" t="s">
        <v>312</v>
      </c>
      <c r="E701" s="310">
        <v>4646</v>
      </c>
      <c r="F701" s="53">
        <v>41739</v>
      </c>
      <c r="G701" s="52">
        <v>4646</v>
      </c>
      <c r="H701" s="331">
        <f t="shared" si="15"/>
        <v>0</v>
      </c>
      <c r="I701" s="266" t="s">
        <v>65</v>
      </c>
    </row>
    <row r="702" spans="1:9" x14ac:dyDescent="0.25">
      <c r="A702" s="269"/>
      <c r="B702" s="283" t="s">
        <v>2234</v>
      </c>
      <c r="C702" s="388" t="s">
        <v>2621</v>
      </c>
      <c r="D702" s="266" t="s">
        <v>19</v>
      </c>
      <c r="E702" s="310">
        <v>8500</v>
      </c>
      <c r="F702" s="53">
        <v>41741</v>
      </c>
      <c r="G702" s="52">
        <v>8500</v>
      </c>
      <c r="H702" s="331">
        <f t="shared" si="15"/>
        <v>0</v>
      </c>
      <c r="I702" s="266" t="s">
        <v>27</v>
      </c>
    </row>
    <row r="703" spans="1:9" x14ac:dyDescent="0.25">
      <c r="A703" s="269"/>
      <c r="B703" s="283" t="s">
        <v>2235</v>
      </c>
      <c r="C703" s="388" t="s">
        <v>2621</v>
      </c>
      <c r="D703" s="266" t="s">
        <v>8</v>
      </c>
      <c r="E703" s="310">
        <v>1259.2</v>
      </c>
      <c r="F703" s="53">
        <v>41739</v>
      </c>
      <c r="G703" s="52">
        <v>1259.2</v>
      </c>
      <c r="H703" s="98">
        <f t="shared" si="15"/>
        <v>0</v>
      </c>
      <c r="I703" s="266" t="s">
        <v>8</v>
      </c>
    </row>
    <row r="704" spans="1:9" x14ac:dyDescent="0.25">
      <c r="A704" s="269"/>
      <c r="B704" s="283" t="s">
        <v>2236</v>
      </c>
      <c r="C704" s="388" t="s">
        <v>2621</v>
      </c>
      <c r="D704" s="266" t="s">
        <v>8</v>
      </c>
      <c r="E704" s="310">
        <v>676.2</v>
      </c>
      <c r="F704" s="53">
        <v>41739</v>
      </c>
      <c r="G704" s="52">
        <v>676.2</v>
      </c>
      <c r="H704" s="331">
        <f t="shared" si="15"/>
        <v>0</v>
      </c>
      <c r="I704" s="266" t="s">
        <v>8</v>
      </c>
    </row>
    <row r="705" spans="1:9" x14ac:dyDescent="0.25">
      <c r="A705" s="269"/>
      <c r="B705" s="283" t="s">
        <v>2239</v>
      </c>
      <c r="C705" s="388" t="s">
        <v>2621</v>
      </c>
      <c r="D705" s="266" t="s">
        <v>1036</v>
      </c>
      <c r="E705" s="310">
        <v>13508</v>
      </c>
      <c r="F705" s="53">
        <v>41739</v>
      </c>
      <c r="G705" s="52">
        <v>13508</v>
      </c>
      <c r="H705" s="331">
        <f t="shared" si="15"/>
        <v>0</v>
      </c>
      <c r="I705" s="266"/>
    </row>
    <row r="706" spans="1:9" x14ac:dyDescent="0.25">
      <c r="A706" s="269"/>
      <c r="B706" s="283" t="s">
        <v>2241</v>
      </c>
      <c r="C706" s="388" t="s">
        <v>2621</v>
      </c>
      <c r="D706" s="266" t="s">
        <v>509</v>
      </c>
      <c r="E706" s="315">
        <v>47113.5</v>
      </c>
      <c r="F706" s="78" t="s">
        <v>2719</v>
      </c>
      <c r="G706" s="52">
        <v>47113.5</v>
      </c>
      <c r="H706" s="98">
        <f t="shared" si="15"/>
        <v>0</v>
      </c>
      <c r="I706" s="266" t="s">
        <v>8</v>
      </c>
    </row>
    <row r="707" spans="1:9" x14ac:dyDescent="0.25">
      <c r="A707" s="269"/>
      <c r="B707" s="283" t="s">
        <v>2242</v>
      </c>
      <c r="C707" s="388" t="s">
        <v>2621</v>
      </c>
      <c r="D707" s="266" t="s">
        <v>2720</v>
      </c>
      <c r="E707" s="310">
        <v>1380</v>
      </c>
      <c r="F707" s="53">
        <v>41739</v>
      </c>
      <c r="G707" s="52">
        <v>1380</v>
      </c>
      <c r="H707" s="331">
        <f t="shared" si="15"/>
        <v>0</v>
      </c>
      <c r="I707" s="266" t="s">
        <v>65</v>
      </c>
    </row>
    <row r="708" spans="1:9" x14ac:dyDescent="0.25">
      <c r="A708" s="269"/>
      <c r="B708" s="283" t="s">
        <v>2244</v>
      </c>
      <c r="C708" s="388" t="s">
        <v>2621</v>
      </c>
      <c r="D708" s="266" t="s">
        <v>213</v>
      </c>
      <c r="E708" s="310">
        <v>970</v>
      </c>
      <c r="F708" s="53">
        <v>41739</v>
      </c>
      <c r="G708" s="52">
        <v>970</v>
      </c>
      <c r="H708" s="331">
        <f t="shared" si="15"/>
        <v>0</v>
      </c>
      <c r="I708" s="266" t="s">
        <v>65</v>
      </c>
    </row>
    <row r="709" spans="1:9" x14ac:dyDescent="0.25">
      <c r="A709" s="269"/>
      <c r="B709" s="283" t="s">
        <v>2245</v>
      </c>
      <c r="C709" s="388" t="s">
        <v>2621</v>
      </c>
      <c r="D709" s="266" t="s">
        <v>1087</v>
      </c>
      <c r="E709" s="310">
        <v>2695</v>
      </c>
      <c r="F709" s="53">
        <v>41740</v>
      </c>
      <c r="G709" s="64">
        <v>2695</v>
      </c>
      <c r="H709" s="98">
        <f t="shared" si="15"/>
        <v>0</v>
      </c>
      <c r="I709" s="266" t="s">
        <v>217</v>
      </c>
    </row>
    <row r="710" spans="1:9" x14ac:dyDescent="0.25">
      <c r="A710" s="269"/>
      <c r="B710" s="283" t="s">
        <v>2246</v>
      </c>
      <c r="C710" s="388" t="s">
        <v>2621</v>
      </c>
      <c r="D710" s="266" t="s">
        <v>191</v>
      </c>
      <c r="E710" s="310">
        <v>2404</v>
      </c>
      <c r="F710" s="53">
        <v>41740</v>
      </c>
      <c r="G710" s="64">
        <v>2404</v>
      </c>
      <c r="H710" s="331">
        <f t="shared" si="15"/>
        <v>0</v>
      </c>
      <c r="I710" s="266" t="s">
        <v>217</v>
      </c>
    </row>
    <row r="711" spans="1:9" x14ac:dyDescent="0.25">
      <c r="A711" s="269"/>
      <c r="B711" s="283" t="s">
        <v>2247</v>
      </c>
      <c r="C711" s="388" t="s">
        <v>2621</v>
      </c>
      <c r="D711" s="266" t="s">
        <v>348</v>
      </c>
      <c r="E711" s="310">
        <v>2858.1</v>
      </c>
      <c r="F711" s="53">
        <v>41740</v>
      </c>
      <c r="G711" s="64">
        <v>2858.1</v>
      </c>
      <c r="H711" s="98">
        <f t="shared" si="15"/>
        <v>0</v>
      </c>
      <c r="I711" s="266" t="s">
        <v>217</v>
      </c>
    </row>
    <row r="712" spans="1:9" x14ac:dyDescent="0.25">
      <c r="A712" s="269"/>
      <c r="B712" s="283" t="s">
        <v>2248</v>
      </c>
      <c r="C712" s="388" t="s">
        <v>2621</v>
      </c>
      <c r="D712" s="266" t="s">
        <v>78</v>
      </c>
      <c r="E712" s="310">
        <v>2289</v>
      </c>
      <c r="F712" s="53">
        <v>41740</v>
      </c>
      <c r="G712" s="64">
        <v>2289</v>
      </c>
      <c r="H712" s="331">
        <f t="shared" si="15"/>
        <v>0</v>
      </c>
      <c r="I712" s="266" t="s">
        <v>217</v>
      </c>
    </row>
    <row r="713" spans="1:9" x14ac:dyDescent="0.25">
      <c r="A713" s="269"/>
      <c r="B713" s="283" t="s">
        <v>2249</v>
      </c>
      <c r="C713" s="388" t="s">
        <v>2621</v>
      </c>
      <c r="D713" s="266" t="s">
        <v>19</v>
      </c>
      <c r="E713" s="310">
        <v>760343.96</v>
      </c>
      <c r="F713" s="505"/>
      <c r="G713" s="506"/>
      <c r="H713" s="331">
        <f t="shared" si="15"/>
        <v>760343.96</v>
      </c>
      <c r="I713" s="266"/>
    </row>
    <row r="714" spans="1:9" x14ac:dyDescent="0.25">
      <c r="A714" s="269"/>
      <c r="B714" s="283" t="s">
        <v>2250</v>
      </c>
      <c r="C714" s="388" t="s">
        <v>2621</v>
      </c>
      <c r="D714" s="266" t="s">
        <v>245</v>
      </c>
      <c r="E714" s="310">
        <v>19453</v>
      </c>
      <c r="F714" s="53">
        <v>41740</v>
      </c>
      <c r="G714" s="64">
        <v>19453</v>
      </c>
      <c r="H714" s="331">
        <f t="shared" si="15"/>
        <v>0</v>
      </c>
      <c r="I714" s="266" t="s">
        <v>27</v>
      </c>
    </row>
    <row r="715" spans="1:9" x14ac:dyDescent="0.25">
      <c r="A715" s="269"/>
      <c r="B715" s="283" t="s">
        <v>2251</v>
      </c>
      <c r="C715" s="388" t="s">
        <v>2621</v>
      </c>
      <c r="D715" s="266" t="s">
        <v>2721</v>
      </c>
      <c r="E715" s="310">
        <v>2330.4</v>
      </c>
      <c r="F715" s="53">
        <v>41740</v>
      </c>
      <c r="G715" s="64">
        <v>2330.4</v>
      </c>
      <c r="H715" s="331">
        <f t="shared" si="15"/>
        <v>0</v>
      </c>
      <c r="I715" s="266" t="s">
        <v>217</v>
      </c>
    </row>
    <row r="716" spans="1:9" x14ac:dyDescent="0.25">
      <c r="A716" s="269"/>
      <c r="B716" s="283" t="s">
        <v>2252</v>
      </c>
      <c r="C716" s="388" t="s">
        <v>2621</v>
      </c>
      <c r="D716" s="266" t="s">
        <v>144</v>
      </c>
      <c r="E716" s="310">
        <v>4325.2</v>
      </c>
      <c r="F716" s="53">
        <v>41740</v>
      </c>
      <c r="G716" s="64">
        <v>4325.2</v>
      </c>
      <c r="H716" s="331">
        <f t="shared" si="15"/>
        <v>0</v>
      </c>
      <c r="I716" s="266" t="s">
        <v>217</v>
      </c>
    </row>
    <row r="717" spans="1:9" x14ac:dyDescent="0.25">
      <c r="A717" s="269"/>
      <c r="B717" s="283" t="s">
        <v>2253</v>
      </c>
      <c r="C717" s="388" t="s">
        <v>2621</v>
      </c>
      <c r="D717" s="266" t="s">
        <v>27</v>
      </c>
      <c r="E717" s="310">
        <v>15728</v>
      </c>
      <c r="F717" s="53">
        <v>41740</v>
      </c>
      <c r="G717" s="64">
        <v>15728</v>
      </c>
      <c r="H717" s="98">
        <f t="shared" si="15"/>
        <v>0</v>
      </c>
      <c r="I717" s="266" t="s">
        <v>27</v>
      </c>
    </row>
    <row r="718" spans="1:9" x14ac:dyDescent="0.25">
      <c r="A718" s="269"/>
      <c r="B718" s="283" t="s">
        <v>2254</v>
      </c>
      <c r="C718" s="388" t="s">
        <v>2621</v>
      </c>
      <c r="D718" s="266" t="s">
        <v>85</v>
      </c>
      <c r="E718" s="310">
        <v>13531.2</v>
      </c>
      <c r="F718" s="53">
        <v>41740</v>
      </c>
      <c r="G718" s="64">
        <v>13531.2</v>
      </c>
      <c r="H718" s="331">
        <f t="shared" si="15"/>
        <v>0</v>
      </c>
      <c r="I718" s="266" t="s">
        <v>27</v>
      </c>
    </row>
    <row r="719" spans="1:9" x14ac:dyDescent="0.25">
      <c r="A719" s="269"/>
      <c r="B719" s="283" t="s">
        <v>2256</v>
      </c>
      <c r="C719" s="388" t="s">
        <v>2621</v>
      </c>
      <c r="D719" s="266" t="s">
        <v>149</v>
      </c>
      <c r="E719" s="310">
        <v>16509</v>
      </c>
      <c r="F719" s="53">
        <v>41740</v>
      </c>
      <c r="G719" s="64">
        <v>16509</v>
      </c>
      <c r="H719" s="98">
        <f t="shared" si="15"/>
        <v>0</v>
      </c>
      <c r="I719" s="266" t="s">
        <v>27</v>
      </c>
    </row>
    <row r="720" spans="1:9" x14ac:dyDescent="0.25">
      <c r="A720" s="269"/>
      <c r="B720" s="283" t="s">
        <v>2257</v>
      </c>
      <c r="C720" s="388" t="s">
        <v>2621</v>
      </c>
      <c r="D720" s="266" t="s">
        <v>87</v>
      </c>
      <c r="E720" s="310">
        <v>4884</v>
      </c>
      <c r="F720" s="53">
        <v>41740</v>
      </c>
      <c r="G720" s="64">
        <v>4884</v>
      </c>
      <c r="H720" s="331">
        <f t="shared" si="15"/>
        <v>0</v>
      </c>
      <c r="I720" s="266" t="s">
        <v>217</v>
      </c>
    </row>
    <row r="721" spans="1:9" x14ac:dyDescent="0.25">
      <c r="A721" s="269"/>
      <c r="B721" s="283" t="s">
        <v>2258</v>
      </c>
      <c r="C721" s="388" t="s">
        <v>2621</v>
      </c>
      <c r="D721" s="273" t="s">
        <v>2722</v>
      </c>
      <c r="E721" s="318">
        <v>0</v>
      </c>
      <c r="F721" s="415" t="s">
        <v>2723</v>
      </c>
      <c r="G721" s="416"/>
      <c r="H721" s="98">
        <f t="shared" si="15"/>
        <v>0</v>
      </c>
      <c r="I721" s="266" t="s">
        <v>27</v>
      </c>
    </row>
    <row r="722" spans="1:9" x14ac:dyDescent="0.25">
      <c r="A722" s="269"/>
      <c r="B722" s="283" t="s">
        <v>2259</v>
      </c>
      <c r="C722" s="388" t="s">
        <v>2621</v>
      </c>
      <c r="D722" s="266" t="s">
        <v>91</v>
      </c>
      <c r="E722" s="310">
        <v>15009.2</v>
      </c>
      <c r="F722" s="53">
        <v>41740</v>
      </c>
      <c r="G722" s="52">
        <v>15009.2</v>
      </c>
      <c r="H722" s="98">
        <f t="shared" si="15"/>
        <v>0</v>
      </c>
      <c r="I722" s="266" t="s">
        <v>27</v>
      </c>
    </row>
    <row r="723" spans="1:9" x14ac:dyDescent="0.25">
      <c r="A723" s="269"/>
      <c r="B723" s="283" t="s">
        <v>2260</v>
      </c>
      <c r="C723" s="388" t="s">
        <v>2621</v>
      </c>
      <c r="D723" s="266" t="s">
        <v>18</v>
      </c>
      <c r="E723" s="310">
        <v>1300.5</v>
      </c>
      <c r="F723" s="53">
        <v>41739</v>
      </c>
      <c r="G723" s="52">
        <v>1300.5</v>
      </c>
      <c r="H723" s="98">
        <f t="shared" si="15"/>
        <v>0</v>
      </c>
      <c r="I723" s="266"/>
    </row>
    <row r="724" spans="1:9" x14ac:dyDescent="0.25">
      <c r="A724" s="269"/>
      <c r="B724" s="283" t="s">
        <v>2261</v>
      </c>
      <c r="C724" s="388" t="s">
        <v>2621</v>
      </c>
      <c r="D724" s="266" t="s">
        <v>233</v>
      </c>
      <c r="E724" s="310">
        <v>1369</v>
      </c>
      <c r="F724" s="53">
        <v>41740</v>
      </c>
      <c r="G724" s="52">
        <v>1369</v>
      </c>
      <c r="H724" s="98">
        <f t="shared" si="15"/>
        <v>0</v>
      </c>
      <c r="I724" s="266" t="s">
        <v>217</v>
      </c>
    </row>
    <row r="725" spans="1:9" x14ac:dyDescent="0.25">
      <c r="A725" s="269"/>
      <c r="B725" s="283" t="s">
        <v>2262</v>
      </c>
      <c r="C725" s="388" t="s">
        <v>2621</v>
      </c>
      <c r="D725" s="266" t="s">
        <v>1669</v>
      </c>
      <c r="E725" s="310">
        <v>6870</v>
      </c>
      <c r="F725" s="53">
        <v>41740</v>
      </c>
      <c r="G725" s="64">
        <v>6870</v>
      </c>
      <c r="H725" s="98">
        <f t="shared" si="15"/>
        <v>0</v>
      </c>
      <c r="I725" s="266" t="s">
        <v>217</v>
      </c>
    </row>
    <row r="726" spans="1:9" x14ac:dyDescent="0.25">
      <c r="A726" s="269"/>
      <c r="B726" s="283" t="s">
        <v>2263</v>
      </c>
      <c r="C726" s="388" t="s">
        <v>2621</v>
      </c>
      <c r="D726" s="266" t="s">
        <v>2724</v>
      </c>
      <c r="E726" s="310">
        <v>765.15</v>
      </c>
      <c r="F726" s="53">
        <v>41740</v>
      </c>
      <c r="G726" s="64">
        <v>765.15</v>
      </c>
      <c r="H726" s="98">
        <f t="shared" si="15"/>
        <v>0</v>
      </c>
      <c r="I726" s="266" t="s">
        <v>217</v>
      </c>
    </row>
    <row r="727" spans="1:9" x14ac:dyDescent="0.25">
      <c r="A727" s="269"/>
      <c r="B727" s="283" t="s">
        <v>2264</v>
      </c>
      <c r="C727" s="388" t="s">
        <v>2621</v>
      </c>
      <c r="D727" s="266" t="s">
        <v>99</v>
      </c>
      <c r="E727" s="310">
        <v>3778</v>
      </c>
      <c r="F727" s="53">
        <v>41740</v>
      </c>
      <c r="G727" s="64">
        <v>3778</v>
      </c>
      <c r="H727" s="98">
        <f t="shared" si="15"/>
        <v>0</v>
      </c>
      <c r="I727" s="266" t="s">
        <v>217</v>
      </c>
    </row>
    <row r="728" spans="1:9" x14ac:dyDescent="0.25">
      <c r="A728" s="269"/>
      <c r="B728" s="283" t="s">
        <v>2265</v>
      </c>
      <c r="C728" s="388" t="s">
        <v>2621</v>
      </c>
      <c r="D728" s="266" t="s">
        <v>134</v>
      </c>
      <c r="E728" s="310">
        <v>6862.5</v>
      </c>
      <c r="F728" s="53">
        <v>41740</v>
      </c>
      <c r="G728" s="64">
        <v>6862.5</v>
      </c>
      <c r="H728" s="98">
        <f t="shared" si="15"/>
        <v>0</v>
      </c>
      <c r="I728" s="266" t="s">
        <v>21</v>
      </c>
    </row>
    <row r="729" spans="1:9" x14ac:dyDescent="0.25">
      <c r="A729" s="269"/>
      <c r="B729" s="283" t="s">
        <v>2266</v>
      </c>
      <c r="C729" s="388" t="s">
        <v>2621</v>
      </c>
      <c r="D729" s="266" t="s">
        <v>180</v>
      </c>
      <c r="E729" s="310">
        <v>14669</v>
      </c>
      <c r="F729" s="53">
        <v>41740</v>
      </c>
      <c r="G729" s="64">
        <v>14669</v>
      </c>
      <c r="H729" s="98">
        <f t="shared" si="15"/>
        <v>0</v>
      </c>
      <c r="I729" s="266" t="s">
        <v>21</v>
      </c>
    </row>
    <row r="730" spans="1:9" x14ac:dyDescent="0.25">
      <c r="A730" s="269"/>
      <c r="B730" s="283" t="s">
        <v>2267</v>
      </c>
      <c r="C730" s="388" t="s">
        <v>2621</v>
      </c>
      <c r="D730" s="266" t="s">
        <v>68</v>
      </c>
      <c r="E730" s="310">
        <v>3255</v>
      </c>
      <c r="F730" s="53">
        <v>41740</v>
      </c>
      <c r="G730" s="64">
        <v>3255</v>
      </c>
      <c r="H730" s="98">
        <f t="shared" si="15"/>
        <v>0</v>
      </c>
      <c r="I730" s="266" t="s">
        <v>21</v>
      </c>
    </row>
    <row r="731" spans="1:9" x14ac:dyDescent="0.25">
      <c r="A731" s="269"/>
      <c r="B731" s="283" t="s">
        <v>2268</v>
      </c>
      <c r="C731" s="388" t="s">
        <v>2621</v>
      </c>
      <c r="D731" s="266" t="s">
        <v>62</v>
      </c>
      <c r="E731" s="310">
        <v>14974.5</v>
      </c>
      <c r="F731" s="313" t="s">
        <v>2725</v>
      </c>
      <c r="G731" s="52">
        <v>14974.5</v>
      </c>
      <c r="H731" s="98">
        <f t="shared" si="15"/>
        <v>0</v>
      </c>
      <c r="I731" s="266" t="s">
        <v>21</v>
      </c>
    </row>
    <row r="732" spans="1:9" x14ac:dyDescent="0.25">
      <c r="A732" s="269"/>
      <c r="B732" s="283" t="s">
        <v>2269</v>
      </c>
      <c r="C732" s="388" t="s">
        <v>2621</v>
      </c>
      <c r="D732" s="517" t="s">
        <v>2726</v>
      </c>
      <c r="E732" s="518">
        <v>0</v>
      </c>
      <c r="F732" s="415" t="s">
        <v>2723</v>
      </c>
      <c r="G732" s="416"/>
      <c r="H732" s="98">
        <f t="shared" si="15"/>
        <v>0</v>
      </c>
      <c r="I732" s="266" t="s">
        <v>27</v>
      </c>
    </row>
    <row r="733" spans="1:9" x14ac:dyDescent="0.25">
      <c r="A733" s="269"/>
      <c r="B733" s="283" t="s">
        <v>2271</v>
      </c>
      <c r="C733" s="388" t="s">
        <v>2621</v>
      </c>
      <c r="D733" s="266" t="s">
        <v>346</v>
      </c>
      <c r="E733" s="310">
        <v>2043.2</v>
      </c>
      <c r="F733" s="53">
        <v>41740</v>
      </c>
      <c r="G733" s="52">
        <v>2043.2</v>
      </c>
      <c r="H733" s="98">
        <f t="shared" si="15"/>
        <v>0</v>
      </c>
      <c r="I733" s="266" t="s">
        <v>27</v>
      </c>
    </row>
    <row r="734" spans="1:9" x14ac:dyDescent="0.25">
      <c r="A734" s="269"/>
      <c r="B734" s="283" t="s">
        <v>2272</v>
      </c>
      <c r="C734" s="388" t="s">
        <v>2621</v>
      </c>
      <c r="D734" s="266" t="s">
        <v>697</v>
      </c>
      <c r="E734" s="310">
        <v>4096</v>
      </c>
      <c r="F734" s="53">
        <v>41740</v>
      </c>
      <c r="G734" s="52">
        <v>4096</v>
      </c>
      <c r="H734" s="98">
        <f t="shared" si="15"/>
        <v>0</v>
      </c>
      <c r="I734" s="266" t="s">
        <v>27</v>
      </c>
    </row>
    <row r="735" spans="1:9" x14ac:dyDescent="0.25">
      <c r="A735" s="269"/>
      <c r="B735" s="283" t="s">
        <v>2273</v>
      </c>
      <c r="C735" s="388" t="s">
        <v>2621</v>
      </c>
      <c r="D735" s="266" t="s">
        <v>88</v>
      </c>
      <c r="E735" s="310">
        <v>4745</v>
      </c>
      <c r="F735" s="53">
        <v>41740</v>
      </c>
      <c r="G735" s="52">
        <v>4745</v>
      </c>
      <c r="H735" s="98">
        <f t="shared" si="15"/>
        <v>0</v>
      </c>
      <c r="I735" s="266" t="s">
        <v>27</v>
      </c>
    </row>
    <row r="736" spans="1:9" x14ac:dyDescent="0.25">
      <c r="A736" s="269"/>
      <c r="B736" s="283" t="s">
        <v>2275</v>
      </c>
      <c r="C736" s="388" t="s">
        <v>2621</v>
      </c>
      <c r="D736" s="266" t="s">
        <v>168</v>
      </c>
      <c r="E736" s="310">
        <v>23340.5</v>
      </c>
      <c r="F736" s="53">
        <v>41741</v>
      </c>
      <c r="G736" s="52">
        <v>23340.5</v>
      </c>
      <c r="H736" s="98">
        <f t="shared" si="15"/>
        <v>0</v>
      </c>
      <c r="I736" s="266" t="s">
        <v>162</v>
      </c>
    </row>
    <row r="737" spans="1:9" x14ac:dyDescent="0.25">
      <c r="A737" s="269"/>
      <c r="B737" s="283" t="s">
        <v>2276</v>
      </c>
      <c r="C737" s="388" t="s">
        <v>2621</v>
      </c>
      <c r="D737" s="266" t="s">
        <v>2727</v>
      </c>
      <c r="E737" s="310">
        <v>6450</v>
      </c>
      <c r="F737" s="53">
        <v>41741</v>
      </c>
      <c r="G737" s="52">
        <v>6450</v>
      </c>
      <c r="H737" s="98">
        <f t="shared" si="15"/>
        <v>0</v>
      </c>
      <c r="I737" s="266" t="s">
        <v>162</v>
      </c>
    </row>
    <row r="738" spans="1:9" x14ac:dyDescent="0.25">
      <c r="A738" s="269"/>
      <c r="B738" s="283" t="s">
        <v>2277</v>
      </c>
      <c r="C738" s="388" t="s">
        <v>2621</v>
      </c>
      <c r="D738" s="266" t="s">
        <v>169</v>
      </c>
      <c r="E738" s="310">
        <v>30676.400000000001</v>
      </c>
      <c r="F738" s="53">
        <v>41741</v>
      </c>
      <c r="G738" s="52">
        <v>30676.400000000001</v>
      </c>
      <c r="H738" s="98">
        <f t="shared" si="15"/>
        <v>0</v>
      </c>
      <c r="I738" s="266" t="s">
        <v>162</v>
      </c>
    </row>
    <row r="739" spans="1:9" x14ac:dyDescent="0.25">
      <c r="A739" s="269"/>
      <c r="B739" s="283" t="s">
        <v>2279</v>
      </c>
      <c r="C739" s="388" t="s">
        <v>2621</v>
      </c>
      <c r="D739" s="266" t="s">
        <v>92</v>
      </c>
      <c r="E739" s="310">
        <v>8452.2000000000007</v>
      </c>
      <c r="F739" s="53">
        <v>41740</v>
      </c>
      <c r="G739" s="52">
        <v>8452.2000000000007</v>
      </c>
      <c r="H739" s="98">
        <f t="shared" si="15"/>
        <v>0</v>
      </c>
      <c r="I739" s="266" t="s">
        <v>27</v>
      </c>
    </row>
    <row r="740" spans="1:9" x14ac:dyDescent="0.25">
      <c r="A740" s="269"/>
      <c r="B740" s="283" t="s">
        <v>2280</v>
      </c>
      <c r="C740" s="388" t="s">
        <v>2621</v>
      </c>
      <c r="D740" s="266" t="s">
        <v>63</v>
      </c>
      <c r="E740" s="310">
        <v>1827.5</v>
      </c>
      <c r="F740" s="53">
        <v>41740</v>
      </c>
      <c r="G740" s="52">
        <v>1827.5</v>
      </c>
      <c r="H740" s="98">
        <f t="shared" si="15"/>
        <v>0</v>
      </c>
      <c r="I740" s="266" t="s">
        <v>21</v>
      </c>
    </row>
    <row r="741" spans="1:9" x14ac:dyDescent="0.25">
      <c r="A741" s="269"/>
      <c r="B741" s="283" t="s">
        <v>2281</v>
      </c>
      <c r="C741" s="388" t="s">
        <v>2621</v>
      </c>
      <c r="D741" s="266" t="s">
        <v>22</v>
      </c>
      <c r="E741" s="310">
        <v>11844.6</v>
      </c>
      <c r="F741" s="53">
        <v>41741</v>
      </c>
      <c r="G741" s="52">
        <v>11844.6</v>
      </c>
      <c r="H741" s="98">
        <f t="shared" si="15"/>
        <v>0</v>
      </c>
      <c r="I741" s="266" t="s">
        <v>162</v>
      </c>
    </row>
    <row r="742" spans="1:9" x14ac:dyDescent="0.25">
      <c r="A742" s="269"/>
      <c r="B742" s="283" t="s">
        <v>2282</v>
      </c>
      <c r="C742" s="388" t="s">
        <v>2621</v>
      </c>
      <c r="D742" s="266" t="s">
        <v>163</v>
      </c>
      <c r="E742" s="310">
        <v>4276.1000000000004</v>
      </c>
      <c r="F742" s="53">
        <v>41741</v>
      </c>
      <c r="G742" s="52">
        <v>4276.1000000000004</v>
      </c>
      <c r="H742" s="98">
        <f t="shared" si="15"/>
        <v>0</v>
      </c>
      <c r="I742" s="266" t="s">
        <v>162</v>
      </c>
    </row>
    <row r="743" spans="1:9" x14ac:dyDescent="0.25">
      <c r="A743" s="269"/>
      <c r="B743" s="283" t="s">
        <v>2283</v>
      </c>
      <c r="C743" s="388" t="s">
        <v>2621</v>
      </c>
      <c r="D743" s="266" t="s">
        <v>160</v>
      </c>
      <c r="E743" s="310">
        <v>53555.4</v>
      </c>
      <c r="F743" s="319" t="s">
        <v>2728</v>
      </c>
      <c r="G743" s="52">
        <v>53555.4</v>
      </c>
      <c r="H743" s="98">
        <f t="shared" si="15"/>
        <v>0</v>
      </c>
      <c r="I743" s="266" t="s">
        <v>162</v>
      </c>
    </row>
    <row r="744" spans="1:9" x14ac:dyDescent="0.25">
      <c r="A744" s="269"/>
      <c r="B744" s="283" t="s">
        <v>2284</v>
      </c>
      <c r="C744" s="388" t="s">
        <v>2621</v>
      </c>
      <c r="D744" s="266" t="s">
        <v>435</v>
      </c>
      <c r="E744" s="310">
        <v>3662.3</v>
      </c>
      <c r="F744" s="314" t="s">
        <v>2729</v>
      </c>
      <c r="G744" s="52">
        <v>3662.3</v>
      </c>
      <c r="H744" s="98">
        <f t="shared" si="15"/>
        <v>0</v>
      </c>
      <c r="I744" s="266" t="s">
        <v>8</v>
      </c>
    </row>
    <row r="745" spans="1:9" x14ac:dyDescent="0.25">
      <c r="A745" s="269"/>
      <c r="B745" s="283" t="s">
        <v>2285</v>
      </c>
      <c r="C745" s="388" t="s">
        <v>2621</v>
      </c>
      <c r="D745" s="266" t="s">
        <v>272</v>
      </c>
      <c r="E745" s="310">
        <v>2380</v>
      </c>
      <c r="F745" s="313" t="s">
        <v>2730</v>
      </c>
      <c r="G745" s="52">
        <v>2380</v>
      </c>
      <c r="H745" s="98">
        <f t="shared" si="15"/>
        <v>0</v>
      </c>
      <c r="I745" s="266" t="s">
        <v>162</v>
      </c>
    </row>
    <row r="746" spans="1:9" x14ac:dyDescent="0.25">
      <c r="A746" s="269"/>
      <c r="B746" s="283" t="s">
        <v>2286</v>
      </c>
      <c r="C746" s="388" t="s">
        <v>2621</v>
      </c>
      <c r="D746" s="266" t="s">
        <v>358</v>
      </c>
      <c r="E746" s="310">
        <v>11172.6</v>
      </c>
      <c r="F746" s="53">
        <v>41745</v>
      </c>
      <c r="G746" s="52">
        <v>11172.6</v>
      </c>
      <c r="H746" s="98">
        <f t="shared" si="15"/>
        <v>0</v>
      </c>
      <c r="I746" s="266" t="s">
        <v>162</v>
      </c>
    </row>
    <row r="747" spans="1:9" x14ac:dyDescent="0.25">
      <c r="A747" s="269"/>
      <c r="B747" s="283" t="s">
        <v>2287</v>
      </c>
      <c r="C747" s="388" t="s">
        <v>2621</v>
      </c>
      <c r="D747" s="266" t="s">
        <v>175</v>
      </c>
      <c r="E747" s="310">
        <v>8467.5</v>
      </c>
      <c r="F747" s="319" t="s">
        <v>2731</v>
      </c>
      <c r="G747" s="52">
        <v>8467.5</v>
      </c>
      <c r="H747" s="98">
        <f t="shared" si="15"/>
        <v>0</v>
      </c>
      <c r="I747" s="266" t="s">
        <v>162</v>
      </c>
    </row>
    <row r="748" spans="1:9" x14ac:dyDescent="0.25">
      <c r="A748" s="269"/>
      <c r="B748" s="283" t="s">
        <v>2289</v>
      </c>
      <c r="C748" s="388" t="s">
        <v>2621</v>
      </c>
      <c r="D748" s="266" t="s">
        <v>14</v>
      </c>
      <c r="E748" s="310">
        <v>5200</v>
      </c>
      <c r="F748" s="53">
        <v>41740</v>
      </c>
      <c r="G748" s="52">
        <v>5200</v>
      </c>
      <c r="H748" s="98">
        <f t="shared" si="15"/>
        <v>0</v>
      </c>
      <c r="I748" s="266"/>
    </row>
    <row r="749" spans="1:9" x14ac:dyDescent="0.25">
      <c r="A749" s="269"/>
      <c r="B749" s="283" t="s">
        <v>2290</v>
      </c>
      <c r="C749" s="388" t="s">
        <v>2621</v>
      </c>
      <c r="D749" s="266" t="s">
        <v>546</v>
      </c>
      <c r="E749" s="310">
        <v>4057.2</v>
      </c>
      <c r="F749" s="53">
        <v>41741</v>
      </c>
      <c r="G749" s="52">
        <v>4057.2</v>
      </c>
      <c r="H749" s="98">
        <f t="shared" si="15"/>
        <v>0</v>
      </c>
      <c r="I749" s="266" t="s">
        <v>162</v>
      </c>
    </row>
    <row r="750" spans="1:9" x14ac:dyDescent="0.25">
      <c r="A750" s="269"/>
      <c r="B750" s="283" t="s">
        <v>2292</v>
      </c>
      <c r="C750" s="388" t="s">
        <v>2621</v>
      </c>
      <c r="D750" s="266" t="s">
        <v>359</v>
      </c>
      <c r="E750" s="327">
        <v>11510.2</v>
      </c>
      <c r="F750" s="53">
        <v>41741</v>
      </c>
      <c r="G750" s="52">
        <v>11510.2</v>
      </c>
      <c r="H750" s="98">
        <f t="shared" si="15"/>
        <v>0</v>
      </c>
      <c r="I750" s="266" t="s">
        <v>162</v>
      </c>
    </row>
    <row r="751" spans="1:9" x14ac:dyDescent="0.25">
      <c r="A751" s="269">
        <v>41740</v>
      </c>
      <c r="B751" s="283" t="s">
        <v>2293</v>
      </c>
      <c r="C751" s="388" t="s">
        <v>2621</v>
      </c>
      <c r="D751" s="266" t="s">
        <v>152</v>
      </c>
      <c r="E751" s="310">
        <v>7862.2</v>
      </c>
      <c r="F751" s="53">
        <v>41740</v>
      </c>
      <c r="G751" s="52">
        <v>7862.2</v>
      </c>
      <c r="H751" s="98">
        <f t="shared" si="15"/>
        <v>0</v>
      </c>
      <c r="I751" s="266"/>
    </row>
    <row r="752" spans="1:9" x14ac:dyDescent="0.25">
      <c r="A752" s="269"/>
      <c r="B752" s="283" t="s">
        <v>2294</v>
      </c>
      <c r="C752" s="388" t="s">
        <v>2621</v>
      </c>
      <c r="D752" s="266" t="s">
        <v>168</v>
      </c>
      <c r="E752" s="310">
        <v>1194.5</v>
      </c>
      <c r="F752" s="53">
        <v>41741</v>
      </c>
      <c r="G752" s="52">
        <v>1194.5</v>
      </c>
      <c r="H752" s="98">
        <f t="shared" si="15"/>
        <v>0</v>
      </c>
      <c r="I752" s="66" t="s">
        <v>162</v>
      </c>
    </row>
    <row r="753" spans="1:9" x14ac:dyDescent="0.25">
      <c r="A753" s="269"/>
      <c r="B753" s="283"/>
      <c r="C753" s="388"/>
      <c r="D753" s="58" t="s">
        <v>1918</v>
      </c>
      <c r="E753" s="58"/>
      <c r="F753" s="389"/>
      <c r="G753" s="58"/>
      <c r="H753" s="98">
        <f t="shared" ref="H753" si="16">E753-G753</f>
        <v>0</v>
      </c>
    </row>
    <row r="754" spans="1:9" x14ac:dyDescent="0.25">
      <c r="A754" s="263"/>
      <c r="B754" s="369"/>
      <c r="C754" s="286"/>
      <c r="D754" s="31" t="s">
        <v>1997</v>
      </c>
      <c r="E754" s="58"/>
      <c r="F754" s="340"/>
      <c r="G754" s="58"/>
      <c r="H754" s="60"/>
    </row>
    <row r="755" spans="1:9" x14ac:dyDescent="0.25">
      <c r="A755" s="263"/>
      <c r="B755" s="369"/>
      <c r="C755" s="286"/>
      <c r="D755" s="31" t="s">
        <v>1206</v>
      </c>
      <c r="E755" s="58"/>
      <c r="F755" s="340"/>
      <c r="G755" s="58"/>
      <c r="H755" s="60"/>
    </row>
    <row r="756" spans="1:9" ht="18.75" x14ac:dyDescent="0.3">
      <c r="A756" s="592" t="str">
        <f>A687</f>
        <v>REMISIONES DE    ABRIL         2 0 1 4</v>
      </c>
      <c r="B756" s="592"/>
      <c r="C756" s="592"/>
      <c r="D756" s="592"/>
      <c r="E756" s="592"/>
      <c r="F756" s="592"/>
      <c r="G756" s="339"/>
      <c r="H756" s="135"/>
    </row>
    <row r="757" spans="1:9" ht="35.25" thickBot="1" x14ac:dyDescent="0.35">
      <c r="A757" s="340" t="s">
        <v>1</v>
      </c>
      <c r="B757" s="256" t="s">
        <v>2</v>
      </c>
      <c r="C757" s="257"/>
      <c r="D757" s="258" t="s">
        <v>1531</v>
      </c>
      <c r="E757" s="259" t="s">
        <v>4</v>
      </c>
      <c r="F757" s="418" t="s">
        <v>5</v>
      </c>
      <c r="G757" s="419" t="s">
        <v>6</v>
      </c>
      <c r="H757" s="420" t="s">
        <v>7</v>
      </c>
    </row>
    <row r="758" spans="1:9" ht="15.75" thickTop="1" x14ac:dyDescent="0.25">
      <c r="A758" s="269">
        <v>41740</v>
      </c>
      <c r="B758" s="283" t="s">
        <v>2295</v>
      </c>
      <c r="C758" s="388" t="s">
        <v>2621</v>
      </c>
      <c r="D758" s="266" t="s">
        <v>8</v>
      </c>
      <c r="E758" s="310">
        <v>1118.5999999999999</v>
      </c>
      <c r="F758" s="53">
        <v>41740</v>
      </c>
      <c r="G758" s="52">
        <v>1118.5999999999999</v>
      </c>
      <c r="H758" s="467">
        <f t="shared" ref="H758:H821" si="17">E758-G758</f>
        <v>0</v>
      </c>
      <c r="I758" s="36"/>
    </row>
    <row r="759" spans="1:9" x14ac:dyDescent="0.25">
      <c r="A759" s="269"/>
      <c r="B759" s="283" t="s">
        <v>2296</v>
      </c>
      <c r="C759" s="388" t="s">
        <v>2621</v>
      </c>
      <c r="D759" s="266" t="s">
        <v>525</v>
      </c>
      <c r="E759" s="310">
        <v>229.6</v>
      </c>
      <c r="F759" s="53">
        <v>41740</v>
      </c>
      <c r="G759" s="52">
        <v>229.6</v>
      </c>
      <c r="H759" s="331">
        <f t="shared" si="17"/>
        <v>0</v>
      </c>
      <c r="I759" s="36"/>
    </row>
    <row r="760" spans="1:9" x14ac:dyDescent="0.25">
      <c r="A760" s="269"/>
      <c r="B760" s="283" t="s">
        <v>2297</v>
      </c>
      <c r="C760" s="388" t="s">
        <v>2621</v>
      </c>
      <c r="D760" s="266" t="s">
        <v>287</v>
      </c>
      <c r="E760" s="310">
        <v>34848</v>
      </c>
      <c r="F760" s="53">
        <v>41740</v>
      </c>
      <c r="G760" s="52">
        <v>34848</v>
      </c>
      <c r="H760" s="98">
        <f t="shared" si="17"/>
        <v>0</v>
      </c>
      <c r="I760" s="36"/>
    </row>
    <row r="761" spans="1:9" x14ac:dyDescent="0.25">
      <c r="A761" s="269"/>
      <c r="B761" s="283" t="s">
        <v>2298</v>
      </c>
      <c r="C761" s="388" t="s">
        <v>2621</v>
      </c>
      <c r="D761" s="266" t="s">
        <v>28</v>
      </c>
      <c r="E761" s="310">
        <v>5363</v>
      </c>
      <c r="F761" s="53">
        <v>41740</v>
      </c>
      <c r="G761" s="52">
        <v>5363</v>
      </c>
      <c r="H761" s="331">
        <f t="shared" si="17"/>
        <v>0</v>
      </c>
      <c r="I761" s="36"/>
    </row>
    <row r="762" spans="1:9" x14ac:dyDescent="0.25">
      <c r="A762" s="269"/>
      <c r="B762" s="283" t="s">
        <v>2300</v>
      </c>
      <c r="C762" s="388" t="s">
        <v>2621</v>
      </c>
      <c r="D762" s="266" t="s">
        <v>338</v>
      </c>
      <c r="E762" s="310">
        <v>598</v>
      </c>
      <c r="F762" s="53">
        <v>41740</v>
      </c>
      <c r="G762" s="52">
        <v>598</v>
      </c>
      <c r="H762" s="331">
        <f t="shared" si="17"/>
        <v>0</v>
      </c>
      <c r="I762" s="36"/>
    </row>
    <row r="763" spans="1:9" x14ac:dyDescent="0.25">
      <c r="A763" s="269"/>
      <c r="B763" s="283" t="s">
        <v>2301</v>
      </c>
      <c r="C763" s="388" t="s">
        <v>2621</v>
      </c>
      <c r="D763" s="266" t="s">
        <v>23</v>
      </c>
      <c r="E763" s="310">
        <v>7864</v>
      </c>
      <c r="F763" s="53">
        <v>41740</v>
      </c>
      <c r="G763" s="52">
        <v>7864</v>
      </c>
      <c r="H763" s="331">
        <f t="shared" si="17"/>
        <v>0</v>
      </c>
      <c r="I763" s="36"/>
    </row>
    <row r="764" spans="1:9" x14ac:dyDescent="0.25">
      <c r="A764" s="269"/>
      <c r="B764" s="283" t="s">
        <v>2303</v>
      </c>
      <c r="C764" s="388" t="s">
        <v>2621</v>
      </c>
      <c r="D764" s="266" t="s">
        <v>260</v>
      </c>
      <c r="E764" s="310">
        <v>4704</v>
      </c>
      <c r="F764" s="53">
        <v>41740</v>
      </c>
      <c r="G764" s="52">
        <v>4704</v>
      </c>
      <c r="H764" s="98">
        <f t="shared" si="17"/>
        <v>0</v>
      </c>
      <c r="I764" s="36"/>
    </row>
    <row r="765" spans="1:9" x14ac:dyDescent="0.25">
      <c r="A765" s="269"/>
      <c r="B765" s="283" t="s">
        <v>2304</v>
      </c>
      <c r="C765" s="388" t="s">
        <v>2621</v>
      </c>
      <c r="D765" s="266" t="s">
        <v>16</v>
      </c>
      <c r="E765" s="310">
        <v>90090</v>
      </c>
      <c r="F765" s="53">
        <v>41752</v>
      </c>
      <c r="G765" s="52">
        <v>90090</v>
      </c>
      <c r="H765" s="331">
        <f t="shared" si="17"/>
        <v>0</v>
      </c>
      <c r="I765" s="36"/>
    </row>
    <row r="766" spans="1:9" x14ac:dyDescent="0.25">
      <c r="A766" s="269"/>
      <c r="B766" s="283" t="s">
        <v>2305</v>
      </c>
      <c r="C766" s="388" t="s">
        <v>2621</v>
      </c>
      <c r="D766" s="266" t="s">
        <v>13</v>
      </c>
      <c r="E766" s="310">
        <v>3974.4</v>
      </c>
      <c r="F766" s="53">
        <v>41741</v>
      </c>
      <c r="G766" s="52">
        <v>3974.4</v>
      </c>
      <c r="H766" s="98">
        <f t="shared" si="17"/>
        <v>0</v>
      </c>
      <c r="I766" s="36"/>
    </row>
    <row r="767" spans="1:9" x14ac:dyDescent="0.25">
      <c r="A767" s="269"/>
      <c r="B767" s="283" t="s">
        <v>2307</v>
      </c>
      <c r="C767" s="388" t="s">
        <v>2621</v>
      </c>
      <c r="D767" s="266" t="s">
        <v>490</v>
      </c>
      <c r="E767" s="310">
        <v>855</v>
      </c>
      <c r="F767" s="53">
        <v>41740</v>
      </c>
      <c r="G767" s="52">
        <v>855</v>
      </c>
      <c r="H767" s="98">
        <f t="shared" si="17"/>
        <v>0</v>
      </c>
      <c r="I767" s="36"/>
    </row>
    <row r="768" spans="1:9" x14ac:dyDescent="0.25">
      <c r="A768" s="269"/>
      <c r="B768" s="283" t="s">
        <v>2309</v>
      </c>
      <c r="C768" s="388" t="s">
        <v>2621</v>
      </c>
      <c r="D768" s="266" t="s">
        <v>2732</v>
      </c>
      <c r="E768" s="310">
        <v>2615</v>
      </c>
      <c r="F768" s="53">
        <v>41740</v>
      </c>
      <c r="G768" s="52">
        <v>2615</v>
      </c>
      <c r="H768" s="331">
        <f t="shared" si="17"/>
        <v>0</v>
      </c>
      <c r="I768" s="36"/>
    </row>
    <row r="769" spans="1:9" x14ac:dyDescent="0.25">
      <c r="A769" s="269"/>
      <c r="B769" s="283" t="s">
        <v>2310</v>
      </c>
      <c r="C769" s="388" t="s">
        <v>2621</v>
      </c>
      <c r="D769" s="266" t="s">
        <v>8</v>
      </c>
      <c r="E769" s="310">
        <v>1141.2</v>
      </c>
      <c r="F769" s="53">
        <v>41740</v>
      </c>
      <c r="G769" s="52">
        <v>1141.2</v>
      </c>
      <c r="H769" s="331">
        <f t="shared" si="17"/>
        <v>0</v>
      </c>
      <c r="I769" s="36"/>
    </row>
    <row r="770" spans="1:9" x14ac:dyDescent="0.25">
      <c r="A770" s="269"/>
      <c r="B770" s="283" t="s">
        <v>2312</v>
      </c>
      <c r="C770" s="388" t="s">
        <v>2621</v>
      </c>
      <c r="D770" s="266" t="s">
        <v>74</v>
      </c>
      <c r="E770" s="310">
        <v>4259</v>
      </c>
      <c r="F770" s="53">
        <v>41740</v>
      </c>
      <c r="G770" s="52">
        <v>4259</v>
      </c>
      <c r="H770" s="331">
        <f t="shared" si="17"/>
        <v>0</v>
      </c>
      <c r="I770" s="36"/>
    </row>
    <row r="771" spans="1:9" x14ac:dyDescent="0.25">
      <c r="A771" s="269"/>
      <c r="B771" s="283" t="s">
        <v>2314</v>
      </c>
      <c r="C771" s="388" t="s">
        <v>2621</v>
      </c>
      <c r="D771" s="266" t="s">
        <v>74</v>
      </c>
      <c r="E771" s="310">
        <v>14781.5</v>
      </c>
      <c r="F771" s="53">
        <v>41740</v>
      </c>
      <c r="G771" s="52">
        <v>14781.5</v>
      </c>
      <c r="H771" s="98">
        <f t="shared" si="17"/>
        <v>0</v>
      </c>
      <c r="I771" s="36"/>
    </row>
    <row r="772" spans="1:9" x14ac:dyDescent="0.25">
      <c r="A772" s="269"/>
      <c r="B772" s="283" t="s">
        <v>2315</v>
      </c>
      <c r="C772" s="388" t="s">
        <v>2621</v>
      </c>
      <c r="D772" s="266" t="s">
        <v>2427</v>
      </c>
      <c r="E772" s="310">
        <v>3893.5</v>
      </c>
      <c r="F772" s="317" t="s">
        <v>2733</v>
      </c>
      <c r="G772" s="52">
        <v>3893.5</v>
      </c>
      <c r="H772" s="98">
        <f t="shared" si="17"/>
        <v>0</v>
      </c>
      <c r="I772" s="36"/>
    </row>
    <row r="773" spans="1:9" x14ac:dyDescent="0.25">
      <c r="A773" s="269"/>
      <c r="B773" s="283" t="s">
        <v>2316</v>
      </c>
      <c r="C773" s="388" t="s">
        <v>2621</v>
      </c>
      <c r="D773" s="266" t="s">
        <v>1793</v>
      </c>
      <c r="E773" s="310">
        <v>1092</v>
      </c>
      <c r="F773" s="53">
        <v>41740</v>
      </c>
      <c r="G773" s="52">
        <v>1092</v>
      </c>
      <c r="H773" s="98">
        <f t="shared" si="17"/>
        <v>0</v>
      </c>
      <c r="I773" s="36"/>
    </row>
    <row r="774" spans="1:9" x14ac:dyDescent="0.25">
      <c r="A774" s="269"/>
      <c r="B774" s="283" t="s">
        <v>2317</v>
      </c>
      <c r="C774" s="388" t="s">
        <v>2621</v>
      </c>
      <c r="D774" s="266" t="s">
        <v>502</v>
      </c>
      <c r="E774" s="310">
        <v>1392</v>
      </c>
      <c r="F774" s="53">
        <v>41740</v>
      </c>
      <c r="G774" s="52">
        <v>1392</v>
      </c>
      <c r="H774" s="98">
        <f t="shared" si="17"/>
        <v>0</v>
      </c>
      <c r="I774" s="36"/>
    </row>
    <row r="775" spans="1:9" x14ac:dyDescent="0.25">
      <c r="A775" s="269"/>
      <c r="B775" s="283" t="s">
        <v>2319</v>
      </c>
      <c r="C775" s="388" t="s">
        <v>2621</v>
      </c>
      <c r="D775" s="266" t="s">
        <v>124</v>
      </c>
      <c r="E775" s="310">
        <v>9356</v>
      </c>
      <c r="F775" s="53">
        <v>41740</v>
      </c>
      <c r="G775" s="52">
        <v>9356</v>
      </c>
      <c r="H775" s="98">
        <f t="shared" si="17"/>
        <v>0</v>
      </c>
      <c r="I775" s="36"/>
    </row>
    <row r="776" spans="1:9" x14ac:dyDescent="0.25">
      <c r="A776" s="269"/>
      <c r="B776" s="283" t="s">
        <v>2320</v>
      </c>
      <c r="C776" s="388" t="s">
        <v>2621</v>
      </c>
      <c r="D776" s="266" t="s">
        <v>57</v>
      </c>
      <c r="E776" s="310">
        <v>1470</v>
      </c>
      <c r="F776" s="53">
        <v>41740</v>
      </c>
      <c r="G776" s="52">
        <v>1470</v>
      </c>
      <c r="H776" s="98">
        <f t="shared" si="17"/>
        <v>0</v>
      </c>
      <c r="I776" s="36"/>
    </row>
    <row r="777" spans="1:9" x14ac:dyDescent="0.25">
      <c r="A777" s="269"/>
      <c r="B777" s="283" t="s">
        <v>2321</v>
      </c>
      <c r="C777" s="388" t="s">
        <v>2621</v>
      </c>
      <c r="D777" s="266" t="s">
        <v>8</v>
      </c>
      <c r="E777" s="310">
        <v>200</v>
      </c>
      <c r="F777" s="53">
        <v>41740</v>
      </c>
      <c r="G777" s="52">
        <v>200</v>
      </c>
      <c r="H777" s="98">
        <f t="shared" si="17"/>
        <v>0</v>
      </c>
      <c r="I777" s="36"/>
    </row>
    <row r="778" spans="1:9" x14ac:dyDescent="0.25">
      <c r="A778" s="269"/>
      <c r="B778" s="283" t="s">
        <v>2323</v>
      </c>
      <c r="C778" s="388" t="s">
        <v>2621</v>
      </c>
      <c r="D778" s="266" t="s">
        <v>55</v>
      </c>
      <c r="E778" s="310">
        <v>7964.5</v>
      </c>
      <c r="F778" s="53">
        <v>41740</v>
      </c>
      <c r="G778" s="52">
        <v>7964.5</v>
      </c>
      <c r="H778" s="98">
        <f t="shared" si="17"/>
        <v>0</v>
      </c>
      <c r="I778" s="36"/>
    </row>
    <row r="779" spans="1:9" x14ac:dyDescent="0.25">
      <c r="A779" s="269"/>
      <c r="B779" s="283" t="s">
        <v>2324</v>
      </c>
      <c r="C779" s="388" t="s">
        <v>2621</v>
      </c>
      <c r="D779" s="266" t="s">
        <v>34</v>
      </c>
      <c r="E779" s="310">
        <v>1155</v>
      </c>
      <c r="F779" s="53">
        <v>41740</v>
      </c>
      <c r="G779" s="52">
        <v>1155</v>
      </c>
      <c r="H779" s="98">
        <f t="shared" si="17"/>
        <v>0</v>
      </c>
      <c r="I779" s="36"/>
    </row>
    <row r="780" spans="1:9" x14ac:dyDescent="0.25">
      <c r="A780" s="269"/>
      <c r="B780" s="283" t="s">
        <v>2325</v>
      </c>
      <c r="C780" s="388" t="s">
        <v>2621</v>
      </c>
      <c r="D780" s="266" t="s">
        <v>215</v>
      </c>
      <c r="E780" s="310">
        <v>3958</v>
      </c>
      <c r="F780" s="53">
        <v>41740</v>
      </c>
      <c r="G780" s="52">
        <v>3958</v>
      </c>
      <c r="H780" s="98">
        <f t="shared" si="17"/>
        <v>0</v>
      </c>
      <c r="I780" s="36"/>
    </row>
    <row r="781" spans="1:9" x14ac:dyDescent="0.25">
      <c r="A781" s="269"/>
      <c r="B781" s="283" t="s">
        <v>2326</v>
      </c>
      <c r="C781" s="388" t="s">
        <v>2621</v>
      </c>
      <c r="D781" s="266" t="s">
        <v>250</v>
      </c>
      <c r="E781" s="310">
        <v>20870.2</v>
      </c>
      <c r="F781" s="53">
        <v>41740</v>
      </c>
      <c r="G781" s="52">
        <v>20870.2</v>
      </c>
      <c r="H781" s="98">
        <f t="shared" si="17"/>
        <v>0</v>
      </c>
      <c r="I781" s="36"/>
    </row>
    <row r="782" spans="1:9" x14ac:dyDescent="0.25">
      <c r="A782" s="269"/>
      <c r="B782" s="283" t="s">
        <v>2327</v>
      </c>
      <c r="C782" s="388" t="s">
        <v>2621</v>
      </c>
      <c r="D782" s="266" t="s">
        <v>11</v>
      </c>
      <c r="E782" s="310">
        <v>46689.8</v>
      </c>
      <c r="F782" s="313">
        <v>41777</v>
      </c>
      <c r="G782" s="326">
        <v>46689.8</v>
      </c>
      <c r="H782" s="98">
        <f t="shared" si="17"/>
        <v>0</v>
      </c>
      <c r="I782" s="36"/>
    </row>
    <row r="783" spans="1:9" x14ac:dyDescent="0.25">
      <c r="A783" s="269"/>
      <c r="B783" s="283" t="s">
        <v>2328</v>
      </c>
      <c r="C783" s="388" t="s">
        <v>2621</v>
      </c>
      <c r="D783" s="266" t="s">
        <v>98</v>
      </c>
      <c r="E783" s="310">
        <v>12250</v>
      </c>
      <c r="F783" s="53">
        <v>41740</v>
      </c>
      <c r="G783" s="52">
        <v>12250</v>
      </c>
      <c r="H783" s="98">
        <f t="shared" si="17"/>
        <v>0</v>
      </c>
      <c r="I783" s="36"/>
    </row>
    <row r="784" spans="1:9" x14ac:dyDescent="0.25">
      <c r="A784" s="269"/>
      <c r="B784" s="283" t="s">
        <v>2330</v>
      </c>
      <c r="C784" s="388" t="s">
        <v>2621</v>
      </c>
      <c r="D784" s="266" t="s">
        <v>2596</v>
      </c>
      <c r="E784" s="310">
        <v>724.5</v>
      </c>
      <c r="F784" s="53">
        <v>41740</v>
      </c>
      <c r="G784" s="52">
        <v>724.5</v>
      </c>
      <c r="H784" s="98">
        <f t="shared" si="17"/>
        <v>0</v>
      </c>
      <c r="I784" s="36"/>
    </row>
    <row r="785" spans="1:9" x14ac:dyDescent="0.25">
      <c r="A785" s="269"/>
      <c r="B785" s="283" t="s">
        <v>2331</v>
      </c>
      <c r="C785" s="388" t="s">
        <v>2621</v>
      </c>
      <c r="D785" s="266" t="s">
        <v>66</v>
      </c>
      <c r="E785" s="310">
        <v>1500</v>
      </c>
      <c r="F785" s="53">
        <v>41740</v>
      </c>
      <c r="G785" s="52">
        <v>1500</v>
      </c>
      <c r="H785" s="98">
        <f t="shared" si="17"/>
        <v>0</v>
      </c>
      <c r="I785" s="36"/>
    </row>
    <row r="786" spans="1:9" x14ac:dyDescent="0.25">
      <c r="A786" s="269"/>
      <c r="B786" s="283" t="s">
        <v>2332</v>
      </c>
      <c r="C786" s="388" t="s">
        <v>2621</v>
      </c>
      <c r="D786" s="266" t="s">
        <v>22</v>
      </c>
      <c r="E786" s="310">
        <v>3801.6</v>
      </c>
      <c r="F786" s="53">
        <v>41740</v>
      </c>
      <c r="G786" s="52">
        <v>3801.6</v>
      </c>
      <c r="H786" s="98">
        <f t="shared" si="17"/>
        <v>0</v>
      </c>
      <c r="I786" s="36"/>
    </row>
    <row r="787" spans="1:9" x14ac:dyDescent="0.25">
      <c r="A787" s="269"/>
      <c r="B787" s="283" t="s">
        <v>2334</v>
      </c>
      <c r="C787" s="388" t="s">
        <v>2621</v>
      </c>
      <c r="D787" s="266" t="s">
        <v>180</v>
      </c>
      <c r="E787" s="310">
        <v>7660.8</v>
      </c>
      <c r="F787" s="53">
        <v>41751</v>
      </c>
      <c r="G787" s="52">
        <v>7660.8</v>
      </c>
      <c r="H787" s="98">
        <f t="shared" si="17"/>
        <v>0</v>
      </c>
      <c r="I787" s="36"/>
    </row>
    <row r="788" spans="1:9" x14ac:dyDescent="0.25">
      <c r="A788" s="269"/>
      <c r="B788" s="283" t="s">
        <v>2335</v>
      </c>
      <c r="C788" s="388" t="s">
        <v>2621</v>
      </c>
      <c r="D788" s="266" t="s">
        <v>2734</v>
      </c>
      <c r="E788" s="310">
        <v>11200</v>
      </c>
      <c r="F788" s="53">
        <v>41740</v>
      </c>
      <c r="G788" s="52">
        <v>11200</v>
      </c>
      <c r="H788" s="98">
        <f t="shared" si="17"/>
        <v>0</v>
      </c>
      <c r="I788" s="36"/>
    </row>
    <row r="789" spans="1:9" x14ac:dyDescent="0.25">
      <c r="A789" s="269"/>
      <c r="B789" s="283" t="s">
        <v>2336</v>
      </c>
      <c r="C789" s="388" t="s">
        <v>2621</v>
      </c>
      <c r="D789" s="266" t="s">
        <v>12</v>
      </c>
      <c r="E789" s="310">
        <v>42595</v>
      </c>
      <c r="F789" s="317" t="s">
        <v>2735</v>
      </c>
      <c r="G789" s="52">
        <v>42595</v>
      </c>
      <c r="H789" s="98">
        <f t="shared" si="17"/>
        <v>0</v>
      </c>
      <c r="I789" s="36"/>
    </row>
    <row r="790" spans="1:9" x14ac:dyDescent="0.25">
      <c r="A790" s="269"/>
      <c r="B790" s="283" t="s">
        <v>2337</v>
      </c>
      <c r="C790" s="388" t="s">
        <v>2621</v>
      </c>
      <c r="D790" s="266" t="s">
        <v>123</v>
      </c>
      <c r="E790" s="310">
        <v>655.4</v>
      </c>
      <c r="F790" s="313" t="s">
        <v>2736</v>
      </c>
      <c r="G790" s="52">
        <v>655.4</v>
      </c>
      <c r="H790" s="98">
        <f t="shared" si="17"/>
        <v>0</v>
      </c>
      <c r="I790" s="36"/>
    </row>
    <row r="791" spans="1:9" x14ac:dyDescent="0.25">
      <c r="A791" s="269"/>
      <c r="B791" s="283" t="s">
        <v>2338</v>
      </c>
      <c r="C791" s="388" t="s">
        <v>2621</v>
      </c>
      <c r="D791" s="266" t="s">
        <v>111</v>
      </c>
      <c r="E791" s="310">
        <v>4224</v>
      </c>
      <c r="F791" s="53">
        <v>41740</v>
      </c>
      <c r="G791" s="52">
        <v>4224</v>
      </c>
      <c r="H791" s="98">
        <f t="shared" si="17"/>
        <v>0</v>
      </c>
      <c r="I791" s="36"/>
    </row>
    <row r="792" spans="1:9" x14ac:dyDescent="0.25">
      <c r="A792" s="269"/>
      <c r="B792" s="283" t="s">
        <v>2339</v>
      </c>
      <c r="C792" s="388" t="s">
        <v>2621</v>
      </c>
      <c r="D792" s="266" t="s">
        <v>366</v>
      </c>
      <c r="E792" s="310">
        <v>10650.2</v>
      </c>
      <c r="F792" s="53">
        <v>41740</v>
      </c>
      <c r="G792" s="52">
        <v>10650.2</v>
      </c>
      <c r="H792" s="98">
        <f t="shared" si="17"/>
        <v>0</v>
      </c>
      <c r="I792" s="36"/>
    </row>
    <row r="793" spans="1:9" x14ac:dyDescent="0.25">
      <c r="A793" s="269"/>
      <c r="B793" s="283" t="s">
        <v>2340</v>
      </c>
      <c r="C793" s="388" t="s">
        <v>2621</v>
      </c>
      <c r="D793" s="266" t="s">
        <v>2707</v>
      </c>
      <c r="E793" s="310">
        <v>2438.5</v>
      </c>
      <c r="F793" s="53">
        <v>41740</v>
      </c>
      <c r="G793" s="52">
        <v>2438.5</v>
      </c>
      <c r="H793" s="98">
        <f t="shared" si="17"/>
        <v>0</v>
      </c>
      <c r="I793" s="36"/>
    </row>
    <row r="794" spans="1:9" x14ac:dyDescent="0.25">
      <c r="A794" s="269"/>
      <c r="B794" s="283" t="s">
        <v>2342</v>
      </c>
      <c r="C794" s="388" t="s">
        <v>2621</v>
      </c>
      <c r="D794" s="266" t="s">
        <v>69</v>
      </c>
      <c r="E794" s="310">
        <v>317</v>
      </c>
      <c r="F794" s="53">
        <v>41740</v>
      </c>
      <c r="G794" s="52">
        <v>317</v>
      </c>
      <c r="H794" s="98">
        <f t="shared" si="17"/>
        <v>0</v>
      </c>
      <c r="I794" s="36"/>
    </row>
    <row r="795" spans="1:9" x14ac:dyDescent="0.25">
      <c r="A795" s="269"/>
      <c r="B795" s="283" t="s">
        <v>2343</v>
      </c>
      <c r="C795" s="388" t="s">
        <v>2621</v>
      </c>
      <c r="D795" s="266" t="s">
        <v>68</v>
      </c>
      <c r="E795" s="310">
        <v>3760</v>
      </c>
      <c r="F795" s="519" t="s">
        <v>2737</v>
      </c>
      <c r="G795" s="52">
        <v>3760</v>
      </c>
      <c r="H795" s="98">
        <f t="shared" si="17"/>
        <v>0</v>
      </c>
      <c r="I795" s="36"/>
    </row>
    <row r="796" spans="1:9" x14ac:dyDescent="0.25">
      <c r="A796" s="269"/>
      <c r="B796" s="283" t="s">
        <v>2344</v>
      </c>
      <c r="C796" s="388" t="s">
        <v>2621</v>
      </c>
      <c r="D796" s="266" t="s">
        <v>87</v>
      </c>
      <c r="E796" s="310">
        <v>470</v>
      </c>
      <c r="F796" s="53">
        <v>41740</v>
      </c>
      <c r="G796" s="52">
        <v>470</v>
      </c>
      <c r="H796" s="98">
        <f t="shared" si="17"/>
        <v>0</v>
      </c>
      <c r="I796" s="36"/>
    </row>
    <row r="797" spans="1:9" x14ac:dyDescent="0.25">
      <c r="A797" s="269"/>
      <c r="B797" s="283" t="s">
        <v>2345</v>
      </c>
      <c r="C797" s="388" t="s">
        <v>2621</v>
      </c>
      <c r="D797" s="266" t="s">
        <v>652</v>
      </c>
      <c r="E797" s="310">
        <v>19139.400000000001</v>
      </c>
      <c r="F797" s="53">
        <v>41740</v>
      </c>
      <c r="G797" s="52">
        <v>19139.400000000001</v>
      </c>
      <c r="H797" s="98">
        <f t="shared" si="17"/>
        <v>0</v>
      </c>
      <c r="I797" s="36"/>
    </row>
    <row r="798" spans="1:9" x14ac:dyDescent="0.25">
      <c r="A798" s="269"/>
      <c r="B798" s="283" t="s">
        <v>2347</v>
      </c>
      <c r="C798" s="388" t="s">
        <v>2621</v>
      </c>
      <c r="D798" s="266" t="s">
        <v>237</v>
      </c>
      <c r="E798" s="310">
        <v>847</v>
      </c>
      <c r="F798" s="324" t="s">
        <v>2738</v>
      </c>
      <c r="G798" s="52">
        <v>847</v>
      </c>
      <c r="H798" s="98">
        <f t="shared" si="17"/>
        <v>0</v>
      </c>
      <c r="I798" s="36"/>
    </row>
    <row r="799" spans="1:9" x14ac:dyDescent="0.25">
      <c r="A799" s="269"/>
      <c r="B799" s="283" t="s">
        <v>2348</v>
      </c>
      <c r="C799" s="388" t="s">
        <v>2621</v>
      </c>
      <c r="D799" s="266" t="s">
        <v>99</v>
      </c>
      <c r="E799" s="310">
        <v>723</v>
      </c>
      <c r="F799" s="53">
        <v>41740</v>
      </c>
      <c r="G799" s="52">
        <v>723</v>
      </c>
      <c r="H799" s="98">
        <f t="shared" si="17"/>
        <v>0</v>
      </c>
      <c r="I799" s="36"/>
    </row>
    <row r="800" spans="1:9" x14ac:dyDescent="0.25">
      <c r="A800" s="269"/>
      <c r="B800" s="283" t="s">
        <v>2349</v>
      </c>
      <c r="C800" s="388" t="s">
        <v>2621</v>
      </c>
      <c r="D800" s="266" t="s">
        <v>136</v>
      </c>
      <c r="E800" s="310">
        <v>2370</v>
      </c>
      <c r="F800" s="53">
        <v>41740</v>
      </c>
      <c r="G800" s="52">
        <v>2370</v>
      </c>
      <c r="H800" s="98">
        <f t="shared" si="17"/>
        <v>0</v>
      </c>
      <c r="I800" s="36"/>
    </row>
    <row r="801" spans="1:9" x14ac:dyDescent="0.25">
      <c r="A801" s="269"/>
      <c r="B801" s="283" t="s">
        <v>2350</v>
      </c>
      <c r="C801" s="388" t="s">
        <v>2621</v>
      </c>
      <c r="D801" s="266" t="s">
        <v>32</v>
      </c>
      <c r="E801" s="310">
        <v>6331</v>
      </c>
      <c r="F801" s="317" t="s">
        <v>2739</v>
      </c>
      <c r="G801" s="52">
        <v>6331</v>
      </c>
      <c r="H801" s="98">
        <f t="shared" si="17"/>
        <v>0</v>
      </c>
      <c r="I801" s="36"/>
    </row>
    <row r="802" spans="1:9" x14ac:dyDescent="0.25">
      <c r="A802" s="269"/>
      <c r="B802" s="283" t="s">
        <v>2351</v>
      </c>
      <c r="C802" s="388" t="s">
        <v>2621</v>
      </c>
      <c r="D802" s="273" t="s">
        <v>53</v>
      </c>
      <c r="E802" s="318">
        <v>0</v>
      </c>
      <c r="F802" s="53"/>
      <c r="G802" s="52"/>
      <c r="H802" s="98">
        <f t="shared" si="17"/>
        <v>0</v>
      </c>
      <c r="I802" s="36"/>
    </row>
    <row r="803" spans="1:9" x14ac:dyDescent="0.25">
      <c r="A803" s="269"/>
      <c r="B803" s="283" t="s">
        <v>2352</v>
      </c>
      <c r="C803" s="388" t="s">
        <v>2621</v>
      </c>
      <c r="D803" s="266" t="s">
        <v>47</v>
      </c>
      <c r="E803" s="310">
        <v>2433.6</v>
      </c>
      <c r="F803" s="53">
        <v>41740</v>
      </c>
      <c r="G803" s="52">
        <v>2433.6</v>
      </c>
      <c r="H803" s="98">
        <f t="shared" si="17"/>
        <v>0</v>
      </c>
      <c r="I803" s="36"/>
    </row>
    <row r="804" spans="1:9" x14ac:dyDescent="0.25">
      <c r="A804" s="269"/>
      <c r="B804" s="283" t="s">
        <v>2353</v>
      </c>
      <c r="C804" s="388" t="s">
        <v>2621</v>
      </c>
      <c r="D804" s="266" t="s">
        <v>54</v>
      </c>
      <c r="E804" s="310">
        <v>6960</v>
      </c>
      <c r="F804" s="53">
        <v>41740</v>
      </c>
      <c r="G804" s="52">
        <v>6960</v>
      </c>
      <c r="H804" s="98">
        <f t="shared" si="17"/>
        <v>0</v>
      </c>
      <c r="I804" s="36"/>
    </row>
    <row r="805" spans="1:9" x14ac:dyDescent="0.25">
      <c r="A805" s="269"/>
      <c r="B805" s="283" t="s">
        <v>2354</v>
      </c>
      <c r="C805" s="388" t="s">
        <v>2621</v>
      </c>
      <c r="D805" s="266" t="s">
        <v>39</v>
      </c>
      <c r="E805" s="310">
        <v>5662</v>
      </c>
      <c r="F805" s="319" t="s">
        <v>2740</v>
      </c>
      <c r="G805" s="52">
        <v>5662</v>
      </c>
      <c r="H805" s="98">
        <f t="shared" si="17"/>
        <v>0</v>
      </c>
      <c r="I805" s="36"/>
    </row>
    <row r="806" spans="1:9" x14ac:dyDescent="0.25">
      <c r="A806" s="269"/>
      <c r="B806" s="283" t="s">
        <v>2355</v>
      </c>
      <c r="C806" s="388" t="s">
        <v>2621</v>
      </c>
      <c r="D806" s="266" t="s">
        <v>24</v>
      </c>
      <c r="E806" s="310">
        <v>5871</v>
      </c>
      <c r="F806" s="53">
        <v>41740</v>
      </c>
      <c r="G806" s="52">
        <v>5871</v>
      </c>
      <c r="H806" s="98">
        <f t="shared" si="17"/>
        <v>0</v>
      </c>
      <c r="I806" s="36"/>
    </row>
    <row r="807" spans="1:9" x14ac:dyDescent="0.25">
      <c r="A807" s="269"/>
      <c r="B807" s="283" t="s">
        <v>2356</v>
      </c>
      <c r="C807" s="388" t="s">
        <v>2621</v>
      </c>
      <c r="D807" s="266" t="s">
        <v>509</v>
      </c>
      <c r="E807" s="310">
        <v>40213.199999999997</v>
      </c>
      <c r="F807" s="53">
        <v>41740</v>
      </c>
      <c r="G807" s="52">
        <v>40213.199999999997</v>
      </c>
      <c r="H807" s="98">
        <f t="shared" si="17"/>
        <v>0</v>
      </c>
      <c r="I807" s="36"/>
    </row>
    <row r="808" spans="1:9" x14ac:dyDescent="0.25">
      <c r="A808" s="269"/>
      <c r="B808" s="283" t="s">
        <v>2358</v>
      </c>
      <c r="C808" s="388" t="s">
        <v>2621</v>
      </c>
      <c r="D808" s="266" t="s">
        <v>8</v>
      </c>
      <c r="E808" s="310">
        <v>1147</v>
      </c>
      <c r="F808" s="53">
        <v>41740</v>
      </c>
      <c r="G808" s="52">
        <v>1147</v>
      </c>
      <c r="H808" s="98">
        <f t="shared" si="17"/>
        <v>0</v>
      </c>
      <c r="I808" s="36"/>
    </row>
    <row r="809" spans="1:9" x14ac:dyDescent="0.25">
      <c r="A809" s="269"/>
      <c r="B809" s="283" t="s">
        <v>2359</v>
      </c>
      <c r="C809" s="388" t="s">
        <v>2621</v>
      </c>
      <c r="D809" s="266" t="s">
        <v>392</v>
      </c>
      <c r="E809" s="310">
        <v>1932</v>
      </c>
      <c r="F809" s="53">
        <v>41740</v>
      </c>
      <c r="G809" s="52">
        <v>1932</v>
      </c>
      <c r="H809" s="98">
        <f t="shared" si="17"/>
        <v>0</v>
      </c>
      <c r="I809" s="40"/>
    </row>
    <row r="810" spans="1:9" x14ac:dyDescent="0.25">
      <c r="A810" s="269"/>
      <c r="B810" s="283" t="s">
        <v>2360</v>
      </c>
      <c r="C810" s="388" t="s">
        <v>2621</v>
      </c>
      <c r="D810" s="266" t="s">
        <v>180</v>
      </c>
      <c r="E810" s="310">
        <v>9264</v>
      </c>
      <c r="F810" s="53">
        <v>41740</v>
      </c>
      <c r="G810" s="52">
        <v>9264</v>
      </c>
      <c r="H810" s="98">
        <f t="shared" si="17"/>
        <v>0</v>
      </c>
      <c r="I810" s="36"/>
    </row>
    <row r="811" spans="1:9" x14ac:dyDescent="0.25">
      <c r="A811" s="269"/>
      <c r="B811" s="283" t="s">
        <v>2361</v>
      </c>
      <c r="C811" s="388" t="s">
        <v>2621</v>
      </c>
      <c r="D811" s="266" t="s">
        <v>74</v>
      </c>
      <c r="E811" s="310">
        <v>1733.5</v>
      </c>
      <c r="F811" s="53">
        <v>41740</v>
      </c>
      <c r="G811" s="52">
        <v>1733.5</v>
      </c>
      <c r="H811" s="98">
        <f t="shared" si="17"/>
        <v>0</v>
      </c>
      <c r="I811" s="36"/>
    </row>
    <row r="812" spans="1:9" x14ac:dyDescent="0.25">
      <c r="A812" s="269"/>
      <c r="B812" s="283" t="s">
        <v>2362</v>
      </c>
      <c r="C812" s="388" t="s">
        <v>2621</v>
      </c>
      <c r="D812" s="266" t="s">
        <v>193</v>
      </c>
      <c r="E812" s="310">
        <v>420</v>
      </c>
      <c r="F812" s="53">
        <v>41752</v>
      </c>
      <c r="G812" s="52">
        <v>420</v>
      </c>
      <c r="H812" s="98">
        <f t="shared" si="17"/>
        <v>0</v>
      </c>
      <c r="I812" s="36"/>
    </row>
    <row r="813" spans="1:9" x14ac:dyDescent="0.25">
      <c r="A813" s="269"/>
      <c r="B813" s="283" t="s">
        <v>2363</v>
      </c>
      <c r="C813" s="388" t="s">
        <v>2621</v>
      </c>
      <c r="D813" s="266" t="s">
        <v>349</v>
      </c>
      <c r="E813" s="310">
        <v>3113.5</v>
      </c>
      <c r="F813" s="53">
        <v>41741</v>
      </c>
      <c r="G813" s="52">
        <v>3113.5</v>
      </c>
      <c r="H813" s="331">
        <f t="shared" si="17"/>
        <v>0</v>
      </c>
      <c r="I813" s="36"/>
    </row>
    <row r="814" spans="1:9" x14ac:dyDescent="0.25">
      <c r="A814" s="269"/>
      <c r="B814" s="283" t="s">
        <v>2364</v>
      </c>
      <c r="C814" s="388" t="s">
        <v>2621</v>
      </c>
      <c r="D814" s="266" t="s">
        <v>16</v>
      </c>
      <c r="E814" s="310">
        <v>10267.200000000001</v>
      </c>
      <c r="F814" s="324" t="s">
        <v>2741</v>
      </c>
      <c r="G814" s="52">
        <v>10267.200000000001</v>
      </c>
      <c r="H814" s="331">
        <f t="shared" si="17"/>
        <v>0</v>
      </c>
      <c r="I814" s="36"/>
    </row>
    <row r="815" spans="1:9" x14ac:dyDescent="0.25">
      <c r="A815" s="269"/>
      <c r="B815" s="283" t="s">
        <v>2365</v>
      </c>
      <c r="C815" s="388" t="s">
        <v>2621</v>
      </c>
      <c r="D815" s="266" t="s">
        <v>193</v>
      </c>
      <c r="E815" s="310">
        <v>1597</v>
      </c>
      <c r="F815" s="53">
        <v>41752</v>
      </c>
      <c r="G815" s="52">
        <v>1597</v>
      </c>
      <c r="H815" s="98">
        <f t="shared" si="17"/>
        <v>0</v>
      </c>
      <c r="I815" s="36"/>
    </row>
    <row r="816" spans="1:9" x14ac:dyDescent="0.25">
      <c r="A816" s="269"/>
      <c r="B816" s="283" t="s">
        <v>2366</v>
      </c>
      <c r="C816" s="388" t="s">
        <v>2621</v>
      </c>
      <c r="D816" s="266" t="s">
        <v>667</v>
      </c>
      <c r="E816" s="310">
        <v>17411</v>
      </c>
      <c r="F816" s="53">
        <v>41741</v>
      </c>
      <c r="G816" s="52">
        <v>17411</v>
      </c>
      <c r="H816" s="331">
        <f t="shared" si="17"/>
        <v>0</v>
      </c>
      <c r="I816" s="36"/>
    </row>
    <row r="817" spans="1:9" x14ac:dyDescent="0.25">
      <c r="A817" s="269"/>
      <c r="B817" s="283" t="s">
        <v>1136</v>
      </c>
      <c r="C817" s="388" t="s">
        <v>2621</v>
      </c>
      <c r="D817" s="266" t="s">
        <v>478</v>
      </c>
      <c r="E817" s="310">
        <v>7308</v>
      </c>
      <c r="F817" s="53">
        <v>41741</v>
      </c>
      <c r="G817" s="52">
        <v>7308</v>
      </c>
      <c r="H817" s="331">
        <f t="shared" si="17"/>
        <v>0</v>
      </c>
      <c r="I817" s="36"/>
    </row>
    <row r="818" spans="1:9" x14ac:dyDescent="0.25">
      <c r="A818" s="269"/>
      <c r="B818" s="283" t="s">
        <v>1137</v>
      </c>
      <c r="C818" s="388" t="s">
        <v>2621</v>
      </c>
      <c r="D818" s="266" t="s">
        <v>152</v>
      </c>
      <c r="E818" s="310">
        <v>7957</v>
      </c>
      <c r="F818" s="53">
        <v>41740</v>
      </c>
      <c r="G818" s="52">
        <v>7957</v>
      </c>
      <c r="H818" s="331">
        <f t="shared" si="17"/>
        <v>0</v>
      </c>
      <c r="I818" s="36"/>
    </row>
    <row r="819" spans="1:9" x14ac:dyDescent="0.25">
      <c r="A819" s="269"/>
      <c r="B819" s="283" t="s">
        <v>1138</v>
      </c>
      <c r="C819" s="388" t="s">
        <v>2621</v>
      </c>
      <c r="D819" s="266" t="s">
        <v>14</v>
      </c>
      <c r="E819" s="310">
        <v>10590</v>
      </c>
      <c r="F819" s="53">
        <v>41741</v>
      </c>
      <c r="G819" s="52">
        <v>10590</v>
      </c>
      <c r="H819" s="331">
        <f t="shared" si="17"/>
        <v>0</v>
      </c>
      <c r="I819" s="36"/>
    </row>
    <row r="820" spans="1:9" x14ac:dyDescent="0.25">
      <c r="A820" s="269">
        <v>41741</v>
      </c>
      <c r="B820" s="283" t="s">
        <v>1139</v>
      </c>
      <c r="C820" s="388" t="s">
        <v>2621</v>
      </c>
      <c r="D820" s="266" t="s">
        <v>62</v>
      </c>
      <c r="E820" s="310">
        <v>24236</v>
      </c>
      <c r="F820" s="53">
        <v>41741</v>
      </c>
      <c r="G820" s="52">
        <v>24236</v>
      </c>
      <c r="H820" s="98">
        <f t="shared" si="17"/>
        <v>0</v>
      </c>
      <c r="I820" s="266" t="s">
        <v>27</v>
      </c>
    </row>
    <row r="821" spans="1:9" x14ac:dyDescent="0.25">
      <c r="A821" s="269"/>
      <c r="B821" s="283" t="s">
        <v>1140</v>
      </c>
      <c r="C821" s="388" t="s">
        <v>2621</v>
      </c>
      <c r="D821" s="266" t="s">
        <v>233</v>
      </c>
      <c r="E821" s="310">
        <v>560</v>
      </c>
      <c r="F821" s="53">
        <v>41741</v>
      </c>
      <c r="G821" s="52">
        <v>560</v>
      </c>
      <c r="H821" s="331">
        <f t="shared" si="17"/>
        <v>0</v>
      </c>
      <c r="I821" s="66"/>
    </row>
    <row r="822" spans="1:9" x14ac:dyDescent="0.25">
      <c r="A822" s="269"/>
      <c r="B822" s="264"/>
      <c r="C822" s="388"/>
      <c r="D822" s="37" t="s">
        <v>1207</v>
      </c>
      <c r="E822" s="38"/>
      <c r="F822" s="263"/>
      <c r="G822" s="38"/>
      <c r="H822" s="331"/>
    </row>
    <row r="823" spans="1:9" x14ac:dyDescent="0.25">
      <c r="A823" s="395"/>
      <c r="B823" s="396"/>
      <c r="C823" s="397"/>
      <c r="D823" s="31" t="s">
        <v>1206</v>
      </c>
      <c r="E823" s="58"/>
      <c r="F823" s="263"/>
      <c r="G823" s="38"/>
      <c r="H823" s="398"/>
    </row>
    <row r="824" spans="1:9" x14ac:dyDescent="0.25">
      <c r="A824" s="269"/>
      <c r="B824" s="264"/>
      <c r="C824" s="375"/>
      <c r="D824" s="135" t="s">
        <v>1280</v>
      </c>
      <c r="E824" s="60"/>
      <c r="F824" s="399"/>
      <c r="G824" s="60"/>
      <c r="H824" s="60"/>
    </row>
    <row r="825" spans="1:9" ht="18.75" x14ac:dyDescent="0.3">
      <c r="A825" s="592" t="str">
        <f>A756</f>
        <v>REMISIONES DE    ABRIL         2 0 1 4</v>
      </c>
      <c r="B825" s="592"/>
      <c r="C825" s="592"/>
      <c r="D825" s="592"/>
      <c r="E825" s="592"/>
      <c r="F825" s="592"/>
      <c r="G825" s="339"/>
      <c r="H825" s="135"/>
    </row>
    <row r="826" spans="1:9" ht="35.25" thickBot="1" x14ac:dyDescent="0.35">
      <c r="A826" s="340" t="s">
        <v>1</v>
      </c>
      <c r="B826" s="256" t="s">
        <v>2</v>
      </c>
      <c r="C826" s="257"/>
      <c r="D826" s="258" t="s">
        <v>1531</v>
      </c>
      <c r="E826" s="259" t="s">
        <v>4</v>
      </c>
      <c r="F826" s="10" t="s">
        <v>5</v>
      </c>
      <c r="G826" s="419" t="s">
        <v>6</v>
      </c>
      <c r="H826" s="420" t="s">
        <v>7</v>
      </c>
    </row>
    <row r="827" spans="1:9" ht="15.75" thickTop="1" x14ac:dyDescent="0.25">
      <c r="A827" s="269">
        <v>41741</v>
      </c>
      <c r="B827" s="283" t="s">
        <v>1141</v>
      </c>
      <c r="C827" s="388" t="s">
        <v>2621</v>
      </c>
      <c r="D827" s="266" t="s">
        <v>191</v>
      </c>
      <c r="E827" s="310">
        <v>2587</v>
      </c>
      <c r="F827" s="53">
        <v>41741</v>
      </c>
      <c r="G827" s="52">
        <v>2587</v>
      </c>
      <c r="H827" s="467">
        <f t="shared" ref="H827:H890" si="18">E827-G827</f>
        <v>0</v>
      </c>
      <c r="I827" s="266" t="s">
        <v>217</v>
      </c>
    </row>
    <row r="828" spans="1:9" x14ac:dyDescent="0.25">
      <c r="A828" s="269"/>
      <c r="B828" s="283" t="s">
        <v>1142</v>
      </c>
      <c r="C828" s="388" t="s">
        <v>2621</v>
      </c>
      <c r="D828" s="266" t="s">
        <v>78</v>
      </c>
      <c r="E828" s="310">
        <v>3962</v>
      </c>
      <c r="F828" s="53">
        <v>41741</v>
      </c>
      <c r="G828" s="52">
        <v>3962</v>
      </c>
      <c r="H828" s="98">
        <f t="shared" si="18"/>
        <v>0</v>
      </c>
      <c r="I828" s="266"/>
    </row>
    <row r="829" spans="1:9" x14ac:dyDescent="0.25">
      <c r="A829" s="269"/>
      <c r="B829" s="283" t="s">
        <v>1143</v>
      </c>
      <c r="C829" s="388" t="s">
        <v>2621</v>
      </c>
      <c r="D829" s="266" t="s">
        <v>351</v>
      </c>
      <c r="E829" s="310">
        <v>2554</v>
      </c>
      <c r="F829" s="53">
        <v>41741</v>
      </c>
      <c r="G829" s="52">
        <v>2554</v>
      </c>
      <c r="H829" s="98">
        <f t="shared" si="18"/>
        <v>0</v>
      </c>
      <c r="I829" s="266" t="s">
        <v>217</v>
      </c>
    </row>
    <row r="830" spans="1:9" x14ac:dyDescent="0.25">
      <c r="A830" s="269"/>
      <c r="B830" s="283" t="s">
        <v>1144</v>
      </c>
      <c r="C830" s="388" t="s">
        <v>2621</v>
      </c>
      <c r="D830" s="266" t="s">
        <v>2742</v>
      </c>
      <c r="E830" s="310">
        <v>2719</v>
      </c>
      <c r="F830" s="53">
        <v>41743</v>
      </c>
      <c r="G830" s="52">
        <v>2719</v>
      </c>
      <c r="H830" s="98">
        <f t="shared" si="18"/>
        <v>0</v>
      </c>
      <c r="I830" s="266" t="s">
        <v>217</v>
      </c>
    </row>
    <row r="831" spans="1:9" x14ac:dyDescent="0.25">
      <c r="A831" s="269"/>
      <c r="B831" s="283" t="s">
        <v>1145</v>
      </c>
      <c r="C831" s="388" t="s">
        <v>2621</v>
      </c>
      <c r="D831" s="266" t="s">
        <v>8</v>
      </c>
      <c r="E831" s="310">
        <v>575</v>
      </c>
      <c r="F831" s="53">
        <v>41741</v>
      </c>
      <c r="G831" s="52">
        <v>575</v>
      </c>
      <c r="H831" s="98">
        <f t="shared" si="18"/>
        <v>0</v>
      </c>
      <c r="I831" s="266" t="s">
        <v>8</v>
      </c>
    </row>
    <row r="832" spans="1:9" x14ac:dyDescent="0.25">
      <c r="A832" s="269"/>
      <c r="B832" s="283" t="s">
        <v>1146</v>
      </c>
      <c r="C832" s="388" t="s">
        <v>2621</v>
      </c>
      <c r="D832" s="266" t="s">
        <v>914</v>
      </c>
      <c r="E832" s="310">
        <v>40516</v>
      </c>
      <c r="F832" s="53">
        <v>41741</v>
      </c>
      <c r="G832" s="52">
        <v>40516</v>
      </c>
      <c r="H832" s="98">
        <f t="shared" si="18"/>
        <v>0</v>
      </c>
      <c r="I832" s="266" t="s">
        <v>8</v>
      </c>
    </row>
    <row r="833" spans="1:9" x14ac:dyDescent="0.25">
      <c r="A833" s="269"/>
      <c r="B833" s="283" t="s">
        <v>1147</v>
      </c>
      <c r="C833" s="388" t="s">
        <v>2621</v>
      </c>
      <c r="D833" s="266" t="s">
        <v>2743</v>
      </c>
      <c r="E833" s="310">
        <v>1380</v>
      </c>
      <c r="F833" s="53">
        <v>41741</v>
      </c>
      <c r="G833" s="52">
        <v>1380</v>
      </c>
      <c r="H833" s="98">
        <f t="shared" si="18"/>
        <v>0</v>
      </c>
      <c r="I833" s="266" t="s">
        <v>30</v>
      </c>
    </row>
    <row r="834" spans="1:9" x14ac:dyDescent="0.25">
      <c r="A834" s="269"/>
      <c r="B834" s="283" t="s">
        <v>1148</v>
      </c>
      <c r="C834" s="388" t="s">
        <v>2621</v>
      </c>
      <c r="D834" s="266" t="s">
        <v>28</v>
      </c>
      <c r="E834" s="310">
        <v>5846.6</v>
      </c>
      <c r="F834" s="53">
        <v>41741</v>
      </c>
      <c r="G834" s="52">
        <v>5846.6</v>
      </c>
      <c r="H834" s="98">
        <f t="shared" si="18"/>
        <v>0</v>
      </c>
      <c r="I834" s="266"/>
    </row>
    <row r="835" spans="1:9" x14ac:dyDescent="0.25">
      <c r="A835" s="269"/>
      <c r="B835" s="283" t="s">
        <v>1149</v>
      </c>
      <c r="C835" s="388" t="s">
        <v>2621</v>
      </c>
      <c r="D835" s="266" t="s">
        <v>13</v>
      </c>
      <c r="E835" s="310">
        <v>8275.2000000000007</v>
      </c>
      <c r="F835" s="53">
        <v>41759</v>
      </c>
      <c r="G835" s="52">
        <v>8275.2000000000007</v>
      </c>
      <c r="H835" s="98">
        <f t="shared" si="18"/>
        <v>0</v>
      </c>
      <c r="I835" s="266" t="s">
        <v>21</v>
      </c>
    </row>
    <row r="836" spans="1:9" x14ac:dyDescent="0.25">
      <c r="A836" s="269"/>
      <c r="B836" s="283" t="s">
        <v>1150</v>
      </c>
      <c r="C836" s="388" t="s">
        <v>2621</v>
      </c>
      <c r="D836" s="266" t="s">
        <v>2744</v>
      </c>
      <c r="E836" s="310">
        <v>17444</v>
      </c>
      <c r="F836" s="53">
        <v>41753</v>
      </c>
      <c r="G836" s="52">
        <v>17444</v>
      </c>
      <c r="H836" s="98">
        <f t="shared" si="18"/>
        <v>0</v>
      </c>
      <c r="I836" s="266" t="s">
        <v>21</v>
      </c>
    </row>
    <row r="837" spans="1:9" x14ac:dyDescent="0.25">
      <c r="A837" s="269"/>
      <c r="B837" s="283" t="s">
        <v>1151</v>
      </c>
      <c r="C837" s="388" t="s">
        <v>2621</v>
      </c>
      <c r="D837" s="266" t="s">
        <v>23</v>
      </c>
      <c r="E837" s="310">
        <v>7586.5</v>
      </c>
      <c r="F837" s="53">
        <v>41741</v>
      </c>
      <c r="G837" s="52">
        <v>7586.5</v>
      </c>
      <c r="H837" s="98">
        <f t="shared" si="18"/>
        <v>0</v>
      </c>
      <c r="I837" s="266"/>
    </row>
    <row r="838" spans="1:9" x14ac:dyDescent="0.25">
      <c r="A838" s="269"/>
      <c r="B838" s="283" t="s">
        <v>1152</v>
      </c>
      <c r="C838" s="388" t="s">
        <v>2621</v>
      </c>
      <c r="D838" s="266" t="s">
        <v>260</v>
      </c>
      <c r="E838" s="310">
        <v>4704</v>
      </c>
      <c r="F838" s="53">
        <v>41741</v>
      </c>
      <c r="G838" s="52">
        <v>4704</v>
      </c>
      <c r="H838" s="98">
        <f>E838-G838</f>
        <v>0</v>
      </c>
      <c r="I838" s="266" t="s">
        <v>21</v>
      </c>
    </row>
    <row r="839" spans="1:9" x14ac:dyDescent="0.25">
      <c r="A839" s="269"/>
      <c r="B839" s="283" t="s">
        <v>1153</v>
      </c>
      <c r="C839" s="388" t="s">
        <v>2621</v>
      </c>
      <c r="D839" s="266" t="s">
        <v>8</v>
      </c>
      <c r="E839" s="310">
        <v>2247</v>
      </c>
      <c r="F839" s="53">
        <v>41741</v>
      </c>
      <c r="G839" s="52">
        <v>2247</v>
      </c>
      <c r="H839" s="98">
        <f>E839-G839</f>
        <v>0</v>
      </c>
      <c r="I839" s="266" t="s">
        <v>8</v>
      </c>
    </row>
    <row r="840" spans="1:9" x14ac:dyDescent="0.25">
      <c r="A840" s="269"/>
      <c r="B840" s="283" t="s">
        <v>1154</v>
      </c>
      <c r="C840" s="388" t="s">
        <v>2621</v>
      </c>
      <c r="D840" s="266" t="s">
        <v>8</v>
      </c>
      <c r="E840" s="310">
        <v>228</v>
      </c>
      <c r="F840" s="53">
        <v>41741</v>
      </c>
      <c r="G840" s="52">
        <v>228</v>
      </c>
      <c r="H840" s="98">
        <f t="shared" si="18"/>
        <v>0</v>
      </c>
      <c r="I840" s="266" t="s">
        <v>8</v>
      </c>
    </row>
    <row r="841" spans="1:9" x14ac:dyDescent="0.25">
      <c r="A841" s="269"/>
      <c r="B841" s="283" t="s">
        <v>1155</v>
      </c>
      <c r="C841" s="388" t="s">
        <v>2621</v>
      </c>
      <c r="D841" s="266" t="s">
        <v>92</v>
      </c>
      <c r="E841" s="310">
        <v>6888</v>
      </c>
      <c r="F841" s="53">
        <v>41743</v>
      </c>
      <c r="G841" s="52">
        <v>6888</v>
      </c>
      <c r="H841" s="98">
        <f t="shared" si="18"/>
        <v>0</v>
      </c>
      <c r="I841" s="266" t="s">
        <v>27</v>
      </c>
    </row>
    <row r="842" spans="1:9" x14ac:dyDescent="0.25">
      <c r="A842" s="269"/>
      <c r="B842" s="283" t="s">
        <v>1156</v>
      </c>
      <c r="C842" s="388" t="s">
        <v>2621</v>
      </c>
      <c r="D842" s="266" t="s">
        <v>91</v>
      </c>
      <c r="E842" s="310">
        <v>20519</v>
      </c>
      <c r="F842" s="53">
        <v>41741</v>
      </c>
      <c r="G842" s="52">
        <v>20519</v>
      </c>
      <c r="H842" s="98">
        <f t="shared" si="18"/>
        <v>0</v>
      </c>
      <c r="I842" s="266" t="s">
        <v>27</v>
      </c>
    </row>
    <row r="843" spans="1:9" x14ac:dyDescent="0.25">
      <c r="A843" s="269"/>
      <c r="B843" s="283" t="s">
        <v>1157</v>
      </c>
      <c r="C843" s="388" t="s">
        <v>2621</v>
      </c>
      <c r="D843" s="266" t="s">
        <v>124</v>
      </c>
      <c r="E843" s="310">
        <v>5035.5</v>
      </c>
      <c r="F843" s="53">
        <v>41743</v>
      </c>
      <c r="G843" s="52">
        <v>5035.5</v>
      </c>
      <c r="H843" s="98">
        <f t="shared" si="18"/>
        <v>0</v>
      </c>
      <c r="I843" s="266" t="s">
        <v>30</v>
      </c>
    </row>
    <row r="844" spans="1:9" x14ac:dyDescent="0.25">
      <c r="A844" s="269"/>
      <c r="B844" s="283" t="s">
        <v>1158</v>
      </c>
      <c r="C844" s="388" t="s">
        <v>2621</v>
      </c>
      <c r="D844" s="266" t="s">
        <v>2605</v>
      </c>
      <c r="E844" s="310">
        <v>42471</v>
      </c>
      <c r="F844" s="313" t="s">
        <v>2745</v>
      </c>
      <c r="G844" s="52">
        <v>42471</v>
      </c>
      <c r="H844" s="98">
        <f t="shared" si="18"/>
        <v>0</v>
      </c>
      <c r="I844" s="266" t="s">
        <v>27</v>
      </c>
    </row>
    <row r="845" spans="1:9" x14ac:dyDescent="0.25">
      <c r="A845" s="269"/>
      <c r="B845" s="283" t="s">
        <v>1159</v>
      </c>
      <c r="C845" s="388" t="s">
        <v>2621</v>
      </c>
      <c r="D845" s="266" t="s">
        <v>29</v>
      </c>
      <c r="E845" s="310">
        <v>6222.8</v>
      </c>
      <c r="F845" s="53">
        <v>41743</v>
      </c>
      <c r="G845" s="52">
        <v>6222.8</v>
      </c>
      <c r="H845" s="98">
        <f t="shared" si="18"/>
        <v>0</v>
      </c>
      <c r="I845" s="266"/>
    </row>
    <row r="846" spans="1:9" x14ac:dyDescent="0.25">
      <c r="A846" s="269"/>
      <c r="B846" s="283" t="s">
        <v>1160</v>
      </c>
      <c r="C846" s="388" t="s">
        <v>2621</v>
      </c>
      <c r="D846" s="266" t="s">
        <v>502</v>
      </c>
      <c r="E846" s="310">
        <v>1409.6</v>
      </c>
      <c r="F846" s="53">
        <v>41741</v>
      </c>
      <c r="G846" s="52">
        <v>1409.6</v>
      </c>
      <c r="H846" s="98">
        <f t="shared" si="18"/>
        <v>0</v>
      </c>
      <c r="I846" s="266"/>
    </row>
    <row r="847" spans="1:9" x14ac:dyDescent="0.25">
      <c r="A847" s="269"/>
      <c r="B847" s="283" t="s">
        <v>1161</v>
      </c>
      <c r="C847" s="388" t="s">
        <v>2621</v>
      </c>
      <c r="D847" s="266" t="s">
        <v>34</v>
      </c>
      <c r="E847" s="310">
        <v>2797.5</v>
      </c>
      <c r="F847" s="53">
        <v>41743</v>
      </c>
      <c r="G847" s="52">
        <v>2797.5</v>
      </c>
      <c r="H847" s="98">
        <f t="shared" si="18"/>
        <v>0</v>
      </c>
      <c r="I847" s="266" t="s">
        <v>30</v>
      </c>
    </row>
    <row r="848" spans="1:9" x14ac:dyDescent="0.25">
      <c r="A848" s="269"/>
      <c r="B848" s="283" t="s">
        <v>1163</v>
      </c>
      <c r="C848" s="388" t="s">
        <v>2621</v>
      </c>
      <c r="D848" s="266" t="s">
        <v>108</v>
      </c>
      <c r="E848" s="310">
        <v>13905.3</v>
      </c>
      <c r="F848" s="53">
        <v>41741</v>
      </c>
      <c r="G848" s="52">
        <v>13905.3</v>
      </c>
      <c r="H848" s="98">
        <f>E848-G848</f>
        <v>0</v>
      </c>
      <c r="I848" s="266"/>
    </row>
    <row r="849" spans="1:9" x14ac:dyDescent="0.25">
      <c r="A849" s="269"/>
      <c r="B849" s="283" t="s">
        <v>1164</v>
      </c>
      <c r="C849" s="388" t="s">
        <v>2621</v>
      </c>
      <c r="D849" s="266" t="s">
        <v>54</v>
      </c>
      <c r="E849" s="310">
        <v>5635.6</v>
      </c>
      <c r="F849" s="53">
        <v>41743</v>
      </c>
      <c r="G849" s="52">
        <v>5635.6</v>
      </c>
      <c r="H849" s="98">
        <f>E849-G849</f>
        <v>0</v>
      </c>
      <c r="I849" s="266" t="s">
        <v>30</v>
      </c>
    </row>
    <row r="850" spans="1:9" x14ac:dyDescent="0.25">
      <c r="A850" s="269"/>
      <c r="B850" s="283" t="s">
        <v>1165</v>
      </c>
      <c r="C850" s="388" t="s">
        <v>2621</v>
      </c>
      <c r="D850" s="266" t="s">
        <v>2603</v>
      </c>
      <c r="E850" s="310">
        <v>43749.5</v>
      </c>
      <c r="F850" s="344" t="s">
        <v>2746</v>
      </c>
      <c r="G850" s="326">
        <v>43749.5</v>
      </c>
      <c r="H850" s="98">
        <f>E850-G850</f>
        <v>0</v>
      </c>
      <c r="I850" s="266" t="s">
        <v>27</v>
      </c>
    </row>
    <row r="851" spans="1:9" x14ac:dyDescent="0.25">
      <c r="A851" s="269"/>
      <c r="B851" s="283" t="s">
        <v>1166</v>
      </c>
      <c r="C851" s="388" t="s">
        <v>2621</v>
      </c>
      <c r="D851" s="266" t="s">
        <v>244</v>
      </c>
      <c r="E851" s="310">
        <v>22692</v>
      </c>
      <c r="F851" s="344" t="s">
        <v>2747</v>
      </c>
      <c r="G851" s="326">
        <v>22692</v>
      </c>
      <c r="H851" s="98">
        <f t="shared" si="18"/>
        <v>0</v>
      </c>
      <c r="I851" s="266" t="s">
        <v>27</v>
      </c>
    </row>
    <row r="852" spans="1:9" x14ac:dyDescent="0.25">
      <c r="A852" s="269"/>
      <c r="B852" s="283" t="s">
        <v>1167</v>
      </c>
      <c r="C852" s="388" t="s">
        <v>2621</v>
      </c>
      <c r="D852" s="266" t="s">
        <v>57</v>
      </c>
      <c r="E852" s="310">
        <v>1225</v>
      </c>
      <c r="F852" s="53">
        <v>41743</v>
      </c>
      <c r="G852" s="52">
        <v>1225</v>
      </c>
      <c r="H852" s="98">
        <f t="shared" si="18"/>
        <v>0</v>
      </c>
      <c r="I852" s="266" t="s">
        <v>30</v>
      </c>
    </row>
    <row r="853" spans="1:9" x14ac:dyDescent="0.25">
      <c r="A853" s="269"/>
      <c r="B853" s="283" t="s">
        <v>1168</v>
      </c>
      <c r="C853" s="388" t="s">
        <v>2621</v>
      </c>
      <c r="D853" s="266" t="s">
        <v>1793</v>
      </c>
      <c r="E853" s="310">
        <v>3360</v>
      </c>
      <c r="F853" s="324" t="s">
        <v>2748</v>
      </c>
      <c r="G853" s="52">
        <v>3360</v>
      </c>
      <c r="H853" s="98">
        <f t="shared" si="18"/>
        <v>0</v>
      </c>
      <c r="I853" s="266" t="s">
        <v>30</v>
      </c>
    </row>
    <row r="854" spans="1:9" x14ac:dyDescent="0.25">
      <c r="A854" s="269"/>
      <c r="B854" s="283" t="s">
        <v>1170</v>
      </c>
      <c r="C854" s="388" t="s">
        <v>2621</v>
      </c>
      <c r="D854" s="266" t="s">
        <v>32</v>
      </c>
      <c r="E854" s="310">
        <v>10138.1</v>
      </c>
      <c r="F854" s="53">
        <v>41743</v>
      </c>
      <c r="G854" s="64">
        <v>10138.1</v>
      </c>
      <c r="H854" s="98">
        <f t="shared" si="18"/>
        <v>0</v>
      </c>
      <c r="I854" s="266" t="s">
        <v>30</v>
      </c>
    </row>
    <row r="855" spans="1:9" x14ac:dyDescent="0.25">
      <c r="A855" s="269"/>
      <c r="B855" s="283" t="s">
        <v>1171</v>
      </c>
      <c r="C855" s="388" t="s">
        <v>2621</v>
      </c>
      <c r="D855" s="266" t="s">
        <v>47</v>
      </c>
      <c r="E855" s="310">
        <v>2868</v>
      </c>
      <c r="F855" s="53">
        <v>41743</v>
      </c>
      <c r="G855" s="64">
        <v>2868</v>
      </c>
      <c r="H855" s="98">
        <f t="shared" si="18"/>
        <v>0</v>
      </c>
      <c r="I855" s="266" t="s">
        <v>30</v>
      </c>
    </row>
    <row r="856" spans="1:9" x14ac:dyDescent="0.25">
      <c r="A856" s="269"/>
      <c r="B856" s="283" t="s">
        <v>1173</v>
      </c>
      <c r="C856" s="388" t="s">
        <v>2621</v>
      </c>
      <c r="D856" s="266" t="s">
        <v>2427</v>
      </c>
      <c r="E856" s="310">
        <v>1910.4</v>
      </c>
      <c r="F856" s="313" t="s">
        <v>2749</v>
      </c>
      <c r="G856" s="64">
        <v>1910.4</v>
      </c>
      <c r="H856" s="98">
        <f t="shared" si="18"/>
        <v>0</v>
      </c>
      <c r="I856" s="266" t="s">
        <v>30</v>
      </c>
    </row>
    <row r="857" spans="1:9" x14ac:dyDescent="0.25">
      <c r="A857" s="269"/>
      <c r="B857" s="283" t="s">
        <v>1174</v>
      </c>
      <c r="C857" s="388" t="s">
        <v>2621</v>
      </c>
      <c r="D857" s="266" t="s">
        <v>2743</v>
      </c>
      <c r="E857" s="310">
        <v>1288</v>
      </c>
      <c r="F857" s="53">
        <v>41743</v>
      </c>
      <c r="G857" s="64">
        <v>1288</v>
      </c>
      <c r="H857" s="98">
        <f t="shared" si="18"/>
        <v>0</v>
      </c>
      <c r="I857" s="266" t="s">
        <v>30</v>
      </c>
    </row>
    <row r="858" spans="1:9" x14ac:dyDescent="0.25">
      <c r="A858" s="269"/>
      <c r="B858" s="283" t="s">
        <v>1175</v>
      </c>
      <c r="C858" s="388" t="s">
        <v>2621</v>
      </c>
      <c r="D858" s="266" t="s">
        <v>49</v>
      </c>
      <c r="E858" s="310">
        <v>3927</v>
      </c>
      <c r="F858" s="53">
        <v>41741</v>
      </c>
      <c r="G858" s="52">
        <v>3927</v>
      </c>
      <c r="H858" s="98">
        <f t="shared" si="18"/>
        <v>0</v>
      </c>
      <c r="I858" s="266"/>
    </row>
    <row r="859" spans="1:9" x14ac:dyDescent="0.25">
      <c r="A859" s="269"/>
      <c r="B859" s="283" t="s">
        <v>1176</v>
      </c>
      <c r="C859" s="388" t="s">
        <v>2621</v>
      </c>
      <c r="D859" s="266" t="s">
        <v>55</v>
      </c>
      <c r="E859" s="310">
        <v>16479</v>
      </c>
      <c r="F859" s="53">
        <v>41741</v>
      </c>
      <c r="G859" s="52">
        <v>16479</v>
      </c>
      <c r="H859" s="98">
        <f t="shared" si="18"/>
        <v>0</v>
      </c>
      <c r="I859" s="266"/>
    </row>
    <row r="860" spans="1:9" x14ac:dyDescent="0.25">
      <c r="A860" s="269"/>
      <c r="B860" s="283" t="s">
        <v>1177</v>
      </c>
      <c r="C860" s="388" t="s">
        <v>2621</v>
      </c>
      <c r="D860" s="266" t="s">
        <v>27</v>
      </c>
      <c r="E860" s="310">
        <v>13230</v>
      </c>
      <c r="F860" s="53">
        <v>41743</v>
      </c>
      <c r="G860" s="52">
        <v>13230</v>
      </c>
      <c r="H860" s="98">
        <f t="shared" si="18"/>
        <v>0</v>
      </c>
      <c r="I860" s="266" t="s">
        <v>27</v>
      </c>
    </row>
    <row r="861" spans="1:9" x14ac:dyDescent="0.25">
      <c r="A861" s="269"/>
      <c r="B861" s="283" t="s">
        <v>1179</v>
      </c>
      <c r="C861" s="388" t="s">
        <v>2621</v>
      </c>
      <c r="D861" s="266" t="s">
        <v>110</v>
      </c>
      <c r="E861" s="310">
        <v>9384</v>
      </c>
      <c r="F861" s="53">
        <v>41754</v>
      </c>
      <c r="G861" s="52">
        <v>9384</v>
      </c>
      <c r="H861" s="98">
        <f t="shared" si="18"/>
        <v>0</v>
      </c>
      <c r="I861" s="266" t="s">
        <v>30</v>
      </c>
    </row>
    <row r="862" spans="1:9" x14ac:dyDescent="0.25">
      <c r="A862" s="269"/>
      <c r="B862" s="283" t="s">
        <v>1181</v>
      </c>
      <c r="C862" s="388" t="s">
        <v>2621</v>
      </c>
      <c r="D862" s="266" t="s">
        <v>123</v>
      </c>
      <c r="E862" s="310">
        <v>6431</v>
      </c>
      <c r="F862" s="53">
        <v>41744</v>
      </c>
      <c r="G862" s="52">
        <v>6431</v>
      </c>
      <c r="H862" s="98">
        <f t="shared" si="18"/>
        <v>0</v>
      </c>
      <c r="I862" s="266" t="s">
        <v>8</v>
      </c>
    </row>
    <row r="863" spans="1:9" x14ac:dyDescent="0.25">
      <c r="A863" s="269"/>
      <c r="B863" s="283" t="s">
        <v>1182</v>
      </c>
      <c r="C863" s="388" t="s">
        <v>2621</v>
      </c>
      <c r="D863" s="266" t="s">
        <v>650</v>
      </c>
      <c r="E863" s="310">
        <v>2584</v>
      </c>
      <c r="F863" s="53">
        <v>41741</v>
      </c>
      <c r="G863" s="52">
        <v>2584</v>
      </c>
      <c r="H863" s="98">
        <f t="shared" si="18"/>
        <v>0</v>
      </c>
      <c r="I863" s="266"/>
    </row>
    <row r="864" spans="1:9" x14ac:dyDescent="0.25">
      <c r="A864" s="269"/>
      <c r="B864" s="283" t="s">
        <v>1183</v>
      </c>
      <c r="C864" s="388" t="s">
        <v>2621</v>
      </c>
      <c r="D864" s="266" t="s">
        <v>188</v>
      </c>
      <c r="E864" s="310">
        <v>3442</v>
      </c>
      <c r="F864" s="53">
        <v>41741</v>
      </c>
      <c r="G864" s="52">
        <v>3442</v>
      </c>
      <c r="H864" s="98">
        <f t="shared" si="18"/>
        <v>0</v>
      </c>
      <c r="I864" s="266"/>
    </row>
    <row r="865" spans="1:9" x14ac:dyDescent="0.25">
      <c r="A865" s="269"/>
      <c r="B865" s="283" t="s">
        <v>1184</v>
      </c>
      <c r="C865" s="388" t="s">
        <v>2621</v>
      </c>
      <c r="D865" s="266" t="s">
        <v>130</v>
      </c>
      <c r="E865" s="310">
        <v>9438.5</v>
      </c>
      <c r="F865" s="53">
        <v>41743</v>
      </c>
      <c r="G865" s="64">
        <v>9438.5</v>
      </c>
      <c r="H865" s="98">
        <f t="shared" si="18"/>
        <v>0</v>
      </c>
      <c r="I865" s="266" t="s">
        <v>21</v>
      </c>
    </row>
    <row r="866" spans="1:9" x14ac:dyDescent="0.25">
      <c r="A866" s="269"/>
      <c r="B866" s="283" t="s">
        <v>1185</v>
      </c>
      <c r="C866" s="388" t="s">
        <v>2621</v>
      </c>
      <c r="D866" s="266" t="s">
        <v>91</v>
      </c>
      <c r="E866" s="310">
        <v>9888</v>
      </c>
      <c r="F866" s="53">
        <v>41743</v>
      </c>
      <c r="G866" s="64">
        <v>9888</v>
      </c>
      <c r="H866" s="98">
        <f t="shared" si="18"/>
        <v>0</v>
      </c>
      <c r="I866" s="266" t="s">
        <v>27</v>
      </c>
    </row>
    <row r="867" spans="1:9" x14ac:dyDescent="0.25">
      <c r="A867" s="269"/>
      <c r="B867" s="283" t="s">
        <v>1186</v>
      </c>
      <c r="C867" s="388" t="s">
        <v>2621</v>
      </c>
      <c r="D867" s="266" t="s">
        <v>346</v>
      </c>
      <c r="E867" s="310">
        <v>1551.5</v>
      </c>
      <c r="F867" s="53">
        <v>41743</v>
      </c>
      <c r="G867" s="64">
        <v>1551.5</v>
      </c>
      <c r="H867" s="98">
        <f t="shared" si="18"/>
        <v>0</v>
      </c>
      <c r="I867" s="266" t="s">
        <v>27</v>
      </c>
    </row>
    <row r="868" spans="1:9" x14ac:dyDescent="0.25">
      <c r="A868" s="269"/>
      <c r="B868" s="283" t="s">
        <v>1187</v>
      </c>
      <c r="C868" s="388" t="s">
        <v>2621</v>
      </c>
      <c r="D868" s="266" t="s">
        <v>91</v>
      </c>
      <c r="E868" s="310">
        <v>7379.4</v>
      </c>
      <c r="F868" s="53">
        <v>41743</v>
      </c>
      <c r="G868" s="64">
        <v>7379.4</v>
      </c>
      <c r="H868" s="98">
        <f t="shared" si="18"/>
        <v>0</v>
      </c>
      <c r="I868" s="266" t="s">
        <v>27</v>
      </c>
    </row>
    <row r="869" spans="1:9" x14ac:dyDescent="0.25">
      <c r="A869" s="269"/>
      <c r="B869" s="283" t="s">
        <v>1188</v>
      </c>
      <c r="C869" s="388" t="s">
        <v>2621</v>
      </c>
      <c r="D869" s="266" t="s">
        <v>27</v>
      </c>
      <c r="E869" s="310">
        <v>3345</v>
      </c>
      <c r="F869" s="53">
        <v>41743</v>
      </c>
      <c r="G869" s="64">
        <v>3345</v>
      </c>
      <c r="H869" s="98">
        <f t="shared" si="18"/>
        <v>0</v>
      </c>
      <c r="I869" s="266" t="s">
        <v>27</v>
      </c>
    </row>
    <row r="870" spans="1:9" x14ac:dyDescent="0.25">
      <c r="A870" s="269"/>
      <c r="B870" s="283" t="s">
        <v>1189</v>
      </c>
      <c r="C870" s="388" t="s">
        <v>2621</v>
      </c>
      <c r="D870" s="266" t="s">
        <v>48</v>
      </c>
      <c r="E870" s="310">
        <v>735</v>
      </c>
      <c r="F870" s="53">
        <v>41743</v>
      </c>
      <c r="G870" s="64">
        <v>735</v>
      </c>
      <c r="H870" s="98">
        <f t="shared" si="18"/>
        <v>0</v>
      </c>
      <c r="I870" s="266"/>
    </row>
    <row r="871" spans="1:9" x14ac:dyDescent="0.25">
      <c r="A871" s="269"/>
      <c r="B871" s="283" t="s">
        <v>1190</v>
      </c>
      <c r="C871" s="388" t="s">
        <v>2621</v>
      </c>
      <c r="D871" s="266" t="s">
        <v>185</v>
      </c>
      <c r="E871" s="310">
        <v>8942.5</v>
      </c>
      <c r="F871" s="53">
        <v>41743</v>
      </c>
      <c r="G871" s="52">
        <v>8942.5</v>
      </c>
      <c r="H871" s="98">
        <f t="shared" si="18"/>
        <v>0</v>
      </c>
      <c r="I871" s="266" t="s">
        <v>27</v>
      </c>
    </row>
    <row r="872" spans="1:9" x14ac:dyDescent="0.25">
      <c r="A872" s="269"/>
      <c r="B872" s="283" t="s">
        <v>1191</v>
      </c>
      <c r="C872" s="388" t="s">
        <v>2621</v>
      </c>
      <c r="D872" s="266" t="s">
        <v>250</v>
      </c>
      <c r="E872" s="310">
        <v>18188.5</v>
      </c>
      <c r="F872" s="53">
        <v>41741</v>
      </c>
      <c r="G872" s="52">
        <v>18188.5</v>
      </c>
      <c r="H872" s="98">
        <f t="shared" si="18"/>
        <v>0</v>
      </c>
      <c r="I872" s="266" t="s">
        <v>217</v>
      </c>
    </row>
    <row r="873" spans="1:9" x14ac:dyDescent="0.25">
      <c r="A873" s="269"/>
      <c r="B873" s="283" t="s">
        <v>1192</v>
      </c>
      <c r="C873" s="388" t="s">
        <v>2621</v>
      </c>
      <c r="D873" s="266" t="s">
        <v>494</v>
      </c>
      <c r="E873" s="310">
        <v>839.2</v>
      </c>
      <c r="F873" s="53">
        <v>41741</v>
      </c>
      <c r="G873" s="52">
        <v>839.2</v>
      </c>
      <c r="H873" s="98">
        <f t="shared" si="18"/>
        <v>0</v>
      </c>
      <c r="I873" s="266"/>
    </row>
    <row r="874" spans="1:9" x14ac:dyDescent="0.25">
      <c r="A874" s="269"/>
      <c r="B874" s="283" t="s">
        <v>1193</v>
      </c>
      <c r="C874" s="388" t="s">
        <v>2621</v>
      </c>
      <c r="D874" s="266" t="s">
        <v>245</v>
      </c>
      <c r="E874" s="310">
        <v>14697.6</v>
      </c>
      <c r="F874" s="53">
        <v>41743</v>
      </c>
      <c r="G874" s="52">
        <v>14697.6</v>
      </c>
      <c r="H874" s="98">
        <f t="shared" si="18"/>
        <v>0</v>
      </c>
      <c r="I874" s="266" t="s">
        <v>27</v>
      </c>
    </row>
    <row r="875" spans="1:9" x14ac:dyDescent="0.25">
      <c r="A875" s="269"/>
      <c r="B875" s="283" t="s">
        <v>1194</v>
      </c>
      <c r="C875" s="388" t="s">
        <v>2621</v>
      </c>
      <c r="D875" s="266" t="s">
        <v>366</v>
      </c>
      <c r="E875" s="310">
        <v>4888</v>
      </c>
      <c r="F875" s="53">
        <v>41741</v>
      </c>
      <c r="G875" s="52">
        <v>4888</v>
      </c>
      <c r="H875" s="98">
        <f t="shared" si="18"/>
        <v>0</v>
      </c>
      <c r="I875" s="266" t="s">
        <v>162</v>
      </c>
    </row>
    <row r="876" spans="1:9" x14ac:dyDescent="0.25">
      <c r="A876" s="269"/>
      <c r="B876" s="283" t="s">
        <v>1195</v>
      </c>
      <c r="C876" s="388" t="s">
        <v>2621</v>
      </c>
      <c r="D876" s="266" t="s">
        <v>149</v>
      </c>
      <c r="E876" s="310">
        <v>16166.5</v>
      </c>
      <c r="F876" s="53">
        <v>41743</v>
      </c>
      <c r="G876" s="52">
        <v>16166.5</v>
      </c>
      <c r="H876" s="98">
        <f t="shared" si="18"/>
        <v>0</v>
      </c>
      <c r="I876" s="266" t="s">
        <v>27</v>
      </c>
    </row>
    <row r="877" spans="1:9" x14ac:dyDescent="0.25">
      <c r="A877" s="269"/>
      <c r="B877" s="283" t="s">
        <v>1196</v>
      </c>
      <c r="C877" s="388" t="s">
        <v>2621</v>
      </c>
      <c r="D877" s="273" t="s">
        <v>53</v>
      </c>
      <c r="E877" s="318">
        <v>0</v>
      </c>
      <c r="F877" s="53"/>
      <c r="G877" s="52">
        <v>0</v>
      </c>
      <c r="H877" s="98">
        <f t="shared" si="18"/>
        <v>0</v>
      </c>
      <c r="I877" s="266" t="s">
        <v>324</v>
      </c>
    </row>
    <row r="878" spans="1:9" x14ac:dyDescent="0.25">
      <c r="A878" s="269"/>
      <c r="B878" s="283" t="s">
        <v>1197</v>
      </c>
      <c r="C878" s="388" t="s">
        <v>2621</v>
      </c>
      <c r="D878" s="266" t="s">
        <v>111</v>
      </c>
      <c r="E878" s="310">
        <v>5556.6</v>
      </c>
      <c r="F878" s="53">
        <v>41743</v>
      </c>
      <c r="G878" s="52">
        <v>5556.6</v>
      </c>
      <c r="H878" s="98">
        <f t="shared" si="18"/>
        <v>0</v>
      </c>
      <c r="I878" s="266" t="s">
        <v>30</v>
      </c>
    </row>
    <row r="879" spans="1:9" x14ac:dyDescent="0.25">
      <c r="A879" s="269"/>
      <c r="B879" s="283" t="s">
        <v>1198</v>
      </c>
      <c r="C879" s="388" t="s">
        <v>2621</v>
      </c>
      <c r="D879" s="266" t="s">
        <v>2707</v>
      </c>
      <c r="E879" s="310">
        <v>2448</v>
      </c>
      <c r="F879" s="53">
        <v>41743</v>
      </c>
      <c r="G879" s="52">
        <v>2448</v>
      </c>
      <c r="H879" s="98">
        <f t="shared" si="18"/>
        <v>0</v>
      </c>
      <c r="I879" s="266" t="s">
        <v>30</v>
      </c>
    </row>
    <row r="880" spans="1:9" x14ac:dyDescent="0.25">
      <c r="A880" s="269"/>
      <c r="B880" s="283" t="s">
        <v>1199</v>
      </c>
      <c r="C880" s="388" t="s">
        <v>2621</v>
      </c>
      <c r="D880" s="266" t="s">
        <v>57</v>
      </c>
      <c r="E880" s="310">
        <v>1127</v>
      </c>
      <c r="F880" s="53">
        <v>41743</v>
      </c>
      <c r="G880" s="52">
        <v>1127</v>
      </c>
      <c r="H880" s="98">
        <f t="shared" si="18"/>
        <v>0</v>
      </c>
      <c r="I880" s="266" t="s">
        <v>30</v>
      </c>
    </row>
    <row r="881" spans="1:9" x14ac:dyDescent="0.25">
      <c r="A881" s="269"/>
      <c r="B881" s="283" t="s">
        <v>1200</v>
      </c>
      <c r="C881" s="388" t="s">
        <v>2621</v>
      </c>
      <c r="D881" s="266" t="s">
        <v>74</v>
      </c>
      <c r="E881" s="310">
        <v>125</v>
      </c>
      <c r="F881" s="53">
        <v>41741</v>
      </c>
      <c r="G881" s="52">
        <v>125</v>
      </c>
      <c r="H881" s="98">
        <f t="shared" si="18"/>
        <v>0</v>
      </c>
      <c r="I881" s="266"/>
    </row>
    <row r="882" spans="1:9" x14ac:dyDescent="0.25">
      <c r="A882" s="269"/>
      <c r="B882" s="283" t="s">
        <v>1201</v>
      </c>
      <c r="C882" s="388" t="s">
        <v>2621</v>
      </c>
      <c r="D882" s="266" t="s">
        <v>16</v>
      </c>
      <c r="E882" s="310">
        <v>165268.4</v>
      </c>
      <c r="F882" s="53">
        <v>41752</v>
      </c>
      <c r="G882" s="52">
        <v>165268.4</v>
      </c>
      <c r="H882" s="98">
        <f t="shared" si="18"/>
        <v>0</v>
      </c>
      <c r="I882" s="266" t="s">
        <v>65</v>
      </c>
    </row>
    <row r="883" spans="1:9" x14ac:dyDescent="0.25">
      <c r="A883" s="269"/>
      <c r="B883" s="283" t="s">
        <v>1202</v>
      </c>
      <c r="C883" s="388" t="s">
        <v>2621</v>
      </c>
      <c r="D883" s="266" t="s">
        <v>79</v>
      </c>
      <c r="E883" s="310">
        <v>12789</v>
      </c>
      <c r="F883" s="78" t="s">
        <v>2750</v>
      </c>
      <c r="G883" s="52">
        <v>12789</v>
      </c>
      <c r="H883" s="98">
        <f t="shared" si="18"/>
        <v>0</v>
      </c>
      <c r="I883" s="266" t="s">
        <v>162</v>
      </c>
    </row>
    <row r="884" spans="1:9" x14ac:dyDescent="0.25">
      <c r="A884" s="269"/>
      <c r="B884" s="283" t="s">
        <v>1203</v>
      </c>
      <c r="C884" s="388" t="s">
        <v>2621</v>
      </c>
      <c r="D884" s="266" t="s">
        <v>8</v>
      </c>
      <c r="E884" s="310">
        <v>402.5</v>
      </c>
      <c r="F884" s="53">
        <v>41741</v>
      </c>
      <c r="G884" s="52">
        <v>402.5</v>
      </c>
      <c r="H884" s="98">
        <f t="shared" si="18"/>
        <v>0</v>
      </c>
      <c r="I884" s="266" t="s">
        <v>8</v>
      </c>
    </row>
    <row r="885" spans="1:9" x14ac:dyDescent="0.25">
      <c r="A885" s="269"/>
      <c r="B885" s="283" t="s">
        <v>1204</v>
      </c>
      <c r="C885" s="388" t="s">
        <v>2621</v>
      </c>
      <c r="D885" s="266" t="s">
        <v>98</v>
      </c>
      <c r="E885" s="310">
        <v>11619</v>
      </c>
      <c r="F885" s="53">
        <v>41741</v>
      </c>
      <c r="G885" s="52">
        <v>11619</v>
      </c>
      <c r="H885" s="98">
        <f t="shared" si="18"/>
        <v>0</v>
      </c>
      <c r="I885" s="266" t="s">
        <v>21</v>
      </c>
    </row>
    <row r="886" spans="1:9" x14ac:dyDescent="0.25">
      <c r="A886" s="269"/>
      <c r="B886" s="283" t="s">
        <v>1209</v>
      </c>
      <c r="C886" s="388" t="s">
        <v>2621</v>
      </c>
      <c r="D886" s="266" t="s">
        <v>133</v>
      </c>
      <c r="E886" s="310">
        <v>30456</v>
      </c>
      <c r="F886" s="53">
        <v>41741</v>
      </c>
      <c r="G886" s="52">
        <v>30456</v>
      </c>
      <c r="H886" s="98">
        <f t="shared" si="18"/>
        <v>0</v>
      </c>
      <c r="I886" s="266" t="s">
        <v>8</v>
      </c>
    </row>
    <row r="887" spans="1:9" x14ac:dyDescent="0.25">
      <c r="A887" s="269"/>
      <c r="B887" s="283" t="s">
        <v>1210</v>
      </c>
      <c r="C887" s="388" t="s">
        <v>2621</v>
      </c>
      <c r="D887" s="266" t="s">
        <v>51</v>
      </c>
      <c r="E887" s="310">
        <v>2876.5</v>
      </c>
      <c r="F887" s="53">
        <v>41741</v>
      </c>
      <c r="G887" s="52">
        <v>2876.5</v>
      </c>
      <c r="H887" s="98">
        <f t="shared" si="18"/>
        <v>0</v>
      </c>
      <c r="I887" s="266" t="s">
        <v>65</v>
      </c>
    </row>
    <row r="888" spans="1:9" x14ac:dyDescent="0.25">
      <c r="A888" s="269"/>
      <c r="B888" s="283" t="s">
        <v>1211</v>
      </c>
      <c r="C888" s="388" t="s">
        <v>2621</v>
      </c>
      <c r="D888" s="266" t="s">
        <v>23</v>
      </c>
      <c r="E888" s="310">
        <v>3195</v>
      </c>
      <c r="F888" s="53">
        <v>41741</v>
      </c>
      <c r="G888" s="52">
        <v>3195</v>
      </c>
      <c r="H888" s="98">
        <f t="shared" si="18"/>
        <v>0</v>
      </c>
      <c r="I888" s="266"/>
    </row>
    <row r="889" spans="1:9" x14ac:dyDescent="0.25">
      <c r="A889" s="269"/>
      <c r="B889" s="283" t="s">
        <v>1213</v>
      </c>
      <c r="C889" s="388" t="s">
        <v>2621</v>
      </c>
      <c r="D889" s="266" t="s">
        <v>8</v>
      </c>
      <c r="E889" s="310">
        <v>879.55</v>
      </c>
      <c r="F889" s="53">
        <v>41741</v>
      </c>
      <c r="G889" s="52">
        <v>879.55</v>
      </c>
      <c r="H889" s="98">
        <f t="shared" si="18"/>
        <v>0</v>
      </c>
      <c r="I889" s="266" t="s">
        <v>8</v>
      </c>
    </row>
    <row r="890" spans="1:9" x14ac:dyDescent="0.25">
      <c r="A890" s="269"/>
      <c r="B890" s="283" t="s">
        <v>1215</v>
      </c>
      <c r="C890" s="388" t="s">
        <v>2621</v>
      </c>
      <c r="D890" s="266" t="s">
        <v>32</v>
      </c>
      <c r="E890" s="310">
        <v>1229</v>
      </c>
      <c r="F890" s="53">
        <v>41741</v>
      </c>
      <c r="G890" s="52">
        <v>1229</v>
      </c>
      <c r="H890" s="98">
        <f t="shared" si="18"/>
        <v>0</v>
      </c>
      <c r="I890" s="266"/>
    </row>
    <row r="891" spans="1:9" x14ac:dyDescent="0.25">
      <c r="A891" s="269"/>
      <c r="B891" s="264"/>
      <c r="C891" s="388"/>
      <c r="D891" s="31" t="s">
        <v>1206</v>
      </c>
      <c r="E891" s="58"/>
      <c r="F891" s="340"/>
      <c r="G891" s="58"/>
      <c r="H891" s="98"/>
    </row>
    <row r="892" spans="1:9" x14ac:dyDescent="0.25">
      <c r="A892" s="263"/>
      <c r="B892" s="369"/>
      <c r="C892" s="286"/>
      <c r="D892" s="31" t="s">
        <v>1207</v>
      </c>
      <c r="E892" s="58"/>
      <c r="F892" s="340"/>
      <c r="G892" s="58"/>
      <c r="H892" s="398"/>
    </row>
    <row r="893" spans="1:9" x14ac:dyDescent="0.25">
      <c r="A893" s="269"/>
      <c r="B893" s="264"/>
      <c r="C893" s="375"/>
      <c r="D893" s="135" t="s">
        <v>1280</v>
      </c>
      <c r="E893" s="60"/>
      <c r="F893" s="399"/>
      <c r="G893" s="60"/>
      <c r="H893" s="60"/>
    </row>
    <row r="894" spans="1:9" ht="18.75" x14ac:dyDescent="0.3">
      <c r="A894" s="592" t="str">
        <f>A825</f>
        <v>REMISIONES DE    ABRIL         2 0 1 4</v>
      </c>
      <c r="B894" s="592"/>
      <c r="C894" s="592"/>
      <c r="D894" s="592"/>
      <c r="E894" s="592"/>
      <c r="F894" s="592"/>
      <c r="G894" s="339"/>
      <c r="H894" s="135"/>
    </row>
    <row r="895" spans="1:9" ht="35.25" thickBot="1" x14ac:dyDescent="0.35">
      <c r="A895" s="340" t="s">
        <v>1</v>
      </c>
      <c r="B895" s="256" t="s">
        <v>2</v>
      </c>
      <c r="C895" s="257"/>
      <c r="D895" s="258" t="s">
        <v>1531</v>
      </c>
      <c r="E895" s="259" t="s">
        <v>4</v>
      </c>
      <c r="F895" s="418" t="s">
        <v>5</v>
      </c>
      <c r="G895" s="419" t="s">
        <v>6</v>
      </c>
      <c r="H895" s="420" t="s">
        <v>7</v>
      </c>
    </row>
    <row r="896" spans="1:9" ht="15.75" thickTop="1" x14ac:dyDescent="0.25">
      <c r="A896" s="269">
        <v>41741</v>
      </c>
      <c r="B896" s="283" t="s">
        <v>1216</v>
      </c>
      <c r="C896" s="388" t="s">
        <v>2621</v>
      </c>
      <c r="D896" s="266" t="s">
        <v>524</v>
      </c>
      <c r="E896" s="310">
        <v>17940</v>
      </c>
      <c r="F896" s="53">
        <v>41750</v>
      </c>
      <c r="G896" s="52">
        <v>17940</v>
      </c>
      <c r="H896" s="467">
        <f t="shared" ref="H896:H959" si="19">E896-G896</f>
        <v>0</v>
      </c>
      <c r="I896" s="266"/>
    </row>
    <row r="897" spans="1:9" x14ac:dyDescent="0.25">
      <c r="A897" s="269"/>
      <c r="B897" s="283" t="s">
        <v>1217</v>
      </c>
      <c r="C897" s="388" t="s">
        <v>2621</v>
      </c>
      <c r="D897" s="266" t="s">
        <v>78</v>
      </c>
      <c r="E897" s="310">
        <v>3593.15</v>
      </c>
      <c r="F897" s="53">
        <v>41743</v>
      </c>
      <c r="G897" s="52">
        <v>3593.15</v>
      </c>
      <c r="H897" s="331">
        <f t="shared" si="19"/>
        <v>0</v>
      </c>
      <c r="I897" s="266" t="s">
        <v>217</v>
      </c>
    </row>
    <row r="898" spans="1:9" x14ac:dyDescent="0.25">
      <c r="A898" s="269"/>
      <c r="B898" s="283" t="s">
        <v>1218</v>
      </c>
      <c r="C898" s="388" t="s">
        <v>2621</v>
      </c>
      <c r="D898" s="266" t="s">
        <v>144</v>
      </c>
      <c r="E898" s="310">
        <v>5696.4</v>
      </c>
      <c r="F898" s="53">
        <v>41743</v>
      </c>
      <c r="G898" s="52">
        <v>5696.4</v>
      </c>
      <c r="H898" s="331">
        <f t="shared" si="19"/>
        <v>0</v>
      </c>
      <c r="I898" s="266" t="s">
        <v>217</v>
      </c>
    </row>
    <row r="899" spans="1:9" x14ac:dyDescent="0.25">
      <c r="A899" s="269"/>
      <c r="B899" s="283" t="s">
        <v>1219</v>
      </c>
      <c r="C899" s="388" t="s">
        <v>2621</v>
      </c>
      <c r="D899" s="266" t="s">
        <v>191</v>
      </c>
      <c r="E899" s="310">
        <v>3264.15</v>
      </c>
      <c r="F899" s="53">
        <v>41743</v>
      </c>
      <c r="G899" s="52">
        <v>3264.15</v>
      </c>
      <c r="H899" s="98">
        <f t="shared" si="19"/>
        <v>0</v>
      </c>
      <c r="I899" s="266" t="s">
        <v>217</v>
      </c>
    </row>
    <row r="900" spans="1:9" x14ac:dyDescent="0.25">
      <c r="A900" s="269"/>
      <c r="B900" s="283" t="s">
        <v>1220</v>
      </c>
      <c r="C900" s="388" t="s">
        <v>2621</v>
      </c>
      <c r="D900" s="266" t="s">
        <v>233</v>
      </c>
      <c r="E900" s="310">
        <v>939.4</v>
      </c>
      <c r="F900" s="53">
        <v>41743</v>
      </c>
      <c r="G900" s="52">
        <v>939.4</v>
      </c>
      <c r="H900" s="331">
        <f t="shared" si="19"/>
        <v>0</v>
      </c>
      <c r="I900" s="266" t="s">
        <v>217</v>
      </c>
    </row>
    <row r="901" spans="1:9" x14ac:dyDescent="0.25">
      <c r="A901" s="269"/>
      <c r="B901" s="283" t="s">
        <v>1221</v>
      </c>
      <c r="C901" s="388" t="s">
        <v>2621</v>
      </c>
      <c r="D901" s="266" t="s">
        <v>99</v>
      </c>
      <c r="E901" s="310">
        <v>5078.1899999999996</v>
      </c>
      <c r="F901" s="53">
        <v>41743</v>
      </c>
      <c r="G901" s="52">
        <v>5078.1899999999996</v>
      </c>
      <c r="H901" s="331">
        <f t="shared" si="19"/>
        <v>0</v>
      </c>
      <c r="I901" s="266" t="s">
        <v>217</v>
      </c>
    </row>
    <row r="902" spans="1:9" x14ac:dyDescent="0.25">
      <c r="A902" s="269"/>
      <c r="B902" s="283" t="s">
        <v>1222</v>
      </c>
      <c r="C902" s="388" t="s">
        <v>2621</v>
      </c>
      <c r="D902" s="266" t="s">
        <v>2724</v>
      </c>
      <c r="E902" s="310">
        <v>521</v>
      </c>
      <c r="F902" s="53">
        <v>41743</v>
      </c>
      <c r="G902" s="52">
        <v>521</v>
      </c>
      <c r="H902" s="331">
        <f t="shared" si="19"/>
        <v>0</v>
      </c>
      <c r="I902" s="266" t="s">
        <v>217</v>
      </c>
    </row>
    <row r="903" spans="1:9" x14ac:dyDescent="0.25">
      <c r="A903" s="269"/>
      <c r="B903" s="283" t="s">
        <v>1224</v>
      </c>
      <c r="C903" s="388" t="s">
        <v>2621</v>
      </c>
      <c r="D903" s="266" t="s">
        <v>2119</v>
      </c>
      <c r="E903" s="310">
        <v>655.20000000000005</v>
      </c>
      <c r="F903" s="53">
        <v>41743</v>
      </c>
      <c r="G903" s="52">
        <v>655.20000000000005</v>
      </c>
      <c r="H903" s="331">
        <f t="shared" si="19"/>
        <v>0</v>
      </c>
      <c r="I903" s="266" t="s">
        <v>217</v>
      </c>
    </row>
    <row r="904" spans="1:9" x14ac:dyDescent="0.25">
      <c r="A904" s="269"/>
      <c r="B904" s="283" t="s">
        <v>1225</v>
      </c>
      <c r="C904" s="388" t="s">
        <v>2621</v>
      </c>
      <c r="D904" s="266" t="s">
        <v>348</v>
      </c>
      <c r="E904" s="310">
        <v>852.2</v>
      </c>
      <c r="F904" s="53">
        <v>41743</v>
      </c>
      <c r="G904" s="52">
        <v>852.2</v>
      </c>
      <c r="H904" s="331">
        <f t="shared" si="19"/>
        <v>0</v>
      </c>
      <c r="I904" s="266" t="s">
        <v>217</v>
      </c>
    </row>
    <row r="905" spans="1:9" x14ac:dyDescent="0.25">
      <c r="A905" s="269"/>
      <c r="B905" s="283" t="s">
        <v>1226</v>
      </c>
      <c r="C905" s="388" t="s">
        <v>2621</v>
      </c>
      <c r="D905" s="266" t="s">
        <v>147</v>
      </c>
      <c r="E905" s="310">
        <v>7462</v>
      </c>
      <c r="F905" s="53">
        <v>41744</v>
      </c>
      <c r="G905" s="52">
        <v>7462</v>
      </c>
      <c r="H905" s="331">
        <f t="shared" si="19"/>
        <v>0</v>
      </c>
      <c r="I905" s="266" t="s">
        <v>217</v>
      </c>
    </row>
    <row r="906" spans="1:9" x14ac:dyDescent="0.25">
      <c r="A906" s="269"/>
      <c r="B906" s="283" t="s">
        <v>1227</v>
      </c>
      <c r="C906" s="388" t="s">
        <v>2621</v>
      </c>
      <c r="D906" s="266" t="s">
        <v>136</v>
      </c>
      <c r="E906" s="310">
        <v>2355</v>
      </c>
      <c r="F906" s="53">
        <v>41741</v>
      </c>
      <c r="G906" s="52">
        <v>2355</v>
      </c>
      <c r="H906" s="331">
        <f t="shared" si="19"/>
        <v>0</v>
      </c>
      <c r="I906" s="266"/>
    </row>
    <row r="907" spans="1:9" x14ac:dyDescent="0.25">
      <c r="A907" s="269"/>
      <c r="B907" s="283" t="s">
        <v>1228</v>
      </c>
      <c r="C907" s="388" t="s">
        <v>2621</v>
      </c>
      <c r="D907" s="266" t="s">
        <v>2126</v>
      </c>
      <c r="E907" s="310">
        <v>16494.5</v>
      </c>
      <c r="F907" s="53">
        <v>41743</v>
      </c>
      <c r="G907" s="52">
        <v>16494.5</v>
      </c>
      <c r="H907" s="331">
        <f t="shared" si="19"/>
        <v>0</v>
      </c>
      <c r="I907" s="266" t="s">
        <v>217</v>
      </c>
    </row>
    <row r="908" spans="1:9" x14ac:dyDescent="0.25">
      <c r="A908" s="269"/>
      <c r="B908" s="283" t="s">
        <v>1230</v>
      </c>
      <c r="C908" s="388" t="s">
        <v>2621</v>
      </c>
      <c r="D908" s="266" t="s">
        <v>2751</v>
      </c>
      <c r="E908" s="310">
        <v>2815</v>
      </c>
      <c r="F908" s="53">
        <v>41741</v>
      </c>
      <c r="G908" s="52">
        <v>2815</v>
      </c>
      <c r="H908" s="331">
        <f t="shared" si="19"/>
        <v>0</v>
      </c>
      <c r="I908" s="266"/>
    </row>
    <row r="909" spans="1:9" x14ac:dyDescent="0.25">
      <c r="A909" s="269"/>
      <c r="B909" s="283" t="s">
        <v>1231</v>
      </c>
      <c r="C909" s="388" t="s">
        <v>2621</v>
      </c>
      <c r="D909" s="266" t="s">
        <v>68</v>
      </c>
      <c r="E909" s="310">
        <v>4587.2</v>
      </c>
      <c r="F909" s="53">
        <v>41743</v>
      </c>
      <c r="G909" s="64">
        <v>4587.2</v>
      </c>
      <c r="H909" s="98">
        <f t="shared" si="19"/>
        <v>0</v>
      </c>
      <c r="I909" s="266" t="s">
        <v>21</v>
      </c>
    </row>
    <row r="910" spans="1:9" x14ac:dyDescent="0.25">
      <c r="A910" s="269"/>
      <c r="B910" s="283" t="s">
        <v>1232</v>
      </c>
      <c r="C910" s="388" t="s">
        <v>2621</v>
      </c>
      <c r="D910" s="266" t="s">
        <v>62</v>
      </c>
      <c r="E910" s="310">
        <v>26075.599999999999</v>
      </c>
      <c r="F910" s="53">
        <v>41743</v>
      </c>
      <c r="G910" s="64">
        <v>26075.599999999999</v>
      </c>
      <c r="H910" s="331">
        <f t="shared" si="19"/>
        <v>0</v>
      </c>
      <c r="I910" s="266" t="s">
        <v>21</v>
      </c>
    </row>
    <row r="911" spans="1:9" x14ac:dyDescent="0.25">
      <c r="A911" s="269"/>
      <c r="B911" s="283" t="s">
        <v>1233</v>
      </c>
      <c r="C911" s="388" t="s">
        <v>2621</v>
      </c>
      <c r="D911" s="266" t="s">
        <v>435</v>
      </c>
      <c r="E911" s="327">
        <v>3171</v>
      </c>
      <c r="F911" s="317" t="s">
        <v>2752</v>
      </c>
      <c r="G911" s="52">
        <v>3171</v>
      </c>
      <c r="H911" s="331">
        <f t="shared" si="19"/>
        <v>0</v>
      </c>
      <c r="I911" s="266" t="s">
        <v>8</v>
      </c>
    </row>
    <row r="912" spans="1:9" x14ac:dyDescent="0.25">
      <c r="A912" s="269">
        <v>41742</v>
      </c>
      <c r="B912" s="283" t="s">
        <v>1235</v>
      </c>
      <c r="C912" s="388" t="s">
        <v>2621</v>
      </c>
      <c r="D912" s="266" t="s">
        <v>14</v>
      </c>
      <c r="E912" s="310">
        <v>10906.4</v>
      </c>
      <c r="F912" s="53">
        <v>41743</v>
      </c>
      <c r="G912" s="52">
        <v>10906.4</v>
      </c>
      <c r="H912" s="331">
        <f t="shared" si="19"/>
        <v>0</v>
      </c>
      <c r="I912" s="266" t="s">
        <v>65</v>
      </c>
    </row>
    <row r="913" spans="1:9" x14ac:dyDescent="0.25">
      <c r="A913" s="269"/>
      <c r="B913" s="283" t="s">
        <v>1236</v>
      </c>
      <c r="C913" s="388" t="s">
        <v>2621</v>
      </c>
      <c r="D913" s="266" t="s">
        <v>616</v>
      </c>
      <c r="E913" s="310">
        <v>45397.599999999999</v>
      </c>
      <c r="F913" s="313" t="s">
        <v>2753</v>
      </c>
      <c r="G913" s="52">
        <v>45397.599999999999</v>
      </c>
      <c r="H913" s="331">
        <f t="shared" si="19"/>
        <v>0</v>
      </c>
      <c r="I913" s="66" t="s">
        <v>162</v>
      </c>
    </row>
    <row r="914" spans="1:9" x14ac:dyDescent="0.25">
      <c r="A914" s="269"/>
      <c r="B914" s="283" t="s">
        <v>1237</v>
      </c>
      <c r="C914" s="388" t="s">
        <v>2621</v>
      </c>
      <c r="D914" s="266" t="s">
        <v>2754</v>
      </c>
      <c r="E914" s="310">
        <v>36030</v>
      </c>
      <c r="F914" s="53">
        <v>41753</v>
      </c>
      <c r="G914" s="52">
        <v>36030</v>
      </c>
      <c r="H914" s="331">
        <f t="shared" si="19"/>
        <v>0</v>
      </c>
      <c r="I914" s="266" t="s">
        <v>162</v>
      </c>
    </row>
    <row r="915" spans="1:9" x14ac:dyDescent="0.25">
      <c r="A915" s="269"/>
      <c r="B915" s="283" t="s">
        <v>1238</v>
      </c>
      <c r="C915" s="388" t="s">
        <v>2621</v>
      </c>
      <c r="D915" s="266" t="s">
        <v>16</v>
      </c>
      <c r="E915" s="310">
        <v>1145.0999999999999</v>
      </c>
      <c r="F915" s="53">
        <v>41752</v>
      </c>
      <c r="G915" s="52">
        <v>1145.0999999999999</v>
      </c>
      <c r="H915" s="331">
        <f t="shared" si="19"/>
        <v>0</v>
      </c>
      <c r="I915" s="266" t="s">
        <v>65</v>
      </c>
    </row>
    <row r="916" spans="1:9" x14ac:dyDescent="0.25">
      <c r="A916" s="269"/>
      <c r="B916" s="283" t="s">
        <v>1240</v>
      </c>
      <c r="C916" s="388" t="s">
        <v>2621</v>
      </c>
      <c r="D916" s="266" t="s">
        <v>18</v>
      </c>
      <c r="E916" s="310">
        <v>1727.25</v>
      </c>
      <c r="F916" s="53">
        <v>41742</v>
      </c>
      <c r="G916" s="52">
        <v>1727.25</v>
      </c>
      <c r="H916" s="331">
        <f t="shared" si="19"/>
        <v>0</v>
      </c>
      <c r="I916" s="266"/>
    </row>
    <row r="917" spans="1:9" x14ac:dyDescent="0.25">
      <c r="A917" s="269"/>
      <c r="B917" s="283" t="s">
        <v>1241</v>
      </c>
      <c r="C917" s="388" t="s">
        <v>2621</v>
      </c>
      <c r="D917" s="266" t="s">
        <v>8</v>
      </c>
      <c r="E917" s="310">
        <v>60</v>
      </c>
      <c r="F917" s="53">
        <v>41742</v>
      </c>
      <c r="G917" s="52">
        <v>60</v>
      </c>
      <c r="H917" s="331">
        <f t="shared" si="19"/>
        <v>0</v>
      </c>
      <c r="I917" s="266" t="s">
        <v>8</v>
      </c>
    </row>
    <row r="918" spans="1:9" x14ac:dyDescent="0.25">
      <c r="A918" s="269"/>
      <c r="B918" s="283" t="s">
        <v>1242</v>
      </c>
      <c r="C918" s="388" t="s">
        <v>2621</v>
      </c>
      <c r="D918" s="266" t="s">
        <v>652</v>
      </c>
      <c r="E918" s="310">
        <v>15168</v>
      </c>
      <c r="F918" s="53">
        <v>41742</v>
      </c>
      <c r="G918" s="52">
        <v>15168</v>
      </c>
      <c r="H918" s="331">
        <f t="shared" si="19"/>
        <v>0</v>
      </c>
      <c r="I918" s="266"/>
    </row>
    <row r="919" spans="1:9" x14ac:dyDescent="0.25">
      <c r="A919" s="269"/>
      <c r="B919" s="283" t="s">
        <v>1243</v>
      </c>
      <c r="C919" s="388" t="s">
        <v>2621</v>
      </c>
      <c r="D919" s="266" t="s">
        <v>8</v>
      </c>
      <c r="E919" s="310">
        <v>497</v>
      </c>
      <c r="F919" s="53">
        <v>41742</v>
      </c>
      <c r="G919" s="52">
        <v>497</v>
      </c>
      <c r="H919" s="98">
        <f t="shared" si="19"/>
        <v>0</v>
      </c>
      <c r="I919" s="266" t="s">
        <v>8</v>
      </c>
    </row>
    <row r="920" spans="1:9" x14ac:dyDescent="0.25">
      <c r="A920" s="269"/>
      <c r="B920" s="283" t="s">
        <v>1244</v>
      </c>
      <c r="C920" s="388" t="s">
        <v>2621</v>
      </c>
      <c r="D920" s="266" t="s">
        <v>8</v>
      </c>
      <c r="E920" s="310">
        <v>1116.5</v>
      </c>
      <c r="F920" s="53">
        <v>41742</v>
      </c>
      <c r="G920" s="52">
        <v>1116.5</v>
      </c>
      <c r="H920" s="331">
        <f t="shared" si="19"/>
        <v>0</v>
      </c>
      <c r="I920" s="266" t="s">
        <v>8</v>
      </c>
    </row>
    <row r="921" spans="1:9" x14ac:dyDescent="0.25">
      <c r="A921" s="269"/>
      <c r="B921" s="283" t="s">
        <v>1246</v>
      </c>
      <c r="C921" s="388" t="s">
        <v>2621</v>
      </c>
      <c r="D921" s="266" t="s">
        <v>23</v>
      </c>
      <c r="E921" s="310">
        <v>5185</v>
      </c>
      <c r="F921" s="53">
        <v>41742</v>
      </c>
      <c r="G921" s="52">
        <v>5185</v>
      </c>
      <c r="H921" s="331">
        <f t="shared" si="19"/>
        <v>0</v>
      </c>
      <c r="I921" s="266"/>
    </row>
    <row r="922" spans="1:9" x14ac:dyDescent="0.25">
      <c r="A922" s="269"/>
      <c r="B922" s="283" t="s">
        <v>1247</v>
      </c>
      <c r="C922" s="388" t="s">
        <v>2621</v>
      </c>
      <c r="D922" s="266" t="s">
        <v>13</v>
      </c>
      <c r="E922" s="310">
        <v>8611.2000000000007</v>
      </c>
      <c r="F922" s="78" t="s">
        <v>2755</v>
      </c>
      <c r="G922" s="52">
        <v>8611.2000000000007</v>
      </c>
      <c r="H922" s="98">
        <f t="shared" si="19"/>
        <v>0</v>
      </c>
      <c r="I922" s="266" t="s">
        <v>21</v>
      </c>
    </row>
    <row r="923" spans="1:9" x14ac:dyDescent="0.25">
      <c r="A923" s="269"/>
      <c r="B923" s="283" t="s">
        <v>1249</v>
      </c>
      <c r="C923" s="388" t="s">
        <v>2621</v>
      </c>
      <c r="D923" s="266" t="s">
        <v>683</v>
      </c>
      <c r="E923" s="310">
        <v>29006.5</v>
      </c>
      <c r="F923" s="53">
        <v>41742</v>
      </c>
      <c r="G923" s="52">
        <v>29006.5</v>
      </c>
      <c r="H923" s="331">
        <f t="shared" si="19"/>
        <v>0</v>
      </c>
      <c r="I923" s="266" t="s">
        <v>27</v>
      </c>
    </row>
    <row r="924" spans="1:9" x14ac:dyDescent="0.25">
      <c r="A924" s="269"/>
      <c r="B924" s="283" t="s">
        <v>1250</v>
      </c>
      <c r="C924" s="388" t="s">
        <v>2621</v>
      </c>
      <c r="D924" s="266" t="s">
        <v>2756</v>
      </c>
      <c r="E924" s="310">
        <v>12674</v>
      </c>
      <c r="F924" s="313" t="s">
        <v>2757</v>
      </c>
      <c r="G924" s="52">
        <v>12674</v>
      </c>
      <c r="H924" s="98">
        <f t="shared" si="19"/>
        <v>0</v>
      </c>
      <c r="I924" s="266"/>
    </row>
    <row r="925" spans="1:9" x14ac:dyDescent="0.25">
      <c r="A925" s="269"/>
      <c r="B925" s="283" t="s">
        <v>1252</v>
      </c>
      <c r="C925" s="388" t="s">
        <v>2621</v>
      </c>
      <c r="D925" s="266" t="s">
        <v>147</v>
      </c>
      <c r="E925" s="310">
        <v>13165.2</v>
      </c>
      <c r="F925" s="53">
        <v>41742</v>
      </c>
      <c r="G925" s="52">
        <v>13165.2</v>
      </c>
      <c r="H925" s="331">
        <f t="shared" si="19"/>
        <v>0</v>
      </c>
      <c r="I925" s="266" t="s">
        <v>27</v>
      </c>
    </row>
    <row r="926" spans="1:9" x14ac:dyDescent="0.25">
      <c r="A926" s="269"/>
      <c r="B926" s="283" t="s">
        <v>1253</v>
      </c>
      <c r="C926" s="388" t="s">
        <v>2621</v>
      </c>
      <c r="D926" s="266" t="s">
        <v>502</v>
      </c>
      <c r="E926" s="310">
        <v>2674</v>
      </c>
      <c r="F926" s="53">
        <v>41742</v>
      </c>
      <c r="G926" s="52">
        <v>2674</v>
      </c>
      <c r="H926" s="98">
        <f t="shared" si="19"/>
        <v>0</v>
      </c>
      <c r="I926" s="266"/>
    </row>
    <row r="927" spans="1:9" x14ac:dyDescent="0.25">
      <c r="A927" s="269"/>
      <c r="B927" s="283" t="s">
        <v>1254</v>
      </c>
      <c r="C927" s="388" t="s">
        <v>2621</v>
      </c>
      <c r="D927" s="266" t="s">
        <v>136</v>
      </c>
      <c r="E927" s="310">
        <v>2525</v>
      </c>
      <c r="F927" s="53">
        <v>41742</v>
      </c>
      <c r="G927" s="52">
        <v>2525</v>
      </c>
      <c r="H927" s="331">
        <f t="shared" si="19"/>
        <v>0</v>
      </c>
      <c r="I927" s="266"/>
    </row>
    <row r="928" spans="1:9" x14ac:dyDescent="0.25">
      <c r="A928" s="269"/>
      <c r="B928" s="283" t="s">
        <v>1255</v>
      </c>
      <c r="C928" s="388" t="s">
        <v>2621</v>
      </c>
      <c r="D928" s="266" t="s">
        <v>55</v>
      </c>
      <c r="E928" s="310">
        <v>14693</v>
      </c>
      <c r="F928" s="53">
        <v>41742</v>
      </c>
      <c r="G928" s="52">
        <v>14693</v>
      </c>
      <c r="H928" s="331">
        <f t="shared" si="19"/>
        <v>0</v>
      </c>
      <c r="I928" s="266"/>
    </row>
    <row r="929" spans="1:9" x14ac:dyDescent="0.25">
      <c r="A929" s="269"/>
      <c r="B929" s="283" t="s">
        <v>1256</v>
      </c>
      <c r="C929" s="388" t="s">
        <v>2621</v>
      </c>
      <c r="D929" s="266" t="s">
        <v>260</v>
      </c>
      <c r="E929" s="310">
        <v>2354</v>
      </c>
      <c r="F929" s="53">
        <v>41742</v>
      </c>
      <c r="G929" s="52">
        <v>2354</v>
      </c>
      <c r="H929" s="331">
        <f t="shared" si="19"/>
        <v>0</v>
      </c>
      <c r="I929" s="266" t="s">
        <v>65</v>
      </c>
    </row>
    <row r="930" spans="1:9" x14ac:dyDescent="0.25">
      <c r="A930" s="269"/>
      <c r="B930" s="283" t="s">
        <v>1257</v>
      </c>
      <c r="C930" s="388" t="s">
        <v>2621</v>
      </c>
      <c r="D930" s="266" t="s">
        <v>336</v>
      </c>
      <c r="E930" s="310">
        <v>4460</v>
      </c>
      <c r="F930" s="53">
        <v>41742</v>
      </c>
      <c r="G930" s="52">
        <v>4460</v>
      </c>
      <c r="H930" s="331">
        <f t="shared" si="19"/>
        <v>0</v>
      </c>
      <c r="I930" s="266"/>
    </row>
    <row r="931" spans="1:9" x14ac:dyDescent="0.25">
      <c r="A931" s="269"/>
      <c r="B931" s="283" t="s">
        <v>1258</v>
      </c>
      <c r="C931" s="388" t="s">
        <v>2621</v>
      </c>
      <c r="D931" s="266" t="s">
        <v>8</v>
      </c>
      <c r="E931" s="310">
        <v>4202</v>
      </c>
      <c r="F931" s="53">
        <v>41742</v>
      </c>
      <c r="G931" s="52">
        <v>4202</v>
      </c>
      <c r="H931" s="331">
        <f t="shared" si="19"/>
        <v>0</v>
      </c>
      <c r="I931" s="266" t="s">
        <v>8</v>
      </c>
    </row>
    <row r="932" spans="1:9" x14ac:dyDescent="0.25">
      <c r="A932" s="269"/>
      <c r="B932" s="283" t="s">
        <v>1259</v>
      </c>
      <c r="C932" s="388" t="s">
        <v>2621</v>
      </c>
      <c r="D932" s="266" t="s">
        <v>1793</v>
      </c>
      <c r="E932" s="310">
        <v>1470</v>
      </c>
      <c r="F932" s="53">
        <v>41743</v>
      </c>
      <c r="G932" s="52">
        <v>1470</v>
      </c>
      <c r="H932" s="331">
        <f t="shared" si="19"/>
        <v>0</v>
      </c>
      <c r="I932" s="266" t="s">
        <v>21</v>
      </c>
    </row>
    <row r="933" spans="1:9" x14ac:dyDescent="0.25">
      <c r="A933" s="269"/>
      <c r="B933" s="283" t="s">
        <v>1260</v>
      </c>
      <c r="C933" s="388" t="s">
        <v>2621</v>
      </c>
      <c r="D933" s="266" t="s">
        <v>124</v>
      </c>
      <c r="E933" s="310">
        <v>6956</v>
      </c>
      <c r="F933" s="53">
        <v>41743</v>
      </c>
      <c r="G933" s="52">
        <v>6956</v>
      </c>
      <c r="H933" s="331">
        <f t="shared" si="19"/>
        <v>0</v>
      </c>
      <c r="I933" s="266" t="s">
        <v>21</v>
      </c>
    </row>
    <row r="934" spans="1:9" x14ac:dyDescent="0.25">
      <c r="A934" s="269"/>
      <c r="B934" s="283" t="s">
        <v>1261</v>
      </c>
      <c r="C934" s="388" t="s">
        <v>2621</v>
      </c>
      <c r="D934" s="266" t="s">
        <v>29</v>
      </c>
      <c r="E934" s="310">
        <v>5534</v>
      </c>
      <c r="F934" s="53">
        <v>41743</v>
      </c>
      <c r="G934" s="52">
        <v>5534</v>
      </c>
      <c r="H934" s="98">
        <f t="shared" si="19"/>
        <v>0</v>
      </c>
      <c r="I934" s="266" t="s">
        <v>21</v>
      </c>
    </row>
    <row r="935" spans="1:9" x14ac:dyDescent="0.25">
      <c r="A935" s="269"/>
      <c r="B935" s="283" t="s">
        <v>1262</v>
      </c>
      <c r="C935" s="388" t="s">
        <v>2621</v>
      </c>
      <c r="D935" s="266" t="s">
        <v>47</v>
      </c>
      <c r="E935" s="310">
        <v>3451</v>
      </c>
      <c r="F935" s="53">
        <v>41743</v>
      </c>
      <c r="G935" s="52">
        <v>3451</v>
      </c>
      <c r="H935" s="331">
        <f t="shared" si="19"/>
        <v>0</v>
      </c>
      <c r="I935" s="266" t="s">
        <v>21</v>
      </c>
    </row>
    <row r="936" spans="1:9" x14ac:dyDescent="0.25">
      <c r="A936" s="269"/>
      <c r="B936" s="283" t="s">
        <v>1263</v>
      </c>
      <c r="C936" s="388" t="s">
        <v>2621</v>
      </c>
      <c r="D936" s="266" t="s">
        <v>8</v>
      </c>
      <c r="E936" s="310">
        <v>256</v>
      </c>
      <c r="F936" s="53">
        <v>41742</v>
      </c>
      <c r="G936" s="52">
        <v>256</v>
      </c>
      <c r="H936" s="331">
        <f t="shared" si="19"/>
        <v>0</v>
      </c>
      <c r="I936" s="266" t="s">
        <v>8</v>
      </c>
    </row>
    <row r="937" spans="1:9" x14ac:dyDescent="0.25">
      <c r="A937" s="269"/>
      <c r="B937" s="283" t="s">
        <v>1265</v>
      </c>
      <c r="C937" s="388" t="s">
        <v>2621</v>
      </c>
      <c r="D937" s="266" t="s">
        <v>1793</v>
      </c>
      <c r="E937" s="310">
        <v>2203</v>
      </c>
      <c r="F937" s="53">
        <v>41743</v>
      </c>
      <c r="G937" s="64">
        <v>2203</v>
      </c>
      <c r="H937" s="331">
        <f t="shared" si="19"/>
        <v>0</v>
      </c>
      <c r="I937" s="266" t="s">
        <v>21</v>
      </c>
    </row>
    <row r="938" spans="1:9" x14ac:dyDescent="0.25">
      <c r="A938" s="269"/>
      <c r="B938" s="283" t="s">
        <v>1266</v>
      </c>
      <c r="C938" s="388" t="s">
        <v>2621</v>
      </c>
      <c r="D938" s="266" t="s">
        <v>111</v>
      </c>
      <c r="E938" s="310">
        <v>3000</v>
      </c>
      <c r="F938" s="53">
        <v>41743</v>
      </c>
      <c r="G938" s="64">
        <v>3000</v>
      </c>
      <c r="H938" s="331">
        <f t="shared" si="19"/>
        <v>0</v>
      </c>
      <c r="I938" s="266" t="s">
        <v>21</v>
      </c>
    </row>
    <row r="939" spans="1:9" x14ac:dyDescent="0.25">
      <c r="A939" s="269"/>
      <c r="B939" s="283" t="s">
        <v>1267</v>
      </c>
      <c r="C939" s="388" t="s">
        <v>2621</v>
      </c>
      <c r="D939" s="266" t="s">
        <v>130</v>
      </c>
      <c r="E939" s="310">
        <v>9021</v>
      </c>
      <c r="F939" s="53">
        <v>41743</v>
      </c>
      <c r="G939" s="64">
        <v>9021</v>
      </c>
      <c r="H939" s="98">
        <f t="shared" si="19"/>
        <v>0</v>
      </c>
      <c r="I939" s="266" t="s">
        <v>21</v>
      </c>
    </row>
    <row r="940" spans="1:9" x14ac:dyDescent="0.25">
      <c r="A940" s="269"/>
      <c r="B940" s="283" t="s">
        <v>1268</v>
      </c>
      <c r="C940" s="388" t="s">
        <v>2621</v>
      </c>
      <c r="D940" s="266" t="s">
        <v>250</v>
      </c>
      <c r="E940" s="310">
        <v>18483</v>
      </c>
      <c r="F940" s="53">
        <v>41743</v>
      </c>
      <c r="G940" s="64">
        <v>18483</v>
      </c>
      <c r="H940" s="331">
        <f t="shared" si="19"/>
        <v>0</v>
      </c>
      <c r="I940" s="266" t="s">
        <v>21</v>
      </c>
    </row>
    <row r="941" spans="1:9" x14ac:dyDescent="0.25">
      <c r="A941" s="269"/>
      <c r="B941" s="283" t="s">
        <v>1269</v>
      </c>
      <c r="C941" s="388" t="s">
        <v>2621</v>
      </c>
      <c r="D941" s="266" t="s">
        <v>188</v>
      </c>
      <c r="E941" s="310">
        <v>9530</v>
      </c>
      <c r="F941" s="53">
        <v>41742</v>
      </c>
      <c r="G941" s="52">
        <v>9530</v>
      </c>
      <c r="H941" s="331">
        <f t="shared" si="19"/>
        <v>0</v>
      </c>
      <c r="I941" s="266"/>
    </row>
    <row r="942" spans="1:9" x14ac:dyDescent="0.25">
      <c r="A942" s="269"/>
      <c r="B942" s="283" t="s">
        <v>1270</v>
      </c>
      <c r="C942" s="388" t="s">
        <v>2621</v>
      </c>
      <c r="D942" s="266" t="s">
        <v>518</v>
      </c>
      <c r="E942" s="310">
        <v>451</v>
      </c>
      <c r="F942" s="53">
        <v>41742</v>
      </c>
      <c r="G942" s="52">
        <v>451</v>
      </c>
      <c r="H942" s="98">
        <f t="shared" si="19"/>
        <v>0</v>
      </c>
      <c r="I942" s="266"/>
    </row>
    <row r="943" spans="1:9" x14ac:dyDescent="0.25">
      <c r="A943" s="269"/>
      <c r="B943" s="283" t="s">
        <v>1271</v>
      </c>
      <c r="C943" s="388" t="s">
        <v>2621</v>
      </c>
      <c r="D943" s="266" t="s">
        <v>23</v>
      </c>
      <c r="E943" s="310">
        <v>2001.6</v>
      </c>
      <c r="F943" s="53">
        <v>41742</v>
      </c>
      <c r="G943" s="52">
        <v>2001.6</v>
      </c>
      <c r="H943" s="331">
        <f t="shared" si="19"/>
        <v>0</v>
      </c>
      <c r="I943" s="266"/>
    </row>
    <row r="944" spans="1:9" x14ac:dyDescent="0.25">
      <c r="A944" s="269"/>
      <c r="B944" s="283" t="s">
        <v>1272</v>
      </c>
      <c r="C944" s="388" t="s">
        <v>2621</v>
      </c>
      <c r="D944" s="266" t="s">
        <v>23</v>
      </c>
      <c r="E944" s="310">
        <v>453.6</v>
      </c>
      <c r="F944" s="53">
        <v>41742</v>
      </c>
      <c r="G944" s="52">
        <v>453.6</v>
      </c>
      <c r="H944" s="331">
        <f t="shared" si="19"/>
        <v>0</v>
      </c>
      <c r="I944" s="266"/>
    </row>
    <row r="945" spans="1:9" x14ac:dyDescent="0.25">
      <c r="A945" s="269"/>
      <c r="B945" s="283" t="s">
        <v>1273</v>
      </c>
      <c r="C945" s="388" t="s">
        <v>2621</v>
      </c>
      <c r="D945" s="266" t="s">
        <v>68</v>
      </c>
      <c r="E945" s="310">
        <v>3786</v>
      </c>
      <c r="F945" s="78" t="s">
        <v>2758</v>
      </c>
      <c r="G945" s="52">
        <v>3786</v>
      </c>
      <c r="H945" s="98">
        <f t="shared" si="19"/>
        <v>0</v>
      </c>
      <c r="I945" s="266" t="s">
        <v>65</v>
      </c>
    </row>
    <row r="946" spans="1:9" x14ac:dyDescent="0.25">
      <c r="A946" s="269"/>
      <c r="B946" s="283" t="s">
        <v>1274</v>
      </c>
      <c r="C946" s="388" t="s">
        <v>2621</v>
      </c>
      <c r="D946" s="266" t="s">
        <v>180</v>
      </c>
      <c r="E946" s="310">
        <v>22563.85</v>
      </c>
      <c r="F946" s="78" t="s">
        <v>2759</v>
      </c>
      <c r="G946" s="52">
        <v>22563.85</v>
      </c>
      <c r="H946" s="98">
        <f t="shared" si="19"/>
        <v>0</v>
      </c>
      <c r="I946" s="266" t="s">
        <v>65</v>
      </c>
    </row>
    <row r="947" spans="1:9" x14ac:dyDescent="0.25">
      <c r="A947" s="269"/>
      <c r="B947" s="283" t="s">
        <v>1275</v>
      </c>
      <c r="C947" s="388" t="s">
        <v>2621</v>
      </c>
      <c r="D947" s="273" t="s">
        <v>53</v>
      </c>
      <c r="E947" s="318">
        <v>0</v>
      </c>
      <c r="F947" s="53"/>
      <c r="G947" s="52"/>
      <c r="H947" s="331">
        <f t="shared" si="19"/>
        <v>0</v>
      </c>
      <c r="I947" s="266" t="s">
        <v>324</v>
      </c>
    </row>
    <row r="948" spans="1:9" x14ac:dyDescent="0.25">
      <c r="A948" s="269"/>
      <c r="B948" s="283" t="s">
        <v>1276</v>
      </c>
      <c r="C948" s="388" t="s">
        <v>2621</v>
      </c>
      <c r="D948" s="266" t="s">
        <v>8</v>
      </c>
      <c r="E948" s="310">
        <v>385</v>
      </c>
      <c r="F948" s="53">
        <v>41742</v>
      </c>
      <c r="G948" s="52">
        <v>385</v>
      </c>
      <c r="H948" s="331">
        <f t="shared" si="19"/>
        <v>0</v>
      </c>
      <c r="I948" s="266" t="s">
        <v>8</v>
      </c>
    </row>
    <row r="949" spans="1:9" x14ac:dyDescent="0.25">
      <c r="A949" s="269"/>
      <c r="B949" s="283" t="s">
        <v>1277</v>
      </c>
      <c r="C949" s="388" t="s">
        <v>2621</v>
      </c>
      <c r="D949" s="266" t="s">
        <v>11</v>
      </c>
      <c r="E949" s="310">
        <v>30935.4</v>
      </c>
      <c r="F949" s="313">
        <v>41777</v>
      </c>
      <c r="G949" s="326">
        <v>30935.4</v>
      </c>
      <c r="H949" s="331">
        <f t="shared" si="19"/>
        <v>0</v>
      </c>
      <c r="I949" s="266" t="s">
        <v>65</v>
      </c>
    </row>
    <row r="950" spans="1:9" x14ac:dyDescent="0.25">
      <c r="A950" s="269"/>
      <c r="B950" s="283" t="s">
        <v>1278</v>
      </c>
      <c r="C950" s="388" t="s">
        <v>2621</v>
      </c>
      <c r="D950" s="266" t="s">
        <v>8</v>
      </c>
      <c r="E950" s="310">
        <v>762</v>
      </c>
      <c r="F950" s="53">
        <v>41742</v>
      </c>
      <c r="G950" s="52">
        <v>762</v>
      </c>
      <c r="H950" s="331">
        <f t="shared" si="19"/>
        <v>0</v>
      </c>
      <c r="I950" s="266" t="s">
        <v>8</v>
      </c>
    </row>
    <row r="951" spans="1:9" x14ac:dyDescent="0.25">
      <c r="A951" s="269"/>
      <c r="B951" s="283" t="s">
        <v>1279</v>
      </c>
      <c r="C951" s="388" t="s">
        <v>2621</v>
      </c>
      <c r="D951" s="266" t="s">
        <v>148</v>
      </c>
      <c r="E951" s="310">
        <v>3075.2</v>
      </c>
      <c r="F951" s="53">
        <v>41742</v>
      </c>
      <c r="G951" s="52">
        <v>3075.2</v>
      </c>
      <c r="H951" s="98">
        <f t="shared" si="19"/>
        <v>0</v>
      </c>
      <c r="I951" s="266"/>
    </row>
    <row r="952" spans="1:9" x14ac:dyDescent="0.25">
      <c r="A952" s="269"/>
      <c r="B952" s="283" t="s">
        <v>1282</v>
      </c>
      <c r="C952" s="388" t="s">
        <v>2621</v>
      </c>
      <c r="D952" s="266" t="s">
        <v>115</v>
      </c>
      <c r="E952" s="310">
        <v>2546</v>
      </c>
      <c r="F952" s="53">
        <v>41742</v>
      </c>
      <c r="G952" s="52">
        <v>2546</v>
      </c>
      <c r="H952" s="98">
        <f t="shared" si="19"/>
        <v>0</v>
      </c>
      <c r="I952" s="266"/>
    </row>
    <row r="953" spans="1:9" x14ac:dyDescent="0.25">
      <c r="A953" s="269"/>
      <c r="B953" s="283" t="s">
        <v>1283</v>
      </c>
      <c r="C953" s="388" t="s">
        <v>2621</v>
      </c>
      <c r="D953" s="266" t="s">
        <v>22</v>
      </c>
      <c r="E953" s="310">
        <v>3379</v>
      </c>
      <c r="F953" s="53">
        <v>41742</v>
      </c>
      <c r="G953" s="52">
        <v>3379</v>
      </c>
      <c r="H953" s="98">
        <f t="shared" si="19"/>
        <v>0</v>
      </c>
      <c r="I953" s="266"/>
    </row>
    <row r="954" spans="1:9" x14ac:dyDescent="0.25">
      <c r="A954" s="269"/>
      <c r="B954" s="283" t="s">
        <v>1284</v>
      </c>
      <c r="C954" s="388" t="s">
        <v>2621</v>
      </c>
      <c r="D954" s="266" t="s">
        <v>1926</v>
      </c>
      <c r="E954" s="310">
        <v>2875.6</v>
      </c>
      <c r="F954" s="53">
        <v>41742</v>
      </c>
      <c r="G954" s="52">
        <v>2875.6</v>
      </c>
      <c r="H954" s="98">
        <f t="shared" si="19"/>
        <v>0</v>
      </c>
      <c r="I954" s="266"/>
    </row>
    <row r="955" spans="1:9" x14ac:dyDescent="0.25">
      <c r="A955" s="269"/>
      <c r="B955" s="283" t="s">
        <v>1285</v>
      </c>
      <c r="C955" s="388" t="s">
        <v>2621</v>
      </c>
      <c r="D955" s="266" t="s">
        <v>194</v>
      </c>
      <c r="E955" s="310">
        <v>18224</v>
      </c>
      <c r="F955" s="53">
        <v>41742</v>
      </c>
      <c r="G955" s="52">
        <v>18224</v>
      </c>
      <c r="H955" s="98">
        <f t="shared" si="19"/>
        <v>0</v>
      </c>
      <c r="I955" s="266"/>
    </row>
    <row r="956" spans="1:9" x14ac:dyDescent="0.25">
      <c r="A956" s="269"/>
      <c r="B956" s="283" t="s">
        <v>1286</v>
      </c>
      <c r="C956" s="388" t="s">
        <v>2621</v>
      </c>
      <c r="D956" s="266" t="s">
        <v>18</v>
      </c>
      <c r="E956" s="310">
        <v>1957.5</v>
      </c>
      <c r="F956" s="53">
        <v>41742</v>
      </c>
      <c r="G956" s="52">
        <v>1957.5</v>
      </c>
      <c r="H956" s="98">
        <f t="shared" si="19"/>
        <v>0</v>
      </c>
      <c r="I956" s="266"/>
    </row>
    <row r="957" spans="1:9" x14ac:dyDescent="0.25">
      <c r="A957" s="269"/>
      <c r="B957" s="283" t="s">
        <v>1287</v>
      </c>
      <c r="C957" s="388" t="s">
        <v>2621</v>
      </c>
      <c r="D957" s="266" t="s">
        <v>237</v>
      </c>
      <c r="E957" s="310">
        <v>5890</v>
      </c>
      <c r="F957" s="53">
        <v>41743</v>
      </c>
      <c r="G957" s="52">
        <v>5890</v>
      </c>
      <c r="H957" s="98">
        <f t="shared" si="19"/>
        <v>0</v>
      </c>
      <c r="I957" s="266" t="s">
        <v>27</v>
      </c>
    </row>
    <row r="958" spans="1:9" x14ac:dyDescent="0.25">
      <c r="A958" s="269"/>
      <c r="B958" s="283" t="s">
        <v>1288</v>
      </c>
      <c r="C958" s="388" t="s">
        <v>2621</v>
      </c>
      <c r="D958" s="266" t="s">
        <v>152</v>
      </c>
      <c r="E958" s="310">
        <v>6657.6</v>
      </c>
      <c r="F958" s="53">
        <v>41742</v>
      </c>
      <c r="G958" s="52">
        <v>6657.6</v>
      </c>
      <c r="H958" s="98">
        <f t="shared" si="19"/>
        <v>0</v>
      </c>
      <c r="I958" s="266"/>
    </row>
    <row r="959" spans="1:9" x14ac:dyDescent="0.25">
      <c r="A959" s="269"/>
      <c r="B959" s="283" t="s">
        <v>1289</v>
      </c>
      <c r="C959" s="388" t="s">
        <v>2621</v>
      </c>
      <c r="D959" s="266" t="s">
        <v>8</v>
      </c>
      <c r="E959" s="310">
        <v>630</v>
      </c>
      <c r="F959" s="53">
        <v>41742</v>
      </c>
      <c r="G959" s="52">
        <v>630</v>
      </c>
      <c r="H959" s="98">
        <f t="shared" si="19"/>
        <v>0</v>
      </c>
      <c r="I959" s="266" t="s">
        <v>8</v>
      </c>
    </row>
    <row r="960" spans="1:9" x14ac:dyDescent="0.25">
      <c r="A960" s="269"/>
      <c r="B960" s="283"/>
      <c r="C960" s="388"/>
      <c r="D960" s="37" t="s">
        <v>1918</v>
      </c>
      <c r="E960" s="38"/>
      <c r="F960" s="263"/>
      <c r="G960" s="38"/>
      <c r="H960" s="331"/>
    </row>
    <row r="961" spans="1:9" x14ac:dyDescent="0.25">
      <c r="A961" s="263"/>
      <c r="B961" s="369"/>
      <c r="C961" s="286"/>
      <c r="D961" s="31" t="s">
        <v>1997</v>
      </c>
      <c r="E961" s="58"/>
      <c r="F961" s="340"/>
      <c r="G961" s="58"/>
      <c r="H961" s="398"/>
    </row>
    <row r="962" spans="1:9" x14ac:dyDescent="0.25">
      <c r="A962" s="269"/>
      <c r="B962" s="264"/>
      <c r="C962" s="375"/>
      <c r="D962" s="135" t="s">
        <v>1919</v>
      </c>
      <c r="E962" s="60"/>
      <c r="F962" s="399"/>
      <c r="G962" s="60"/>
      <c r="H962" s="60"/>
    </row>
    <row r="963" spans="1:9" ht="18.75" x14ac:dyDescent="0.3">
      <c r="A963" s="592" t="str">
        <f>A894</f>
        <v>REMISIONES DE    ABRIL         2 0 1 4</v>
      </c>
      <c r="B963" s="592"/>
      <c r="C963" s="592"/>
      <c r="D963" s="592"/>
      <c r="E963" s="592"/>
      <c r="F963" s="592"/>
      <c r="G963" s="339"/>
      <c r="H963" s="135"/>
    </row>
    <row r="964" spans="1:9" ht="35.25" thickBot="1" x14ac:dyDescent="0.35">
      <c r="A964" s="340" t="s">
        <v>1</v>
      </c>
      <c r="B964" s="256" t="s">
        <v>2</v>
      </c>
      <c r="C964" s="257"/>
      <c r="D964" s="258" t="s">
        <v>1531</v>
      </c>
      <c r="E964" s="259" t="s">
        <v>4</v>
      </c>
      <c r="F964" s="293" t="s">
        <v>5</v>
      </c>
      <c r="G964" s="261" t="s">
        <v>6</v>
      </c>
      <c r="H964" s="262" t="s">
        <v>7</v>
      </c>
    </row>
    <row r="965" spans="1:9" ht="15.75" thickTop="1" x14ac:dyDescent="0.25">
      <c r="A965" s="269">
        <v>41742</v>
      </c>
      <c r="B965" s="283" t="s">
        <v>1290</v>
      </c>
      <c r="C965" s="388" t="s">
        <v>2621</v>
      </c>
      <c r="D965" s="266" t="s">
        <v>8</v>
      </c>
      <c r="E965" s="66">
        <v>221</v>
      </c>
      <c r="F965" s="267">
        <v>41742</v>
      </c>
      <c r="G965" s="18">
        <v>221</v>
      </c>
      <c r="H965" s="40">
        <f t="shared" ref="H965:H1028" si="20">E965-G965</f>
        <v>0</v>
      </c>
      <c r="I965" s="266" t="s">
        <v>8</v>
      </c>
    </row>
    <row r="966" spans="1:9" x14ac:dyDescent="0.25">
      <c r="A966" s="269"/>
      <c r="B966" s="283" t="s">
        <v>1291</v>
      </c>
      <c r="C966" s="388" t="s">
        <v>2621</v>
      </c>
      <c r="D966" s="266" t="s">
        <v>124</v>
      </c>
      <c r="E966" s="66">
        <v>3356</v>
      </c>
      <c r="F966" s="298">
        <v>41743</v>
      </c>
      <c r="G966" s="299">
        <v>3356</v>
      </c>
      <c r="H966" s="331">
        <f t="shared" si="20"/>
        <v>0</v>
      </c>
      <c r="I966" s="266" t="s">
        <v>27</v>
      </c>
    </row>
    <row r="967" spans="1:9" x14ac:dyDescent="0.25">
      <c r="A967" s="269">
        <v>41653</v>
      </c>
      <c r="B967" s="283" t="s">
        <v>1293</v>
      </c>
      <c r="C967" s="388" t="s">
        <v>2621</v>
      </c>
      <c r="D967" s="266" t="s">
        <v>72</v>
      </c>
      <c r="E967" s="310">
        <v>274</v>
      </c>
      <c r="F967" s="53">
        <v>41743</v>
      </c>
      <c r="G967" s="52">
        <v>274</v>
      </c>
      <c r="H967" s="331">
        <f t="shared" si="20"/>
        <v>0</v>
      </c>
      <c r="I967" s="266"/>
    </row>
    <row r="968" spans="1:9" x14ac:dyDescent="0.25">
      <c r="A968" s="269"/>
      <c r="B968" s="283" t="s">
        <v>1294</v>
      </c>
      <c r="C968" s="388" t="s">
        <v>2621</v>
      </c>
      <c r="D968" s="273" t="s">
        <v>53</v>
      </c>
      <c r="E968" s="318">
        <v>0</v>
      </c>
      <c r="F968" s="53"/>
      <c r="G968" s="52">
        <v>0</v>
      </c>
      <c r="H968" s="331">
        <f t="shared" si="20"/>
        <v>0</v>
      </c>
      <c r="I968" s="66" t="s">
        <v>324</v>
      </c>
    </row>
    <row r="969" spans="1:9" x14ac:dyDescent="0.25">
      <c r="A969" s="269"/>
      <c r="B969" s="283" t="s">
        <v>1295</v>
      </c>
      <c r="C969" s="388" t="s">
        <v>2621</v>
      </c>
      <c r="D969" s="266" t="s">
        <v>842</v>
      </c>
      <c r="E969" s="310">
        <v>1911.6</v>
      </c>
      <c r="F969" s="53">
        <v>41743</v>
      </c>
      <c r="G969" s="52">
        <v>1911.6</v>
      </c>
      <c r="H969" s="331">
        <f t="shared" si="20"/>
        <v>0</v>
      </c>
      <c r="I969" s="266"/>
    </row>
    <row r="970" spans="1:9" x14ac:dyDescent="0.25">
      <c r="A970" s="269"/>
      <c r="B970" s="283" t="s">
        <v>1296</v>
      </c>
      <c r="C970" s="388" t="s">
        <v>2621</v>
      </c>
      <c r="D970" s="266" t="s">
        <v>23</v>
      </c>
      <c r="E970" s="310">
        <v>6653.5</v>
      </c>
      <c r="F970" s="53">
        <v>41743</v>
      </c>
      <c r="G970" s="52">
        <v>6653.5</v>
      </c>
      <c r="H970" s="331">
        <f t="shared" si="20"/>
        <v>0</v>
      </c>
      <c r="I970" s="266" t="s">
        <v>8</v>
      </c>
    </row>
    <row r="971" spans="1:9" x14ac:dyDescent="0.25">
      <c r="A971" s="269"/>
      <c r="B971" s="283" t="s">
        <v>1297</v>
      </c>
      <c r="C971" s="388" t="s">
        <v>2621</v>
      </c>
      <c r="D971" s="266" t="s">
        <v>23</v>
      </c>
      <c r="E971" s="310">
        <v>152</v>
      </c>
      <c r="F971" s="53">
        <v>41743</v>
      </c>
      <c r="G971" s="52">
        <v>152</v>
      </c>
      <c r="H971" s="331">
        <f t="shared" si="20"/>
        <v>0</v>
      </c>
      <c r="I971" s="266" t="s">
        <v>8</v>
      </c>
    </row>
    <row r="972" spans="1:9" x14ac:dyDescent="0.25">
      <c r="A972" s="269"/>
      <c r="B972" s="283" t="s">
        <v>1298</v>
      </c>
      <c r="C972" s="388" t="s">
        <v>2621</v>
      </c>
      <c r="D972" s="273" t="s">
        <v>53</v>
      </c>
      <c r="E972" s="318">
        <v>0</v>
      </c>
      <c r="F972" s="53"/>
      <c r="G972" s="52">
        <v>0</v>
      </c>
      <c r="H972" s="331">
        <f t="shared" si="20"/>
        <v>0</v>
      </c>
      <c r="I972" s="266" t="s">
        <v>324</v>
      </c>
    </row>
    <row r="973" spans="1:9" x14ac:dyDescent="0.25">
      <c r="A973" s="269"/>
      <c r="B973" s="283" t="s">
        <v>1299</v>
      </c>
      <c r="C973" s="388" t="s">
        <v>2621</v>
      </c>
      <c r="D973" s="266" t="s">
        <v>123</v>
      </c>
      <c r="E973" s="310">
        <v>1351</v>
      </c>
      <c r="F973" s="313" t="s">
        <v>2760</v>
      </c>
      <c r="G973" s="52">
        <v>1351</v>
      </c>
      <c r="H973" s="98">
        <f t="shared" si="20"/>
        <v>0</v>
      </c>
      <c r="I973" s="266" t="s">
        <v>8</v>
      </c>
    </row>
    <row r="974" spans="1:9" x14ac:dyDescent="0.25">
      <c r="A974" s="269"/>
      <c r="B974" s="283" t="s">
        <v>1300</v>
      </c>
      <c r="C974" s="388" t="s">
        <v>2621</v>
      </c>
      <c r="D974" s="266" t="s">
        <v>8</v>
      </c>
      <c r="E974" s="310">
        <v>2305</v>
      </c>
      <c r="F974" s="53">
        <v>41743</v>
      </c>
      <c r="G974" s="52">
        <v>2305</v>
      </c>
      <c r="H974" s="331">
        <f t="shared" si="20"/>
        <v>0</v>
      </c>
      <c r="I974" s="266" t="s">
        <v>8</v>
      </c>
    </row>
    <row r="975" spans="1:9" x14ac:dyDescent="0.25">
      <c r="A975" s="269"/>
      <c r="B975" s="283" t="s">
        <v>1302</v>
      </c>
      <c r="C975" s="388" t="s">
        <v>2621</v>
      </c>
      <c r="D975" s="266" t="s">
        <v>502</v>
      </c>
      <c r="E975" s="310">
        <v>433</v>
      </c>
      <c r="F975" s="53">
        <v>41743</v>
      </c>
      <c r="G975" s="52">
        <v>433</v>
      </c>
      <c r="H975" s="331">
        <f t="shared" si="20"/>
        <v>0</v>
      </c>
      <c r="I975" s="266" t="s">
        <v>8</v>
      </c>
    </row>
    <row r="976" spans="1:9" x14ac:dyDescent="0.25">
      <c r="A976" s="269"/>
      <c r="B976" s="283" t="s">
        <v>1304</v>
      </c>
      <c r="C976" s="388" t="s">
        <v>2621</v>
      </c>
      <c r="D976" s="266" t="s">
        <v>260</v>
      </c>
      <c r="E976" s="310">
        <v>2352</v>
      </c>
      <c r="F976" s="53">
        <v>41743</v>
      </c>
      <c r="G976" s="52">
        <v>2352</v>
      </c>
      <c r="H976" s="331">
        <f t="shared" si="20"/>
        <v>0</v>
      </c>
      <c r="I976" s="266" t="s">
        <v>21</v>
      </c>
    </row>
    <row r="977" spans="1:9" x14ac:dyDescent="0.25">
      <c r="A977" s="269"/>
      <c r="B977" s="283" t="s">
        <v>1305</v>
      </c>
      <c r="C977" s="388" t="s">
        <v>2621</v>
      </c>
      <c r="D977" s="266" t="s">
        <v>366</v>
      </c>
      <c r="E977" s="310">
        <v>8806</v>
      </c>
      <c r="F977" s="53">
        <v>41743</v>
      </c>
      <c r="G977" s="52">
        <v>8806</v>
      </c>
      <c r="H977" s="331">
        <f t="shared" si="20"/>
        <v>0</v>
      </c>
      <c r="I977" s="266" t="s">
        <v>21</v>
      </c>
    </row>
    <row r="978" spans="1:9" x14ac:dyDescent="0.25">
      <c r="A978" s="269"/>
      <c r="B978" s="283" t="s">
        <v>1307</v>
      </c>
      <c r="C978" s="388" t="s">
        <v>2621</v>
      </c>
      <c r="D978" s="266" t="s">
        <v>545</v>
      </c>
      <c r="E978" s="310">
        <v>8779.6</v>
      </c>
      <c r="F978" s="53">
        <v>41743</v>
      </c>
      <c r="G978" s="52">
        <v>8779.6</v>
      </c>
      <c r="H978" s="331">
        <f t="shared" si="20"/>
        <v>0</v>
      </c>
      <c r="I978" s="266"/>
    </row>
    <row r="979" spans="1:9" x14ac:dyDescent="0.25">
      <c r="A979" s="269"/>
      <c r="B979" s="283" t="s">
        <v>1308</v>
      </c>
      <c r="C979" s="388" t="s">
        <v>2621</v>
      </c>
      <c r="D979" s="266" t="s">
        <v>49</v>
      </c>
      <c r="E979" s="310">
        <v>1975.5</v>
      </c>
      <c r="F979" s="53">
        <v>41743</v>
      </c>
      <c r="G979" s="52">
        <v>1975.5</v>
      </c>
      <c r="H979" s="331">
        <f t="shared" si="20"/>
        <v>0</v>
      </c>
      <c r="I979" s="266"/>
    </row>
    <row r="980" spans="1:9" x14ac:dyDescent="0.25">
      <c r="A980" s="269"/>
      <c r="B980" s="283" t="s">
        <v>1309</v>
      </c>
      <c r="C980" s="388" t="s">
        <v>2621</v>
      </c>
      <c r="D980" s="266" t="s">
        <v>55</v>
      </c>
      <c r="E980" s="310">
        <v>6808</v>
      </c>
      <c r="F980" s="53">
        <v>41743</v>
      </c>
      <c r="G980" s="52">
        <v>6808</v>
      </c>
      <c r="H980" s="331">
        <f t="shared" si="20"/>
        <v>0</v>
      </c>
      <c r="I980" s="266" t="s">
        <v>8</v>
      </c>
    </row>
    <row r="981" spans="1:9" x14ac:dyDescent="0.25">
      <c r="A981" s="269"/>
      <c r="B981" s="283" t="s">
        <v>1310</v>
      </c>
      <c r="C981" s="388" t="s">
        <v>2621</v>
      </c>
      <c r="D981" s="266" t="s">
        <v>8</v>
      </c>
      <c r="E981" s="310">
        <v>501.6</v>
      </c>
      <c r="F981" s="53">
        <v>41743</v>
      </c>
      <c r="G981" s="52">
        <v>501.6</v>
      </c>
      <c r="H981" s="331">
        <f t="shared" si="20"/>
        <v>0</v>
      </c>
      <c r="I981" s="266" t="s">
        <v>8</v>
      </c>
    </row>
    <row r="982" spans="1:9" x14ac:dyDescent="0.25">
      <c r="A982" s="269"/>
      <c r="B982" s="283" t="s">
        <v>1311</v>
      </c>
      <c r="C982" s="388" t="s">
        <v>2621</v>
      </c>
      <c r="D982" s="266" t="s">
        <v>74</v>
      </c>
      <c r="E982" s="310">
        <v>2482.5</v>
      </c>
      <c r="F982" s="53">
        <v>41743</v>
      </c>
      <c r="G982" s="52">
        <v>2482.5</v>
      </c>
      <c r="H982" s="331">
        <f t="shared" si="20"/>
        <v>0</v>
      </c>
      <c r="I982" s="266"/>
    </row>
    <row r="983" spans="1:9" x14ac:dyDescent="0.25">
      <c r="A983" s="269"/>
      <c r="B983" s="283" t="s">
        <v>1312</v>
      </c>
      <c r="C983" s="388" t="s">
        <v>2621</v>
      </c>
      <c r="D983" s="266" t="s">
        <v>16</v>
      </c>
      <c r="E983" s="310">
        <v>232826.55</v>
      </c>
      <c r="F983" s="53">
        <v>41752</v>
      </c>
      <c r="G983" s="52">
        <v>232826.55</v>
      </c>
      <c r="H983" s="331">
        <f t="shared" si="20"/>
        <v>0</v>
      </c>
      <c r="I983" s="266" t="s">
        <v>162</v>
      </c>
    </row>
    <row r="984" spans="1:9" x14ac:dyDescent="0.25">
      <c r="A984" s="269"/>
      <c r="B984" s="283" t="s">
        <v>1313</v>
      </c>
      <c r="C984" s="388" t="s">
        <v>2621</v>
      </c>
      <c r="D984" s="266" t="s">
        <v>2743</v>
      </c>
      <c r="E984" s="310">
        <v>1242</v>
      </c>
      <c r="F984" s="53">
        <v>41743</v>
      </c>
      <c r="G984" s="52">
        <v>1242</v>
      </c>
      <c r="H984" s="331">
        <f t="shared" si="20"/>
        <v>0</v>
      </c>
      <c r="I984" s="266" t="s">
        <v>12</v>
      </c>
    </row>
    <row r="985" spans="1:9" x14ac:dyDescent="0.25">
      <c r="A985" s="269"/>
      <c r="B985" s="283" t="s">
        <v>1315</v>
      </c>
      <c r="C985" s="388" t="s">
        <v>2621</v>
      </c>
      <c r="D985" s="266" t="s">
        <v>57</v>
      </c>
      <c r="E985" s="310">
        <v>980</v>
      </c>
      <c r="F985" s="53">
        <v>41743</v>
      </c>
      <c r="G985" s="52">
        <v>980</v>
      </c>
      <c r="H985" s="331">
        <f t="shared" si="20"/>
        <v>0</v>
      </c>
      <c r="I985" s="266" t="s">
        <v>12</v>
      </c>
    </row>
    <row r="986" spans="1:9" x14ac:dyDescent="0.25">
      <c r="A986" s="269"/>
      <c r="B986" s="283" t="s">
        <v>1316</v>
      </c>
      <c r="C986" s="388" t="s">
        <v>2621</v>
      </c>
      <c r="D986" s="266" t="s">
        <v>29</v>
      </c>
      <c r="E986" s="310">
        <v>5875</v>
      </c>
      <c r="F986" s="53">
        <v>41743</v>
      </c>
      <c r="G986" s="52">
        <v>5875</v>
      </c>
      <c r="H986" s="98">
        <f t="shared" si="20"/>
        <v>0</v>
      </c>
      <c r="I986" s="266" t="s">
        <v>12</v>
      </c>
    </row>
    <row r="987" spans="1:9" x14ac:dyDescent="0.25">
      <c r="A987" s="269"/>
      <c r="B987" s="283" t="s">
        <v>1317</v>
      </c>
      <c r="C987" s="388" t="s">
        <v>2621</v>
      </c>
      <c r="D987" s="266" t="s">
        <v>34</v>
      </c>
      <c r="E987" s="310">
        <v>2022.5</v>
      </c>
      <c r="F987" s="53">
        <v>41743</v>
      </c>
      <c r="G987" s="52">
        <v>2022.5</v>
      </c>
      <c r="H987" s="98">
        <f t="shared" si="20"/>
        <v>0</v>
      </c>
      <c r="I987" s="266" t="s">
        <v>12</v>
      </c>
    </row>
    <row r="988" spans="1:9" x14ac:dyDescent="0.25">
      <c r="A988" s="269"/>
      <c r="B988" s="283" t="s">
        <v>1319</v>
      </c>
      <c r="C988" s="388" t="s">
        <v>2621</v>
      </c>
      <c r="D988" s="266" t="s">
        <v>180</v>
      </c>
      <c r="E988" s="310">
        <v>14048.4</v>
      </c>
      <c r="F988" s="78" t="s">
        <v>2761</v>
      </c>
      <c r="G988" s="52">
        <v>14048.4</v>
      </c>
      <c r="H988" s="98">
        <f t="shared" si="20"/>
        <v>0</v>
      </c>
      <c r="I988" s="266" t="s">
        <v>65</v>
      </c>
    </row>
    <row r="989" spans="1:9" x14ac:dyDescent="0.25">
      <c r="A989" s="269"/>
      <c r="B989" s="283" t="s">
        <v>1320</v>
      </c>
      <c r="C989" s="388" t="s">
        <v>2621</v>
      </c>
      <c r="D989" s="266" t="s">
        <v>1793</v>
      </c>
      <c r="E989" s="310">
        <v>975.25</v>
      </c>
      <c r="F989" s="53">
        <v>41743</v>
      </c>
      <c r="G989" s="52">
        <v>975.25</v>
      </c>
      <c r="H989" s="98">
        <f t="shared" si="20"/>
        <v>0</v>
      </c>
      <c r="I989" s="266" t="s">
        <v>12</v>
      </c>
    </row>
    <row r="990" spans="1:9" x14ac:dyDescent="0.25">
      <c r="A990" s="269"/>
      <c r="B990" s="283" t="s">
        <v>1321</v>
      </c>
      <c r="C990" s="388" t="s">
        <v>2621</v>
      </c>
      <c r="D990" s="266" t="s">
        <v>28</v>
      </c>
      <c r="E990" s="310">
        <v>3329</v>
      </c>
      <c r="F990" s="53">
        <v>41743</v>
      </c>
      <c r="G990" s="52">
        <v>3329</v>
      </c>
      <c r="H990" s="98">
        <f t="shared" si="20"/>
        <v>0</v>
      </c>
      <c r="I990" s="266"/>
    </row>
    <row r="991" spans="1:9" x14ac:dyDescent="0.25">
      <c r="A991" s="269"/>
      <c r="B991" s="283" t="s">
        <v>1322</v>
      </c>
      <c r="C991" s="388" t="s">
        <v>2621</v>
      </c>
      <c r="D991" s="266" t="s">
        <v>11</v>
      </c>
      <c r="E991" s="310">
        <v>28404</v>
      </c>
      <c r="F991" s="313">
        <v>41777</v>
      </c>
      <c r="G991" s="326">
        <v>28404</v>
      </c>
      <c r="H991" s="98">
        <f t="shared" si="20"/>
        <v>0</v>
      </c>
      <c r="I991" s="266" t="s">
        <v>65</v>
      </c>
    </row>
    <row r="992" spans="1:9" x14ac:dyDescent="0.25">
      <c r="A992" s="269"/>
      <c r="B992" s="283" t="s">
        <v>1323</v>
      </c>
      <c r="C992" s="388" t="s">
        <v>2621</v>
      </c>
      <c r="D992" s="266" t="s">
        <v>124</v>
      </c>
      <c r="E992" s="310">
        <v>1221.5</v>
      </c>
      <c r="F992" s="53">
        <v>41743</v>
      </c>
      <c r="G992" s="52">
        <v>1221.5</v>
      </c>
      <c r="H992" s="98">
        <f t="shared" si="20"/>
        <v>0</v>
      </c>
      <c r="I992" s="266" t="s">
        <v>12</v>
      </c>
    </row>
    <row r="993" spans="1:9" x14ac:dyDescent="0.25">
      <c r="A993" s="269"/>
      <c r="B993" s="283" t="s">
        <v>1324</v>
      </c>
      <c r="C993" s="388" t="s">
        <v>2621</v>
      </c>
      <c r="D993" s="266" t="s">
        <v>54</v>
      </c>
      <c r="E993" s="310">
        <v>38378</v>
      </c>
      <c r="F993" s="53">
        <v>41743</v>
      </c>
      <c r="G993" s="52">
        <v>38378</v>
      </c>
      <c r="H993" s="98">
        <f t="shared" si="20"/>
        <v>0</v>
      </c>
      <c r="I993" s="266" t="s">
        <v>12</v>
      </c>
    </row>
    <row r="994" spans="1:9" x14ac:dyDescent="0.25">
      <c r="A994" s="269"/>
      <c r="B994" s="283" t="s">
        <v>1326</v>
      </c>
      <c r="C994" s="388" t="s">
        <v>2621</v>
      </c>
      <c r="D994" s="266" t="s">
        <v>704</v>
      </c>
      <c r="E994" s="310">
        <v>1555</v>
      </c>
      <c r="F994" s="53">
        <v>41743</v>
      </c>
      <c r="G994" s="52">
        <v>1555</v>
      </c>
      <c r="H994" s="98">
        <f t="shared" si="20"/>
        <v>0</v>
      </c>
      <c r="I994" s="266" t="s">
        <v>21</v>
      </c>
    </row>
    <row r="995" spans="1:9" x14ac:dyDescent="0.25">
      <c r="A995" s="269"/>
      <c r="B995" s="283" t="s">
        <v>1327</v>
      </c>
      <c r="C995" s="388" t="s">
        <v>2621</v>
      </c>
      <c r="D995" s="266" t="s">
        <v>2698</v>
      </c>
      <c r="E995" s="310">
        <v>1695</v>
      </c>
      <c r="F995" s="53">
        <v>41743</v>
      </c>
      <c r="G995" s="52">
        <v>1695</v>
      </c>
      <c r="H995" s="98">
        <f t="shared" si="20"/>
        <v>0</v>
      </c>
      <c r="I995" s="266" t="s">
        <v>21</v>
      </c>
    </row>
    <row r="996" spans="1:9" x14ac:dyDescent="0.25">
      <c r="A996" s="269"/>
      <c r="B996" s="283" t="s">
        <v>1329</v>
      </c>
      <c r="C996" s="388" t="s">
        <v>2621</v>
      </c>
      <c r="D996" s="273" t="s">
        <v>53</v>
      </c>
      <c r="E996" s="318">
        <v>0</v>
      </c>
      <c r="F996" s="53"/>
      <c r="G996" s="52">
        <v>0</v>
      </c>
      <c r="H996" s="98">
        <f t="shared" si="20"/>
        <v>0</v>
      </c>
      <c r="I996" s="266" t="s">
        <v>324</v>
      </c>
    </row>
    <row r="997" spans="1:9" x14ac:dyDescent="0.25">
      <c r="A997" s="269"/>
      <c r="B997" s="283" t="s">
        <v>1330</v>
      </c>
      <c r="C997" s="388" t="s">
        <v>2621</v>
      </c>
      <c r="D997" s="266" t="s">
        <v>32</v>
      </c>
      <c r="E997" s="310">
        <v>9388.4</v>
      </c>
      <c r="F997" s="53">
        <v>41743</v>
      </c>
      <c r="G997" s="52">
        <v>9388.4</v>
      </c>
      <c r="H997" s="98">
        <f t="shared" si="20"/>
        <v>0</v>
      </c>
      <c r="I997" s="266" t="s">
        <v>12</v>
      </c>
    </row>
    <row r="998" spans="1:9" x14ac:dyDescent="0.25">
      <c r="A998" s="269"/>
      <c r="B998" s="283" t="s">
        <v>1331</v>
      </c>
      <c r="C998" s="388" t="s">
        <v>2621</v>
      </c>
      <c r="D998" s="266" t="s">
        <v>2427</v>
      </c>
      <c r="E998" s="310">
        <v>1578.4</v>
      </c>
      <c r="F998" s="313" t="s">
        <v>2762</v>
      </c>
      <c r="G998" s="52">
        <v>1578.4</v>
      </c>
      <c r="H998" s="98">
        <f t="shared" si="20"/>
        <v>0</v>
      </c>
      <c r="I998" s="266" t="s">
        <v>12</v>
      </c>
    </row>
    <row r="999" spans="1:9" x14ac:dyDescent="0.25">
      <c r="A999" s="269"/>
      <c r="B999" s="283" t="s">
        <v>1334</v>
      </c>
      <c r="C999" s="388" t="s">
        <v>2621</v>
      </c>
      <c r="D999" s="266" t="s">
        <v>250</v>
      </c>
      <c r="E999" s="310">
        <v>4496.5</v>
      </c>
      <c r="F999" s="53">
        <v>41743</v>
      </c>
      <c r="G999" s="52">
        <v>4496.5</v>
      </c>
      <c r="H999" s="98">
        <f t="shared" si="20"/>
        <v>0</v>
      </c>
      <c r="I999" s="266" t="s">
        <v>12</v>
      </c>
    </row>
    <row r="1000" spans="1:9" x14ac:dyDescent="0.25">
      <c r="A1000" s="269"/>
      <c r="B1000" s="283" t="s">
        <v>1335</v>
      </c>
      <c r="C1000" s="388" t="s">
        <v>2621</v>
      </c>
      <c r="D1000" s="266" t="s">
        <v>47</v>
      </c>
      <c r="E1000" s="310">
        <v>2496</v>
      </c>
      <c r="F1000" s="53">
        <v>41743</v>
      </c>
      <c r="G1000" s="52">
        <v>2496</v>
      </c>
      <c r="H1000" s="98">
        <f t="shared" si="20"/>
        <v>0</v>
      </c>
      <c r="I1000" s="266" t="s">
        <v>12</v>
      </c>
    </row>
    <row r="1001" spans="1:9" x14ac:dyDescent="0.25">
      <c r="A1001" s="269"/>
      <c r="B1001" s="283" t="s">
        <v>1336</v>
      </c>
      <c r="C1001" s="388" t="s">
        <v>2621</v>
      </c>
      <c r="D1001" s="266" t="s">
        <v>130</v>
      </c>
      <c r="E1001" s="310">
        <v>5501.5</v>
      </c>
      <c r="F1001" s="53">
        <v>41743</v>
      </c>
      <c r="G1001" s="52">
        <v>5501.5</v>
      </c>
      <c r="H1001" s="98">
        <f t="shared" si="20"/>
        <v>0</v>
      </c>
      <c r="I1001" s="266" t="s">
        <v>21</v>
      </c>
    </row>
    <row r="1002" spans="1:9" x14ac:dyDescent="0.25">
      <c r="A1002" s="269"/>
      <c r="B1002" s="283" t="s">
        <v>1337</v>
      </c>
      <c r="C1002" s="388" t="s">
        <v>2621</v>
      </c>
      <c r="D1002" s="266" t="s">
        <v>22</v>
      </c>
      <c r="E1002" s="310">
        <v>3721</v>
      </c>
      <c r="F1002" s="53">
        <v>41743</v>
      </c>
      <c r="G1002" s="52">
        <v>3721</v>
      </c>
      <c r="H1002" s="98">
        <f t="shared" si="20"/>
        <v>0</v>
      </c>
      <c r="I1002" s="266"/>
    </row>
    <row r="1003" spans="1:9" x14ac:dyDescent="0.25">
      <c r="A1003" s="269"/>
      <c r="B1003" s="283" t="s">
        <v>1338</v>
      </c>
      <c r="C1003" s="388" t="s">
        <v>2621</v>
      </c>
      <c r="D1003" s="266" t="s">
        <v>8</v>
      </c>
      <c r="E1003" s="310">
        <v>1361</v>
      </c>
      <c r="F1003" s="53">
        <v>41743</v>
      </c>
      <c r="G1003" s="52">
        <v>1361</v>
      </c>
      <c r="H1003" s="98">
        <f t="shared" si="20"/>
        <v>0</v>
      </c>
      <c r="I1003" s="266" t="s">
        <v>8</v>
      </c>
    </row>
    <row r="1004" spans="1:9" x14ac:dyDescent="0.25">
      <c r="A1004" s="269"/>
      <c r="B1004" s="283" t="s">
        <v>1339</v>
      </c>
      <c r="C1004" s="388" t="s">
        <v>2621</v>
      </c>
      <c r="D1004" s="20" t="s">
        <v>106</v>
      </c>
      <c r="E1004" s="315">
        <v>106074</v>
      </c>
      <c r="F1004" s="512">
        <v>41753</v>
      </c>
      <c r="G1004" s="52">
        <v>106074</v>
      </c>
      <c r="H1004" s="98">
        <f t="shared" si="20"/>
        <v>0</v>
      </c>
      <c r="I1004" s="266" t="s">
        <v>8</v>
      </c>
    </row>
    <row r="1005" spans="1:9" x14ac:dyDescent="0.25">
      <c r="A1005" s="269"/>
      <c r="B1005" s="283" t="s">
        <v>1341</v>
      </c>
      <c r="C1005" s="388" t="s">
        <v>2621</v>
      </c>
      <c r="D1005" s="266" t="s">
        <v>1669</v>
      </c>
      <c r="E1005" s="310">
        <v>14376.6</v>
      </c>
      <c r="F1005" s="53">
        <v>41744</v>
      </c>
      <c r="G1005" s="52">
        <v>14376.6</v>
      </c>
      <c r="H1005" s="98">
        <f t="shared" si="20"/>
        <v>0</v>
      </c>
      <c r="I1005" s="266" t="s">
        <v>217</v>
      </c>
    </row>
    <row r="1006" spans="1:9" x14ac:dyDescent="0.25">
      <c r="A1006" s="269"/>
      <c r="B1006" s="283" t="s">
        <v>1342</v>
      </c>
      <c r="C1006" s="388" t="s">
        <v>2621</v>
      </c>
      <c r="D1006" s="266" t="s">
        <v>144</v>
      </c>
      <c r="E1006" s="310">
        <v>5504</v>
      </c>
      <c r="F1006" s="53">
        <v>41744</v>
      </c>
      <c r="G1006" s="64">
        <v>5504</v>
      </c>
      <c r="H1006" s="98">
        <f t="shared" si="20"/>
        <v>0</v>
      </c>
      <c r="I1006" s="266" t="s">
        <v>217</v>
      </c>
    </row>
    <row r="1007" spans="1:9" x14ac:dyDescent="0.25">
      <c r="A1007" s="269"/>
      <c r="B1007" s="283" t="s">
        <v>1343</v>
      </c>
      <c r="C1007" s="388" t="s">
        <v>2621</v>
      </c>
      <c r="D1007" s="266" t="s">
        <v>959</v>
      </c>
      <c r="E1007" s="310">
        <v>4876.6000000000004</v>
      </c>
      <c r="F1007" s="53">
        <v>41744</v>
      </c>
      <c r="G1007" s="64">
        <v>4876.6000000000004</v>
      </c>
      <c r="H1007" s="98">
        <f t="shared" si="20"/>
        <v>0</v>
      </c>
      <c r="I1007" s="266" t="s">
        <v>217</v>
      </c>
    </row>
    <row r="1008" spans="1:9" x14ac:dyDescent="0.25">
      <c r="A1008" s="269"/>
      <c r="B1008" s="283" t="s">
        <v>1344</v>
      </c>
      <c r="C1008" s="388" t="s">
        <v>2621</v>
      </c>
      <c r="D1008" s="266" t="s">
        <v>351</v>
      </c>
      <c r="E1008" s="310">
        <v>1367.6</v>
      </c>
      <c r="F1008" s="53">
        <v>41744</v>
      </c>
      <c r="G1008" s="64">
        <v>1367.6</v>
      </c>
      <c r="H1008" s="98">
        <f t="shared" si="20"/>
        <v>0</v>
      </c>
      <c r="I1008" s="266" t="s">
        <v>217</v>
      </c>
    </row>
    <row r="1009" spans="1:9" x14ac:dyDescent="0.25">
      <c r="A1009" s="269"/>
      <c r="B1009" s="283" t="s">
        <v>1345</v>
      </c>
      <c r="C1009" s="388" t="s">
        <v>2621</v>
      </c>
      <c r="D1009" s="266" t="s">
        <v>78</v>
      </c>
      <c r="E1009" s="310">
        <v>2181</v>
      </c>
      <c r="F1009" s="53">
        <v>41744</v>
      </c>
      <c r="G1009" s="64">
        <v>2181</v>
      </c>
      <c r="H1009" s="98">
        <f t="shared" si="20"/>
        <v>0</v>
      </c>
      <c r="I1009" s="266" t="s">
        <v>217</v>
      </c>
    </row>
    <row r="1010" spans="1:9" x14ac:dyDescent="0.25">
      <c r="A1010" s="269"/>
      <c r="B1010" s="283" t="s">
        <v>1347</v>
      </c>
      <c r="C1010" s="388" t="s">
        <v>2621</v>
      </c>
      <c r="D1010" s="266" t="s">
        <v>231</v>
      </c>
      <c r="E1010" s="310">
        <v>1539.2</v>
      </c>
      <c r="F1010" s="53">
        <v>41744</v>
      </c>
      <c r="G1010" s="64">
        <v>1539.2</v>
      </c>
      <c r="H1010" s="98">
        <f t="shared" si="20"/>
        <v>0</v>
      </c>
      <c r="I1010" s="266" t="s">
        <v>217</v>
      </c>
    </row>
    <row r="1011" spans="1:9" x14ac:dyDescent="0.25">
      <c r="A1011" s="269"/>
      <c r="B1011" s="283" t="s">
        <v>1348</v>
      </c>
      <c r="C1011" s="388" t="s">
        <v>2621</v>
      </c>
      <c r="D1011" s="266" t="s">
        <v>577</v>
      </c>
      <c r="E1011" s="310">
        <v>1755</v>
      </c>
      <c r="F1011" s="324" t="s">
        <v>2763</v>
      </c>
      <c r="G1011" s="64">
        <v>1755</v>
      </c>
      <c r="H1011" s="98">
        <f t="shared" si="20"/>
        <v>0</v>
      </c>
      <c r="I1011" s="266" t="s">
        <v>217</v>
      </c>
    </row>
    <row r="1012" spans="1:9" x14ac:dyDescent="0.25">
      <c r="A1012" s="269"/>
      <c r="B1012" s="283" t="s">
        <v>1349</v>
      </c>
      <c r="C1012" s="388" t="s">
        <v>2621</v>
      </c>
      <c r="D1012" s="266" t="s">
        <v>842</v>
      </c>
      <c r="E1012" s="310">
        <v>1195.2</v>
      </c>
      <c r="F1012" s="53">
        <v>41744</v>
      </c>
      <c r="G1012" s="64">
        <v>1195.2</v>
      </c>
      <c r="H1012" s="98">
        <f t="shared" si="20"/>
        <v>0</v>
      </c>
      <c r="I1012" s="266" t="s">
        <v>217</v>
      </c>
    </row>
    <row r="1013" spans="1:9" x14ac:dyDescent="0.25">
      <c r="A1013" s="269"/>
      <c r="B1013" s="283" t="s">
        <v>1350</v>
      </c>
      <c r="C1013" s="388" t="s">
        <v>2621</v>
      </c>
      <c r="D1013" s="266" t="s">
        <v>191</v>
      </c>
      <c r="E1013" s="310">
        <v>1800</v>
      </c>
      <c r="F1013" s="53">
        <v>41744</v>
      </c>
      <c r="G1013" s="64">
        <v>1800</v>
      </c>
      <c r="H1013" s="331">
        <f t="shared" si="20"/>
        <v>0</v>
      </c>
      <c r="I1013" s="266" t="s">
        <v>217</v>
      </c>
    </row>
    <row r="1014" spans="1:9" x14ac:dyDescent="0.25">
      <c r="A1014" s="269"/>
      <c r="B1014" s="283" t="s">
        <v>1351</v>
      </c>
      <c r="C1014" s="388" t="s">
        <v>2621</v>
      </c>
      <c r="D1014" s="266" t="s">
        <v>468</v>
      </c>
      <c r="E1014" s="310">
        <v>8952</v>
      </c>
      <c r="F1014" s="53">
        <v>41744</v>
      </c>
      <c r="G1014" s="64">
        <v>8952</v>
      </c>
      <c r="H1014" s="331">
        <f t="shared" si="20"/>
        <v>0</v>
      </c>
      <c r="I1014" s="266" t="s">
        <v>217</v>
      </c>
    </row>
    <row r="1015" spans="1:9" x14ac:dyDescent="0.25">
      <c r="A1015" s="269"/>
      <c r="B1015" s="283" t="s">
        <v>1352</v>
      </c>
      <c r="C1015" s="388" t="s">
        <v>2621</v>
      </c>
      <c r="D1015" s="266" t="s">
        <v>233</v>
      </c>
      <c r="E1015" s="310">
        <v>1579.2</v>
      </c>
      <c r="F1015" s="53">
        <v>41744</v>
      </c>
      <c r="G1015" s="64">
        <v>1579.2</v>
      </c>
      <c r="H1015" s="331">
        <f t="shared" si="20"/>
        <v>0</v>
      </c>
      <c r="I1015" s="266" t="s">
        <v>217</v>
      </c>
    </row>
    <row r="1016" spans="1:9" x14ac:dyDescent="0.25">
      <c r="A1016" s="269"/>
      <c r="B1016" s="283" t="s">
        <v>1354</v>
      </c>
      <c r="C1016" s="388" t="s">
        <v>2621</v>
      </c>
      <c r="D1016" s="266" t="s">
        <v>2510</v>
      </c>
      <c r="E1016" s="310">
        <v>3848</v>
      </c>
      <c r="F1016" s="53">
        <v>41744</v>
      </c>
      <c r="G1016" s="64">
        <v>3848</v>
      </c>
      <c r="H1016" s="331">
        <f t="shared" si="20"/>
        <v>0</v>
      </c>
      <c r="I1016" s="266" t="s">
        <v>217</v>
      </c>
    </row>
    <row r="1017" spans="1:9" x14ac:dyDescent="0.25">
      <c r="A1017" s="269"/>
      <c r="B1017" s="283" t="s">
        <v>1355</v>
      </c>
      <c r="C1017" s="388" t="s">
        <v>2621</v>
      </c>
      <c r="D1017" s="266" t="s">
        <v>2581</v>
      </c>
      <c r="E1017" s="310">
        <v>4388.2</v>
      </c>
      <c r="F1017" s="53">
        <v>41744</v>
      </c>
      <c r="G1017" s="64">
        <v>4388.2</v>
      </c>
      <c r="H1017" s="98">
        <f t="shared" si="20"/>
        <v>0</v>
      </c>
      <c r="I1017" s="266" t="s">
        <v>217</v>
      </c>
    </row>
    <row r="1018" spans="1:9" x14ac:dyDescent="0.25">
      <c r="A1018" s="269"/>
      <c r="B1018" s="283" t="s">
        <v>1357</v>
      </c>
      <c r="C1018" s="388" t="s">
        <v>2621</v>
      </c>
      <c r="D1018" s="266" t="s">
        <v>2764</v>
      </c>
      <c r="E1018" s="310">
        <v>1192</v>
      </c>
      <c r="F1018" s="53">
        <v>41744</v>
      </c>
      <c r="G1018" s="64">
        <v>1192</v>
      </c>
      <c r="H1018" s="331">
        <f t="shared" si="20"/>
        <v>0</v>
      </c>
      <c r="I1018" s="266" t="s">
        <v>217</v>
      </c>
    </row>
    <row r="1019" spans="1:9" x14ac:dyDescent="0.25">
      <c r="A1019" s="269"/>
      <c r="B1019" s="283" t="s">
        <v>1360</v>
      </c>
      <c r="C1019" s="388" t="s">
        <v>2621</v>
      </c>
      <c r="D1019" s="266" t="s">
        <v>99</v>
      </c>
      <c r="E1019" s="310">
        <v>1793.6</v>
      </c>
      <c r="F1019" s="53">
        <v>41744</v>
      </c>
      <c r="G1019" s="64">
        <v>1793.6</v>
      </c>
      <c r="H1019" s="331">
        <f t="shared" si="20"/>
        <v>0</v>
      </c>
      <c r="I1019" s="266" t="s">
        <v>217</v>
      </c>
    </row>
    <row r="1020" spans="1:9" x14ac:dyDescent="0.25">
      <c r="A1020" s="269"/>
      <c r="B1020" s="283" t="s">
        <v>1361</v>
      </c>
      <c r="C1020" s="388" t="s">
        <v>2621</v>
      </c>
      <c r="D1020" s="266" t="s">
        <v>74</v>
      </c>
      <c r="E1020" s="310">
        <v>1725</v>
      </c>
      <c r="F1020" s="53">
        <v>41743</v>
      </c>
      <c r="G1020" s="52">
        <v>1725</v>
      </c>
      <c r="H1020" s="331">
        <f t="shared" si="20"/>
        <v>0</v>
      </c>
      <c r="I1020" s="266"/>
    </row>
    <row r="1021" spans="1:9" x14ac:dyDescent="0.25">
      <c r="A1021" s="269"/>
      <c r="B1021" s="283" t="s">
        <v>1362</v>
      </c>
      <c r="C1021" s="388" t="s">
        <v>2621</v>
      </c>
      <c r="D1021" s="266" t="s">
        <v>110</v>
      </c>
      <c r="E1021" s="310">
        <v>9702</v>
      </c>
      <c r="F1021" s="53">
        <v>41754</v>
      </c>
      <c r="G1021" s="52">
        <v>9702</v>
      </c>
      <c r="H1021" s="98">
        <f t="shared" si="20"/>
        <v>0</v>
      </c>
      <c r="I1021" s="266" t="s">
        <v>21</v>
      </c>
    </row>
    <row r="1022" spans="1:9" x14ac:dyDescent="0.25">
      <c r="A1022" s="269"/>
      <c r="B1022" s="283" t="s">
        <v>1364</v>
      </c>
      <c r="C1022" s="388" t="s">
        <v>2621</v>
      </c>
      <c r="D1022" s="266" t="s">
        <v>518</v>
      </c>
      <c r="E1022" s="310">
        <v>990</v>
      </c>
      <c r="F1022" s="53">
        <v>41743</v>
      </c>
      <c r="G1022" s="52">
        <v>990</v>
      </c>
      <c r="H1022" s="98">
        <f t="shared" si="20"/>
        <v>0</v>
      </c>
      <c r="I1022" s="266"/>
    </row>
    <row r="1023" spans="1:9" x14ac:dyDescent="0.25">
      <c r="A1023" s="269"/>
      <c r="B1023" s="283" t="s">
        <v>1365</v>
      </c>
      <c r="C1023" s="388" t="s">
        <v>2621</v>
      </c>
      <c r="D1023" s="266" t="s">
        <v>914</v>
      </c>
      <c r="E1023" s="310">
        <v>11448</v>
      </c>
      <c r="F1023" s="53">
        <v>41743</v>
      </c>
      <c r="G1023" s="52">
        <v>11448</v>
      </c>
      <c r="H1023" s="331">
        <f t="shared" si="20"/>
        <v>0</v>
      </c>
      <c r="I1023" s="266"/>
    </row>
    <row r="1024" spans="1:9" x14ac:dyDescent="0.25">
      <c r="A1024" s="269"/>
      <c r="B1024" s="283" t="s">
        <v>1367</v>
      </c>
      <c r="C1024" s="388" t="s">
        <v>2621</v>
      </c>
      <c r="D1024" s="266" t="s">
        <v>186</v>
      </c>
      <c r="E1024" s="310">
        <v>5569.2</v>
      </c>
      <c r="F1024" s="53">
        <v>41743</v>
      </c>
      <c r="G1024" s="52">
        <v>5569.2</v>
      </c>
      <c r="H1024" s="331">
        <f t="shared" si="20"/>
        <v>0</v>
      </c>
      <c r="I1024" s="266" t="s">
        <v>21</v>
      </c>
    </row>
    <row r="1025" spans="1:9" x14ac:dyDescent="0.25">
      <c r="A1025" s="269"/>
      <c r="B1025" s="283" t="s">
        <v>1368</v>
      </c>
      <c r="C1025" s="388" t="s">
        <v>2621</v>
      </c>
      <c r="D1025" s="266" t="s">
        <v>18</v>
      </c>
      <c r="E1025" s="310">
        <v>684</v>
      </c>
      <c r="F1025" s="53">
        <v>41743</v>
      </c>
      <c r="G1025" s="52">
        <v>684</v>
      </c>
      <c r="H1025" s="331">
        <f t="shared" si="20"/>
        <v>0</v>
      </c>
      <c r="I1025" s="266" t="s">
        <v>8</v>
      </c>
    </row>
    <row r="1026" spans="1:9" x14ac:dyDescent="0.25">
      <c r="A1026" s="269"/>
      <c r="B1026" s="283" t="s">
        <v>1370</v>
      </c>
      <c r="C1026" s="388" t="s">
        <v>2621</v>
      </c>
      <c r="D1026" s="266" t="s">
        <v>126</v>
      </c>
      <c r="E1026" s="310">
        <v>1377</v>
      </c>
      <c r="F1026" s="53">
        <v>41743</v>
      </c>
      <c r="G1026" s="52">
        <v>1377</v>
      </c>
      <c r="H1026" s="331">
        <f t="shared" si="20"/>
        <v>0</v>
      </c>
      <c r="I1026" s="266"/>
    </row>
    <row r="1027" spans="1:9" x14ac:dyDescent="0.25">
      <c r="A1027" s="269"/>
      <c r="B1027" s="283" t="s">
        <v>1371</v>
      </c>
      <c r="C1027" s="388" t="s">
        <v>2621</v>
      </c>
      <c r="D1027" s="266" t="s">
        <v>59</v>
      </c>
      <c r="E1027" s="310">
        <v>15773</v>
      </c>
      <c r="F1027" s="319" t="s">
        <v>2765</v>
      </c>
      <c r="G1027" s="52">
        <v>15773</v>
      </c>
      <c r="H1027" s="331">
        <f t="shared" si="20"/>
        <v>0</v>
      </c>
      <c r="I1027" s="266" t="s">
        <v>21</v>
      </c>
    </row>
    <row r="1028" spans="1:9" x14ac:dyDescent="0.25">
      <c r="A1028" s="269"/>
      <c r="B1028" s="283" t="s">
        <v>1373</v>
      </c>
      <c r="C1028" s="388" t="s">
        <v>2621</v>
      </c>
      <c r="D1028" s="266" t="s">
        <v>8</v>
      </c>
      <c r="E1028" s="310">
        <v>2115</v>
      </c>
      <c r="F1028" s="53">
        <v>41743</v>
      </c>
      <c r="G1028" s="52">
        <v>2115</v>
      </c>
      <c r="H1028" s="331">
        <f t="shared" si="20"/>
        <v>0</v>
      </c>
      <c r="I1028" s="266" t="s">
        <v>8</v>
      </c>
    </row>
    <row r="1029" spans="1:9" x14ac:dyDescent="0.25">
      <c r="A1029" s="263"/>
      <c r="B1029" s="369"/>
      <c r="C1029" s="286"/>
      <c r="D1029" s="37" t="s">
        <v>1206</v>
      </c>
      <c r="E1029" s="38"/>
      <c r="F1029" s="263"/>
      <c r="G1029" s="38"/>
      <c r="H1029" s="331"/>
    </row>
    <row r="1030" spans="1:9" x14ac:dyDescent="0.25">
      <c r="A1030" s="263"/>
      <c r="B1030" s="369"/>
      <c r="C1030" s="286"/>
      <c r="D1030" s="31" t="s">
        <v>1207</v>
      </c>
      <c r="E1030" s="58"/>
      <c r="F1030" s="340"/>
      <c r="G1030" s="58"/>
      <c r="H1030" s="398"/>
    </row>
    <row r="1031" spans="1:9" x14ac:dyDescent="0.25">
      <c r="A1031" s="269"/>
      <c r="B1031" s="264"/>
      <c r="C1031" s="375"/>
      <c r="D1031" s="135" t="s">
        <v>1280</v>
      </c>
      <c r="E1031" s="60"/>
      <c r="F1031" s="399"/>
      <c r="G1031" s="60"/>
      <c r="H1031" s="60"/>
    </row>
    <row r="1032" spans="1:9" ht="18.75" x14ac:dyDescent="0.3">
      <c r="A1032" s="592" t="str">
        <f>A963</f>
        <v>REMISIONES DE    ABRIL         2 0 1 4</v>
      </c>
      <c r="B1032" s="592"/>
      <c r="C1032" s="592"/>
      <c r="D1032" s="592"/>
      <c r="E1032" s="592"/>
      <c r="F1032" s="592"/>
      <c r="G1032" s="339"/>
      <c r="H1032" s="135"/>
    </row>
    <row r="1033" spans="1:9" ht="35.25" thickBot="1" x14ac:dyDescent="0.35">
      <c r="A1033" s="255" t="s">
        <v>1</v>
      </c>
      <c r="B1033" s="291" t="s">
        <v>2</v>
      </c>
      <c r="C1033" s="292"/>
      <c r="D1033" s="258" t="s">
        <v>1531</v>
      </c>
      <c r="E1033" s="259" t="s">
        <v>4</v>
      </c>
      <c r="F1033" s="520" t="s">
        <v>5</v>
      </c>
      <c r="G1033" s="521" t="s">
        <v>6</v>
      </c>
      <c r="H1033" s="262" t="s">
        <v>7</v>
      </c>
    </row>
    <row r="1034" spans="1:9" ht="15.75" thickTop="1" x14ac:dyDescent="0.25">
      <c r="A1034" s="362">
        <v>41743</v>
      </c>
      <c r="B1034" s="363" t="s">
        <v>1374</v>
      </c>
      <c r="C1034" s="388" t="s">
        <v>2621</v>
      </c>
      <c r="D1034" s="266" t="s">
        <v>509</v>
      </c>
      <c r="E1034" s="315">
        <v>38465</v>
      </c>
      <c r="F1034" s="317" t="s">
        <v>2766</v>
      </c>
      <c r="G1034" s="52">
        <v>38465</v>
      </c>
      <c r="H1034" s="98">
        <f t="shared" ref="H1034:H1097" si="21">E1034-G1034</f>
        <v>0</v>
      </c>
      <c r="I1034" s="266"/>
    </row>
    <row r="1035" spans="1:9" x14ac:dyDescent="0.25">
      <c r="A1035" s="269"/>
      <c r="B1035" s="283" t="s">
        <v>1376</v>
      </c>
      <c r="C1035" s="388" t="s">
        <v>2621</v>
      </c>
      <c r="D1035" s="266" t="s">
        <v>168</v>
      </c>
      <c r="E1035" s="310">
        <v>35549.699999999997</v>
      </c>
      <c r="F1035" s="313" t="s">
        <v>2767</v>
      </c>
      <c r="G1035" s="52">
        <v>35549.699999999997</v>
      </c>
      <c r="H1035" s="98">
        <f t="shared" si="21"/>
        <v>0</v>
      </c>
      <c r="I1035" s="266"/>
    </row>
    <row r="1036" spans="1:9" x14ac:dyDescent="0.25">
      <c r="A1036" s="269"/>
      <c r="B1036" s="283" t="s">
        <v>1377</v>
      </c>
      <c r="C1036" s="388" t="s">
        <v>2621</v>
      </c>
      <c r="D1036" s="266" t="s">
        <v>22</v>
      </c>
      <c r="E1036" s="310">
        <v>6860</v>
      </c>
      <c r="F1036" s="53">
        <v>41745</v>
      </c>
      <c r="G1036" s="52">
        <v>6860</v>
      </c>
      <c r="H1036" s="331">
        <f t="shared" si="21"/>
        <v>0</v>
      </c>
      <c r="I1036" s="266"/>
    </row>
    <row r="1037" spans="1:9" x14ac:dyDescent="0.25">
      <c r="A1037" s="269"/>
      <c r="B1037" s="283" t="s">
        <v>1378</v>
      </c>
      <c r="C1037" s="388" t="s">
        <v>2621</v>
      </c>
      <c r="D1037" s="266" t="s">
        <v>358</v>
      </c>
      <c r="E1037" s="310">
        <v>16850</v>
      </c>
      <c r="F1037" s="53">
        <v>41752</v>
      </c>
      <c r="G1037" s="52">
        <v>16850</v>
      </c>
      <c r="H1037" s="331">
        <f t="shared" si="21"/>
        <v>0</v>
      </c>
      <c r="I1037" s="266"/>
    </row>
    <row r="1038" spans="1:9" x14ac:dyDescent="0.25">
      <c r="A1038" s="269"/>
      <c r="B1038" s="283" t="s">
        <v>1379</v>
      </c>
      <c r="C1038" s="388" t="s">
        <v>2621</v>
      </c>
      <c r="D1038" s="266" t="s">
        <v>147</v>
      </c>
      <c r="E1038" s="310">
        <v>15139.2</v>
      </c>
      <c r="F1038" s="53">
        <v>41745</v>
      </c>
      <c r="G1038" s="52">
        <v>15139.2</v>
      </c>
      <c r="H1038" s="98">
        <f t="shared" si="21"/>
        <v>0</v>
      </c>
      <c r="I1038" s="266"/>
    </row>
    <row r="1039" spans="1:9" x14ac:dyDescent="0.25">
      <c r="A1039" s="269"/>
      <c r="B1039" s="283" t="s">
        <v>1380</v>
      </c>
      <c r="C1039" s="388" t="s">
        <v>2621</v>
      </c>
      <c r="D1039" s="266" t="s">
        <v>160</v>
      </c>
      <c r="E1039" s="310">
        <v>94082.63</v>
      </c>
      <c r="F1039" s="319" t="s">
        <v>2768</v>
      </c>
      <c r="G1039" s="52">
        <v>94082.63</v>
      </c>
      <c r="H1039" s="331">
        <f t="shared" si="21"/>
        <v>0</v>
      </c>
      <c r="I1039" s="266"/>
    </row>
    <row r="1040" spans="1:9" x14ac:dyDescent="0.25">
      <c r="A1040" s="269"/>
      <c r="B1040" s="283" t="s">
        <v>1382</v>
      </c>
      <c r="C1040" s="388" t="s">
        <v>2621</v>
      </c>
      <c r="D1040" s="266" t="s">
        <v>99</v>
      </c>
      <c r="E1040" s="310">
        <v>10475</v>
      </c>
      <c r="F1040" s="53">
        <v>41745</v>
      </c>
      <c r="G1040" s="52">
        <v>10475</v>
      </c>
      <c r="H1040" s="98">
        <f t="shared" si="21"/>
        <v>0</v>
      </c>
      <c r="I1040" s="266"/>
    </row>
    <row r="1041" spans="1:9" x14ac:dyDescent="0.25">
      <c r="A1041" s="269"/>
      <c r="B1041" s="283" t="s">
        <v>1383</v>
      </c>
      <c r="C1041" s="388" t="s">
        <v>2621</v>
      </c>
      <c r="D1041" s="266" t="s">
        <v>2769</v>
      </c>
      <c r="E1041" s="310">
        <v>17004</v>
      </c>
      <c r="F1041" s="53">
        <v>41745</v>
      </c>
      <c r="G1041" s="64">
        <v>17004</v>
      </c>
      <c r="H1041" s="331">
        <f t="shared" si="21"/>
        <v>0</v>
      </c>
      <c r="I1041" s="266"/>
    </row>
    <row r="1042" spans="1:9" x14ac:dyDescent="0.25">
      <c r="A1042" s="269"/>
      <c r="B1042" s="283" t="s">
        <v>1384</v>
      </c>
      <c r="C1042" s="388" t="s">
        <v>2621</v>
      </c>
      <c r="D1042" s="266" t="s">
        <v>169</v>
      </c>
      <c r="E1042" s="310">
        <v>42934</v>
      </c>
      <c r="F1042" s="53">
        <v>41745</v>
      </c>
      <c r="G1042" s="64">
        <v>42934</v>
      </c>
      <c r="H1042" s="331">
        <f t="shared" si="21"/>
        <v>0</v>
      </c>
      <c r="I1042" s="266"/>
    </row>
    <row r="1043" spans="1:9" x14ac:dyDescent="0.25">
      <c r="A1043" s="269"/>
      <c r="B1043" s="283" t="s">
        <v>1386</v>
      </c>
      <c r="C1043" s="388" t="s">
        <v>2621</v>
      </c>
      <c r="D1043" s="266" t="s">
        <v>272</v>
      </c>
      <c r="E1043" s="310">
        <v>866.5</v>
      </c>
      <c r="F1043" s="319" t="s">
        <v>2770</v>
      </c>
      <c r="G1043" s="64">
        <v>866.5</v>
      </c>
      <c r="H1043" s="331">
        <f t="shared" si="21"/>
        <v>0</v>
      </c>
      <c r="I1043" s="66"/>
    </row>
    <row r="1044" spans="1:9" x14ac:dyDescent="0.25">
      <c r="A1044" s="269"/>
      <c r="B1044" s="283" t="s">
        <v>1387</v>
      </c>
      <c r="C1044" s="388" t="s">
        <v>2621</v>
      </c>
      <c r="D1044" s="266" t="s">
        <v>178</v>
      </c>
      <c r="E1044" s="310">
        <v>4070</v>
      </c>
      <c r="F1044" s="53">
        <v>41745</v>
      </c>
      <c r="G1044" s="64">
        <v>4070</v>
      </c>
      <c r="H1044" s="331">
        <f t="shared" si="21"/>
        <v>0</v>
      </c>
      <c r="I1044" s="266"/>
    </row>
    <row r="1045" spans="1:9" x14ac:dyDescent="0.25">
      <c r="A1045" s="269"/>
      <c r="B1045" s="283" t="s">
        <v>1388</v>
      </c>
      <c r="C1045" s="388" t="s">
        <v>2621</v>
      </c>
      <c r="D1045" s="266" t="s">
        <v>546</v>
      </c>
      <c r="E1045" s="310">
        <v>9997</v>
      </c>
      <c r="F1045" s="53">
        <v>41745</v>
      </c>
      <c r="G1045" s="64">
        <v>9997</v>
      </c>
      <c r="H1045" s="331">
        <f t="shared" si="21"/>
        <v>0</v>
      </c>
      <c r="I1045" s="266"/>
    </row>
    <row r="1046" spans="1:9" x14ac:dyDescent="0.25">
      <c r="A1046" s="269"/>
      <c r="B1046" s="283" t="s">
        <v>1390</v>
      </c>
      <c r="C1046" s="388" t="s">
        <v>2621</v>
      </c>
      <c r="D1046" s="266" t="s">
        <v>25</v>
      </c>
      <c r="E1046" s="310">
        <v>27885.599999999999</v>
      </c>
      <c r="F1046" s="78" t="s">
        <v>2771</v>
      </c>
      <c r="G1046" s="52">
        <v>27885.599999999999</v>
      </c>
      <c r="H1046" s="98">
        <f t="shared" si="21"/>
        <v>0</v>
      </c>
      <c r="I1046" s="266"/>
    </row>
    <row r="1047" spans="1:9" x14ac:dyDescent="0.25">
      <c r="A1047" s="269"/>
      <c r="B1047" s="283" t="s">
        <v>1391</v>
      </c>
      <c r="C1047" s="388" t="s">
        <v>2621</v>
      </c>
      <c r="D1047" s="266" t="s">
        <v>98</v>
      </c>
      <c r="E1047" s="310">
        <v>12332.4</v>
      </c>
      <c r="F1047" s="53">
        <v>41743</v>
      </c>
      <c r="G1047" s="52">
        <v>12332.4</v>
      </c>
      <c r="H1047" s="98">
        <f t="shared" si="21"/>
        <v>0</v>
      </c>
      <c r="I1047" s="266"/>
    </row>
    <row r="1048" spans="1:9" x14ac:dyDescent="0.25">
      <c r="A1048" s="269"/>
      <c r="B1048" s="283" t="s">
        <v>1392</v>
      </c>
      <c r="C1048" s="388" t="s">
        <v>2621</v>
      </c>
      <c r="D1048" s="273" t="s">
        <v>53</v>
      </c>
      <c r="E1048" s="318">
        <v>0</v>
      </c>
      <c r="F1048" s="53"/>
      <c r="G1048" s="52">
        <v>0</v>
      </c>
      <c r="H1048" s="98">
        <f t="shared" si="21"/>
        <v>0</v>
      </c>
      <c r="I1048" s="266"/>
    </row>
    <row r="1049" spans="1:9" x14ac:dyDescent="0.25">
      <c r="A1049" s="269"/>
      <c r="B1049" s="283" t="s">
        <v>1394</v>
      </c>
      <c r="C1049" s="388" t="s">
        <v>2621</v>
      </c>
      <c r="D1049" s="266" t="s">
        <v>68</v>
      </c>
      <c r="E1049" s="310">
        <v>2088</v>
      </c>
      <c r="F1049" s="53">
        <v>41743</v>
      </c>
      <c r="G1049" s="52">
        <v>2088</v>
      </c>
      <c r="H1049" s="98">
        <f t="shared" si="21"/>
        <v>0</v>
      </c>
      <c r="I1049" s="266"/>
    </row>
    <row r="1050" spans="1:9" x14ac:dyDescent="0.25">
      <c r="A1050" s="269"/>
      <c r="B1050" s="283" t="s">
        <v>1396</v>
      </c>
      <c r="C1050" s="388" t="s">
        <v>2621</v>
      </c>
      <c r="D1050" s="266" t="s">
        <v>68</v>
      </c>
      <c r="E1050" s="310">
        <v>2218.4</v>
      </c>
      <c r="F1050" s="53">
        <v>41753</v>
      </c>
      <c r="G1050" s="52">
        <v>2218.4</v>
      </c>
      <c r="H1050" s="98">
        <f t="shared" si="21"/>
        <v>0</v>
      </c>
      <c r="I1050" s="266"/>
    </row>
    <row r="1051" spans="1:9" x14ac:dyDescent="0.25">
      <c r="A1051" s="269"/>
      <c r="B1051" s="283" t="s">
        <v>1399</v>
      </c>
      <c r="C1051" s="388" t="s">
        <v>2621</v>
      </c>
      <c r="D1051" s="266" t="s">
        <v>180</v>
      </c>
      <c r="E1051" s="310">
        <v>1920</v>
      </c>
      <c r="F1051" s="53">
        <v>41743</v>
      </c>
      <c r="G1051" s="52">
        <v>1920</v>
      </c>
      <c r="H1051" s="98">
        <f t="shared" si="21"/>
        <v>0</v>
      </c>
      <c r="I1051" s="266"/>
    </row>
    <row r="1052" spans="1:9" x14ac:dyDescent="0.25">
      <c r="A1052" s="269"/>
      <c r="B1052" s="283" t="s">
        <v>1400</v>
      </c>
      <c r="C1052" s="388" t="s">
        <v>2621</v>
      </c>
      <c r="D1052" s="266" t="s">
        <v>115</v>
      </c>
      <c r="E1052" s="310">
        <v>408</v>
      </c>
      <c r="F1052" s="53">
        <v>41743</v>
      </c>
      <c r="G1052" s="52">
        <v>408</v>
      </c>
      <c r="H1052" s="98">
        <f t="shared" si="21"/>
        <v>0</v>
      </c>
      <c r="I1052" s="266"/>
    </row>
    <row r="1053" spans="1:9" x14ac:dyDescent="0.25">
      <c r="A1053" s="269"/>
      <c r="B1053" s="283" t="s">
        <v>1401</v>
      </c>
      <c r="C1053" s="388" t="s">
        <v>2621</v>
      </c>
      <c r="D1053" s="266" t="s">
        <v>136</v>
      </c>
      <c r="E1053" s="310">
        <v>753.5</v>
      </c>
      <c r="F1053" s="53">
        <v>41743</v>
      </c>
      <c r="G1053" s="52">
        <v>753.5</v>
      </c>
      <c r="H1053" s="98">
        <f t="shared" si="21"/>
        <v>0</v>
      </c>
      <c r="I1053" s="266"/>
    </row>
    <row r="1054" spans="1:9" x14ac:dyDescent="0.25">
      <c r="A1054" s="269"/>
      <c r="B1054" s="283" t="s">
        <v>1402</v>
      </c>
      <c r="C1054" s="388" t="s">
        <v>2621</v>
      </c>
      <c r="D1054" s="266" t="s">
        <v>1926</v>
      </c>
      <c r="E1054" s="310">
        <v>3077</v>
      </c>
      <c r="F1054" s="53">
        <v>41743</v>
      </c>
      <c r="G1054" s="52">
        <v>3077</v>
      </c>
      <c r="H1054" s="98">
        <f t="shared" si="21"/>
        <v>0</v>
      </c>
      <c r="I1054" s="266"/>
    </row>
    <row r="1055" spans="1:9" x14ac:dyDescent="0.25">
      <c r="A1055" s="269"/>
      <c r="B1055" s="283" t="s">
        <v>1404</v>
      </c>
      <c r="C1055" s="388" t="s">
        <v>2621</v>
      </c>
      <c r="D1055" s="266" t="s">
        <v>39</v>
      </c>
      <c r="E1055" s="310">
        <v>202821.2</v>
      </c>
      <c r="F1055" s="313" t="s">
        <v>2772</v>
      </c>
      <c r="G1055" s="52">
        <v>202821.2</v>
      </c>
      <c r="H1055" s="98">
        <f t="shared" si="21"/>
        <v>0</v>
      </c>
      <c r="I1055" s="266"/>
    </row>
    <row r="1056" spans="1:9" x14ac:dyDescent="0.25">
      <c r="A1056" s="269"/>
      <c r="B1056" s="283" t="s">
        <v>1405</v>
      </c>
      <c r="C1056" s="388" t="s">
        <v>2621</v>
      </c>
      <c r="D1056" s="266" t="s">
        <v>358</v>
      </c>
      <c r="E1056" s="310">
        <v>44947.73</v>
      </c>
      <c r="F1056" s="317" t="s">
        <v>2773</v>
      </c>
      <c r="G1056" s="52">
        <v>44947.73</v>
      </c>
      <c r="H1056" s="98">
        <f t="shared" si="21"/>
        <v>0</v>
      </c>
      <c r="I1056" s="266"/>
    </row>
    <row r="1057" spans="1:9" x14ac:dyDescent="0.25">
      <c r="A1057" s="269"/>
      <c r="B1057" s="283" t="s">
        <v>1406</v>
      </c>
      <c r="C1057" s="388" t="s">
        <v>2621</v>
      </c>
      <c r="D1057" s="266" t="s">
        <v>96</v>
      </c>
      <c r="E1057" s="310">
        <v>32272.5</v>
      </c>
      <c r="F1057" s="53">
        <v>41752</v>
      </c>
      <c r="G1057" s="52">
        <v>32272.5</v>
      </c>
      <c r="H1057" s="98">
        <f t="shared" si="21"/>
        <v>0</v>
      </c>
      <c r="I1057" s="266"/>
    </row>
    <row r="1058" spans="1:9" x14ac:dyDescent="0.25">
      <c r="A1058" s="269"/>
      <c r="B1058" s="283" t="s">
        <v>1407</v>
      </c>
      <c r="C1058" s="388" t="s">
        <v>2621</v>
      </c>
      <c r="D1058" s="266" t="s">
        <v>14</v>
      </c>
      <c r="E1058" s="310">
        <v>10400</v>
      </c>
      <c r="F1058" s="53">
        <v>41744</v>
      </c>
      <c r="G1058" s="52">
        <v>10400</v>
      </c>
      <c r="H1058" s="98">
        <f t="shared" si="21"/>
        <v>0</v>
      </c>
      <c r="I1058" s="266"/>
    </row>
    <row r="1059" spans="1:9" x14ac:dyDescent="0.25">
      <c r="A1059" s="269"/>
      <c r="B1059" s="283" t="s">
        <v>1409</v>
      </c>
      <c r="C1059" s="388" t="s">
        <v>2621</v>
      </c>
      <c r="D1059" s="266" t="s">
        <v>478</v>
      </c>
      <c r="E1059" s="310">
        <v>24909.599999999999</v>
      </c>
      <c r="F1059" s="53">
        <v>41744</v>
      </c>
      <c r="G1059" s="52">
        <v>24909.599999999999</v>
      </c>
      <c r="H1059" s="98">
        <f t="shared" si="21"/>
        <v>0</v>
      </c>
      <c r="I1059" s="266"/>
    </row>
    <row r="1060" spans="1:9" x14ac:dyDescent="0.25">
      <c r="A1060" s="269"/>
      <c r="B1060" s="283" t="s">
        <v>1411</v>
      </c>
      <c r="C1060" s="388" t="s">
        <v>2621</v>
      </c>
      <c r="D1060" s="266" t="s">
        <v>250</v>
      </c>
      <c r="E1060" s="310">
        <v>26369</v>
      </c>
      <c r="F1060" s="53">
        <v>41745</v>
      </c>
      <c r="G1060" s="52">
        <v>26369</v>
      </c>
      <c r="H1060" s="98">
        <f t="shared" si="21"/>
        <v>0</v>
      </c>
      <c r="I1060" s="266"/>
    </row>
    <row r="1061" spans="1:9" x14ac:dyDescent="0.25">
      <c r="A1061" s="269"/>
      <c r="B1061" s="283" t="s">
        <v>1412</v>
      </c>
      <c r="C1061" s="388" t="s">
        <v>2621</v>
      </c>
      <c r="D1061" s="266" t="s">
        <v>175</v>
      </c>
      <c r="E1061" s="327">
        <v>8223</v>
      </c>
      <c r="F1061" s="53">
        <v>41745</v>
      </c>
      <c r="G1061" s="52">
        <v>8223</v>
      </c>
      <c r="H1061" s="98">
        <f t="shared" si="21"/>
        <v>0</v>
      </c>
      <c r="I1061" s="266"/>
    </row>
    <row r="1062" spans="1:9" x14ac:dyDescent="0.25">
      <c r="A1062" s="269">
        <v>41744</v>
      </c>
      <c r="B1062" s="283" t="s">
        <v>1413</v>
      </c>
      <c r="C1062" s="388" t="s">
        <v>2621</v>
      </c>
      <c r="D1062" s="36" t="s">
        <v>2774</v>
      </c>
      <c r="E1062" s="380">
        <v>1342</v>
      </c>
      <c r="F1062" s="39">
        <v>41745</v>
      </c>
      <c r="G1062" s="38">
        <v>1342</v>
      </c>
      <c r="H1062" s="98">
        <f t="shared" si="21"/>
        <v>0</v>
      </c>
      <c r="I1062" s="40" t="s">
        <v>162</v>
      </c>
    </row>
    <row r="1063" spans="1:9" x14ac:dyDescent="0.25">
      <c r="A1063" s="269"/>
      <c r="B1063" s="283" t="s">
        <v>1414</v>
      </c>
      <c r="C1063" s="388" t="s">
        <v>2621</v>
      </c>
      <c r="D1063" s="36" t="s">
        <v>8</v>
      </c>
      <c r="E1063" s="380">
        <v>532</v>
      </c>
      <c r="F1063" s="39">
        <v>41744</v>
      </c>
      <c r="G1063" s="38">
        <v>532</v>
      </c>
      <c r="H1063" s="98">
        <f t="shared" si="21"/>
        <v>0</v>
      </c>
      <c r="I1063" s="36" t="s">
        <v>8</v>
      </c>
    </row>
    <row r="1064" spans="1:9" x14ac:dyDescent="0.25">
      <c r="A1064" s="269"/>
      <c r="B1064" s="283" t="s">
        <v>1416</v>
      </c>
      <c r="C1064" s="388" t="s">
        <v>2621</v>
      </c>
      <c r="D1064" s="36" t="s">
        <v>36</v>
      </c>
      <c r="E1064" s="380">
        <v>32987</v>
      </c>
      <c r="F1064" s="39">
        <v>41744</v>
      </c>
      <c r="G1064" s="38">
        <v>32987</v>
      </c>
      <c r="H1064" s="98">
        <f t="shared" si="21"/>
        <v>0</v>
      </c>
      <c r="I1064" s="36" t="s">
        <v>65</v>
      </c>
    </row>
    <row r="1065" spans="1:9" x14ac:dyDescent="0.25">
      <c r="A1065" s="269"/>
      <c r="B1065" s="283" t="s">
        <v>1418</v>
      </c>
      <c r="C1065" s="388" t="s">
        <v>2621</v>
      </c>
      <c r="D1065" s="36" t="s">
        <v>260</v>
      </c>
      <c r="E1065" s="380">
        <v>3504</v>
      </c>
      <c r="F1065" s="39">
        <v>41744</v>
      </c>
      <c r="G1065" s="38">
        <v>3504</v>
      </c>
      <c r="H1065" s="98">
        <f t="shared" si="21"/>
        <v>0</v>
      </c>
      <c r="I1065" s="36" t="s">
        <v>65</v>
      </c>
    </row>
    <row r="1066" spans="1:9" x14ac:dyDescent="0.25">
      <c r="A1066" s="269"/>
      <c r="B1066" s="283" t="s">
        <v>1419</v>
      </c>
      <c r="C1066" s="388" t="s">
        <v>2621</v>
      </c>
      <c r="D1066" s="36" t="s">
        <v>23</v>
      </c>
      <c r="E1066" s="380">
        <v>6299</v>
      </c>
      <c r="F1066" s="39">
        <v>41744</v>
      </c>
      <c r="G1066" s="38">
        <v>6299</v>
      </c>
      <c r="H1066" s="98">
        <f t="shared" si="21"/>
        <v>0</v>
      </c>
      <c r="I1066" s="36"/>
    </row>
    <row r="1067" spans="1:9" x14ac:dyDescent="0.25">
      <c r="A1067" s="269"/>
      <c r="B1067" s="283" t="s">
        <v>1420</v>
      </c>
      <c r="C1067" s="388" t="s">
        <v>2621</v>
      </c>
      <c r="D1067" s="36" t="s">
        <v>8</v>
      </c>
      <c r="E1067" s="380">
        <v>1387</v>
      </c>
      <c r="F1067" s="39">
        <v>41744</v>
      </c>
      <c r="G1067" s="38">
        <v>1387</v>
      </c>
      <c r="H1067" s="98">
        <f t="shared" si="21"/>
        <v>0</v>
      </c>
      <c r="I1067" s="36" t="s">
        <v>8</v>
      </c>
    </row>
    <row r="1068" spans="1:9" x14ac:dyDescent="0.25">
      <c r="A1068" s="269"/>
      <c r="B1068" s="283" t="s">
        <v>1422</v>
      </c>
      <c r="C1068" s="388" t="s">
        <v>2621</v>
      </c>
      <c r="D1068" s="36" t="s">
        <v>123</v>
      </c>
      <c r="E1068" s="380">
        <v>2039.55</v>
      </c>
      <c r="F1068" s="43" t="s">
        <v>2775</v>
      </c>
      <c r="G1068" s="38">
        <v>2039.55</v>
      </c>
      <c r="H1068" s="98">
        <f t="shared" si="21"/>
        <v>0</v>
      </c>
      <c r="I1068" s="36"/>
    </row>
    <row r="1069" spans="1:9" x14ac:dyDescent="0.25">
      <c r="A1069" s="269"/>
      <c r="B1069" s="283" t="s">
        <v>1423</v>
      </c>
      <c r="C1069" s="388" t="s">
        <v>2621</v>
      </c>
      <c r="D1069" s="36" t="s">
        <v>502</v>
      </c>
      <c r="E1069" s="380">
        <v>1941</v>
      </c>
      <c r="F1069" s="39">
        <v>41744</v>
      </c>
      <c r="G1069" s="38">
        <v>1941</v>
      </c>
      <c r="H1069" s="98">
        <f t="shared" si="21"/>
        <v>0</v>
      </c>
      <c r="I1069" s="36"/>
    </row>
    <row r="1070" spans="1:9" x14ac:dyDescent="0.25">
      <c r="A1070" s="269"/>
      <c r="B1070" s="283" t="s">
        <v>1424</v>
      </c>
      <c r="C1070" s="388" t="s">
        <v>2621</v>
      </c>
      <c r="D1070" s="36" t="s">
        <v>116</v>
      </c>
      <c r="E1070" s="380">
        <v>6411</v>
      </c>
      <c r="F1070" s="39">
        <v>41744</v>
      </c>
      <c r="G1070" s="38">
        <v>6411</v>
      </c>
      <c r="H1070" s="98">
        <f t="shared" si="21"/>
        <v>0</v>
      </c>
      <c r="I1070" s="36"/>
    </row>
    <row r="1071" spans="1:9" x14ac:dyDescent="0.25">
      <c r="A1071" s="269"/>
      <c r="B1071" s="283" t="s">
        <v>1426</v>
      </c>
      <c r="C1071" s="388" t="s">
        <v>2621</v>
      </c>
      <c r="D1071" s="36" t="s">
        <v>14</v>
      </c>
      <c r="E1071" s="380">
        <v>2400</v>
      </c>
      <c r="F1071" s="39">
        <v>41744</v>
      </c>
      <c r="G1071" s="38">
        <v>2400</v>
      </c>
      <c r="H1071" s="98">
        <f t="shared" si="21"/>
        <v>0</v>
      </c>
      <c r="I1071" s="36" t="s">
        <v>27</v>
      </c>
    </row>
    <row r="1072" spans="1:9" x14ac:dyDescent="0.25">
      <c r="A1072" s="269"/>
      <c r="B1072" s="283" t="s">
        <v>1427</v>
      </c>
      <c r="C1072" s="388" t="s">
        <v>2621</v>
      </c>
      <c r="D1072" s="36" t="s">
        <v>47</v>
      </c>
      <c r="E1072" s="380">
        <v>2681</v>
      </c>
      <c r="F1072" s="39">
        <v>41744</v>
      </c>
      <c r="G1072" s="38">
        <v>2681</v>
      </c>
      <c r="H1072" s="98">
        <f t="shared" si="21"/>
        <v>0</v>
      </c>
      <c r="I1072" s="36" t="s">
        <v>12</v>
      </c>
    </row>
    <row r="1073" spans="1:9" x14ac:dyDescent="0.25">
      <c r="A1073" s="269"/>
      <c r="B1073" s="283" t="s">
        <v>1428</v>
      </c>
      <c r="C1073" s="388" t="s">
        <v>2621</v>
      </c>
      <c r="D1073" s="36" t="s">
        <v>57</v>
      </c>
      <c r="E1073" s="380">
        <v>1440</v>
      </c>
      <c r="F1073" s="39">
        <v>41744</v>
      </c>
      <c r="G1073" s="38">
        <v>1440</v>
      </c>
      <c r="H1073" s="98">
        <f t="shared" si="21"/>
        <v>0</v>
      </c>
      <c r="I1073" s="36" t="s">
        <v>12</v>
      </c>
    </row>
    <row r="1074" spans="1:9" x14ac:dyDescent="0.25">
      <c r="A1074" s="269"/>
      <c r="B1074" s="283" t="s">
        <v>1430</v>
      </c>
      <c r="C1074" s="388" t="s">
        <v>2621</v>
      </c>
      <c r="D1074" s="36" t="s">
        <v>124</v>
      </c>
      <c r="E1074" s="380">
        <v>7440</v>
      </c>
      <c r="F1074" s="39">
        <v>41744</v>
      </c>
      <c r="G1074" s="38">
        <v>7440</v>
      </c>
      <c r="H1074" s="98">
        <f t="shared" si="21"/>
        <v>0</v>
      </c>
      <c r="I1074" s="36" t="s">
        <v>12</v>
      </c>
    </row>
    <row r="1075" spans="1:9" x14ac:dyDescent="0.25">
      <c r="A1075" s="269"/>
      <c r="B1075" s="283" t="s">
        <v>1431</v>
      </c>
      <c r="C1075" s="388" t="s">
        <v>2621</v>
      </c>
      <c r="D1075" s="36" t="s">
        <v>22</v>
      </c>
      <c r="E1075" s="380">
        <v>4126.6000000000004</v>
      </c>
      <c r="F1075" s="39">
        <v>41744</v>
      </c>
      <c r="G1075" s="38">
        <v>4126.6000000000004</v>
      </c>
      <c r="H1075" s="98">
        <f t="shared" si="21"/>
        <v>0</v>
      </c>
      <c r="I1075" s="36"/>
    </row>
    <row r="1076" spans="1:9" x14ac:dyDescent="0.25">
      <c r="A1076" s="269"/>
      <c r="B1076" s="283" t="s">
        <v>1432</v>
      </c>
      <c r="C1076" s="388" t="s">
        <v>2621</v>
      </c>
      <c r="D1076" s="36" t="s">
        <v>141</v>
      </c>
      <c r="E1076" s="380">
        <v>28865.16</v>
      </c>
      <c r="F1076" s="55" t="s">
        <v>2776</v>
      </c>
      <c r="G1076" s="38">
        <v>28865.16</v>
      </c>
      <c r="H1076" s="98">
        <f t="shared" si="21"/>
        <v>0</v>
      </c>
      <c r="I1076" s="36"/>
    </row>
    <row r="1077" spans="1:9" x14ac:dyDescent="0.25">
      <c r="A1077" s="269"/>
      <c r="B1077" s="283" t="s">
        <v>1434</v>
      </c>
      <c r="C1077" s="388" t="s">
        <v>2621</v>
      </c>
      <c r="D1077" s="36" t="s">
        <v>32</v>
      </c>
      <c r="E1077" s="380">
        <v>4158.3999999999996</v>
      </c>
      <c r="F1077" s="39">
        <v>41744</v>
      </c>
      <c r="G1077" s="38">
        <v>4158.3999999999996</v>
      </c>
      <c r="H1077" s="98">
        <f>E1077-G1077</f>
        <v>0</v>
      </c>
      <c r="I1077" s="36" t="s">
        <v>12</v>
      </c>
    </row>
    <row r="1078" spans="1:9" x14ac:dyDescent="0.25">
      <c r="A1078" s="269"/>
      <c r="B1078" s="283" t="s">
        <v>1435</v>
      </c>
      <c r="C1078" s="388" t="s">
        <v>2621</v>
      </c>
      <c r="D1078" s="36" t="s">
        <v>2777</v>
      </c>
      <c r="E1078" s="380">
        <v>2000</v>
      </c>
      <c r="F1078" s="42" t="s">
        <v>2778</v>
      </c>
      <c r="G1078" s="38">
        <v>2000</v>
      </c>
      <c r="H1078" s="98">
        <f t="shared" si="21"/>
        <v>0</v>
      </c>
      <c r="I1078" s="36" t="s">
        <v>12</v>
      </c>
    </row>
    <row r="1079" spans="1:9" x14ac:dyDescent="0.25">
      <c r="A1079" s="269"/>
      <c r="B1079" s="283" t="s">
        <v>1437</v>
      </c>
      <c r="C1079" s="388" t="s">
        <v>2621</v>
      </c>
      <c r="D1079" s="36" t="s">
        <v>54</v>
      </c>
      <c r="E1079" s="380">
        <v>36315.199999999997</v>
      </c>
      <c r="F1079" s="39">
        <v>41744</v>
      </c>
      <c r="G1079" s="38">
        <v>36315.199999999997</v>
      </c>
      <c r="H1079" s="98">
        <f t="shared" si="21"/>
        <v>0</v>
      </c>
      <c r="I1079" s="36" t="s">
        <v>12</v>
      </c>
    </row>
    <row r="1080" spans="1:9" x14ac:dyDescent="0.25">
      <c r="A1080" s="269"/>
      <c r="B1080" s="283" t="s">
        <v>1438</v>
      </c>
      <c r="C1080" s="388" t="s">
        <v>2621</v>
      </c>
      <c r="D1080" s="36" t="s">
        <v>130</v>
      </c>
      <c r="E1080" s="380">
        <v>7055.4</v>
      </c>
      <c r="F1080" s="39">
        <v>41744</v>
      </c>
      <c r="G1080" s="38">
        <v>7055.4</v>
      </c>
      <c r="H1080" s="98">
        <f t="shared" si="21"/>
        <v>0</v>
      </c>
      <c r="I1080" s="36" t="s">
        <v>21</v>
      </c>
    </row>
    <row r="1081" spans="1:9" x14ac:dyDescent="0.25">
      <c r="A1081" s="269"/>
      <c r="B1081" s="283" t="s">
        <v>1439</v>
      </c>
      <c r="C1081" s="388" t="s">
        <v>2621</v>
      </c>
      <c r="D1081" s="36" t="s">
        <v>250</v>
      </c>
      <c r="E1081" s="380">
        <v>9359</v>
      </c>
      <c r="F1081" s="39">
        <v>41744</v>
      </c>
      <c r="G1081" s="38">
        <v>9359</v>
      </c>
      <c r="H1081" s="98">
        <f t="shared" si="21"/>
        <v>0</v>
      </c>
      <c r="I1081" s="36" t="s">
        <v>12</v>
      </c>
    </row>
    <row r="1082" spans="1:9" x14ac:dyDescent="0.25">
      <c r="A1082" s="269"/>
      <c r="B1082" s="283" t="s">
        <v>1440</v>
      </c>
      <c r="C1082" s="388" t="s">
        <v>2621</v>
      </c>
      <c r="D1082" s="36" t="s">
        <v>366</v>
      </c>
      <c r="E1082" s="380">
        <v>3769.5</v>
      </c>
      <c r="F1082" s="39">
        <v>41744</v>
      </c>
      <c r="G1082" s="38">
        <v>3769.5</v>
      </c>
      <c r="H1082" s="98">
        <f t="shared" si="21"/>
        <v>0</v>
      </c>
      <c r="I1082" s="36" t="s">
        <v>21</v>
      </c>
    </row>
    <row r="1083" spans="1:9" x14ac:dyDescent="0.25">
      <c r="A1083" s="269"/>
      <c r="B1083" s="283" t="s">
        <v>1441</v>
      </c>
      <c r="C1083" s="388" t="s">
        <v>2621</v>
      </c>
      <c r="D1083" s="36" t="s">
        <v>2427</v>
      </c>
      <c r="E1083" s="380">
        <v>1287</v>
      </c>
      <c r="F1083" s="42" t="s">
        <v>2779</v>
      </c>
      <c r="G1083" s="38">
        <v>1287</v>
      </c>
      <c r="H1083" s="98">
        <f t="shared" si="21"/>
        <v>0</v>
      </c>
      <c r="I1083" s="36" t="s">
        <v>12</v>
      </c>
    </row>
    <row r="1084" spans="1:9" x14ac:dyDescent="0.25">
      <c r="A1084" s="269"/>
      <c r="B1084" s="283" t="s">
        <v>1442</v>
      </c>
      <c r="C1084" s="388" t="s">
        <v>2621</v>
      </c>
      <c r="D1084" s="36" t="s">
        <v>1793</v>
      </c>
      <c r="E1084" s="380">
        <v>940</v>
      </c>
      <c r="F1084" s="39">
        <v>41744</v>
      </c>
      <c r="G1084" s="38">
        <v>940</v>
      </c>
      <c r="H1084" s="98">
        <f t="shared" si="21"/>
        <v>0</v>
      </c>
      <c r="I1084" s="36" t="s">
        <v>12</v>
      </c>
    </row>
    <row r="1085" spans="1:9" x14ac:dyDescent="0.25">
      <c r="A1085" s="269"/>
      <c r="B1085" s="283" t="s">
        <v>1443</v>
      </c>
      <c r="C1085" s="388" t="s">
        <v>2621</v>
      </c>
      <c r="D1085" s="36" t="s">
        <v>50</v>
      </c>
      <c r="E1085" s="380">
        <v>4548.6000000000004</v>
      </c>
      <c r="F1085" s="39">
        <v>41744</v>
      </c>
      <c r="G1085" s="38">
        <v>4548.6000000000004</v>
      </c>
      <c r="H1085" s="98">
        <f t="shared" si="21"/>
        <v>0</v>
      </c>
      <c r="I1085" s="36" t="s">
        <v>21</v>
      </c>
    </row>
    <row r="1086" spans="1:9" x14ac:dyDescent="0.25">
      <c r="A1086" s="269"/>
      <c r="B1086" s="283" t="s">
        <v>1444</v>
      </c>
      <c r="C1086" s="388" t="s">
        <v>2621</v>
      </c>
      <c r="D1086" s="36" t="s">
        <v>245</v>
      </c>
      <c r="E1086" s="380">
        <v>20459</v>
      </c>
      <c r="F1086" s="39">
        <v>41745</v>
      </c>
      <c r="G1086" s="38">
        <v>20459</v>
      </c>
      <c r="H1086" s="98">
        <f t="shared" si="21"/>
        <v>0</v>
      </c>
      <c r="I1086" s="36" t="s">
        <v>27</v>
      </c>
    </row>
    <row r="1087" spans="1:9" x14ac:dyDescent="0.25">
      <c r="A1087" s="269"/>
      <c r="B1087" s="283" t="s">
        <v>1445</v>
      </c>
      <c r="C1087" s="388" t="s">
        <v>2621</v>
      </c>
      <c r="D1087" s="36" t="s">
        <v>2603</v>
      </c>
      <c r="E1087" s="380">
        <v>15435</v>
      </c>
      <c r="F1087" s="41" t="s">
        <v>2780</v>
      </c>
      <c r="G1087" s="38">
        <v>15435</v>
      </c>
      <c r="H1087" s="98">
        <f t="shared" si="21"/>
        <v>0</v>
      </c>
      <c r="I1087" s="36" t="s">
        <v>27</v>
      </c>
    </row>
    <row r="1088" spans="1:9" x14ac:dyDescent="0.25">
      <c r="A1088" s="269"/>
      <c r="B1088" s="283" t="s">
        <v>1447</v>
      </c>
      <c r="C1088" s="388" t="s">
        <v>2621</v>
      </c>
      <c r="D1088" s="36" t="s">
        <v>2781</v>
      </c>
      <c r="E1088" s="380">
        <v>1310.5</v>
      </c>
      <c r="F1088" s="39">
        <v>41744</v>
      </c>
      <c r="G1088" s="38">
        <v>1310.5</v>
      </c>
      <c r="H1088" s="98">
        <f t="shared" si="21"/>
        <v>0</v>
      </c>
      <c r="I1088" s="36" t="s">
        <v>21</v>
      </c>
    </row>
    <row r="1089" spans="1:9" x14ac:dyDescent="0.25">
      <c r="A1089" s="269"/>
      <c r="B1089" s="283" t="s">
        <v>1449</v>
      </c>
      <c r="C1089" s="388" t="s">
        <v>2621</v>
      </c>
      <c r="D1089" s="36" t="s">
        <v>111</v>
      </c>
      <c r="E1089" s="380">
        <v>14161.5</v>
      </c>
      <c r="F1089" s="39">
        <v>41744</v>
      </c>
      <c r="G1089" s="38">
        <v>14161.5</v>
      </c>
      <c r="H1089" s="98">
        <f t="shared" si="21"/>
        <v>0</v>
      </c>
      <c r="I1089" s="36" t="s">
        <v>21</v>
      </c>
    </row>
    <row r="1090" spans="1:9" x14ac:dyDescent="0.25">
      <c r="A1090" s="269"/>
      <c r="B1090" s="283" t="s">
        <v>1450</v>
      </c>
      <c r="C1090" s="388" t="s">
        <v>2621</v>
      </c>
      <c r="D1090" s="36" t="s">
        <v>115</v>
      </c>
      <c r="E1090" s="380">
        <v>1791</v>
      </c>
      <c r="F1090" s="39">
        <v>41744</v>
      </c>
      <c r="G1090" s="38">
        <v>1791</v>
      </c>
      <c r="H1090" s="98">
        <f t="shared" si="21"/>
        <v>0</v>
      </c>
      <c r="I1090" s="36"/>
    </row>
    <row r="1091" spans="1:9" x14ac:dyDescent="0.25">
      <c r="A1091" s="269"/>
      <c r="B1091" s="283" t="s">
        <v>1451</v>
      </c>
      <c r="C1091" s="388" t="s">
        <v>2621</v>
      </c>
      <c r="D1091" s="36" t="s">
        <v>2782</v>
      </c>
      <c r="E1091" s="380">
        <v>2834</v>
      </c>
      <c r="F1091" s="39">
        <v>41744</v>
      </c>
      <c r="G1091" s="38">
        <v>2834</v>
      </c>
      <c r="H1091" s="98">
        <f t="shared" si="21"/>
        <v>0</v>
      </c>
      <c r="I1091" s="36"/>
    </row>
    <row r="1092" spans="1:9" x14ac:dyDescent="0.25">
      <c r="A1092" s="269"/>
      <c r="B1092" s="283" t="s">
        <v>1452</v>
      </c>
      <c r="C1092" s="388" t="s">
        <v>2621</v>
      </c>
      <c r="D1092" s="36" t="s">
        <v>11</v>
      </c>
      <c r="E1092" s="380">
        <v>27095.25</v>
      </c>
      <c r="F1092" s="42">
        <v>41777</v>
      </c>
      <c r="G1092" s="44">
        <v>27095.25</v>
      </c>
      <c r="H1092" s="98">
        <f t="shared" si="21"/>
        <v>0</v>
      </c>
      <c r="I1092" s="36" t="s">
        <v>65</v>
      </c>
    </row>
    <row r="1093" spans="1:9" x14ac:dyDescent="0.25">
      <c r="A1093" s="269"/>
      <c r="B1093" s="283" t="s">
        <v>1453</v>
      </c>
      <c r="C1093" s="388" t="s">
        <v>2621</v>
      </c>
      <c r="D1093" s="36" t="s">
        <v>92</v>
      </c>
      <c r="E1093" s="380">
        <v>8701.2000000000007</v>
      </c>
      <c r="F1093" s="39">
        <v>41745</v>
      </c>
      <c r="G1093" s="38">
        <v>8701.2000000000007</v>
      </c>
      <c r="H1093" s="98">
        <f t="shared" si="21"/>
        <v>0</v>
      </c>
      <c r="I1093" s="36" t="s">
        <v>27</v>
      </c>
    </row>
    <row r="1094" spans="1:9" x14ac:dyDescent="0.25">
      <c r="A1094" s="269"/>
      <c r="B1094" s="283" t="s">
        <v>1454</v>
      </c>
      <c r="C1094" s="388" t="s">
        <v>2621</v>
      </c>
      <c r="D1094" s="36" t="s">
        <v>2783</v>
      </c>
      <c r="E1094" s="380">
        <v>3866.5</v>
      </c>
      <c r="F1094" s="39">
        <v>41744</v>
      </c>
      <c r="G1094" s="38">
        <v>3866.5</v>
      </c>
      <c r="H1094" s="331">
        <f t="shared" si="21"/>
        <v>0</v>
      </c>
      <c r="I1094" s="36"/>
    </row>
    <row r="1095" spans="1:9" x14ac:dyDescent="0.25">
      <c r="A1095" s="269"/>
      <c r="B1095" s="283" t="s">
        <v>1455</v>
      </c>
      <c r="C1095" s="388" t="s">
        <v>2621</v>
      </c>
      <c r="D1095" s="36" t="s">
        <v>2605</v>
      </c>
      <c r="E1095" s="380">
        <v>36368.85</v>
      </c>
      <c r="F1095" s="41" t="s">
        <v>2784</v>
      </c>
      <c r="G1095" s="44">
        <v>36368.85</v>
      </c>
      <c r="H1095" s="98">
        <f t="shared" si="21"/>
        <v>0</v>
      </c>
      <c r="I1095" s="36" t="s">
        <v>27</v>
      </c>
    </row>
    <row r="1096" spans="1:9" x14ac:dyDescent="0.25">
      <c r="A1096" s="269"/>
      <c r="B1096" s="283" t="s">
        <v>1456</v>
      </c>
      <c r="C1096" s="388" t="s">
        <v>2621</v>
      </c>
      <c r="D1096" s="20" t="s">
        <v>766</v>
      </c>
      <c r="E1096" s="315">
        <v>4510</v>
      </c>
      <c r="F1096" s="53">
        <v>41745</v>
      </c>
      <c r="G1096" s="52">
        <v>4510</v>
      </c>
      <c r="H1096" s="331">
        <f t="shared" si="21"/>
        <v>0</v>
      </c>
      <c r="I1096" s="20" t="s">
        <v>27</v>
      </c>
    </row>
    <row r="1097" spans="1:9" x14ac:dyDescent="0.25">
      <c r="A1097" s="269"/>
      <c r="B1097" s="283" t="s">
        <v>1458</v>
      </c>
      <c r="C1097" s="388" t="s">
        <v>2621</v>
      </c>
      <c r="D1097" s="36" t="s">
        <v>91</v>
      </c>
      <c r="E1097" s="380">
        <v>13176.6</v>
      </c>
      <c r="F1097" s="39">
        <v>41745</v>
      </c>
      <c r="G1097" s="38">
        <v>13176.6</v>
      </c>
      <c r="H1097" s="98">
        <f t="shared" si="21"/>
        <v>0</v>
      </c>
      <c r="I1097" s="36" t="s">
        <v>27</v>
      </c>
    </row>
    <row r="1098" spans="1:9" x14ac:dyDescent="0.25">
      <c r="A1098" s="269"/>
      <c r="B1098" s="264"/>
      <c r="C1098" s="388"/>
      <c r="D1098" s="37" t="s">
        <v>1206</v>
      </c>
      <c r="E1098" s="58"/>
      <c r="F1098" s="340"/>
      <c r="G1098" s="38"/>
      <c r="H1098" s="98"/>
    </row>
    <row r="1099" spans="1:9" x14ac:dyDescent="0.25">
      <c r="A1099" s="395"/>
      <c r="B1099" s="396"/>
      <c r="C1099" s="397"/>
      <c r="D1099" s="37" t="s">
        <v>1280</v>
      </c>
      <c r="E1099" s="58"/>
      <c r="F1099" s="340"/>
      <c r="G1099" s="58"/>
      <c r="H1099" s="398"/>
    </row>
    <row r="1100" spans="1:9" x14ac:dyDescent="0.25">
      <c r="A1100" s="407"/>
      <c r="B1100" s="408"/>
      <c r="C1100" s="409"/>
      <c r="D1100" s="37" t="s">
        <v>1207</v>
      </c>
      <c r="E1100" s="58"/>
      <c r="F1100" s="340"/>
      <c r="G1100" s="58"/>
      <c r="H1100" s="398"/>
    </row>
    <row r="1101" spans="1:9" ht="18.75" x14ac:dyDescent="0.3">
      <c r="A1101" s="592" t="str">
        <f>A1032</f>
        <v>REMISIONES DE    ABRIL         2 0 1 4</v>
      </c>
      <c r="B1101" s="592"/>
      <c r="C1101" s="592"/>
      <c r="D1101" s="592"/>
      <c r="E1101" s="592"/>
      <c r="F1101" s="592"/>
      <c r="G1101" s="339"/>
      <c r="H1101" s="135"/>
    </row>
    <row r="1102" spans="1:9" ht="35.25" thickBot="1" x14ac:dyDescent="0.35">
      <c r="A1102" s="255" t="s">
        <v>1</v>
      </c>
      <c r="B1102" s="291" t="s">
        <v>2</v>
      </c>
      <c r="C1102" s="292"/>
      <c r="D1102" s="258" t="s">
        <v>1531</v>
      </c>
      <c r="E1102" s="259" t="s">
        <v>4</v>
      </c>
      <c r="F1102" s="418" t="s">
        <v>5</v>
      </c>
      <c r="G1102" s="419" t="s">
        <v>6</v>
      </c>
      <c r="H1102" s="420" t="s">
        <v>7</v>
      </c>
    </row>
    <row r="1103" spans="1:9" ht="15.75" thickTop="1" x14ac:dyDescent="0.25">
      <c r="A1103" s="269">
        <v>41744</v>
      </c>
      <c r="B1103" s="283" t="s">
        <v>1459</v>
      </c>
      <c r="C1103" s="388" t="s">
        <v>2621</v>
      </c>
      <c r="D1103" s="20" t="s">
        <v>346</v>
      </c>
      <c r="E1103" s="315">
        <v>2470</v>
      </c>
      <c r="F1103" s="53">
        <v>41745</v>
      </c>
      <c r="G1103" s="52">
        <v>2470</v>
      </c>
      <c r="H1103" s="449">
        <f t="shared" ref="H1103:H1166" si="22">E1103-G1103</f>
        <v>0</v>
      </c>
      <c r="I1103" s="20" t="s">
        <v>27</v>
      </c>
    </row>
    <row r="1104" spans="1:9" x14ac:dyDescent="0.25">
      <c r="A1104" s="269"/>
      <c r="B1104" s="283" t="s">
        <v>1460</v>
      </c>
      <c r="C1104" s="388" t="s">
        <v>2621</v>
      </c>
      <c r="D1104" s="36" t="s">
        <v>88</v>
      </c>
      <c r="E1104" s="380">
        <v>3658.4</v>
      </c>
      <c r="F1104" s="39">
        <v>41745</v>
      </c>
      <c r="G1104" s="38">
        <v>3658.4</v>
      </c>
      <c r="H1104" s="98">
        <f t="shared" si="22"/>
        <v>0</v>
      </c>
      <c r="I1104" s="36" t="s">
        <v>27</v>
      </c>
    </row>
    <row r="1105" spans="1:9" x14ac:dyDescent="0.25">
      <c r="A1105" s="269"/>
      <c r="B1105" s="283" t="s">
        <v>1461</v>
      </c>
      <c r="C1105" s="388" t="s">
        <v>2621</v>
      </c>
      <c r="D1105" s="36" t="s">
        <v>27</v>
      </c>
      <c r="E1105" s="380">
        <v>14828.2</v>
      </c>
      <c r="F1105" s="39">
        <v>41745</v>
      </c>
      <c r="G1105" s="38">
        <v>14828.2</v>
      </c>
      <c r="H1105" s="98">
        <f t="shared" si="22"/>
        <v>0</v>
      </c>
      <c r="I1105" s="36" t="s">
        <v>27</v>
      </c>
    </row>
    <row r="1106" spans="1:9" x14ac:dyDescent="0.25">
      <c r="A1106" s="269"/>
      <c r="B1106" s="283" t="s">
        <v>1462</v>
      </c>
      <c r="C1106" s="388" t="s">
        <v>2621</v>
      </c>
      <c r="D1106" s="36" t="s">
        <v>2785</v>
      </c>
      <c r="E1106" s="380">
        <v>1150</v>
      </c>
      <c r="F1106" s="39">
        <v>41744</v>
      </c>
      <c r="G1106" s="38">
        <v>1150</v>
      </c>
      <c r="H1106" s="98">
        <f t="shared" si="22"/>
        <v>0</v>
      </c>
      <c r="I1106" s="36" t="s">
        <v>217</v>
      </c>
    </row>
    <row r="1107" spans="1:9" x14ac:dyDescent="0.25">
      <c r="A1107" s="269"/>
      <c r="B1107" s="283" t="s">
        <v>1463</v>
      </c>
      <c r="C1107" s="388" t="s">
        <v>2621</v>
      </c>
      <c r="D1107" s="36" t="s">
        <v>111</v>
      </c>
      <c r="E1107" s="380">
        <v>3668.5</v>
      </c>
      <c r="F1107" s="39">
        <v>41744</v>
      </c>
      <c r="G1107" s="38">
        <v>3668.5</v>
      </c>
      <c r="H1107" s="98">
        <f t="shared" si="22"/>
        <v>0</v>
      </c>
      <c r="I1107" s="36" t="s">
        <v>217</v>
      </c>
    </row>
    <row r="1108" spans="1:9" x14ac:dyDescent="0.25">
      <c r="A1108" s="269"/>
      <c r="B1108" s="283" t="s">
        <v>1465</v>
      </c>
      <c r="C1108" s="388" t="s">
        <v>2621</v>
      </c>
      <c r="D1108" s="36" t="s">
        <v>704</v>
      </c>
      <c r="E1108" s="380">
        <v>1517.5</v>
      </c>
      <c r="F1108" s="39">
        <v>41744</v>
      </c>
      <c r="G1108" s="38">
        <v>1517.5</v>
      </c>
      <c r="H1108" s="98">
        <f t="shared" si="22"/>
        <v>0</v>
      </c>
      <c r="I1108" s="36" t="s">
        <v>217</v>
      </c>
    </row>
    <row r="1109" spans="1:9" x14ac:dyDescent="0.25">
      <c r="A1109" s="269"/>
      <c r="B1109" s="283" t="s">
        <v>1467</v>
      </c>
      <c r="C1109" s="388" t="s">
        <v>2621</v>
      </c>
      <c r="D1109" s="36" t="s">
        <v>262</v>
      </c>
      <c r="E1109" s="380">
        <v>645.20000000000005</v>
      </c>
      <c r="F1109" s="39">
        <v>41744</v>
      </c>
      <c r="G1109" s="38">
        <v>645.20000000000005</v>
      </c>
      <c r="H1109" s="98">
        <f t="shared" si="22"/>
        <v>0</v>
      </c>
      <c r="I1109" s="36" t="s">
        <v>217</v>
      </c>
    </row>
    <row r="1110" spans="1:9" x14ac:dyDescent="0.25">
      <c r="A1110" s="269"/>
      <c r="B1110" s="283" t="s">
        <v>1468</v>
      </c>
      <c r="C1110" s="388" t="s">
        <v>2621</v>
      </c>
      <c r="D1110" s="36" t="s">
        <v>186</v>
      </c>
      <c r="E1110" s="380">
        <v>103251.3</v>
      </c>
      <c r="F1110" s="39">
        <v>41745</v>
      </c>
      <c r="G1110" s="38">
        <v>103251.3</v>
      </c>
      <c r="H1110" s="98">
        <f t="shared" si="22"/>
        <v>0</v>
      </c>
      <c r="I1110" s="36"/>
    </row>
    <row r="1111" spans="1:9" x14ac:dyDescent="0.25">
      <c r="A1111" s="269"/>
      <c r="B1111" s="283" t="s">
        <v>1469</v>
      </c>
      <c r="C1111" s="388" t="s">
        <v>2621</v>
      </c>
      <c r="D1111" s="36" t="s">
        <v>85</v>
      </c>
      <c r="E1111" s="380">
        <v>10576.64</v>
      </c>
      <c r="F1111" s="39">
        <v>41745</v>
      </c>
      <c r="G1111" s="38">
        <v>10576.64</v>
      </c>
      <c r="H1111" s="98">
        <f t="shared" si="22"/>
        <v>0</v>
      </c>
      <c r="I1111" s="36" t="s">
        <v>27</v>
      </c>
    </row>
    <row r="1112" spans="1:9" x14ac:dyDescent="0.25">
      <c r="A1112" s="269"/>
      <c r="B1112" s="283" t="s">
        <v>1470</v>
      </c>
      <c r="C1112" s="388" t="s">
        <v>2621</v>
      </c>
      <c r="D1112" s="36" t="s">
        <v>99</v>
      </c>
      <c r="E1112" s="380">
        <v>871</v>
      </c>
      <c r="F1112" s="39">
        <v>41745</v>
      </c>
      <c r="G1112" s="38">
        <v>871</v>
      </c>
      <c r="H1112" s="98">
        <f t="shared" si="22"/>
        <v>0</v>
      </c>
      <c r="I1112" s="36" t="s">
        <v>27</v>
      </c>
    </row>
    <row r="1113" spans="1:9" x14ac:dyDescent="0.25">
      <c r="A1113" s="269"/>
      <c r="B1113" s="283" t="s">
        <v>1471</v>
      </c>
      <c r="C1113" s="388" t="s">
        <v>2621</v>
      </c>
      <c r="D1113" s="36" t="s">
        <v>2786</v>
      </c>
      <c r="E1113" s="380">
        <v>34413.4</v>
      </c>
      <c r="F1113" s="39">
        <v>41744</v>
      </c>
      <c r="G1113" s="38">
        <v>34413.4</v>
      </c>
      <c r="H1113" s="98">
        <f t="shared" si="22"/>
        <v>0</v>
      </c>
      <c r="I1113" s="36"/>
    </row>
    <row r="1114" spans="1:9" x14ac:dyDescent="0.25">
      <c r="A1114" s="269"/>
      <c r="B1114" s="283" t="s">
        <v>1472</v>
      </c>
      <c r="C1114" s="388" t="s">
        <v>2621</v>
      </c>
      <c r="D1114" s="36" t="s">
        <v>16</v>
      </c>
      <c r="E1114" s="380">
        <v>2915.2</v>
      </c>
      <c r="F1114" s="39">
        <v>41744</v>
      </c>
      <c r="G1114" s="38">
        <v>2915.2</v>
      </c>
      <c r="H1114" s="98">
        <f t="shared" si="22"/>
        <v>0</v>
      </c>
      <c r="I1114" s="36"/>
    </row>
    <row r="1115" spans="1:9" x14ac:dyDescent="0.25">
      <c r="A1115" s="269"/>
      <c r="B1115" s="283" t="s">
        <v>1473</v>
      </c>
      <c r="C1115" s="388" t="s">
        <v>2621</v>
      </c>
      <c r="D1115" s="378" t="s">
        <v>53</v>
      </c>
      <c r="E1115" s="379">
        <v>0</v>
      </c>
      <c r="F1115" s="39"/>
      <c r="G1115" s="38"/>
      <c r="H1115" s="98">
        <f>E1115-G1115</f>
        <v>0</v>
      </c>
      <c r="I1115" s="36" t="s">
        <v>324</v>
      </c>
    </row>
    <row r="1116" spans="1:9" x14ac:dyDescent="0.25">
      <c r="A1116" s="269"/>
      <c r="B1116" s="283" t="s">
        <v>1474</v>
      </c>
      <c r="C1116" s="388" t="s">
        <v>2621</v>
      </c>
      <c r="D1116" s="36" t="s">
        <v>1903</v>
      </c>
      <c r="E1116" s="380">
        <v>4107.1000000000004</v>
      </c>
      <c r="F1116" s="39">
        <v>41744</v>
      </c>
      <c r="G1116" s="38">
        <v>4107.1000000000004</v>
      </c>
      <c r="H1116" s="98">
        <f>E1116-G1116</f>
        <v>0</v>
      </c>
      <c r="I1116" s="36"/>
    </row>
    <row r="1117" spans="1:9" x14ac:dyDescent="0.25">
      <c r="A1117" s="269"/>
      <c r="B1117" s="283" t="s">
        <v>1475</v>
      </c>
      <c r="C1117" s="388" t="s">
        <v>2621</v>
      </c>
      <c r="D1117" s="36" t="s">
        <v>8</v>
      </c>
      <c r="E1117" s="380">
        <v>220</v>
      </c>
      <c r="F1117" s="39">
        <v>41744</v>
      </c>
      <c r="G1117" s="38">
        <v>220</v>
      </c>
      <c r="H1117" s="98">
        <f t="shared" si="22"/>
        <v>0</v>
      </c>
      <c r="I1117" s="36" t="s">
        <v>8</v>
      </c>
    </row>
    <row r="1118" spans="1:9" x14ac:dyDescent="0.25">
      <c r="A1118" s="269"/>
      <c r="B1118" s="283" t="s">
        <v>1477</v>
      </c>
      <c r="C1118" s="388" t="s">
        <v>2621</v>
      </c>
      <c r="D1118" s="36" t="s">
        <v>2787</v>
      </c>
      <c r="E1118" s="380">
        <v>5712.55</v>
      </c>
      <c r="F1118" s="43" t="s">
        <v>2788</v>
      </c>
      <c r="G1118" s="38">
        <v>5712.55</v>
      </c>
      <c r="H1118" s="98">
        <f t="shared" si="22"/>
        <v>0</v>
      </c>
      <c r="I1118" s="36"/>
    </row>
    <row r="1119" spans="1:9" x14ac:dyDescent="0.25">
      <c r="A1119" s="269"/>
      <c r="B1119" s="283" t="s">
        <v>1479</v>
      </c>
      <c r="C1119" s="388" t="s">
        <v>2621</v>
      </c>
      <c r="D1119" s="36" t="s">
        <v>149</v>
      </c>
      <c r="E1119" s="380">
        <v>10529.8</v>
      </c>
      <c r="F1119" s="55" t="s">
        <v>2789</v>
      </c>
      <c r="G1119" s="38">
        <v>10529.8</v>
      </c>
      <c r="H1119" s="98">
        <f t="shared" si="22"/>
        <v>0</v>
      </c>
      <c r="I1119" s="36" t="s">
        <v>27</v>
      </c>
    </row>
    <row r="1120" spans="1:9" x14ac:dyDescent="0.25">
      <c r="A1120" s="269"/>
      <c r="B1120" s="283" t="s">
        <v>1480</v>
      </c>
      <c r="C1120" s="388" t="s">
        <v>2621</v>
      </c>
      <c r="D1120" s="36" t="s">
        <v>8</v>
      </c>
      <c r="E1120" s="380">
        <v>1492.5</v>
      </c>
      <c r="F1120" s="39">
        <v>41744</v>
      </c>
      <c r="G1120" s="38">
        <v>1492.5</v>
      </c>
      <c r="H1120" s="98">
        <f t="shared" si="22"/>
        <v>0</v>
      </c>
      <c r="I1120" s="36" t="s">
        <v>8</v>
      </c>
    </row>
    <row r="1121" spans="1:9" x14ac:dyDescent="0.25">
      <c r="A1121" s="269"/>
      <c r="B1121" s="283" t="s">
        <v>1481</v>
      </c>
      <c r="C1121" s="388" t="s">
        <v>2621</v>
      </c>
      <c r="D1121" s="36" t="s">
        <v>8</v>
      </c>
      <c r="E1121" s="380">
        <v>230.5</v>
      </c>
      <c r="F1121" s="39">
        <v>41744</v>
      </c>
      <c r="G1121" s="38">
        <v>230.5</v>
      </c>
      <c r="H1121" s="98">
        <f t="shared" si="22"/>
        <v>0</v>
      </c>
      <c r="I1121" s="36" t="s">
        <v>8</v>
      </c>
    </row>
    <row r="1122" spans="1:9" x14ac:dyDescent="0.25">
      <c r="A1122" s="269"/>
      <c r="B1122" s="283" t="s">
        <v>1482</v>
      </c>
      <c r="C1122" s="388" t="s">
        <v>2621</v>
      </c>
      <c r="D1122" s="36" t="s">
        <v>2790</v>
      </c>
      <c r="E1122" s="380">
        <v>2509.5</v>
      </c>
      <c r="F1122" s="39">
        <v>41744</v>
      </c>
      <c r="G1122" s="38">
        <v>2509.5</v>
      </c>
      <c r="H1122" s="98">
        <f t="shared" si="22"/>
        <v>0</v>
      </c>
      <c r="I1122" s="36"/>
    </row>
    <row r="1123" spans="1:9" x14ac:dyDescent="0.25">
      <c r="A1123" s="269"/>
      <c r="B1123" s="283" t="s">
        <v>1483</v>
      </c>
      <c r="C1123" s="388" t="s">
        <v>2621</v>
      </c>
      <c r="D1123" s="36" t="s">
        <v>479</v>
      </c>
      <c r="E1123" s="380">
        <v>17948</v>
      </c>
      <c r="F1123" s="39">
        <v>41745</v>
      </c>
      <c r="G1123" s="38">
        <v>17948</v>
      </c>
      <c r="H1123" s="98">
        <f t="shared" si="22"/>
        <v>0</v>
      </c>
      <c r="I1123" s="36" t="s">
        <v>21</v>
      </c>
    </row>
    <row r="1124" spans="1:9" x14ac:dyDescent="0.25">
      <c r="A1124" s="269"/>
      <c r="B1124" s="283" t="s">
        <v>1484</v>
      </c>
      <c r="C1124" s="388" t="s">
        <v>2621</v>
      </c>
      <c r="D1124" s="36" t="s">
        <v>99</v>
      </c>
      <c r="E1124" s="380">
        <v>1472.6</v>
      </c>
      <c r="F1124" s="39">
        <v>41746</v>
      </c>
      <c r="G1124" s="38">
        <v>1472.6</v>
      </c>
      <c r="H1124" s="98">
        <f t="shared" si="22"/>
        <v>0</v>
      </c>
      <c r="I1124" s="36" t="s">
        <v>217</v>
      </c>
    </row>
    <row r="1125" spans="1:9" x14ac:dyDescent="0.25">
      <c r="A1125" s="269"/>
      <c r="B1125" s="283" t="s">
        <v>1485</v>
      </c>
      <c r="C1125" s="388" t="s">
        <v>2621</v>
      </c>
      <c r="D1125" s="36" t="s">
        <v>667</v>
      </c>
      <c r="E1125" s="380">
        <v>14573</v>
      </c>
      <c r="F1125" s="39">
        <v>41745</v>
      </c>
      <c r="G1125" s="38">
        <v>14573</v>
      </c>
      <c r="H1125" s="98">
        <f t="shared" si="22"/>
        <v>0</v>
      </c>
      <c r="I1125" s="36" t="s">
        <v>65</v>
      </c>
    </row>
    <row r="1126" spans="1:9" x14ac:dyDescent="0.25">
      <c r="A1126" s="269"/>
      <c r="B1126" s="283" t="s">
        <v>1486</v>
      </c>
      <c r="C1126" s="388" t="s">
        <v>2621</v>
      </c>
      <c r="D1126" s="36" t="s">
        <v>87</v>
      </c>
      <c r="E1126" s="380">
        <v>3208</v>
      </c>
      <c r="F1126" s="39">
        <v>41744</v>
      </c>
      <c r="G1126" s="38">
        <v>3208</v>
      </c>
      <c r="H1126" s="98">
        <f t="shared" si="22"/>
        <v>0</v>
      </c>
      <c r="I1126" s="36"/>
    </row>
    <row r="1127" spans="1:9" x14ac:dyDescent="0.25">
      <c r="A1127" s="269"/>
      <c r="B1127" s="283" t="s">
        <v>1487</v>
      </c>
      <c r="C1127" s="388" t="s">
        <v>2621</v>
      </c>
      <c r="D1127" s="36" t="s">
        <v>2791</v>
      </c>
      <c r="E1127" s="380">
        <v>1199</v>
      </c>
      <c r="F1127" s="39">
        <v>41746</v>
      </c>
      <c r="G1127" s="38">
        <v>1199</v>
      </c>
      <c r="H1127" s="98">
        <f t="shared" si="22"/>
        <v>0</v>
      </c>
      <c r="I1127" s="36" t="s">
        <v>217</v>
      </c>
    </row>
    <row r="1128" spans="1:9" x14ac:dyDescent="0.25">
      <c r="A1128" s="269"/>
      <c r="B1128" s="283" t="s">
        <v>1489</v>
      </c>
      <c r="C1128" s="388" t="s">
        <v>2621</v>
      </c>
      <c r="D1128" s="36" t="s">
        <v>233</v>
      </c>
      <c r="E1128" s="380">
        <v>1045</v>
      </c>
      <c r="F1128" s="39">
        <v>41746</v>
      </c>
      <c r="G1128" s="38">
        <v>1045</v>
      </c>
      <c r="H1128" s="98">
        <f t="shared" si="22"/>
        <v>0</v>
      </c>
      <c r="I1128" s="36" t="s">
        <v>217</v>
      </c>
    </row>
    <row r="1129" spans="1:9" x14ac:dyDescent="0.25">
      <c r="A1129" s="269"/>
      <c r="B1129" s="283" t="s">
        <v>1491</v>
      </c>
      <c r="C1129" s="388" t="s">
        <v>2621</v>
      </c>
      <c r="D1129" s="36" t="s">
        <v>80</v>
      </c>
      <c r="E1129" s="380">
        <v>1995</v>
      </c>
      <c r="F1129" s="39">
        <v>41746</v>
      </c>
      <c r="G1129" s="38">
        <v>1995</v>
      </c>
      <c r="H1129" s="98">
        <f t="shared" si="22"/>
        <v>0</v>
      </c>
      <c r="I1129" s="36" t="s">
        <v>217</v>
      </c>
    </row>
    <row r="1130" spans="1:9" x14ac:dyDescent="0.25">
      <c r="A1130" s="269"/>
      <c r="B1130" s="283" t="s">
        <v>1492</v>
      </c>
      <c r="C1130" s="388" t="s">
        <v>2621</v>
      </c>
      <c r="D1130" s="36" t="s">
        <v>839</v>
      </c>
      <c r="E1130" s="380">
        <v>4314.6000000000004</v>
      </c>
      <c r="F1130" s="39">
        <v>41746</v>
      </c>
      <c r="G1130" s="38">
        <v>4314.6000000000004</v>
      </c>
      <c r="H1130" s="98">
        <f t="shared" si="22"/>
        <v>0</v>
      </c>
      <c r="I1130" s="36" t="s">
        <v>217</v>
      </c>
    </row>
    <row r="1131" spans="1:9" x14ac:dyDescent="0.25">
      <c r="A1131" s="269"/>
      <c r="B1131" s="283" t="s">
        <v>1493</v>
      </c>
      <c r="C1131" s="388" t="s">
        <v>2621</v>
      </c>
      <c r="D1131" s="36" t="s">
        <v>2792</v>
      </c>
      <c r="E1131" s="380">
        <v>13476.5</v>
      </c>
      <c r="F1131" s="39">
        <v>41746</v>
      </c>
      <c r="G1131" s="38">
        <v>13476.5</v>
      </c>
      <c r="H1131" s="98">
        <f t="shared" si="22"/>
        <v>0</v>
      </c>
      <c r="I1131" s="36" t="s">
        <v>217</v>
      </c>
    </row>
    <row r="1132" spans="1:9" x14ac:dyDescent="0.25">
      <c r="A1132" s="269"/>
      <c r="B1132" s="283" t="s">
        <v>1494</v>
      </c>
      <c r="C1132" s="388" t="s">
        <v>2621</v>
      </c>
      <c r="D1132" s="36" t="s">
        <v>8</v>
      </c>
      <c r="E1132" s="380">
        <v>1570</v>
      </c>
      <c r="F1132" s="39">
        <v>41744</v>
      </c>
      <c r="G1132" s="38">
        <v>1570</v>
      </c>
      <c r="H1132" s="98">
        <f t="shared" si="22"/>
        <v>0</v>
      </c>
      <c r="I1132" s="36" t="s">
        <v>8</v>
      </c>
    </row>
    <row r="1133" spans="1:9" x14ac:dyDescent="0.25">
      <c r="A1133" s="269">
        <v>41745</v>
      </c>
      <c r="B1133" s="283" t="s">
        <v>1495</v>
      </c>
      <c r="C1133" s="388" t="s">
        <v>2621</v>
      </c>
      <c r="D1133" s="36" t="s">
        <v>180</v>
      </c>
      <c r="E1133" s="380">
        <v>25942.7</v>
      </c>
      <c r="F1133" s="39">
        <v>41745</v>
      </c>
      <c r="G1133" s="38">
        <v>25942.7</v>
      </c>
      <c r="H1133" s="98">
        <f t="shared" si="22"/>
        <v>0</v>
      </c>
      <c r="I1133" s="40" t="s">
        <v>12</v>
      </c>
    </row>
    <row r="1134" spans="1:9" x14ac:dyDescent="0.25">
      <c r="A1134" s="269"/>
      <c r="B1134" s="283" t="s">
        <v>1496</v>
      </c>
      <c r="C1134" s="388" t="s">
        <v>2621</v>
      </c>
      <c r="D1134" s="36" t="s">
        <v>14</v>
      </c>
      <c r="E1134" s="380">
        <v>10400</v>
      </c>
      <c r="F1134" s="39">
        <v>41745</v>
      </c>
      <c r="G1134" s="38">
        <v>10400</v>
      </c>
      <c r="H1134" s="98">
        <f t="shared" si="22"/>
        <v>0</v>
      </c>
      <c r="I1134" s="36" t="s">
        <v>12</v>
      </c>
    </row>
    <row r="1135" spans="1:9" x14ac:dyDescent="0.25">
      <c r="A1135" s="269"/>
      <c r="B1135" s="283" t="s">
        <v>1497</v>
      </c>
      <c r="C1135" s="388" t="s">
        <v>2621</v>
      </c>
      <c r="D1135" s="36" t="s">
        <v>68</v>
      </c>
      <c r="E1135" s="380">
        <v>2331.1999999999998</v>
      </c>
      <c r="F1135" s="39">
        <v>41745</v>
      </c>
      <c r="G1135" s="38">
        <v>2331.1999999999998</v>
      </c>
      <c r="H1135" s="98">
        <f t="shared" si="22"/>
        <v>0</v>
      </c>
      <c r="I1135" s="36" t="s">
        <v>12</v>
      </c>
    </row>
    <row r="1136" spans="1:9" x14ac:dyDescent="0.25">
      <c r="A1136" s="269"/>
      <c r="B1136" s="283" t="s">
        <v>1499</v>
      </c>
      <c r="C1136" s="388" t="s">
        <v>2621</v>
      </c>
      <c r="D1136" s="36" t="s">
        <v>12</v>
      </c>
      <c r="E1136" s="380">
        <v>66</v>
      </c>
      <c r="F1136" s="39">
        <v>41745</v>
      </c>
      <c r="G1136" s="38">
        <v>66</v>
      </c>
      <c r="H1136" s="98">
        <f t="shared" si="22"/>
        <v>0</v>
      </c>
      <c r="I1136" s="36"/>
    </row>
    <row r="1137" spans="1:9" x14ac:dyDescent="0.25">
      <c r="A1137" s="269"/>
      <c r="B1137" s="283" t="s">
        <v>1501</v>
      </c>
      <c r="C1137" s="388" t="s">
        <v>2621</v>
      </c>
      <c r="D1137" s="36" t="s">
        <v>39</v>
      </c>
      <c r="E1137" s="380">
        <v>203235.4</v>
      </c>
      <c r="F1137" s="42" t="s">
        <v>2793</v>
      </c>
      <c r="G1137" s="38">
        <v>203235.4</v>
      </c>
      <c r="H1137" s="98">
        <f t="shared" si="22"/>
        <v>0</v>
      </c>
      <c r="I1137" s="36"/>
    </row>
    <row r="1138" spans="1:9" x14ac:dyDescent="0.25">
      <c r="A1138" s="269"/>
      <c r="B1138" s="283" t="s">
        <v>1502</v>
      </c>
      <c r="C1138" s="388" t="s">
        <v>2621</v>
      </c>
      <c r="D1138" s="36" t="s">
        <v>317</v>
      </c>
      <c r="E1138" s="380">
        <v>3424.5</v>
      </c>
      <c r="F1138" s="39">
        <v>41745</v>
      </c>
      <c r="G1138" s="38">
        <v>3424.5</v>
      </c>
      <c r="H1138" s="98">
        <f t="shared" si="22"/>
        <v>0</v>
      </c>
      <c r="I1138" s="36"/>
    </row>
    <row r="1139" spans="1:9" x14ac:dyDescent="0.25">
      <c r="A1139" s="269"/>
      <c r="B1139" s="283" t="s">
        <v>1503</v>
      </c>
      <c r="C1139" s="388" t="s">
        <v>2621</v>
      </c>
      <c r="D1139" s="36" t="s">
        <v>186</v>
      </c>
      <c r="E1139" s="380">
        <v>19254.2</v>
      </c>
      <c r="F1139" s="39">
        <v>41745</v>
      </c>
      <c r="G1139" s="38">
        <v>19254.2</v>
      </c>
      <c r="H1139" s="98">
        <f t="shared" si="22"/>
        <v>0</v>
      </c>
      <c r="I1139" s="36"/>
    </row>
    <row r="1140" spans="1:9" x14ac:dyDescent="0.25">
      <c r="A1140" s="269"/>
      <c r="B1140" s="283" t="s">
        <v>1506</v>
      </c>
      <c r="C1140" s="388" t="s">
        <v>2621</v>
      </c>
      <c r="D1140" s="36" t="s">
        <v>502</v>
      </c>
      <c r="E1140" s="380">
        <v>374.5</v>
      </c>
      <c r="F1140" s="39">
        <v>41745</v>
      </c>
      <c r="G1140" s="38">
        <v>374.5</v>
      </c>
      <c r="H1140" s="98">
        <f t="shared" si="22"/>
        <v>0</v>
      </c>
      <c r="I1140" s="36"/>
    </row>
    <row r="1141" spans="1:9" x14ac:dyDescent="0.25">
      <c r="A1141" s="269"/>
      <c r="B1141" s="283" t="s">
        <v>1507</v>
      </c>
      <c r="C1141" s="388" t="s">
        <v>2621</v>
      </c>
      <c r="D1141" s="36" t="s">
        <v>38</v>
      </c>
      <c r="E1141" s="380">
        <v>9821.5</v>
      </c>
      <c r="F1141" s="42" t="s">
        <v>2794</v>
      </c>
      <c r="G1141" s="38">
        <v>9821.5</v>
      </c>
      <c r="H1141" s="98">
        <f t="shared" si="22"/>
        <v>0</v>
      </c>
      <c r="I1141" s="36"/>
    </row>
    <row r="1142" spans="1:9" x14ac:dyDescent="0.25">
      <c r="A1142" s="269"/>
      <c r="B1142" s="283" t="s">
        <v>1508</v>
      </c>
      <c r="C1142" s="388" t="s">
        <v>2621</v>
      </c>
      <c r="D1142" s="36" t="s">
        <v>366</v>
      </c>
      <c r="E1142" s="380">
        <v>2350</v>
      </c>
      <c r="F1142" s="39">
        <v>41745</v>
      </c>
      <c r="G1142" s="38">
        <v>2350</v>
      </c>
      <c r="H1142" s="98">
        <f t="shared" si="22"/>
        <v>0</v>
      </c>
      <c r="I1142" s="36" t="s">
        <v>21</v>
      </c>
    </row>
    <row r="1143" spans="1:9" x14ac:dyDescent="0.25">
      <c r="A1143" s="269"/>
      <c r="B1143" s="283" t="s">
        <v>1509</v>
      </c>
      <c r="C1143" s="388" t="s">
        <v>2621</v>
      </c>
      <c r="D1143" s="36" t="s">
        <v>79</v>
      </c>
      <c r="E1143" s="380">
        <v>33786</v>
      </c>
      <c r="F1143" s="39">
        <v>41751</v>
      </c>
      <c r="G1143" s="38">
        <v>33786</v>
      </c>
      <c r="H1143" s="98">
        <f t="shared" si="22"/>
        <v>0</v>
      </c>
      <c r="I1143" s="36" t="s">
        <v>21</v>
      </c>
    </row>
    <row r="1144" spans="1:9" x14ac:dyDescent="0.25">
      <c r="A1144" s="269"/>
      <c r="B1144" s="283" t="s">
        <v>1510</v>
      </c>
      <c r="C1144" s="388" t="s">
        <v>2621</v>
      </c>
      <c r="D1144" s="36" t="s">
        <v>186</v>
      </c>
      <c r="E1144" s="380">
        <v>66474</v>
      </c>
      <c r="F1144" s="39">
        <v>41745</v>
      </c>
      <c r="G1144" s="38">
        <v>66474</v>
      </c>
      <c r="H1144" s="98">
        <f t="shared" si="22"/>
        <v>0</v>
      </c>
      <c r="I1144" s="36"/>
    </row>
    <row r="1145" spans="1:9" x14ac:dyDescent="0.25">
      <c r="A1145" s="269"/>
      <c r="B1145" s="283" t="s">
        <v>1512</v>
      </c>
      <c r="C1145" s="388" t="s">
        <v>2621</v>
      </c>
      <c r="D1145" s="36" t="s">
        <v>18</v>
      </c>
      <c r="E1145" s="380">
        <v>1481</v>
      </c>
      <c r="F1145" s="39">
        <v>41745</v>
      </c>
      <c r="G1145" s="38">
        <v>1481</v>
      </c>
      <c r="H1145" s="98">
        <f t="shared" si="22"/>
        <v>0</v>
      </c>
      <c r="I1145" s="36"/>
    </row>
    <row r="1146" spans="1:9" x14ac:dyDescent="0.25">
      <c r="A1146" s="269"/>
      <c r="B1146" s="283" t="s">
        <v>1513</v>
      </c>
      <c r="C1146" s="388" t="s">
        <v>2621</v>
      </c>
      <c r="D1146" s="36" t="s">
        <v>106</v>
      </c>
      <c r="E1146" s="380">
        <v>161035</v>
      </c>
      <c r="F1146" s="39">
        <v>41733</v>
      </c>
      <c r="G1146" s="38">
        <v>161035</v>
      </c>
      <c r="H1146" s="98">
        <f t="shared" si="22"/>
        <v>0</v>
      </c>
      <c r="I1146" s="36"/>
    </row>
    <row r="1147" spans="1:9" x14ac:dyDescent="0.25">
      <c r="A1147" s="269"/>
      <c r="B1147" s="283" t="s">
        <v>1515</v>
      </c>
      <c r="C1147" s="388" t="s">
        <v>2621</v>
      </c>
      <c r="D1147" s="36" t="s">
        <v>106</v>
      </c>
      <c r="E1147" s="380">
        <v>121517.5</v>
      </c>
      <c r="F1147" s="39">
        <v>41753</v>
      </c>
      <c r="G1147" s="38">
        <v>121517.5</v>
      </c>
      <c r="H1147" s="98">
        <f t="shared" si="22"/>
        <v>0</v>
      </c>
      <c r="I1147" s="36"/>
    </row>
    <row r="1148" spans="1:9" x14ac:dyDescent="0.25">
      <c r="A1148" s="269"/>
      <c r="B1148" s="283" t="s">
        <v>1517</v>
      </c>
      <c r="C1148" s="388" t="s">
        <v>2621</v>
      </c>
      <c r="D1148" s="36" t="s">
        <v>106</v>
      </c>
      <c r="E1148" s="380">
        <v>227766</v>
      </c>
      <c r="F1148" s="39">
        <v>41753</v>
      </c>
      <c r="G1148" s="38">
        <v>227766</v>
      </c>
      <c r="H1148" s="98">
        <f t="shared" si="22"/>
        <v>0</v>
      </c>
      <c r="I1148" s="36"/>
    </row>
    <row r="1149" spans="1:9" x14ac:dyDescent="0.25">
      <c r="A1149" s="269"/>
      <c r="B1149" s="283" t="s">
        <v>1518</v>
      </c>
      <c r="C1149" s="388" t="s">
        <v>2621</v>
      </c>
      <c r="D1149" s="36" t="s">
        <v>106</v>
      </c>
      <c r="E1149" s="380">
        <v>374493</v>
      </c>
      <c r="F1149" s="39">
        <v>41753</v>
      </c>
      <c r="G1149" s="38">
        <v>374493</v>
      </c>
      <c r="H1149" s="98">
        <f t="shared" si="22"/>
        <v>0</v>
      </c>
      <c r="I1149" s="36"/>
    </row>
    <row r="1150" spans="1:9" x14ac:dyDescent="0.25">
      <c r="A1150" s="269"/>
      <c r="B1150" s="283" t="s">
        <v>1520</v>
      </c>
      <c r="C1150" s="388" t="s">
        <v>2621</v>
      </c>
      <c r="D1150" s="36" t="s">
        <v>2795</v>
      </c>
      <c r="E1150" s="380">
        <v>4758.3999999999996</v>
      </c>
      <c r="F1150" s="39">
        <v>41745</v>
      </c>
      <c r="G1150" s="38">
        <v>4758.3999999999996</v>
      </c>
      <c r="H1150" s="98">
        <f t="shared" si="22"/>
        <v>0</v>
      </c>
      <c r="I1150" s="36" t="s">
        <v>2796</v>
      </c>
    </row>
    <row r="1151" spans="1:9" x14ac:dyDescent="0.25">
      <c r="A1151" s="269"/>
      <c r="B1151" s="283" t="s">
        <v>1522</v>
      </c>
      <c r="C1151" s="388" t="s">
        <v>2621</v>
      </c>
      <c r="D1151" s="36" t="s">
        <v>545</v>
      </c>
      <c r="E1151" s="380">
        <v>4446</v>
      </c>
      <c r="F1151" s="39">
        <v>41745</v>
      </c>
      <c r="G1151" s="38">
        <v>4446</v>
      </c>
      <c r="H1151" s="98">
        <f t="shared" si="22"/>
        <v>0</v>
      </c>
      <c r="I1151" s="36"/>
    </row>
    <row r="1152" spans="1:9" x14ac:dyDescent="0.25">
      <c r="A1152" s="269"/>
      <c r="B1152" s="283" t="s">
        <v>1523</v>
      </c>
      <c r="C1152" s="388" t="s">
        <v>2621</v>
      </c>
      <c r="D1152" s="36" t="s">
        <v>12</v>
      </c>
      <c r="E1152" s="380">
        <v>358.5</v>
      </c>
      <c r="F1152" s="39">
        <v>41745</v>
      </c>
      <c r="G1152" s="38">
        <v>358.5</v>
      </c>
      <c r="H1152" s="98">
        <f t="shared" si="22"/>
        <v>0</v>
      </c>
      <c r="I1152" s="36"/>
    </row>
    <row r="1153" spans="1:9" x14ac:dyDescent="0.25">
      <c r="A1153" s="269"/>
      <c r="B1153" s="283" t="s">
        <v>1524</v>
      </c>
      <c r="C1153" s="388" t="s">
        <v>2621</v>
      </c>
      <c r="D1153" s="36" t="s">
        <v>276</v>
      </c>
      <c r="E1153" s="380">
        <v>5419</v>
      </c>
      <c r="F1153" s="39">
        <v>41751</v>
      </c>
      <c r="G1153" s="38">
        <v>5419</v>
      </c>
      <c r="H1153" s="98">
        <f t="shared" si="22"/>
        <v>0</v>
      </c>
      <c r="I1153" s="36"/>
    </row>
    <row r="1154" spans="1:9" x14ac:dyDescent="0.25">
      <c r="A1154" s="269"/>
      <c r="B1154" s="283" t="s">
        <v>1525</v>
      </c>
      <c r="C1154" s="388" t="s">
        <v>2621</v>
      </c>
      <c r="D1154" s="36" t="s">
        <v>11</v>
      </c>
      <c r="E1154" s="380">
        <v>145375</v>
      </c>
      <c r="F1154" s="42">
        <v>41777</v>
      </c>
      <c r="G1154" s="44">
        <v>145375</v>
      </c>
      <c r="H1154" s="98">
        <f t="shared" si="22"/>
        <v>0</v>
      </c>
      <c r="I1154" s="36" t="s">
        <v>65</v>
      </c>
    </row>
    <row r="1155" spans="1:9" x14ac:dyDescent="0.25">
      <c r="A1155" s="269"/>
      <c r="B1155" s="283" t="s">
        <v>1526</v>
      </c>
      <c r="C1155" s="388" t="s">
        <v>2621</v>
      </c>
      <c r="D1155" s="36" t="s">
        <v>262</v>
      </c>
      <c r="E1155" s="380">
        <v>707.2</v>
      </c>
      <c r="F1155" s="39">
        <v>41745</v>
      </c>
      <c r="G1155" s="38">
        <v>707.2</v>
      </c>
      <c r="H1155" s="98">
        <f t="shared" si="22"/>
        <v>0</v>
      </c>
      <c r="I1155" s="36" t="s">
        <v>27</v>
      </c>
    </row>
    <row r="1156" spans="1:9" x14ac:dyDescent="0.25">
      <c r="A1156" s="269"/>
      <c r="B1156" s="283" t="s">
        <v>1528</v>
      </c>
      <c r="C1156" s="388" t="s">
        <v>2621</v>
      </c>
      <c r="D1156" s="36" t="s">
        <v>312</v>
      </c>
      <c r="E1156" s="380">
        <v>1971.2</v>
      </c>
      <c r="F1156" s="39">
        <v>41745</v>
      </c>
      <c r="G1156" s="38">
        <v>1971.2</v>
      </c>
      <c r="H1156" s="98">
        <f t="shared" si="22"/>
        <v>0</v>
      </c>
      <c r="I1156" s="36" t="s">
        <v>27</v>
      </c>
    </row>
    <row r="1157" spans="1:9" x14ac:dyDescent="0.25">
      <c r="A1157" s="269"/>
      <c r="B1157" s="283" t="s">
        <v>1532</v>
      </c>
      <c r="C1157" s="388" t="s">
        <v>2621</v>
      </c>
      <c r="D1157" s="36" t="s">
        <v>8</v>
      </c>
      <c r="E1157" s="380">
        <v>3114</v>
      </c>
      <c r="F1157" s="39">
        <v>41745</v>
      </c>
      <c r="G1157" s="38">
        <v>3114</v>
      </c>
      <c r="H1157" s="98">
        <f t="shared" si="22"/>
        <v>0</v>
      </c>
      <c r="I1157" s="36" t="s">
        <v>8</v>
      </c>
    </row>
    <row r="1158" spans="1:9" x14ac:dyDescent="0.25">
      <c r="A1158" s="269"/>
      <c r="B1158" s="283" t="s">
        <v>1533</v>
      </c>
      <c r="C1158" s="388" t="s">
        <v>2621</v>
      </c>
      <c r="D1158" s="36" t="s">
        <v>111</v>
      </c>
      <c r="E1158" s="380">
        <v>5998.4</v>
      </c>
      <c r="F1158" s="39">
        <v>41745</v>
      </c>
      <c r="G1158" s="38">
        <v>5998.4</v>
      </c>
      <c r="H1158" s="98">
        <f t="shared" si="22"/>
        <v>0</v>
      </c>
      <c r="I1158" s="36" t="s">
        <v>27</v>
      </c>
    </row>
    <row r="1159" spans="1:9" x14ac:dyDescent="0.25">
      <c r="A1159" s="269"/>
      <c r="B1159" s="283" t="s">
        <v>1534</v>
      </c>
      <c r="C1159" s="388" t="s">
        <v>2621</v>
      </c>
      <c r="D1159" s="36" t="s">
        <v>2797</v>
      </c>
      <c r="E1159" s="380">
        <v>3432</v>
      </c>
      <c r="F1159" s="39">
        <v>41745</v>
      </c>
      <c r="G1159" s="38">
        <v>3432</v>
      </c>
      <c r="H1159" s="98">
        <f t="shared" si="22"/>
        <v>0</v>
      </c>
      <c r="I1159" s="36" t="s">
        <v>27</v>
      </c>
    </row>
    <row r="1160" spans="1:9" x14ac:dyDescent="0.25">
      <c r="A1160" s="269"/>
      <c r="B1160" s="283" t="s">
        <v>1535</v>
      </c>
      <c r="C1160" s="388" t="s">
        <v>2621</v>
      </c>
      <c r="D1160" s="36" t="s">
        <v>260</v>
      </c>
      <c r="E1160" s="380">
        <v>2920</v>
      </c>
      <c r="F1160" s="39">
        <v>41745</v>
      </c>
      <c r="G1160" s="38">
        <v>2920</v>
      </c>
      <c r="H1160" s="98">
        <f t="shared" si="22"/>
        <v>0</v>
      </c>
      <c r="I1160" s="36" t="s">
        <v>27</v>
      </c>
    </row>
    <row r="1161" spans="1:9" x14ac:dyDescent="0.25">
      <c r="A1161" s="269"/>
      <c r="B1161" s="283" t="s">
        <v>1536</v>
      </c>
      <c r="C1161" s="388" t="s">
        <v>2621</v>
      </c>
      <c r="D1161" s="36" t="s">
        <v>186</v>
      </c>
      <c r="E1161" s="380">
        <v>14778</v>
      </c>
      <c r="F1161" s="39">
        <v>41745</v>
      </c>
      <c r="G1161" s="38">
        <v>14778</v>
      </c>
      <c r="H1161" s="98">
        <f t="shared" si="22"/>
        <v>0</v>
      </c>
      <c r="I1161" s="36"/>
    </row>
    <row r="1162" spans="1:9" x14ac:dyDescent="0.25">
      <c r="A1162" s="269"/>
      <c r="B1162" s="283" t="s">
        <v>1537</v>
      </c>
      <c r="C1162" s="388" t="s">
        <v>2621</v>
      </c>
      <c r="D1162" s="36" t="s">
        <v>2798</v>
      </c>
      <c r="E1162" s="380">
        <v>33494.5</v>
      </c>
      <c r="F1162" s="39">
        <v>41745</v>
      </c>
      <c r="G1162" s="38">
        <v>33494.5</v>
      </c>
      <c r="H1162" s="98">
        <f t="shared" si="22"/>
        <v>0</v>
      </c>
      <c r="I1162" s="36"/>
    </row>
    <row r="1163" spans="1:9" x14ac:dyDescent="0.25">
      <c r="A1163" s="269"/>
      <c r="B1163" s="283" t="s">
        <v>1538</v>
      </c>
      <c r="C1163" s="388" t="s">
        <v>2621</v>
      </c>
      <c r="D1163" s="36" t="s">
        <v>54</v>
      </c>
      <c r="E1163" s="380">
        <v>9220</v>
      </c>
      <c r="F1163" s="39">
        <v>41746</v>
      </c>
      <c r="G1163" s="38">
        <v>9220</v>
      </c>
      <c r="H1163" s="98">
        <f t="shared" si="22"/>
        <v>0</v>
      </c>
      <c r="I1163" s="36" t="s">
        <v>12</v>
      </c>
    </row>
    <row r="1164" spans="1:9" x14ac:dyDescent="0.25">
      <c r="A1164" s="269"/>
      <c r="B1164" s="283" t="s">
        <v>1539</v>
      </c>
      <c r="C1164" s="388" t="s">
        <v>2621</v>
      </c>
      <c r="D1164" s="36" t="s">
        <v>57</v>
      </c>
      <c r="E1164" s="380">
        <v>960</v>
      </c>
      <c r="F1164" s="39">
        <v>41745</v>
      </c>
      <c r="G1164" s="38">
        <v>960</v>
      </c>
      <c r="H1164" s="98">
        <f t="shared" si="22"/>
        <v>0</v>
      </c>
      <c r="I1164" s="36" t="s">
        <v>12</v>
      </c>
    </row>
    <row r="1165" spans="1:9" x14ac:dyDescent="0.25">
      <c r="A1165" s="269"/>
      <c r="B1165" s="283" t="s">
        <v>1541</v>
      </c>
      <c r="C1165" s="388" t="s">
        <v>2621</v>
      </c>
      <c r="D1165" s="36" t="s">
        <v>269</v>
      </c>
      <c r="E1165" s="380">
        <v>5047</v>
      </c>
      <c r="F1165" s="39">
        <v>41745</v>
      </c>
      <c r="G1165" s="38">
        <v>5047</v>
      </c>
      <c r="H1165" s="98">
        <f t="shared" si="22"/>
        <v>0</v>
      </c>
      <c r="I1165" s="36" t="s">
        <v>12</v>
      </c>
    </row>
    <row r="1166" spans="1:9" x14ac:dyDescent="0.25">
      <c r="A1166" s="269"/>
      <c r="B1166" s="283" t="s">
        <v>1542</v>
      </c>
      <c r="C1166" s="388" t="s">
        <v>2621</v>
      </c>
      <c r="D1166" s="36" t="s">
        <v>2427</v>
      </c>
      <c r="E1166" s="380">
        <v>1391.6</v>
      </c>
      <c r="F1166" s="42" t="s">
        <v>2799</v>
      </c>
      <c r="G1166" s="38">
        <v>1391.6</v>
      </c>
      <c r="H1166" s="98">
        <f t="shared" si="22"/>
        <v>0</v>
      </c>
      <c r="I1166" s="36" t="s">
        <v>12</v>
      </c>
    </row>
    <row r="1167" spans="1:9" x14ac:dyDescent="0.25">
      <c r="A1167" s="269"/>
      <c r="B1167" s="264"/>
      <c r="C1167" s="388"/>
      <c r="D1167" s="31" t="s">
        <v>1918</v>
      </c>
      <c r="E1167" s="58"/>
      <c r="F1167" s="340"/>
      <c r="G1167" s="58"/>
      <c r="H1167" s="98">
        <f t="shared" ref="H1167:H1168" si="23">E1167-G1167</f>
        <v>0</v>
      </c>
    </row>
    <row r="1168" spans="1:9" x14ac:dyDescent="0.25">
      <c r="A1168" s="395"/>
      <c r="B1168" s="396"/>
      <c r="C1168" s="397"/>
      <c r="D1168" s="31" t="s">
        <v>1919</v>
      </c>
      <c r="E1168" s="58"/>
      <c r="F1168" s="340"/>
      <c r="G1168" s="58"/>
      <c r="H1168" s="331">
        <f t="shared" si="23"/>
        <v>0</v>
      </c>
    </row>
    <row r="1169" spans="1:9" x14ac:dyDescent="0.25">
      <c r="A1169" s="269"/>
      <c r="B1169" s="264"/>
      <c r="C1169" s="375"/>
      <c r="D1169" s="135" t="s">
        <v>1918</v>
      </c>
      <c r="E1169" s="60"/>
      <c r="F1169" s="399"/>
      <c r="G1169" s="60"/>
      <c r="H1169" s="60"/>
    </row>
    <row r="1170" spans="1:9" ht="18.75" x14ac:dyDescent="0.3">
      <c r="A1170" s="592" t="str">
        <f>A1101</f>
        <v>REMISIONES DE    ABRIL         2 0 1 4</v>
      </c>
      <c r="B1170" s="592"/>
      <c r="C1170" s="592"/>
      <c r="D1170" s="592"/>
      <c r="E1170" s="592"/>
      <c r="F1170" s="592"/>
      <c r="G1170" s="339"/>
      <c r="H1170" s="135"/>
    </row>
    <row r="1171" spans="1:9" ht="35.25" thickBot="1" x14ac:dyDescent="0.35">
      <c r="A1171" s="340" t="s">
        <v>1</v>
      </c>
      <c r="B1171" s="256" t="s">
        <v>2</v>
      </c>
      <c r="C1171" s="257"/>
      <c r="D1171" s="258" t="s">
        <v>1531</v>
      </c>
      <c r="E1171" s="259" t="s">
        <v>4</v>
      </c>
      <c r="F1171" s="418" t="s">
        <v>5</v>
      </c>
      <c r="G1171" s="419" t="s">
        <v>6</v>
      </c>
      <c r="H1171" s="420" t="s">
        <v>7</v>
      </c>
    </row>
    <row r="1172" spans="1:9" ht="15.75" thickTop="1" x14ac:dyDescent="0.25">
      <c r="A1172" s="269">
        <v>41745</v>
      </c>
      <c r="B1172" s="283" t="s">
        <v>1543</v>
      </c>
      <c r="C1172" s="388" t="s">
        <v>2621</v>
      </c>
      <c r="D1172" s="20" t="s">
        <v>338</v>
      </c>
      <c r="E1172" s="315">
        <v>517</v>
      </c>
      <c r="F1172" s="53">
        <v>41745</v>
      </c>
      <c r="G1172" s="52">
        <v>517</v>
      </c>
      <c r="H1172" s="467">
        <f t="shared" ref="H1172:H1235" si="24">E1172-G1172</f>
        <v>0</v>
      </c>
      <c r="I1172" s="20" t="s">
        <v>12</v>
      </c>
    </row>
    <row r="1173" spans="1:9" x14ac:dyDescent="0.25">
      <c r="A1173" s="269"/>
      <c r="B1173" s="283" t="s">
        <v>1544</v>
      </c>
      <c r="C1173" s="388" t="s">
        <v>2621</v>
      </c>
      <c r="D1173" s="36" t="s">
        <v>32</v>
      </c>
      <c r="E1173" s="380">
        <v>4658.5</v>
      </c>
      <c r="F1173" s="39">
        <v>41745</v>
      </c>
      <c r="G1173" s="38">
        <v>4658.5</v>
      </c>
      <c r="H1173" s="331">
        <f t="shared" si="24"/>
        <v>0</v>
      </c>
      <c r="I1173" s="36" t="s">
        <v>12</v>
      </c>
    </row>
    <row r="1174" spans="1:9" x14ac:dyDescent="0.25">
      <c r="A1174" s="269"/>
      <c r="B1174" s="283" t="s">
        <v>1545</v>
      </c>
      <c r="C1174" s="388" t="s">
        <v>2621</v>
      </c>
      <c r="D1174" s="20" t="s">
        <v>47</v>
      </c>
      <c r="E1174" s="315">
        <v>2496</v>
      </c>
      <c r="F1174" s="53">
        <v>41745</v>
      </c>
      <c r="G1174" s="52">
        <v>2496</v>
      </c>
      <c r="H1174" s="331">
        <f t="shared" si="24"/>
        <v>0</v>
      </c>
      <c r="I1174" s="20" t="s">
        <v>12</v>
      </c>
    </row>
    <row r="1175" spans="1:9" x14ac:dyDescent="0.25">
      <c r="A1175" s="269"/>
      <c r="B1175" s="283" t="s">
        <v>1546</v>
      </c>
      <c r="C1175" s="388" t="s">
        <v>2621</v>
      </c>
      <c r="D1175" s="36" t="s">
        <v>250</v>
      </c>
      <c r="E1175" s="380">
        <v>8976</v>
      </c>
      <c r="F1175" s="39">
        <v>41745</v>
      </c>
      <c r="G1175" s="38">
        <v>8976</v>
      </c>
      <c r="H1175" s="331">
        <f t="shared" si="24"/>
        <v>0</v>
      </c>
      <c r="I1175" s="36" t="s">
        <v>12</v>
      </c>
    </row>
    <row r="1176" spans="1:9" x14ac:dyDescent="0.25">
      <c r="A1176" s="269"/>
      <c r="B1176" s="283" t="s">
        <v>1547</v>
      </c>
      <c r="C1176" s="388" t="s">
        <v>2621</v>
      </c>
      <c r="D1176" s="36" t="s">
        <v>1793</v>
      </c>
      <c r="E1176" s="380">
        <v>1187</v>
      </c>
      <c r="F1176" s="39">
        <v>41745</v>
      </c>
      <c r="G1176" s="38">
        <v>1187</v>
      </c>
      <c r="H1176" s="98">
        <f t="shared" si="24"/>
        <v>0</v>
      </c>
      <c r="I1176" s="36" t="s">
        <v>12</v>
      </c>
    </row>
    <row r="1177" spans="1:9" x14ac:dyDescent="0.25">
      <c r="A1177" s="269"/>
      <c r="B1177" s="283" t="s">
        <v>1548</v>
      </c>
      <c r="C1177" s="388" t="s">
        <v>2621</v>
      </c>
      <c r="D1177" s="36" t="s">
        <v>2785</v>
      </c>
      <c r="E1177" s="380">
        <v>747.5</v>
      </c>
      <c r="F1177" s="39">
        <v>41745</v>
      </c>
      <c r="G1177" s="38">
        <v>747.5</v>
      </c>
      <c r="H1177" s="98">
        <f t="shared" si="24"/>
        <v>0</v>
      </c>
      <c r="I1177" s="36" t="s">
        <v>12</v>
      </c>
    </row>
    <row r="1178" spans="1:9" x14ac:dyDescent="0.25">
      <c r="A1178" s="269"/>
      <c r="B1178" s="283" t="s">
        <v>1549</v>
      </c>
      <c r="C1178" s="388" t="s">
        <v>2621</v>
      </c>
      <c r="D1178" s="36" t="s">
        <v>2790</v>
      </c>
      <c r="E1178" s="380">
        <v>33380.65</v>
      </c>
      <c r="F1178" s="63" t="s">
        <v>2800</v>
      </c>
      <c r="G1178" s="38">
        <v>33380.65</v>
      </c>
      <c r="H1178" s="98">
        <f t="shared" si="24"/>
        <v>0</v>
      </c>
      <c r="I1178" s="36" t="s">
        <v>162</v>
      </c>
    </row>
    <row r="1179" spans="1:9" x14ac:dyDescent="0.25">
      <c r="A1179" s="269"/>
      <c r="B1179" s="283" t="s">
        <v>1550</v>
      </c>
      <c r="C1179" s="388" t="s">
        <v>2621</v>
      </c>
      <c r="D1179" s="36" t="s">
        <v>2449</v>
      </c>
      <c r="E1179" s="380">
        <v>1245.5</v>
      </c>
      <c r="F1179" s="39">
        <v>41745</v>
      </c>
      <c r="G1179" s="38">
        <v>1245.5</v>
      </c>
      <c r="H1179" s="98">
        <f t="shared" si="24"/>
        <v>0</v>
      </c>
      <c r="I1179" s="36"/>
    </row>
    <row r="1180" spans="1:9" x14ac:dyDescent="0.25">
      <c r="A1180" s="269"/>
      <c r="B1180" s="283" t="s">
        <v>1552</v>
      </c>
      <c r="C1180" s="388" t="s">
        <v>2621</v>
      </c>
      <c r="D1180" s="36" t="s">
        <v>2801</v>
      </c>
      <c r="E1180" s="380">
        <v>5420</v>
      </c>
      <c r="F1180" s="390" t="s">
        <v>2802</v>
      </c>
      <c r="G1180" s="38">
        <v>5420</v>
      </c>
      <c r="H1180" s="98">
        <f t="shared" si="24"/>
        <v>0</v>
      </c>
      <c r="I1180" s="36"/>
    </row>
    <row r="1181" spans="1:9" x14ac:dyDescent="0.25">
      <c r="A1181" s="269"/>
      <c r="B1181" s="283" t="s">
        <v>1553</v>
      </c>
      <c r="C1181" s="388" t="s">
        <v>2621</v>
      </c>
      <c r="D1181" s="36" t="s">
        <v>186</v>
      </c>
      <c r="E1181" s="380">
        <v>19928</v>
      </c>
      <c r="F1181" s="39">
        <v>41745</v>
      </c>
      <c r="G1181" s="38">
        <v>19928</v>
      </c>
      <c r="H1181" s="98">
        <f t="shared" si="24"/>
        <v>0</v>
      </c>
      <c r="I1181" s="36"/>
    </row>
    <row r="1182" spans="1:9" x14ac:dyDescent="0.25">
      <c r="A1182" s="269"/>
      <c r="B1182" s="283" t="s">
        <v>1554</v>
      </c>
      <c r="C1182" s="388" t="s">
        <v>2621</v>
      </c>
      <c r="D1182" s="36" t="s">
        <v>134</v>
      </c>
      <c r="E1182" s="380">
        <v>11169.6</v>
      </c>
      <c r="F1182" s="39">
        <v>41746</v>
      </c>
      <c r="G1182" s="38">
        <v>11169.6</v>
      </c>
      <c r="H1182" s="98">
        <f t="shared" si="24"/>
        <v>0</v>
      </c>
      <c r="I1182" s="36" t="s">
        <v>162</v>
      </c>
    </row>
    <row r="1183" spans="1:9" x14ac:dyDescent="0.25">
      <c r="A1183" s="269"/>
      <c r="B1183" s="283" t="s">
        <v>1556</v>
      </c>
      <c r="C1183" s="388" t="s">
        <v>2621</v>
      </c>
      <c r="D1183" s="36" t="s">
        <v>2803</v>
      </c>
      <c r="E1183" s="380">
        <v>5710</v>
      </c>
      <c r="F1183" s="39">
        <v>41746</v>
      </c>
      <c r="G1183" s="38">
        <v>5710</v>
      </c>
      <c r="H1183" s="98">
        <f t="shared" si="24"/>
        <v>0</v>
      </c>
      <c r="I1183" s="36" t="s">
        <v>162</v>
      </c>
    </row>
    <row r="1184" spans="1:9" x14ac:dyDescent="0.25">
      <c r="A1184" s="269"/>
      <c r="B1184" s="283" t="s">
        <v>1557</v>
      </c>
      <c r="C1184" s="388" t="s">
        <v>2621</v>
      </c>
      <c r="D1184" s="36" t="s">
        <v>23</v>
      </c>
      <c r="E1184" s="380">
        <v>1905</v>
      </c>
      <c r="F1184" s="39">
        <v>41745</v>
      </c>
      <c r="G1184" s="38">
        <v>1905</v>
      </c>
      <c r="H1184" s="98">
        <f t="shared" si="24"/>
        <v>0</v>
      </c>
      <c r="I1184" s="36"/>
    </row>
    <row r="1185" spans="1:9" x14ac:dyDescent="0.25">
      <c r="A1185" s="269"/>
      <c r="B1185" s="283" t="s">
        <v>1558</v>
      </c>
      <c r="C1185" s="388" t="s">
        <v>2621</v>
      </c>
      <c r="D1185" s="36" t="s">
        <v>186</v>
      </c>
      <c r="E1185" s="380">
        <v>920</v>
      </c>
      <c r="F1185" s="39">
        <v>41745</v>
      </c>
      <c r="G1185" s="38">
        <v>920</v>
      </c>
      <c r="H1185" s="98">
        <f t="shared" si="24"/>
        <v>0</v>
      </c>
      <c r="I1185" s="36"/>
    </row>
    <row r="1186" spans="1:9" x14ac:dyDescent="0.25">
      <c r="A1186" s="269"/>
      <c r="B1186" s="283" t="s">
        <v>1559</v>
      </c>
      <c r="C1186" s="388" t="s">
        <v>2621</v>
      </c>
      <c r="D1186" s="36" t="s">
        <v>2804</v>
      </c>
      <c r="E1186" s="380">
        <v>2476</v>
      </c>
      <c r="F1186" s="39">
        <v>41745</v>
      </c>
      <c r="G1186" s="38">
        <v>2476</v>
      </c>
      <c r="H1186" s="98">
        <f t="shared" si="24"/>
        <v>0</v>
      </c>
      <c r="I1186" s="36"/>
    </row>
    <row r="1187" spans="1:9" x14ac:dyDescent="0.25">
      <c r="A1187" s="269"/>
      <c r="B1187" s="283" t="s">
        <v>1560</v>
      </c>
      <c r="C1187" s="388" t="s">
        <v>2621</v>
      </c>
      <c r="D1187" s="36" t="s">
        <v>64</v>
      </c>
      <c r="E1187" s="380">
        <v>1183</v>
      </c>
      <c r="F1187" s="39">
        <v>41746</v>
      </c>
      <c r="G1187" s="38">
        <v>1183</v>
      </c>
      <c r="H1187" s="98">
        <f t="shared" si="24"/>
        <v>0</v>
      </c>
      <c r="I1187" s="36" t="s">
        <v>162</v>
      </c>
    </row>
    <row r="1188" spans="1:9" x14ac:dyDescent="0.25">
      <c r="A1188" s="269"/>
      <c r="B1188" s="283" t="s">
        <v>1561</v>
      </c>
      <c r="C1188" s="388" t="s">
        <v>2621</v>
      </c>
      <c r="D1188" s="36" t="s">
        <v>98</v>
      </c>
      <c r="E1188" s="380">
        <v>21806.2</v>
      </c>
      <c r="F1188" s="39">
        <v>41746</v>
      </c>
      <c r="G1188" s="38">
        <v>21806.2</v>
      </c>
      <c r="H1188" s="98">
        <f t="shared" si="24"/>
        <v>0</v>
      </c>
      <c r="I1188" s="36" t="s">
        <v>162</v>
      </c>
    </row>
    <row r="1189" spans="1:9" x14ac:dyDescent="0.25">
      <c r="A1189" s="269"/>
      <c r="B1189" s="283" t="s">
        <v>1562</v>
      </c>
      <c r="C1189" s="388" t="s">
        <v>2621</v>
      </c>
      <c r="D1189" s="36" t="s">
        <v>2805</v>
      </c>
      <c r="E1189" s="380">
        <v>4919.6000000000004</v>
      </c>
      <c r="F1189" s="39">
        <v>41745</v>
      </c>
      <c r="G1189" s="38">
        <v>4919.6000000000004</v>
      </c>
      <c r="H1189" s="98">
        <f t="shared" si="24"/>
        <v>0</v>
      </c>
      <c r="I1189" s="36"/>
    </row>
    <row r="1190" spans="1:9" x14ac:dyDescent="0.25">
      <c r="A1190" s="269"/>
      <c r="B1190" s="283" t="s">
        <v>1563</v>
      </c>
      <c r="C1190" s="388" t="s">
        <v>2621</v>
      </c>
      <c r="D1190" s="36" t="s">
        <v>190</v>
      </c>
      <c r="E1190" s="380">
        <v>3741.2</v>
      </c>
      <c r="F1190" s="39">
        <v>41746</v>
      </c>
      <c r="G1190" s="38">
        <v>3741.2</v>
      </c>
      <c r="H1190" s="98">
        <f t="shared" si="24"/>
        <v>0</v>
      </c>
      <c r="I1190" s="36" t="s">
        <v>217</v>
      </c>
    </row>
    <row r="1191" spans="1:9" x14ac:dyDescent="0.25">
      <c r="A1191" s="269"/>
      <c r="B1191" s="283" t="s">
        <v>1564</v>
      </c>
      <c r="C1191" s="388" t="s">
        <v>2621</v>
      </c>
      <c r="D1191" s="36" t="s">
        <v>99</v>
      </c>
      <c r="E1191" s="380">
        <v>1896.5</v>
      </c>
      <c r="F1191" s="39">
        <v>41746</v>
      </c>
      <c r="G1191" s="38">
        <v>1896.5</v>
      </c>
      <c r="H1191" s="98">
        <f t="shared" si="24"/>
        <v>0</v>
      </c>
      <c r="I1191" s="36" t="s">
        <v>217</v>
      </c>
    </row>
    <row r="1192" spans="1:9" x14ac:dyDescent="0.25">
      <c r="A1192" s="269"/>
      <c r="B1192" s="283" t="s">
        <v>1565</v>
      </c>
      <c r="C1192" s="388" t="s">
        <v>2621</v>
      </c>
      <c r="D1192" s="36" t="s">
        <v>351</v>
      </c>
      <c r="E1192" s="380">
        <v>2132</v>
      </c>
      <c r="F1192" s="39">
        <v>41746</v>
      </c>
      <c r="G1192" s="38">
        <v>2132</v>
      </c>
      <c r="H1192" s="98">
        <f t="shared" si="24"/>
        <v>0</v>
      </c>
      <c r="I1192" s="36" t="s">
        <v>217</v>
      </c>
    </row>
    <row r="1193" spans="1:9" x14ac:dyDescent="0.25">
      <c r="A1193" s="269"/>
      <c r="B1193" s="283" t="s">
        <v>1566</v>
      </c>
      <c r="C1193" s="388" t="s">
        <v>2621</v>
      </c>
      <c r="D1193" s="36" t="s">
        <v>191</v>
      </c>
      <c r="E1193" s="380">
        <v>1788.5</v>
      </c>
      <c r="F1193" s="39">
        <v>41746</v>
      </c>
      <c r="G1193" s="38">
        <v>1788.5</v>
      </c>
      <c r="H1193" s="98">
        <f t="shared" si="24"/>
        <v>0</v>
      </c>
      <c r="I1193" s="36" t="s">
        <v>217</v>
      </c>
    </row>
    <row r="1194" spans="1:9" x14ac:dyDescent="0.25">
      <c r="A1194" s="269"/>
      <c r="B1194" s="283" t="s">
        <v>1567</v>
      </c>
      <c r="C1194" s="388" t="s">
        <v>2621</v>
      </c>
      <c r="D1194" s="36" t="s">
        <v>2806</v>
      </c>
      <c r="E1194" s="380">
        <v>2604</v>
      </c>
      <c r="F1194" s="39">
        <v>41745</v>
      </c>
      <c r="G1194" s="38">
        <v>2604</v>
      </c>
      <c r="H1194" s="98">
        <f t="shared" si="24"/>
        <v>0</v>
      </c>
      <c r="I1194" s="36"/>
    </row>
    <row r="1195" spans="1:9" x14ac:dyDescent="0.25">
      <c r="A1195" s="269"/>
      <c r="B1195" s="283" t="s">
        <v>1569</v>
      </c>
      <c r="C1195" s="388" t="s">
        <v>2621</v>
      </c>
      <c r="D1195" s="36" t="s">
        <v>2807</v>
      </c>
      <c r="E1195" s="380">
        <v>19296</v>
      </c>
      <c r="F1195" s="55" t="s">
        <v>2808</v>
      </c>
      <c r="G1195" s="38">
        <v>19296</v>
      </c>
      <c r="H1195" s="98">
        <f t="shared" si="24"/>
        <v>0</v>
      </c>
      <c r="I1195" s="36"/>
    </row>
    <row r="1196" spans="1:9" x14ac:dyDescent="0.25">
      <c r="A1196" s="269"/>
      <c r="B1196" s="283" t="s">
        <v>1570</v>
      </c>
      <c r="C1196" s="388" t="s">
        <v>2621</v>
      </c>
      <c r="D1196" s="36" t="s">
        <v>147</v>
      </c>
      <c r="E1196" s="380">
        <v>46474.6</v>
      </c>
      <c r="F1196" s="39">
        <v>41746</v>
      </c>
      <c r="G1196" s="38">
        <v>46474.6</v>
      </c>
      <c r="H1196" s="98">
        <f t="shared" si="24"/>
        <v>0</v>
      </c>
      <c r="I1196" s="36" t="s">
        <v>21</v>
      </c>
    </row>
    <row r="1197" spans="1:9" x14ac:dyDescent="0.25">
      <c r="A1197" s="269"/>
      <c r="B1197" s="283" t="s">
        <v>1571</v>
      </c>
      <c r="C1197" s="388" t="s">
        <v>2621</v>
      </c>
      <c r="D1197" s="36" t="s">
        <v>18</v>
      </c>
      <c r="E1197" s="380">
        <v>1081.5</v>
      </c>
      <c r="F1197" s="39">
        <v>41745</v>
      </c>
      <c r="G1197" s="38">
        <v>1081.5</v>
      </c>
      <c r="H1197" s="98">
        <f t="shared" si="24"/>
        <v>0</v>
      </c>
      <c r="I1197" s="36"/>
    </row>
    <row r="1198" spans="1:9" x14ac:dyDescent="0.25">
      <c r="A1198" s="269"/>
      <c r="B1198" s="283" t="s">
        <v>1572</v>
      </c>
      <c r="C1198" s="388" t="s">
        <v>2621</v>
      </c>
      <c r="D1198" s="36" t="s">
        <v>63</v>
      </c>
      <c r="E1198" s="380">
        <v>2472</v>
      </c>
      <c r="F1198" s="39">
        <v>41746</v>
      </c>
      <c r="G1198" s="38">
        <v>2472</v>
      </c>
      <c r="H1198" s="98">
        <f t="shared" si="24"/>
        <v>0</v>
      </c>
      <c r="I1198" s="36" t="s">
        <v>21</v>
      </c>
    </row>
    <row r="1199" spans="1:9" x14ac:dyDescent="0.25">
      <c r="A1199" s="269"/>
      <c r="B1199" s="283" t="s">
        <v>1573</v>
      </c>
      <c r="C1199" s="388" t="s">
        <v>2621</v>
      </c>
      <c r="D1199" s="36" t="s">
        <v>91</v>
      </c>
      <c r="E1199" s="380">
        <v>23165.5</v>
      </c>
      <c r="F1199" s="39">
        <v>41745</v>
      </c>
      <c r="G1199" s="38">
        <v>23165.5</v>
      </c>
      <c r="H1199" s="98">
        <f t="shared" si="24"/>
        <v>0</v>
      </c>
      <c r="I1199" s="36"/>
    </row>
    <row r="1200" spans="1:9" x14ac:dyDescent="0.25">
      <c r="A1200" s="269"/>
      <c r="B1200" s="283" t="s">
        <v>1574</v>
      </c>
      <c r="C1200" s="388" t="s">
        <v>2621</v>
      </c>
      <c r="D1200" s="36" t="s">
        <v>91</v>
      </c>
      <c r="E1200" s="380">
        <v>6476</v>
      </c>
      <c r="F1200" s="39">
        <v>41745</v>
      </c>
      <c r="G1200" s="38">
        <v>6476</v>
      </c>
      <c r="H1200" s="98">
        <f t="shared" si="24"/>
        <v>0</v>
      </c>
      <c r="I1200" s="36"/>
    </row>
    <row r="1201" spans="1:9" x14ac:dyDescent="0.25">
      <c r="A1201" s="269"/>
      <c r="B1201" s="283" t="s">
        <v>1575</v>
      </c>
      <c r="C1201" s="388" t="s">
        <v>2621</v>
      </c>
      <c r="D1201" s="36" t="s">
        <v>28</v>
      </c>
      <c r="E1201" s="380">
        <v>5558</v>
      </c>
      <c r="F1201" s="39">
        <v>41745</v>
      </c>
      <c r="G1201" s="38">
        <v>5558</v>
      </c>
      <c r="H1201" s="98">
        <f t="shared" si="24"/>
        <v>0</v>
      </c>
      <c r="I1201" s="36" t="s">
        <v>8</v>
      </c>
    </row>
    <row r="1202" spans="1:9" x14ac:dyDescent="0.25">
      <c r="A1202" s="269"/>
      <c r="B1202" s="283" t="s">
        <v>1576</v>
      </c>
      <c r="C1202" s="388" t="s">
        <v>2621</v>
      </c>
      <c r="D1202" s="36" t="s">
        <v>892</v>
      </c>
      <c r="E1202" s="380">
        <v>1969</v>
      </c>
      <c r="F1202" s="39">
        <v>41745</v>
      </c>
      <c r="G1202" s="38">
        <v>1969</v>
      </c>
      <c r="H1202" s="98">
        <f t="shared" si="24"/>
        <v>0</v>
      </c>
      <c r="I1202" s="36"/>
    </row>
    <row r="1203" spans="1:9" x14ac:dyDescent="0.25">
      <c r="A1203" s="269">
        <v>41746</v>
      </c>
      <c r="B1203" s="283" t="s">
        <v>1578</v>
      </c>
      <c r="C1203" s="388" t="s">
        <v>2621</v>
      </c>
      <c r="D1203" s="36" t="s">
        <v>14</v>
      </c>
      <c r="E1203" s="380">
        <v>7886</v>
      </c>
      <c r="F1203" s="39">
        <v>41746</v>
      </c>
      <c r="G1203" s="38">
        <v>7886</v>
      </c>
      <c r="H1203" s="98">
        <f t="shared" si="24"/>
        <v>0</v>
      </c>
      <c r="I1203" s="40" t="s">
        <v>27</v>
      </c>
    </row>
    <row r="1204" spans="1:9" x14ac:dyDescent="0.25">
      <c r="A1204" s="269"/>
      <c r="B1204" s="283" t="s">
        <v>1579</v>
      </c>
      <c r="C1204" s="388" t="s">
        <v>2621</v>
      </c>
      <c r="D1204" s="36" t="s">
        <v>2809</v>
      </c>
      <c r="E1204" s="380">
        <v>4500</v>
      </c>
      <c r="F1204" s="39">
        <v>41746</v>
      </c>
      <c r="G1204" s="38">
        <v>4500</v>
      </c>
      <c r="H1204" s="98">
        <f>E1204-G1204</f>
        <v>0</v>
      </c>
      <c r="I1204" s="36" t="s">
        <v>12</v>
      </c>
    </row>
    <row r="1205" spans="1:9" x14ac:dyDescent="0.25">
      <c r="A1205" s="269"/>
      <c r="B1205" s="283" t="s">
        <v>1580</v>
      </c>
      <c r="C1205" s="388" t="s">
        <v>2621</v>
      </c>
      <c r="D1205" s="36" t="s">
        <v>494</v>
      </c>
      <c r="E1205" s="380">
        <v>23.5</v>
      </c>
      <c r="F1205" s="39">
        <v>41746</v>
      </c>
      <c r="G1205" s="38">
        <v>23.5</v>
      </c>
      <c r="H1205" s="98">
        <f t="shared" si="24"/>
        <v>0</v>
      </c>
      <c r="I1205" s="36"/>
    </row>
    <row r="1206" spans="1:9" x14ac:dyDescent="0.25">
      <c r="A1206" s="269"/>
      <c r="B1206" s="283" t="s">
        <v>1581</v>
      </c>
      <c r="C1206" s="388" t="s">
        <v>2621</v>
      </c>
      <c r="D1206" s="36" t="s">
        <v>106</v>
      </c>
      <c r="E1206" s="380">
        <v>63188</v>
      </c>
      <c r="F1206" s="39">
        <v>41753</v>
      </c>
      <c r="G1206" s="38">
        <v>63188</v>
      </c>
      <c r="H1206" s="98">
        <f t="shared" si="24"/>
        <v>0</v>
      </c>
      <c r="I1206" s="36" t="s">
        <v>65</v>
      </c>
    </row>
    <row r="1207" spans="1:9" x14ac:dyDescent="0.25">
      <c r="A1207" s="269"/>
      <c r="B1207" s="283" t="s">
        <v>1582</v>
      </c>
      <c r="C1207" s="388" t="s">
        <v>2621</v>
      </c>
      <c r="D1207" s="36" t="s">
        <v>839</v>
      </c>
      <c r="E1207" s="380">
        <v>4893</v>
      </c>
      <c r="F1207" s="39">
        <v>41746</v>
      </c>
      <c r="G1207" s="38">
        <v>4893</v>
      </c>
      <c r="H1207" s="98">
        <f t="shared" si="24"/>
        <v>0</v>
      </c>
      <c r="I1207" s="36" t="s">
        <v>27</v>
      </c>
    </row>
    <row r="1208" spans="1:9" x14ac:dyDescent="0.25">
      <c r="A1208" s="269"/>
      <c r="B1208" s="283" t="s">
        <v>1583</v>
      </c>
      <c r="C1208" s="388" t="s">
        <v>2621</v>
      </c>
      <c r="D1208" s="36" t="s">
        <v>98</v>
      </c>
      <c r="E1208" s="380">
        <v>10103</v>
      </c>
      <c r="F1208" s="39">
        <v>41750</v>
      </c>
      <c r="G1208" s="38">
        <v>10103</v>
      </c>
      <c r="H1208" s="98">
        <f t="shared" si="24"/>
        <v>0</v>
      </c>
      <c r="I1208" s="36" t="s">
        <v>65</v>
      </c>
    </row>
    <row r="1209" spans="1:9" x14ac:dyDescent="0.25">
      <c r="A1209" s="269"/>
      <c r="B1209" s="283" t="s">
        <v>1584</v>
      </c>
      <c r="C1209" s="388" t="s">
        <v>2621</v>
      </c>
      <c r="D1209" s="36" t="s">
        <v>2810</v>
      </c>
      <c r="E1209" s="380">
        <v>105698</v>
      </c>
      <c r="F1209" s="42">
        <v>41777</v>
      </c>
      <c r="G1209" s="44">
        <v>105698</v>
      </c>
      <c r="H1209" s="98">
        <f t="shared" si="24"/>
        <v>0</v>
      </c>
      <c r="I1209" s="36" t="s">
        <v>65</v>
      </c>
    </row>
    <row r="1210" spans="1:9" x14ac:dyDescent="0.25">
      <c r="A1210" s="269"/>
      <c r="B1210" s="283" t="s">
        <v>1585</v>
      </c>
      <c r="C1210" s="388" t="s">
        <v>2621</v>
      </c>
      <c r="D1210" s="36" t="s">
        <v>74</v>
      </c>
      <c r="E1210" s="380">
        <v>23112</v>
      </c>
      <c r="F1210" s="39">
        <v>41746</v>
      </c>
      <c r="G1210" s="38">
        <v>23112</v>
      </c>
      <c r="H1210" s="98">
        <f t="shared" si="24"/>
        <v>0</v>
      </c>
      <c r="I1210" s="36"/>
    </row>
    <row r="1211" spans="1:9" x14ac:dyDescent="0.25">
      <c r="A1211" s="269"/>
      <c r="B1211" s="283" t="s">
        <v>1586</v>
      </c>
      <c r="C1211" s="388" t="s">
        <v>2621</v>
      </c>
      <c r="D1211" s="36" t="s">
        <v>60</v>
      </c>
      <c r="E1211" s="380">
        <v>4295</v>
      </c>
      <c r="F1211" s="390" t="s">
        <v>2811</v>
      </c>
      <c r="G1211" s="38">
        <v>4295</v>
      </c>
      <c r="H1211" s="98">
        <f t="shared" si="24"/>
        <v>0</v>
      </c>
      <c r="I1211" s="36"/>
    </row>
    <row r="1212" spans="1:9" x14ac:dyDescent="0.25">
      <c r="A1212" s="269"/>
      <c r="B1212" s="283" t="s">
        <v>1588</v>
      </c>
      <c r="C1212" s="388" t="s">
        <v>2621</v>
      </c>
      <c r="D1212" s="36" t="s">
        <v>8</v>
      </c>
      <c r="E1212" s="380">
        <v>3956</v>
      </c>
      <c r="F1212" s="39">
        <v>41746</v>
      </c>
      <c r="G1212" s="38">
        <v>3956</v>
      </c>
      <c r="H1212" s="98">
        <f t="shared" si="24"/>
        <v>0</v>
      </c>
      <c r="I1212" s="36" t="s">
        <v>8</v>
      </c>
    </row>
    <row r="1213" spans="1:9" x14ac:dyDescent="0.25">
      <c r="A1213" s="269"/>
      <c r="B1213" s="283" t="s">
        <v>1589</v>
      </c>
      <c r="C1213" s="388" t="s">
        <v>2621</v>
      </c>
      <c r="D1213" s="36" t="s">
        <v>8</v>
      </c>
      <c r="E1213" s="380">
        <v>2441</v>
      </c>
      <c r="F1213" s="39">
        <v>41746</v>
      </c>
      <c r="G1213" s="38">
        <v>2441</v>
      </c>
      <c r="H1213" s="98">
        <f t="shared" si="24"/>
        <v>0</v>
      </c>
      <c r="I1213" s="36" t="s">
        <v>8</v>
      </c>
    </row>
    <row r="1214" spans="1:9" x14ac:dyDescent="0.25">
      <c r="A1214" s="269"/>
      <c r="B1214" s="283" t="s">
        <v>1590</v>
      </c>
      <c r="C1214" s="388" t="s">
        <v>2621</v>
      </c>
      <c r="D1214" s="36" t="s">
        <v>839</v>
      </c>
      <c r="E1214" s="380">
        <v>7761.5</v>
      </c>
      <c r="F1214" s="39">
        <v>41746</v>
      </c>
      <c r="G1214" s="38">
        <v>7761.5</v>
      </c>
      <c r="H1214" s="98">
        <f t="shared" si="24"/>
        <v>0</v>
      </c>
      <c r="I1214" s="36" t="s">
        <v>27</v>
      </c>
    </row>
    <row r="1215" spans="1:9" x14ac:dyDescent="0.25">
      <c r="A1215" s="269"/>
      <c r="B1215" s="283" t="s">
        <v>1591</v>
      </c>
      <c r="C1215" s="388" t="s">
        <v>2621</v>
      </c>
      <c r="D1215" s="36" t="s">
        <v>12</v>
      </c>
      <c r="E1215" s="380">
        <v>678</v>
      </c>
      <c r="F1215" s="39">
        <v>41746</v>
      </c>
      <c r="G1215" s="38">
        <v>678</v>
      </c>
      <c r="H1215" s="98">
        <f t="shared" si="24"/>
        <v>0</v>
      </c>
      <c r="I1215" s="36"/>
    </row>
    <row r="1216" spans="1:9" x14ac:dyDescent="0.25">
      <c r="A1216" s="269"/>
      <c r="B1216" s="283" t="s">
        <v>1592</v>
      </c>
      <c r="C1216" s="388" t="s">
        <v>2621</v>
      </c>
      <c r="D1216" s="36" t="s">
        <v>64</v>
      </c>
      <c r="E1216" s="380">
        <v>12977.5</v>
      </c>
      <c r="F1216" s="39">
        <v>41746</v>
      </c>
      <c r="G1216" s="38">
        <v>12977.5</v>
      </c>
      <c r="H1216" s="98">
        <f t="shared" si="24"/>
        <v>0</v>
      </c>
      <c r="I1216" s="36" t="s">
        <v>65</v>
      </c>
    </row>
    <row r="1217" spans="1:9" x14ac:dyDescent="0.25">
      <c r="A1217" s="269"/>
      <c r="B1217" s="283" t="s">
        <v>1593</v>
      </c>
      <c r="C1217" s="388" t="s">
        <v>2621</v>
      </c>
      <c r="D1217" s="36" t="s">
        <v>16</v>
      </c>
      <c r="E1217" s="380">
        <v>190888.85</v>
      </c>
      <c r="F1217" s="42">
        <v>41781</v>
      </c>
      <c r="G1217" s="44">
        <v>190888.85</v>
      </c>
      <c r="H1217" s="98">
        <f t="shared" si="24"/>
        <v>0</v>
      </c>
      <c r="I1217" s="36" t="s">
        <v>162</v>
      </c>
    </row>
    <row r="1218" spans="1:9" x14ac:dyDescent="0.25">
      <c r="A1218" s="269"/>
      <c r="B1218" s="283" t="s">
        <v>1594</v>
      </c>
      <c r="C1218" s="388" t="s">
        <v>2621</v>
      </c>
      <c r="D1218" s="36" t="s">
        <v>133</v>
      </c>
      <c r="E1218" s="380">
        <v>17991</v>
      </c>
      <c r="F1218" s="39">
        <v>41746</v>
      </c>
      <c r="G1218" s="38">
        <v>17991</v>
      </c>
      <c r="H1218" s="98">
        <f t="shared" si="24"/>
        <v>0</v>
      </c>
      <c r="I1218" s="36"/>
    </row>
    <row r="1219" spans="1:9" x14ac:dyDescent="0.25">
      <c r="A1219" s="269"/>
      <c r="B1219" s="283" t="s">
        <v>1595</v>
      </c>
      <c r="C1219" s="388" t="s">
        <v>2621</v>
      </c>
      <c r="D1219" s="36" t="s">
        <v>795</v>
      </c>
      <c r="E1219" s="380">
        <v>5322.8</v>
      </c>
      <c r="F1219" s="42" t="s">
        <v>2812</v>
      </c>
      <c r="G1219" s="38">
        <v>5322.8</v>
      </c>
      <c r="H1219" s="98">
        <f t="shared" si="24"/>
        <v>0</v>
      </c>
      <c r="I1219" s="36" t="s">
        <v>27</v>
      </c>
    </row>
    <row r="1220" spans="1:9" x14ac:dyDescent="0.25">
      <c r="A1220" s="269"/>
      <c r="B1220" s="283" t="s">
        <v>1596</v>
      </c>
      <c r="C1220" s="388" t="s">
        <v>2621</v>
      </c>
      <c r="D1220" s="36" t="s">
        <v>64</v>
      </c>
      <c r="E1220" s="380">
        <v>563</v>
      </c>
      <c r="F1220" s="39">
        <v>41746</v>
      </c>
      <c r="G1220" s="38">
        <v>563</v>
      </c>
      <c r="H1220" s="98">
        <f t="shared" si="24"/>
        <v>0</v>
      </c>
      <c r="I1220" s="36" t="s">
        <v>65</v>
      </c>
    </row>
    <row r="1221" spans="1:9" x14ac:dyDescent="0.25">
      <c r="A1221" s="269"/>
      <c r="B1221" s="283" t="s">
        <v>1597</v>
      </c>
      <c r="C1221" s="388" t="s">
        <v>2621</v>
      </c>
      <c r="D1221" s="36" t="s">
        <v>1172</v>
      </c>
      <c r="E1221" s="380">
        <v>427</v>
      </c>
      <c r="F1221" s="39">
        <v>41746</v>
      </c>
      <c r="G1221" s="38">
        <v>427</v>
      </c>
      <c r="H1221" s="98">
        <f t="shared" si="24"/>
        <v>0</v>
      </c>
      <c r="I1221" s="36" t="s">
        <v>27</v>
      </c>
    </row>
    <row r="1222" spans="1:9" x14ac:dyDescent="0.25">
      <c r="A1222" s="269"/>
      <c r="B1222" s="283" t="s">
        <v>1598</v>
      </c>
      <c r="C1222" s="388" t="s">
        <v>2621</v>
      </c>
      <c r="D1222" s="378" t="s">
        <v>53</v>
      </c>
      <c r="E1222" s="379">
        <v>0</v>
      </c>
      <c r="F1222" s="39"/>
      <c r="G1222" s="38"/>
      <c r="H1222" s="98">
        <f t="shared" si="24"/>
        <v>0</v>
      </c>
      <c r="I1222" s="36" t="s">
        <v>513</v>
      </c>
    </row>
    <row r="1223" spans="1:9" x14ac:dyDescent="0.25">
      <c r="A1223" s="269"/>
      <c r="B1223" s="283" t="s">
        <v>1599</v>
      </c>
      <c r="C1223" s="388" t="s">
        <v>2621</v>
      </c>
      <c r="D1223" s="36" t="s">
        <v>250</v>
      </c>
      <c r="E1223" s="380">
        <v>18181</v>
      </c>
      <c r="F1223" s="39">
        <v>41746</v>
      </c>
      <c r="G1223" s="38">
        <v>18181</v>
      </c>
      <c r="H1223" s="98">
        <f t="shared" si="24"/>
        <v>0</v>
      </c>
      <c r="I1223" s="36" t="s">
        <v>12</v>
      </c>
    </row>
    <row r="1224" spans="1:9" x14ac:dyDescent="0.25">
      <c r="A1224" s="269"/>
      <c r="B1224" s="283" t="s">
        <v>1601</v>
      </c>
      <c r="C1224" s="388" t="s">
        <v>2621</v>
      </c>
      <c r="D1224" s="36" t="s">
        <v>1793</v>
      </c>
      <c r="E1224" s="380">
        <v>1814.2</v>
      </c>
      <c r="F1224" s="39">
        <v>41746</v>
      </c>
      <c r="G1224" s="38">
        <v>1814.2</v>
      </c>
      <c r="H1224" s="98">
        <f t="shared" si="24"/>
        <v>0</v>
      </c>
      <c r="I1224" s="36" t="s">
        <v>12</v>
      </c>
    </row>
    <row r="1225" spans="1:9" x14ac:dyDescent="0.25">
      <c r="A1225" s="269"/>
      <c r="B1225" s="283" t="s">
        <v>1602</v>
      </c>
      <c r="C1225" s="388" t="s">
        <v>2621</v>
      </c>
      <c r="D1225" s="36" t="s">
        <v>490</v>
      </c>
      <c r="E1225" s="380">
        <v>3035.2</v>
      </c>
      <c r="F1225" s="39">
        <v>41746</v>
      </c>
      <c r="G1225" s="38">
        <v>3035.2</v>
      </c>
      <c r="H1225" s="98">
        <f t="shared" si="24"/>
        <v>0</v>
      </c>
      <c r="I1225" s="36" t="s">
        <v>12</v>
      </c>
    </row>
    <row r="1226" spans="1:9" x14ac:dyDescent="0.25">
      <c r="A1226" s="269"/>
      <c r="B1226" s="283" t="s">
        <v>1604</v>
      </c>
      <c r="C1226" s="388" t="s">
        <v>2621</v>
      </c>
      <c r="D1226" s="36" t="s">
        <v>22</v>
      </c>
      <c r="E1226" s="380">
        <v>5454</v>
      </c>
      <c r="F1226" s="39">
        <v>41746</v>
      </c>
      <c r="G1226" s="38">
        <v>5454</v>
      </c>
      <c r="H1226" s="98">
        <f t="shared" si="24"/>
        <v>0</v>
      </c>
      <c r="I1226" s="36"/>
    </row>
    <row r="1227" spans="1:9" x14ac:dyDescent="0.25">
      <c r="A1227" s="269"/>
      <c r="B1227" s="283" t="s">
        <v>1606</v>
      </c>
      <c r="C1227" s="388" t="s">
        <v>2621</v>
      </c>
      <c r="D1227" s="36" t="s">
        <v>2785</v>
      </c>
      <c r="E1227" s="380">
        <v>1304</v>
      </c>
      <c r="F1227" s="39">
        <v>41746</v>
      </c>
      <c r="G1227" s="38">
        <v>1304</v>
      </c>
      <c r="H1227" s="98">
        <f t="shared" si="24"/>
        <v>0</v>
      </c>
      <c r="I1227" s="36" t="s">
        <v>12</v>
      </c>
    </row>
    <row r="1228" spans="1:9" x14ac:dyDescent="0.25">
      <c r="A1228" s="269"/>
      <c r="B1228" s="283" t="s">
        <v>1607</v>
      </c>
      <c r="C1228" s="388" t="s">
        <v>2621</v>
      </c>
      <c r="D1228" s="36" t="s">
        <v>1568</v>
      </c>
      <c r="E1228" s="380">
        <v>4172</v>
      </c>
      <c r="F1228" s="39">
        <v>41746</v>
      </c>
      <c r="G1228" s="38">
        <v>4172</v>
      </c>
      <c r="H1228" s="98">
        <f t="shared" si="24"/>
        <v>0</v>
      </c>
      <c r="I1228" s="36" t="s">
        <v>12</v>
      </c>
    </row>
    <row r="1229" spans="1:9" x14ac:dyDescent="0.25">
      <c r="A1229" s="269"/>
      <c r="B1229" s="283" t="s">
        <v>1608</v>
      </c>
      <c r="C1229" s="388" t="s">
        <v>2621</v>
      </c>
      <c r="D1229" s="36" t="s">
        <v>340</v>
      </c>
      <c r="E1229" s="380">
        <v>23013.5</v>
      </c>
      <c r="F1229" s="39">
        <v>41748</v>
      </c>
      <c r="G1229" s="38">
        <v>23013.5</v>
      </c>
      <c r="H1229" s="98">
        <f t="shared" si="24"/>
        <v>0</v>
      </c>
      <c r="I1229" s="36" t="s">
        <v>217</v>
      </c>
    </row>
    <row r="1230" spans="1:9" x14ac:dyDescent="0.25">
      <c r="A1230" s="269"/>
      <c r="B1230" s="283" t="s">
        <v>1609</v>
      </c>
      <c r="C1230" s="388" t="s">
        <v>2621</v>
      </c>
      <c r="D1230" s="36" t="s">
        <v>124</v>
      </c>
      <c r="E1230" s="380">
        <v>10408</v>
      </c>
      <c r="F1230" s="39">
        <v>41746</v>
      </c>
      <c r="G1230" s="38">
        <v>10408</v>
      </c>
      <c r="H1230" s="98">
        <f t="shared" si="24"/>
        <v>0</v>
      </c>
      <c r="I1230" s="36" t="s">
        <v>12</v>
      </c>
    </row>
    <row r="1231" spans="1:9" x14ac:dyDescent="0.25">
      <c r="A1231" s="269"/>
      <c r="B1231" s="283" t="s">
        <v>1610</v>
      </c>
      <c r="C1231" s="388" t="s">
        <v>2621</v>
      </c>
      <c r="D1231" s="36" t="s">
        <v>35</v>
      </c>
      <c r="E1231" s="380">
        <v>1358</v>
      </c>
      <c r="F1231" s="39">
        <v>41746</v>
      </c>
      <c r="G1231" s="38">
        <v>1358</v>
      </c>
      <c r="H1231" s="98">
        <f t="shared" si="24"/>
        <v>0</v>
      </c>
      <c r="I1231" s="36" t="s">
        <v>12</v>
      </c>
    </row>
    <row r="1232" spans="1:9" x14ac:dyDescent="0.25">
      <c r="A1232" s="269"/>
      <c r="B1232" s="283" t="s">
        <v>1611</v>
      </c>
      <c r="C1232" s="388" t="s">
        <v>2621</v>
      </c>
      <c r="D1232" s="36" t="s">
        <v>47</v>
      </c>
      <c r="E1232" s="380">
        <v>4953.5</v>
      </c>
      <c r="F1232" s="39">
        <v>41746</v>
      </c>
      <c r="G1232" s="38">
        <v>4953.5</v>
      </c>
      <c r="H1232" s="98">
        <f t="shared" si="24"/>
        <v>0</v>
      </c>
      <c r="I1232" s="36" t="s">
        <v>12</v>
      </c>
    </row>
    <row r="1233" spans="1:9" x14ac:dyDescent="0.25">
      <c r="A1233" s="269"/>
      <c r="B1233" s="283" t="s">
        <v>1612</v>
      </c>
      <c r="C1233" s="388" t="s">
        <v>2621</v>
      </c>
      <c r="D1233" s="36" t="s">
        <v>2813</v>
      </c>
      <c r="E1233" s="380">
        <v>7480</v>
      </c>
      <c r="F1233" s="39">
        <v>41748</v>
      </c>
      <c r="G1233" s="38">
        <v>7480</v>
      </c>
      <c r="H1233" s="98">
        <f t="shared" si="24"/>
        <v>0</v>
      </c>
      <c r="I1233" s="36" t="s">
        <v>217</v>
      </c>
    </row>
    <row r="1234" spans="1:9" x14ac:dyDescent="0.25">
      <c r="A1234" s="269"/>
      <c r="B1234" s="283" t="s">
        <v>1613</v>
      </c>
      <c r="C1234" s="388" t="s">
        <v>2621</v>
      </c>
      <c r="D1234" s="36" t="s">
        <v>2053</v>
      </c>
      <c r="E1234" s="380">
        <v>2635</v>
      </c>
      <c r="F1234" s="39">
        <v>41748</v>
      </c>
      <c r="G1234" s="38">
        <v>2635</v>
      </c>
      <c r="H1234" s="98">
        <f t="shared" si="24"/>
        <v>0</v>
      </c>
      <c r="I1234" s="36" t="s">
        <v>217</v>
      </c>
    </row>
    <row r="1235" spans="1:9" x14ac:dyDescent="0.25">
      <c r="A1235" s="269"/>
      <c r="B1235" s="283"/>
      <c r="C1235" s="388"/>
      <c r="D1235" s="31" t="s">
        <v>1918</v>
      </c>
      <c r="E1235" s="58"/>
      <c r="F1235" s="59"/>
      <c r="G1235" s="58"/>
      <c r="H1235" s="331">
        <f t="shared" si="24"/>
        <v>0</v>
      </c>
    </row>
    <row r="1236" spans="1:9" x14ac:dyDescent="0.25">
      <c r="A1236" s="269"/>
      <c r="B1236" s="264"/>
      <c r="C1236" s="388"/>
      <c r="D1236" s="31" t="s">
        <v>1918</v>
      </c>
      <c r="E1236" s="58"/>
      <c r="F1236" s="340"/>
      <c r="G1236" s="58"/>
      <c r="H1236" s="331"/>
    </row>
    <row r="1237" spans="1:9" x14ac:dyDescent="0.25">
      <c r="A1237" s="395"/>
      <c r="B1237" s="396"/>
      <c r="C1237" s="397"/>
      <c r="D1237" s="31" t="s">
        <v>1997</v>
      </c>
      <c r="E1237" s="58"/>
      <c r="F1237" s="340"/>
      <c r="G1237" s="58"/>
      <c r="H1237" s="398"/>
    </row>
    <row r="1238" spans="1:9" x14ac:dyDescent="0.25">
      <c r="A1238" s="269"/>
      <c r="B1238" s="264"/>
      <c r="C1238" s="375"/>
      <c r="D1238" s="135" t="s">
        <v>935</v>
      </c>
      <c r="E1238" s="60"/>
      <c r="F1238" s="399"/>
      <c r="G1238" s="60"/>
      <c r="H1238" s="60"/>
    </row>
    <row r="1239" spans="1:9" ht="18.75" x14ac:dyDescent="0.3">
      <c r="A1239" s="592" t="str">
        <f>A1170</f>
        <v>REMISIONES DE    ABRIL         2 0 1 4</v>
      </c>
      <c r="B1239" s="592"/>
      <c r="C1239" s="592"/>
      <c r="D1239" s="592"/>
      <c r="E1239" s="592"/>
      <c r="F1239" s="592"/>
      <c r="G1239" s="339"/>
      <c r="H1239" s="135"/>
    </row>
    <row r="1240" spans="1:9" ht="35.25" thickBot="1" x14ac:dyDescent="0.35">
      <c r="A1240" s="255" t="s">
        <v>1</v>
      </c>
      <c r="B1240" s="291" t="s">
        <v>2</v>
      </c>
      <c r="C1240" s="292"/>
      <c r="D1240" s="258" t="s">
        <v>1531</v>
      </c>
      <c r="E1240" s="259" t="s">
        <v>4</v>
      </c>
      <c r="F1240" s="418" t="s">
        <v>5</v>
      </c>
      <c r="G1240" s="419" t="s">
        <v>6</v>
      </c>
      <c r="H1240" s="420" t="s">
        <v>7</v>
      </c>
    </row>
    <row r="1241" spans="1:9" ht="15.75" thickTop="1" x14ac:dyDescent="0.25">
      <c r="A1241" s="362">
        <v>41746</v>
      </c>
      <c r="B1241" s="363" t="s">
        <v>1614</v>
      </c>
      <c r="C1241" s="388" t="s">
        <v>2621</v>
      </c>
      <c r="D1241" s="36" t="s">
        <v>85</v>
      </c>
      <c r="E1241" s="380">
        <v>14136</v>
      </c>
      <c r="F1241" s="39">
        <v>41748</v>
      </c>
      <c r="G1241" s="38">
        <v>14136</v>
      </c>
      <c r="H1241" s="467">
        <f>E1241-G1241</f>
        <v>0</v>
      </c>
      <c r="I1241" s="36" t="s">
        <v>217</v>
      </c>
    </row>
    <row r="1242" spans="1:9" x14ac:dyDescent="0.25">
      <c r="A1242" s="269"/>
      <c r="B1242" s="283" t="s">
        <v>1616</v>
      </c>
      <c r="C1242" s="388" t="s">
        <v>2621</v>
      </c>
      <c r="D1242" s="36" t="s">
        <v>137</v>
      </c>
      <c r="E1242" s="380">
        <v>4069</v>
      </c>
      <c r="F1242" s="43" t="s">
        <v>2814</v>
      </c>
      <c r="G1242" s="38">
        <v>4069</v>
      </c>
      <c r="H1242" s="331">
        <f t="shared" ref="H1242:H1304" si="25">E1242-G1242</f>
        <v>0</v>
      </c>
      <c r="I1242" s="36"/>
    </row>
    <row r="1243" spans="1:9" x14ac:dyDescent="0.25">
      <c r="A1243" s="269"/>
      <c r="B1243" s="283" t="s">
        <v>1617</v>
      </c>
      <c r="C1243" s="388" t="s">
        <v>2621</v>
      </c>
      <c r="D1243" s="20" t="s">
        <v>91</v>
      </c>
      <c r="E1243" s="315">
        <v>19705.72</v>
      </c>
      <c r="F1243" s="324" t="s">
        <v>2815</v>
      </c>
      <c r="G1243" s="52">
        <v>19705.72</v>
      </c>
      <c r="H1243" s="331">
        <f t="shared" si="25"/>
        <v>0</v>
      </c>
      <c r="I1243" s="20" t="s">
        <v>217</v>
      </c>
    </row>
    <row r="1244" spans="1:9" x14ac:dyDescent="0.25">
      <c r="A1244" s="269"/>
      <c r="B1244" s="283" t="s">
        <v>1618</v>
      </c>
      <c r="C1244" s="388" t="s">
        <v>2621</v>
      </c>
      <c r="D1244" s="36" t="s">
        <v>2816</v>
      </c>
      <c r="E1244" s="380">
        <v>11144</v>
      </c>
      <c r="F1244" s="39">
        <v>41746</v>
      </c>
      <c r="G1244" s="38">
        <v>11144</v>
      </c>
      <c r="H1244" s="98">
        <f t="shared" si="25"/>
        <v>0</v>
      </c>
      <c r="I1244" s="36" t="s">
        <v>12</v>
      </c>
    </row>
    <row r="1245" spans="1:9" x14ac:dyDescent="0.25">
      <c r="A1245" s="269"/>
      <c r="B1245" s="283" t="s">
        <v>1619</v>
      </c>
      <c r="C1245" s="388" t="s">
        <v>2621</v>
      </c>
      <c r="D1245" s="20" t="s">
        <v>2817</v>
      </c>
      <c r="E1245" s="315">
        <v>3675</v>
      </c>
      <c r="F1245" s="53">
        <v>41746</v>
      </c>
      <c r="G1245" s="52">
        <v>3675</v>
      </c>
      <c r="H1245" s="98">
        <f t="shared" si="25"/>
        <v>0</v>
      </c>
      <c r="I1245" s="20"/>
    </row>
    <row r="1246" spans="1:9" x14ac:dyDescent="0.25">
      <c r="A1246" s="269"/>
      <c r="B1246" s="283" t="s">
        <v>1620</v>
      </c>
      <c r="C1246" s="388" t="s">
        <v>2621</v>
      </c>
      <c r="D1246" s="36" t="s">
        <v>36</v>
      </c>
      <c r="E1246" s="380">
        <v>18091</v>
      </c>
      <c r="F1246" s="39">
        <v>41746</v>
      </c>
      <c r="G1246" s="38">
        <v>18091</v>
      </c>
      <c r="H1246" s="98">
        <f t="shared" si="25"/>
        <v>0</v>
      </c>
      <c r="I1246" s="36"/>
    </row>
    <row r="1247" spans="1:9" x14ac:dyDescent="0.25">
      <c r="A1247" s="269"/>
      <c r="B1247" s="283" t="s">
        <v>1621</v>
      </c>
      <c r="C1247" s="388" t="s">
        <v>2621</v>
      </c>
      <c r="D1247" s="36" t="s">
        <v>106</v>
      </c>
      <c r="E1247" s="380">
        <v>44007</v>
      </c>
      <c r="F1247" s="39">
        <v>41753</v>
      </c>
      <c r="G1247" s="38">
        <v>44007</v>
      </c>
      <c r="H1247" s="98">
        <f t="shared" si="25"/>
        <v>0</v>
      </c>
      <c r="I1247" s="36"/>
    </row>
    <row r="1248" spans="1:9" x14ac:dyDescent="0.25">
      <c r="A1248" s="269"/>
      <c r="B1248" s="283" t="s">
        <v>1623</v>
      </c>
      <c r="C1248" s="388" t="s">
        <v>2621</v>
      </c>
      <c r="D1248" s="36" t="s">
        <v>795</v>
      </c>
      <c r="E1248" s="380">
        <v>1484</v>
      </c>
      <c r="F1248" s="39">
        <v>41746</v>
      </c>
      <c r="G1248" s="38">
        <v>1484</v>
      </c>
      <c r="H1248" s="98">
        <f t="shared" si="25"/>
        <v>0</v>
      </c>
      <c r="I1248" s="36" t="s">
        <v>12</v>
      </c>
    </row>
    <row r="1249" spans="1:9" x14ac:dyDescent="0.25">
      <c r="A1249" s="269"/>
      <c r="B1249" s="283" t="s">
        <v>1625</v>
      </c>
      <c r="C1249" s="388" t="s">
        <v>2621</v>
      </c>
      <c r="D1249" s="36" t="s">
        <v>2818</v>
      </c>
      <c r="E1249" s="380">
        <v>1011.5</v>
      </c>
      <c r="F1249" s="39">
        <v>41746</v>
      </c>
      <c r="G1249" s="38">
        <v>1011.5</v>
      </c>
      <c r="H1249" s="98">
        <f t="shared" si="25"/>
        <v>0</v>
      </c>
      <c r="I1249" s="36" t="s">
        <v>12</v>
      </c>
    </row>
    <row r="1250" spans="1:9" x14ac:dyDescent="0.25">
      <c r="A1250" s="269"/>
      <c r="B1250" s="283" t="s">
        <v>1626</v>
      </c>
      <c r="C1250" s="388" t="s">
        <v>2621</v>
      </c>
      <c r="D1250" s="36" t="s">
        <v>250</v>
      </c>
      <c r="E1250" s="380">
        <v>4805</v>
      </c>
      <c r="F1250" s="39">
        <v>41746</v>
      </c>
      <c r="G1250" s="38">
        <v>4805</v>
      </c>
      <c r="H1250" s="98">
        <f t="shared" si="25"/>
        <v>0</v>
      </c>
      <c r="I1250" s="36" t="s">
        <v>12</v>
      </c>
    </row>
    <row r="1251" spans="1:9" x14ac:dyDescent="0.25">
      <c r="A1251" s="269"/>
      <c r="B1251" s="283" t="s">
        <v>1627</v>
      </c>
      <c r="C1251" s="388" t="s">
        <v>2621</v>
      </c>
      <c r="D1251" s="36" t="s">
        <v>8</v>
      </c>
      <c r="E1251" s="380">
        <v>1310.5</v>
      </c>
      <c r="F1251" s="39">
        <v>41746</v>
      </c>
      <c r="G1251" s="38">
        <v>1310.5</v>
      </c>
      <c r="H1251" s="98">
        <f t="shared" si="25"/>
        <v>0</v>
      </c>
      <c r="I1251" s="36" t="s">
        <v>8</v>
      </c>
    </row>
    <row r="1252" spans="1:9" x14ac:dyDescent="0.25">
      <c r="A1252" s="269"/>
      <c r="B1252" s="283" t="s">
        <v>1628</v>
      </c>
      <c r="C1252" s="388" t="s">
        <v>2621</v>
      </c>
      <c r="D1252" s="36" t="s">
        <v>19</v>
      </c>
      <c r="E1252" s="380">
        <v>25714.15</v>
      </c>
      <c r="F1252" s="39">
        <v>41753</v>
      </c>
      <c r="G1252" s="38">
        <v>25714.15</v>
      </c>
      <c r="H1252" s="98">
        <f t="shared" si="25"/>
        <v>0</v>
      </c>
      <c r="I1252" s="36"/>
    </row>
    <row r="1253" spans="1:9" x14ac:dyDescent="0.25">
      <c r="A1253" s="269"/>
      <c r="B1253" s="283" t="s">
        <v>1629</v>
      </c>
      <c r="C1253" s="388" t="s">
        <v>2621</v>
      </c>
      <c r="D1253" s="36" t="s">
        <v>8</v>
      </c>
      <c r="E1253" s="380">
        <v>1263</v>
      </c>
      <c r="F1253" s="39">
        <v>41746</v>
      </c>
      <c r="G1253" s="38">
        <v>1263</v>
      </c>
      <c r="H1253" s="98">
        <f t="shared" si="25"/>
        <v>0</v>
      </c>
      <c r="I1253" s="36" t="s">
        <v>8</v>
      </c>
    </row>
    <row r="1254" spans="1:9" x14ac:dyDescent="0.25">
      <c r="A1254" s="269"/>
      <c r="B1254" s="283" t="s">
        <v>1630</v>
      </c>
      <c r="C1254" s="388" t="s">
        <v>2621</v>
      </c>
      <c r="D1254" s="36" t="s">
        <v>74</v>
      </c>
      <c r="E1254" s="380">
        <v>7268</v>
      </c>
      <c r="F1254" s="39">
        <v>41746</v>
      </c>
      <c r="G1254" s="38">
        <v>7268</v>
      </c>
      <c r="H1254" s="98">
        <f t="shared" si="25"/>
        <v>0</v>
      </c>
      <c r="I1254" s="36"/>
    </row>
    <row r="1255" spans="1:9" x14ac:dyDescent="0.25">
      <c r="A1255" s="269"/>
      <c r="B1255" s="283" t="s">
        <v>1632</v>
      </c>
      <c r="C1255" s="388" t="s">
        <v>2621</v>
      </c>
      <c r="D1255" s="36" t="s">
        <v>124</v>
      </c>
      <c r="E1255" s="380">
        <v>4321</v>
      </c>
      <c r="F1255" s="39">
        <v>41750</v>
      </c>
      <c r="G1255" s="38">
        <v>4321</v>
      </c>
      <c r="H1255" s="98">
        <f t="shared" si="25"/>
        <v>0</v>
      </c>
      <c r="I1255" s="36" t="s">
        <v>21</v>
      </c>
    </row>
    <row r="1256" spans="1:9" x14ac:dyDescent="0.25">
      <c r="A1256" s="269"/>
      <c r="B1256" s="283" t="s">
        <v>1634</v>
      </c>
      <c r="C1256" s="388" t="s">
        <v>2621</v>
      </c>
      <c r="D1256" s="36" t="s">
        <v>260</v>
      </c>
      <c r="E1256" s="380">
        <v>1752</v>
      </c>
      <c r="F1256" s="39">
        <v>41748</v>
      </c>
      <c r="G1256" s="38">
        <v>1752</v>
      </c>
      <c r="H1256" s="98">
        <f t="shared" si="25"/>
        <v>0</v>
      </c>
      <c r="I1256" s="36" t="s">
        <v>27</v>
      </c>
    </row>
    <row r="1257" spans="1:9" x14ac:dyDescent="0.25">
      <c r="A1257" s="269"/>
      <c r="B1257" s="264" t="s">
        <v>1635</v>
      </c>
      <c r="C1257" s="522" t="s">
        <v>2819</v>
      </c>
      <c r="D1257" s="36" t="s">
        <v>193</v>
      </c>
      <c r="E1257" s="380">
        <v>14527</v>
      </c>
      <c r="F1257" s="55" t="s">
        <v>2820</v>
      </c>
      <c r="G1257" s="38">
        <v>14527</v>
      </c>
      <c r="H1257" s="98">
        <f t="shared" si="25"/>
        <v>0</v>
      </c>
      <c r="I1257" s="36" t="s">
        <v>27</v>
      </c>
    </row>
    <row r="1258" spans="1:9" x14ac:dyDescent="0.25">
      <c r="A1258" s="269"/>
      <c r="B1258" s="264" t="s">
        <v>1638</v>
      </c>
      <c r="C1258" s="522" t="s">
        <v>2819</v>
      </c>
      <c r="D1258" s="36" t="s">
        <v>2821</v>
      </c>
      <c r="E1258" s="380">
        <v>1438</v>
      </c>
      <c r="F1258" s="39">
        <v>41748</v>
      </c>
      <c r="G1258" s="38">
        <v>1438</v>
      </c>
      <c r="H1258" s="98">
        <f t="shared" si="25"/>
        <v>0</v>
      </c>
      <c r="I1258" s="36" t="s">
        <v>27</v>
      </c>
    </row>
    <row r="1259" spans="1:9" x14ac:dyDescent="0.25">
      <c r="A1259" s="269"/>
      <c r="B1259" s="264" t="s">
        <v>1639</v>
      </c>
      <c r="C1259" s="522" t="s">
        <v>2819</v>
      </c>
      <c r="D1259" s="36" t="s">
        <v>2822</v>
      </c>
      <c r="E1259" s="380">
        <v>7013</v>
      </c>
      <c r="F1259" s="39">
        <v>41746</v>
      </c>
      <c r="G1259" s="38">
        <v>7013</v>
      </c>
      <c r="H1259" s="98">
        <f t="shared" si="25"/>
        <v>0</v>
      </c>
      <c r="I1259" s="36"/>
    </row>
    <row r="1260" spans="1:9" x14ac:dyDescent="0.25">
      <c r="A1260" s="269"/>
      <c r="B1260" s="264" t="s">
        <v>1640</v>
      </c>
      <c r="C1260" s="522" t="s">
        <v>2819</v>
      </c>
      <c r="D1260" s="36" t="s">
        <v>78</v>
      </c>
      <c r="E1260" s="380">
        <v>4473</v>
      </c>
      <c r="F1260" s="39">
        <v>41748</v>
      </c>
      <c r="G1260" s="38">
        <v>4473</v>
      </c>
      <c r="H1260" s="98">
        <f t="shared" si="25"/>
        <v>0</v>
      </c>
      <c r="I1260" s="36" t="s">
        <v>27</v>
      </c>
    </row>
    <row r="1261" spans="1:9" x14ac:dyDescent="0.25">
      <c r="A1261" s="269"/>
      <c r="B1261" s="264" t="s">
        <v>1641</v>
      </c>
      <c r="C1261" s="522" t="s">
        <v>2819</v>
      </c>
      <c r="D1261" s="36" t="s">
        <v>2823</v>
      </c>
      <c r="E1261" s="380">
        <v>5355</v>
      </c>
      <c r="F1261" s="39">
        <v>41748</v>
      </c>
      <c r="G1261" s="38">
        <v>5355</v>
      </c>
      <c r="H1261" s="98">
        <f t="shared" si="25"/>
        <v>0</v>
      </c>
      <c r="I1261" s="36" t="s">
        <v>27</v>
      </c>
    </row>
    <row r="1262" spans="1:9" x14ac:dyDescent="0.25">
      <c r="A1262" s="269"/>
      <c r="B1262" s="264" t="s">
        <v>1643</v>
      </c>
      <c r="C1262" s="522" t="s">
        <v>2819</v>
      </c>
      <c r="D1262" s="36" t="s">
        <v>667</v>
      </c>
      <c r="E1262" s="380">
        <v>23479.200000000001</v>
      </c>
      <c r="F1262" s="39">
        <v>41746</v>
      </c>
      <c r="G1262" s="38">
        <v>23479.200000000001</v>
      </c>
      <c r="H1262" s="98">
        <f t="shared" si="25"/>
        <v>0</v>
      </c>
      <c r="I1262" s="36"/>
    </row>
    <row r="1263" spans="1:9" x14ac:dyDescent="0.25">
      <c r="A1263" s="269"/>
      <c r="B1263" s="264" t="s">
        <v>1645</v>
      </c>
      <c r="C1263" s="522" t="s">
        <v>2819</v>
      </c>
      <c r="D1263" s="36" t="s">
        <v>233</v>
      </c>
      <c r="E1263" s="380">
        <v>1371</v>
      </c>
      <c r="F1263" s="39">
        <v>41748</v>
      </c>
      <c r="G1263" s="38">
        <v>1371</v>
      </c>
      <c r="H1263" s="98">
        <f t="shared" si="25"/>
        <v>0</v>
      </c>
      <c r="I1263" s="36" t="s">
        <v>27</v>
      </c>
    </row>
    <row r="1264" spans="1:9" x14ac:dyDescent="0.25">
      <c r="A1264" s="269"/>
      <c r="B1264" s="264" t="s">
        <v>1646</v>
      </c>
      <c r="C1264" s="522" t="s">
        <v>2819</v>
      </c>
      <c r="D1264" s="36" t="s">
        <v>200</v>
      </c>
      <c r="E1264" s="380">
        <v>47589.8</v>
      </c>
      <c r="F1264" s="390" t="s">
        <v>2824</v>
      </c>
      <c r="G1264" s="38">
        <v>47589.8</v>
      </c>
      <c r="H1264" s="98">
        <f t="shared" si="25"/>
        <v>0</v>
      </c>
      <c r="I1264" s="36"/>
    </row>
    <row r="1265" spans="1:10" x14ac:dyDescent="0.25">
      <c r="A1265" s="269"/>
      <c r="B1265" s="264" t="s">
        <v>1647</v>
      </c>
      <c r="C1265" s="522" t="s">
        <v>2819</v>
      </c>
      <c r="D1265" s="36" t="s">
        <v>99</v>
      </c>
      <c r="E1265" s="380">
        <v>1341</v>
      </c>
      <c r="F1265" s="39">
        <v>41748</v>
      </c>
      <c r="G1265" s="38">
        <v>1341</v>
      </c>
      <c r="H1265" s="98">
        <f t="shared" si="25"/>
        <v>0</v>
      </c>
      <c r="I1265" s="36" t="s">
        <v>27</v>
      </c>
    </row>
    <row r="1266" spans="1:10" x14ac:dyDescent="0.25">
      <c r="A1266" s="269"/>
      <c r="B1266" s="264" t="s">
        <v>1648</v>
      </c>
      <c r="C1266" s="522" t="s">
        <v>2819</v>
      </c>
      <c r="D1266" s="36" t="s">
        <v>147</v>
      </c>
      <c r="E1266" s="380">
        <v>4758</v>
      </c>
      <c r="F1266" s="39">
        <v>41748</v>
      </c>
      <c r="G1266" s="38">
        <v>4758</v>
      </c>
      <c r="H1266" s="98">
        <f t="shared" si="25"/>
        <v>0</v>
      </c>
      <c r="I1266" s="36" t="s">
        <v>27</v>
      </c>
    </row>
    <row r="1267" spans="1:10" x14ac:dyDescent="0.25">
      <c r="A1267" s="269"/>
      <c r="B1267" s="264" t="s">
        <v>1650</v>
      </c>
      <c r="C1267" s="522" t="s">
        <v>2819</v>
      </c>
      <c r="D1267" s="36" t="s">
        <v>89</v>
      </c>
      <c r="E1267" s="380">
        <v>69351</v>
      </c>
      <c r="F1267" s="390" t="s">
        <v>2825</v>
      </c>
      <c r="G1267" s="38">
        <v>69351</v>
      </c>
      <c r="H1267" s="98">
        <f t="shared" si="25"/>
        <v>0</v>
      </c>
      <c r="I1267" s="36" t="s">
        <v>12</v>
      </c>
    </row>
    <row r="1268" spans="1:10" x14ac:dyDescent="0.25">
      <c r="A1268" s="269"/>
      <c r="B1268" s="264" t="s">
        <v>1652</v>
      </c>
      <c r="C1268" s="522" t="s">
        <v>2819</v>
      </c>
      <c r="D1268" s="36" t="s">
        <v>8</v>
      </c>
      <c r="E1268" s="380">
        <v>793.4</v>
      </c>
      <c r="F1268" s="39">
        <v>41746</v>
      </c>
      <c r="G1268" s="38">
        <v>793.4</v>
      </c>
      <c r="H1268" s="98">
        <f t="shared" si="25"/>
        <v>0</v>
      </c>
      <c r="I1268" s="36" t="s">
        <v>8</v>
      </c>
      <c r="J1268" s="24"/>
    </row>
    <row r="1269" spans="1:10" x14ac:dyDescent="0.25">
      <c r="A1269" s="269"/>
      <c r="B1269" s="264" t="s">
        <v>1653</v>
      </c>
      <c r="C1269" s="522" t="s">
        <v>2819</v>
      </c>
      <c r="D1269" s="36" t="s">
        <v>1926</v>
      </c>
      <c r="E1269" s="380">
        <v>3197.6</v>
      </c>
      <c r="F1269" s="39">
        <v>41746</v>
      </c>
      <c r="G1269" s="38">
        <v>3197.6</v>
      </c>
      <c r="H1269" s="98">
        <f t="shared" si="25"/>
        <v>0</v>
      </c>
      <c r="I1269" s="36"/>
    </row>
    <row r="1270" spans="1:10" x14ac:dyDescent="0.25">
      <c r="A1270" s="269"/>
      <c r="B1270" s="264" t="s">
        <v>1654</v>
      </c>
      <c r="C1270" s="522" t="s">
        <v>2819</v>
      </c>
      <c r="D1270" s="36" t="s">
        <v>218</v>
      </c>
      <c r="E1270" s="380">
        <v>43086</v>
      </c>
      <c r="F1270" s="39">
        <v>41754</v>
      </c>
      <c r="G1270" s="38">
        <v>43086</v>
      </c>
      <c r="H1270" s="98">
        <f t="shared" si="25"/>
        <v>0</v>
      </c>
      <c r="I1270" s="36" t="s">
        <v>162</v>
      </c>
    </row>
    <row r="1271" spans="1:10" x14ac:dyDescent="0.25">
      <c r="A1271" s="269"/>
      <c r="B1271" s="264" t="s">
        <v>1655</v>
      </c>
      <c r="C1271" s="522" t="s">
        <v>2819</v>
      </c>
      <c r="D1271" s="36" t="s">
        <v>141</v>
      </c>
      <c r="E1271" s="380">
        <v>478</v>
      </c>
      <c r="F1271" s="39">
        <v>41750</v>
      </c>
      <c r="G1271" s="38">
        <v>478</v>
      </c>
      <c r="H1271" s="98">
        <f t="shared" si="25"/>
        <v>0</v>
      </c>
      <c r="I1271" s="36" t="s">
        <v>21</v>
      </c>
    </row>
    <row r="1272" spans="1:10" x14ac:dyDescent="0.25">
      <c r="A1272" s="269"/>
      <c r="B1272" s="264" t="s">
        <v>1656</v>
      </c>
      <c r="C1272" s="522" t="s">
        <v>2819</v>
      </c>
      <c r="D1272" s="36" t="s">
        <v>199</v>
      </c>
      <c r="E1272" s="380">
        <v>22864</v>
      </c>
      <c r="F1272" s="39">
        <v>41750</v>
      </c>
      <c r="G1272" s="38">
        <v>22864</v>
      </c>
      <c r="H1272" s="98">
        <f t="shared" si="25"/>
        <v>0</v>
      </c>
      <c r="I1272" s="36" t="s">
        <v>21</v>
      </c>
    </row>
    <row r="1273" spans="1:10" x14ac:dyDescent="0.25">
      <c r="A1273" s="269"/>
      <c r="B1273" s="264" t="s">
        <v>1657</v>
      </c>
      <c r="C1273" s="522" t="s">
        <v>2819</v>
      </c>
      <c r="D1273" s="36" t="s">
        <v>8</v>
      </c>
      <c r="E1273" s="380">
        <v>3280</v>
      </c>
      <c r="F1273" s="39">
        <v>41746</v>
      </c>
      <c r="G1273" s="38">
        <v>3280</v>
      </c>
      <c r="H1273" s="98">
        <f t="shared" si="25"/>
        <v>0</v>
      </c>
      <c r="I1273" s="36" t="s">
        <v>8</v>
      </c>
    </row>
    <row r="1274" spans="1:10" x14ac:dyDescent="0.25">
      <c r="A1274" s="269"/>
      <c r="B1274" s="264" t="s">
        <v>1658</v>
      </c>
      <c r="C1274" s="522" t="s">
        <v>2819</v>
      </c>
      <c r="D1274" s="36" t="s">
        <v>136</v>
      </c>
      <c r="E1274" s="380">
        <v>2257</v>
      </c>
      <c r="F1274" s="39">
        <v>41746</v>
      </c>
      <c r="G1274" s="38">
        <v>2257</v>
      </c>
      <c r="H1274" s="98">
        <f t="shared" si="25"/>
        <v>0</v>
      </c>
      <c r="I1274" s="36"/>
    </row>
    <row r="1275" spans="1:10" x14ac:dyDescent="0.25">
      <c r="A1275" s="269"/>
      <c r="B1275" s="264" t="s">
        <v>1659</v>
      </c>
      <c r="C1275" s="522" t="s">
        <v>2819</v>
      </c>
      <c r="D1275" s="36" t="s">
        <v>106</v>
      </c>
      <c r="E1275" s="394">
        <v>13065.5</v>
      </c>
      <c r="F1275" s="39">
        <v>41753</v>
      </c>
      <c r="G1275" s="38">
        <v>13065.5</v>
      </c>
      <c r="H1275" s="98">
        <f t="shared" si="25"/>
        <v>0</v>
      </c>
      <c r="I1275" s="36" t="s">
        <v>65</v>
      </c>
    </row>
    <row r="1276" spans="1:10" x14ac:dyDescent="0.25">
      <c r="A1276" s="269">
        <v>41748</v>
      </c>
      <c r="B1276" s="264" t="s">
        <v>1660</v>
      </c>
      <c r="C1276" s="522" t="s">
        <v>2819</v>
      </c>
      <c r="D1276" s="266" t="s">
        <v>260</v>
      </c>
      <c r="E1276" s="310">
        <v>3504</v>
      </c>
      <c r="F1276" s="53">
        <v>41748</v>
      </c>
      <c r="G1276" s="52">
        <v>3504</v>
      </c>
      <c r="H1276" s="98">
        <f t="shared" si="25"/>
        <v>0</v>
      </c>
      <c r="I1276" s="266" t="s">
        <v>12</v>
      </c>
    </row>
    <row r="1277" spans="1:10" x14ac:dyDescent="0.25">
      <c r="A1277" s="269"/>
      <c r="B1277" s="264" t="s">
        <v>1661</v>
      </c>
      <c r="C1277" s="522" t="s">
        <v>2819</v>
      </c>
      <c r="D1277" s="266" t="s">
        <v>14</v>
      </c>
      <c r="E1277" s="310">
        <v>13200</v>
      </c>
      <c r="F1277" s="53">
        <v>41748</v>
      </c>
      <c r="G1277" s="52">
        <v>13200</v>
      </c>
      <c r="H1277" s="98">
        <f t="shared" si="25"/>
        <v>0</v>
      </c>
      <c r="I1277" s="66" t="s">
        <v>12</v>
      </c>
    </row>
    <row r="1278" spans="1:10" x14ac:dyDescent="0.25">
      <c r="A1278" s="269"/>
      <c r="B1278" s="264" t="s">
        <v>1662</v>
      </c>
      <c r="C1278" s="522" t="s">
        <v>2819</v>
      </c>
      <c r="D1278" s="266" t="s">
        <v>546</v>
      </c>
      <c r="E1278" s="310">
        <v>1040</v>
      </c>
      <c r="F1278" s="53">
        <v>41748</v>
      </c>
      <c r="G1278" s="52">
        <v>1040</v>
      </c>
      <c r="H1278" s="98">
        <f t="shared" si="25"/>
        <v>0</v>
      </c>
      <c r="I1278" s="266" t="s">
        <v>12</v>
      </c>
    </row>
    <row r="1279" spans="1:10" x14ac:dyDescent="0.25">
      <c r="A1279" s="269"/>
      <c r="B1279" s="264" t="s">
        <v>1663</v>
      </c>
      <c r="C1279" s="522" t="s">
        <v>2819</v>
      </c>
      <c r="D1279" s="266" t="s">
        <v>19</v>
      </c>
      <c r="E1279" s="310">
        <v>644287.52</v>
      </c>
      <c r="F1279" s="505"/>
      <c r="G1279" s="506"/>
      <c r="H1279" s="98">
        <f t="shared" si="25"/>
        <v>644287.52</v>
      </c>
      <c r="I1279" s="266"/>
    </row>
    <row r="1280" spans="1:10" x14ac:dyDescent="0.25">
      <c r="A1280" s="269"/>
      <c r="B1280" s="264" t="s">
        <v>1665</v>
      </c>
      <c r="C1280" s="522" t="s">
        <v>2819</v>
      </c>
      <c r="D1280" s="266" t="s">
        <v>111</v>
      </c>
      <c r="E1280" s="310">
        <v>4554</v>
      </c>
      <c r="F1280" s="53">
        <v>41750</v>
      </c>
      <c r="G1280" s="52">
        <v>4554</v>
      </c>
      <c r="H1280" s="98">
        <f t="shared" si="25"/>
        <v>0</v>
      </c>
      <c r="I1280" s="266"/>
    </row>
    <row r="1281" spans="1:9" x14ac:dyDescent="0.25">
      <c r="A1281" s="269"/>
      <c r="B1281" s="264" t="s">
        <v>1666</v>
      </c>
      <c r="C1281" s="522" t="s">
        <v>2819</v>
      </c>
      <c r="D1281" s="266" t="s">
        <v>14</v>
      </c>
      <c r="E1281" s="310">
        <v>2400</v>
      </c>
      <c r="F1281" s="53">
        <v>41748</v>
      </c>
      <c r="G1281" s="52">
        <v>2400</v>
      </c>
      <c r="H1281" s="98">
        <f t="shared" si="25"/>
        <v>0</v>
      </c>
      <c r="I1281" s="266" t="s">
        <v>12</v>
      </c>
    </row>
    <row r="1282" spans="1:9" x14ac:dyDescent="0.25">
      <c r="A1282" s="269"/>
      <c r="B1282" s="264" t="s">
        <v>1667</v>
      </c>
      <c r="C1282" s="522" t="s">
        <v>2819</v>
      </c>
      <c r="D1282" s="266" t="s">
        <v>28</v>
      </c>
      <c r="E1282" s="310">
        <v>11184.3</v>
      </c>
      <c r="F1282" s="53">
        <v>41748</v>
      </c>
      <c r="G1282" s="52">
        <v>11184.3</v>
      </c>
      <c r="H1282" s="98">
        <f t="shared" si="25"/>
        <v>0</v>
      </c>
      <c r="I1282" s="266"/>
    </row>
    <row r="1283" spans="1:9" x14ac:dyDescent="0.25">
      <c r="A1283" s="269"/>
      <c r="B1283" s="264" t="s">
        <v>1668</v>
      </c>
      <c r="C1283" s="522" t="s">
        <v>2819</v>
      </c>
      <c r="D1283" s="266" t="s">
        <v>28</v>
      </c>
      <c r="E1283" s="310">
        <v>871</v>
      </c>
      <c r="F1283" s="53">
        <v>41748</v>
      </c>
      <c r="G1283" s="52">
        <v>871</v>
      </c>
      <c r="H1283" s="98">
        <f t="shared" si="25"/>
        <v>0</v>
      </c>
      <c r="I1283" s="266"/>
    </row>
    <row r="1284" spans="1:9" x14ac:dyDescent="0.25">
      <c r="A1284" s="269"/>
      <c r="B1284" s="264" t="s">
        <v>1671</v>
      </c>
      <c r="C1284" s="522" t="s">
        <v>2819</v>
      </c>
      <c r="D1284" s="266" t="s">
        <v>8</v>
      </c>
      <c r="E1284" s="310">
        <v>7878</v>
      </c>
      <c r="F1284" s="53">
        <v>41748</v>
      </c>
      <c r="G1284" s="52">
        <v>7878</v>
      </c>
      <c r="H1284" s="98">
        <f t="shared" si="25"/>
        <v>0</v>
      </c>
      <c r="I1284" s="266" t="s">
        <v>8</v>
      </c>
    </row>
    <row r="1285" spans="1:9" x14ac:dyDescent="0.25">
      <c r="A1285" s="269"/>
      <c r="B1285" s="264" t="s">
        <v>1672</v>
      </c>
      <c r="C1285" s="522" t="s">
        <v>2819</v>
      </c>
      <c r="D1285" s="266" t="s">
        <v>2790</v>
      </c>
      <c r="E1285" s="310">
        <v>36974</v>
      </c>
      <c r="F1285" s="53">
        <v>41748</v>
      </c>
      <c r="G1285" s="52">
        <v>36974</v>
      </c>
      <c r="H1285" s="98">
        <f t="shared" si="25"/>
        <v>0</v>
      </c>
      <c r="I1285" s="266"/>
    </row>
    <row r="1286" spans="1:9" x14ac:dyDescent="0.25">
      <c r="A1286" s="269"/>
      <c r="B1286" s="264" t="s">
        <v>1673</v>
      </c>
      <c r="C1286" s="522" t="s">
        <v>2819</v>
      </c>
      <c r="D1286" s="266" t="s">
        <v>795</v>
      </c>
      <c r="E1286" s="310">
        <v>1910</v>
      </c>
      <c r="F1286" s="53">
        <v>41748</v>
      </c>
      <c r="G1286" s="52">
        <v>1910</v>
      </c>
      <c r="H1286" s="98">
        <f t="shared" si="25"/>
        <v>0</v>
      </c>
      <c r="I1286" s="266"/>
    </row>
    <row r="1287" spans="1:9" x14ac:dyDescent="0.25">
      <c r="A1287" s="269"/>
      <c r="B1287" s="264" t="s">
        <v>1674</v>
      </c>
      <c r="C1287" s="522" t="s">
        <v>2819</v>
      </c>
      <c r="D1287" s="266" t="s">
        <v>25</v>
      </c>
      <c r="E1287" s="310">
        <v>33636</v>
      </c>
      <c r="F1287" s="317" t="s">
        <v>2826</v>
      </c>
      <c r="G1287" s="326">
        <v>33636</v>
      </c>
      <c r="H1287" s="98">
        <f t="shared" si="25"/>
        <v>0</v>
      </c>
      <c r="I1287" s="266" t="s">
        <v>65</v>
      </c>
    </row>
    <row r="1288" spans="1:9" x14ac:dyDescent="0.25">
      <c r="A1288" s="269"/>
      <c r="B1288" s="264" t="s">
        <v>1675</v>
      </c>
      <c r="C1288" s="522" t="s">
        <v>2819</v>
      </c>
      <c r="D1288" s="266" t="s">
        <v>795</v>
      </c>
      <c r="E1288" s="310">
        <v>391</v>
      </c>
      <c r="F1288" s="53">
        <v>41748</v>
      </c>
      <c r="G1288" s="52">
        <v>391</v>
      </c>
      <c r="H1288" s="98">
        <f t="shared" si="25"/>
        <v>0</v>
      </c>
      <c r="I1288" s="266"/>
    </row>
    <row r="1289" spans="1:9" x14ac:dyDescent="0.25">
      <c r="A1289" s="269"/>
      <c r="B1289" s="264" t="s">
        <v>1676</v>
      </c>
      <c r="C1289" s="522" t="s">
        <v>2819</v>
      </c>
      <c r="D1289" s="266" t="s">
        <v>180</v>
      </c>
      <c r="E1289" s="310">
        <v>28963</v>
      </c>
      <c r="F1289" s="53">
        <v>41748</v>
      </c>
      <c r="G1289" s="52">
        <v>28963</v>
      </c>
      <c r="H1289" s="98">
        <f t="shared" si="25"/>
        <v>0</v>
      </c>
      <c r="I1289" s="266" t="s">
        <v>65</v>
      </c>
    </row>
    <row r="1290" spans="1:9" x14ac:dyDescent="0.25">
      <c r="A1290" s="269"/>
      <c r="B1290" s="264" t="s">
        <v>1677</v>
      </c>
      <c r="C1290" s="522" t="s">
        <v>2819</v>
      </c>
      <c r="D1290" s="266" t="s">
        <v>69</v>
      </c>
      <c r="E1290" s="310">
        <v>4282</v>
      </c>
      <c r="F1290" s="53">
        <v>41748</v>
      </c>
      <c r="G1290" s="52">
        <v>4282</v>
      </c>
      <c r="H1290" s="98">
        <f t="shared" si="25"/>
        <v>0</v>
      </c>
      <c r="I1290" s="266"/>
    </row>
    <row r="1291" spans="1:9" x14ac:dyDescent="0.25">
      <c r="A1291" s="269"/>
      <c r="B1291" s="264" t="s">
        <v>1678</v>
      </c>
      <c r="C1291" s="522" t="s">
        <v>2819</v>
      </c>
      <c r="D1291" s="266" t="s">
        <v>68</v>
      </c>
      <c r="E1291" s="310">
        <v>5652</v>
      </c>
      <c r="F1291" s="53">
        <v>41748</v>
      </c>
      <c r="G1291" s="52">
        <v>5652</v>
      </c>
      <c r="H1291" s="98">
        <f t="shared" si="25"/>
        <v>0</v>
      </c>
      <c r="I1291" s="266"/>
    </row>
    <row r="1292" spans="1:9" x14ac:dyDescent="0.25">
      <c r="A1292" s="269"/>
      <c r="B1292" s="264" t="s">
        <v>1679</v>
      </c>
      <c r="C1292" s="522" t="s">
        <v>2819</v>
      </c>
      <c r="D1292" s="266" t="s">
        <v>55</v>
      </c>
      <c r="E1292" s="310">
        <v>11440</v>
      </c>
      <c r="F1292" s="313" t="s">
        <v>2827</v>
      </c>
      <c r="G1292" s="52">
        <v>11440</v>
      </c>
      <c r="H1292" s="98">
        <f t="shared" si="25"/>
        <v>0</v>
      </c>
      <c r="I1292" s="266" t="s">
        <v>8</v>
      </c>
    </row>
    <row r="1293" spans="1:9" x14ac:dyDescent="0.25">
      <c r="A1293" s="269"/>
      <c r="B1293" s="264" t="s">
        <v>1680</v>
      </c>
      <c r="C1293" s="522" t="s">
        <v>2819</v>
      </c>
      <c r="D1293" s="266" t="s">
        <v>111</v>
      </c>
      <c r="E1293" s="310">
        <v>18184.5</v>
      </c>
      <c r="F1293" s="53">
        <v>41759</v>
      </c>
      <c r="G1293" s="52">
        <v>18184.5</v>
      </c>
      <c r="H1293" s="98">
        <f t="shared" si="25"/>
        <v>0</v>
      </c>
      <c r="I1293" s="266" t="s">
        <v>21</v>
      </c>
    </row>
    <row r="1294" spans="1:9" x14ac:dyDescent="0.25">
      <c r="A1294" s="269"/>
      <c r="B1294" s="264" t="s">
        <v>1681</v>
      </c>
      <c r="C1294" s="522" t="s">
        <v>2819</v>
      </c>
      <c r="D1294" s="266" t="s">
        <v>8</v>
      </c>
      <c r="E1294" s="310">
        <v>395</v>
      </c>
      <c r="F1294" s="53">
        <v>41748</v>
      </c>
      <c r="G1294" s="52">
        <v>395</v>
      </c>
      <c r="H1294" s="98">
        <f t="shared" si="25"/>
        <v>0</v>
      </c>
      <c r="I1294" s="266" t="s">
        <v>8</v>
      </c>
    </row>
    <row r="1295" spans="1:9" x14ac:dyDescent="0.25">
      <c r="A1295" s="269"/>
      <c r="B1295" s="264" t="s">
        <v>1682</v>
      </c>
      <c r="C1295" s="522" t="s">
        <v>2819</v>
      </c>
      <c r="D1295" s="266" t="s">
        <v>8</v>
      </c>
      <c r="E1295" s="310">
        <v>348</v>
      </c>
      <c r="F1295" s="53">
        <v>41748</v>
      </c>
      <c r="G1295" s="52">
        <v>348</v>
      </c>
      <c r="H1295" s="98">
        <f t="shared" si="25"/>
        <v>0</v>
      </c>
      <c r="I1295" s="266" t="s">
        <v>8</v>
      </c>
    </row>
    <row r="1296" spans="1:9" x14ac:dyDescent="0.25">
      <c r="A1296" s="269"/>
      <c r="B1296" s="264" t="s">
        <v>1683</v>
      </c>
      <c r="C1296" s="522" t="s">
        <v>2819</v>
      </c>
      <c r="D1296" s="266" t="s">
        <v>8</v>
      </c>
      <c r="E1296" s="310">
        <v>2511</v>
      </c>
      <c r="F1296" s="53">
        <v>41748</v>
      </c>
      <c r="G1296" s="52">
        <v>2511</v>
      </c>
      <c r="H1296" s="98">
        <f t="shared" si="25"/>
        <v>0</v>
      </c>
      <c r="I1296" s="266" t="s">
        <v>8</v>
      </c>
    </row>
    <row r="1297" spans="1:10" x14ac:dyDescent="0.25">
      <c r="A1297" s="269"/>
      <c r="B1297" s="264" t="s">
        <v>1685</v>
      </c>
      <c r="C1297" s="522" t="s">
        <v>2819</v>
      </c>
      <c r="D1297" s="266" t="s">
        <v>8</v>
      </c>
      <c r="E1297" s="310">
        <v>359</v>
      </c>
      <c r="F1297" s="53">
        <v>41748</v>
      </c>
      <c r="G1297" s="52">
        <v>359</v>
      </c>
      <c r="H1297" s="98">
        <f t="shared" si="25"/>
        <v>0</v>
      </c>
      <c r="I1297" s="266" t="s">
        <v>8</v>
      </c>
    </row>
    <row r="1298" spans="1:10" x14ac:dyDescent="0.25">
      <c r="A1298" s="269"/>
      <c r="B1298" s="264" t="s">
        <v>1687</v>
      </c>
      <c r="C1298" s="522" t="s">
        <v>2819</v>
      </c>
      <c r="D1298" s="266" t="s">
        <v>757</v>
      </c>
      <c r="E1298" s="310">
        <v>1849</v>
      </c>
      <c r="F1298" s="53">
        <v>41748</v>
      </c>
      <c r="G1298" s="52">
        <v>1849</v>
      </c>
      <c r="H1298" s="98">
        <f t="shared" si="25"/>
        <v>0</v>
      </c>
      <c r="I1298" s="266"/>
    </row>
    <row r="1299" spans="1:10" x14ac:dyDescent="0.25">
      <c r="A1299" s="269"/>
      <c r="B1299" s="264" t="s">
        <v>1688</v>
      </c>
      <c r="C1299" s="522" t="s">
        <v>2819</v>
      </c>
      <c r="D1299" s="266" t="s">
        <v>14</v>
      </c>
      <c r="E1299" s="310">
        <v>10400</v>
      </c>
      <c r="F1299" s="53">
        <v>41748</v>
      </c>
      <c r="G1299" s="52">
        <v>10400</v>
      </c>
      <c r="H1299" s="98">
        <f t="shared" si="25"/>
        <v>0</v>
      </c>
      <c r="I1299" s="266"/>
      <c r="J1299" s="86"/>
    </row>
    <row r="1300" spans="1:10" x14ac:dyDescent="0.25">
      <c r="A1300" s="269"/>
      <c r="B1300" s="264" t="s">
        <v>1689</v>
      </c>
      <c r="C1300" s="522" t="s">
        <v>2819</v>
      </c>
      <c r="D1300" s="266" t="s">
        <v>2795</v>
      </c>
      <c r="E1300" s="310">
        <v>10116</v>
      </c>
      <c r="F1300" s="505"/>
      <c r="G1300" s="506"/>
      <c r="H1300" s="98">
        <f t="shared" si="25"/>
        <v>10116</v>
      </c>
      <c r="I1300" s="266"/>
    </row>
    <row r="1301" spans="1:10" x14ac:dyDescent="0.25">
      <c r="A1301" s="269"/>
      <c r="B1301" s="264" t="s">
        <v>1690</v>
      </c>
      <c r="C1301" s="522" t="s">
        <v>2819</v>
      </c>
      <c r="D1301" s="266" t="s">
        <v>250</v>
      </c>
      <c r="E1301" s="310">
        <v>26818</v>
      </c>
      <c r="F1301" s="53">
        <v>41750</v>
      </c>
      <c r="G1301" s="52">
        <v>26818</v>
      </c>
      <c r="H1301" s="98">
        <f t="shared" si="25"/>
        <v>0</v>
      </c>
      <c r="I1301" s="266" t="s">
        <v>21</v>
      </c>
    </row>
    <row r="1302" spans="1:10" x14ac:dyDescent="0.25">
      <c r="A1302" s="269"/>
      <c r="B1302" s="264" t="s">
        <v>1691</v>
      </c>
      <c r="C1302" s="522" t="s">
        <v>2819</v>
      </c>
      <c r="D1302" s="266" t="s">
        <v>8</v>
      </c>
      <c r="E1302" s="310">
        <v>1792</v>
      </c>
      <c r="F1302" s="53">
        <v>41748</v>
      </c>
      <c r="G1302" s="52">
        <v>1792</v>
      </c>
      <c r="H1302" s="98">
        <f t="shared" si="25"/>
        <v>0</v>
      </c>
      <c r="I1302" s="266" t="s">
        <v>8</v>
      </c>
    </row>
    <row r="1303" spans="1:10" x14ac:dyDescent="0.25">
      <c r="A1303" s="269"/>
      <c r="B1303" s="264" t="s">
        <v>1692</v>
      </c>
      <c r="C1303" s="522" t="s">
        <v>2819</v>
      </c>
      <c r="D1303" s="266" t="s">
        <v>130</v>
      </c>
      <c r="E1303" s="310">
        <v>17179.8</v>
      </c>
      <c r="F1303" s="78" t="s">
        <v>2828</v>
      </c>
      <c r="G1303" s="52">
        <v>17179.8</v>
      </c>
      <c r="H1303" s="98">
        <f t="shared" si="25"/>
        <v>0</v>
      </c>
      <c r="I1303" s="266" t="s">
        <v>21</v>
      </c>
    </row>
    <row r="1304" spans="1:10" x14ac:dyDescent="0.25">
      <c r="A1304" s="269"/>
      <c r="B1304" s="264" t="s">
        <v>1694</v>
      </c>
      <c r="C1304" s="522" t="s">
        <v>2819</v>
      </c>
      <c r="D1304" s="266" t="s">
        <v>2795</v>
      </c>
      <c r="E1304" s="310">
        <v>1665</v>
      </c>
      <c r="F1304" s="53">
        <v>41748</v>
      </c>
      <c r="G1304" s="52">
        <v>1665</v>
      </c>
      <c r="H1304" s="98">
        <f t="shared" si="25"/>
        <v>0</v>
      </c>
      <c r="I1304" s="266"/>
    </row>
    <row r="1305" spans="1:10" x14ac:dyDescent="0.25">
      <c r="A1305" s="269"/>
      <c r="B1305" s="264"/>
      <c r="C1305" s="388"/>
      <c r="D1305" s="37" t="s">
        <v>1918</v>
      </c>
      <c r="E1305" s="38"/>
      <c r="F1305" s="263"/>
      <c r="G1305" s="38"/>
      <c r="H1305" s="98"/>
    </row>
    <row r="1306" spans="1:10" x14ac:dyDescent="0.25">
      <c r="A1306" s="395"/>
      <c r="B1306" s="396"/>
      <c r="C1306" s="397"/>
      <c r="D1306" s="31" t="s">
        <v>1919</v>
      </c>
      <c r="E1306" s="58"/>
      <c r="F1306" s="340"/>
      <c r="G1306" s="58"/>
      <c r="H1306" s="398"/>
    </row>
    <row r="1307" spans="1:10" x14ac:dyDescent="0.25">
      <c r="A1307" s="269"/>
      <c r="B1307" s="264"/>
      <c r="C1307" s="375"/>
      <c r="D1307" s="135" t="s">
        <v>1918</v>
      </c>
      <c r="E1307" s="60"/>
      <c r="F1307" s="399"/>
      <c r="G1307" s="60"/>
      <c r="H1307" s="60"/>
    </row>
    <row r="1308" spans="1:10" ht="18.75" x14ac:dyDescent="0.3">
      <c r="A1308" s="592" t="str">
        <f>A1239</f>
        <v>REMISIONES DE    ABRIL         2 0 1 4</v>
      </c>
      <c r="B1308" s="592"/>
      <c r="C1308" s="592"/>
      <c r="D1308" s="592"/>
      <c r="E1308" s="592"/>
      <c r="F1308" s="592"/>
      <c r="G1308" s="339"/>
      <c r="H1308" s="135"/>
    </row>
    <row r="1309" spans="1:10" ht="35.25" thickBot="1" x14ac:dyDescent="0.35">
      <c r="A1309" s="255" t="s">
        <v>1</v>
      </c>
      <c r="B1309" s="291" t="s">
        <v>2</v>
      </c>
      <c r="C1309" s="292"/>
      <c r="D1309" s="417" t="s">
        <v>1531</v>
      </c>
      <c r="E1309" s="9" t="s">
        <v>4</v>
      </c>
      <c r="F1309" s="418" t="s">
        <v>5</v>
      </c>
      <c r="G1309" s="419" t="s">
        <v>6</v>
      </c>
      <c r="H1309" s="420" t="s">
        <v>7</v>
      </c>
    </row>
    <row r="1310" spans="1:10" ht="15.75" thickTop="1" x14ac:dyDescent="0.25">
      <c r="A1310" s="362">
        <v>41748</v>
      </c>
      <c r="B1310" s="435" t="s">
        <v>1695</v>
      </c>
      <c r="C1310" s="522" t="s">
        <v>2819</v>
      </c>
      <c r="D1310" s="266" t="s">
        <v>8</v>
      </c>
      <c r="E1310" s="310">
        <v>10928</v>
      </c>
      <c r="F1310" s="53">
        <v>41748</v>
      </c>
      <c r="G1310" s="52">
        <v>10928</v>
      </c>
      <c r="H1310" s="449">
        <f t="shared" ref="H1310:H1373" si="26">E1310-G1310</f>
        <v>0</v>
      </c>
      <c r="I1310" s="266" t="s">
        <v>8</v>
      </c>
    </row>
    <row r="1311" spans="1:10" x14ac:dyDescent="0.25">
      <c r="A1311" s="269"/>
      <c r="B1311" s="264" t="s">
        <v>1696</v>
      </c>
      <c r="C1311" s="522" t="s">
        <v>2819</v>
      </c>
      <c r="D1311" s="266" t="s">
        <v>2603</v>
      </c>
      <c r="E1311" s="310">
        <v>27432</v>
      </c>
      <c r="F1311" s="344" t="s">
        <v>2829</v>
      </c>
      <c r="G1311" s="52">
        <v>27432</v>
      </c>
      <c r="H1311" s="98">
        <f t="shared" si="26"/>
        <v>0</v>
      </c>
      <c r="I1311" s="266" t="s">
        <v>27</v>
      </c>
    </row>
    <row r="1312" spans="1:10" x14ac:dyDescent="0.25">
      <c r="A1312" s="269"/>
      <c r="B1312" s="264" t="s">
        <v>1697</v>
      </c>
      <c r="C1312" s="522" t="s">
        <v>2819</v>
      </c>
      <c r="D1312" s="266" t="s">
        <v>18</v>
      </c>
      <c r="E1312" s="310">
        <v>8029</v>
      </c>
      <c r="F1312" s="53">
        <v>41748</v>
      </c>
      <c r="G1312" s="52">
        <v>8029</v>
      </c>
      <c r="H1312" s="331">
        <f t="shared" si="26"/>
        <v>0</v>
      </c>
      <c r="I1312" s="266"/>
    </row>
    <row r="1313" spans="1:9" x14ac:dyDescent="0.25">
      <c r="A1313" s="269"/>
      <c r="B1313" s="264" t="s">
        <v>1698</v>
      </c>
      <c r="C1313" s="522" t="s">
        <v>2819</v>
      </c>
      <c r="D1313" s="266" t="s">
        <v>215</v>
      </c>
      <c r="E1313" s="310">
        <v>308</v>
      </c>
      <c r="F1313" s="53">
        <v>41748</v>
      </c>
      <c r="G1313" s="52">
        <v>308</v>
      </c>
      <c r="H1313" s="98">
        <f t="shared" si="26"/>
        <v>0</v>
      </c>
      <c r="I1313" s="266"/>
    </row>
    <row r="1314" spans="1:9" x14ac:dyDescent="0.25">
      <c r="A1314" s="269"/>
      <c r="B1314" s="264" t="s">
        <v>1699</v>
      </c>
      <c r="C1314" s="522" t="s">
        <v>2819</v>
      </c>
      <c r="D1314" s="266" t="s">
        <v>287</v>
      </c>
      <c r="E1314" s="310">
        <v>32425</v>
      </c>
      <c r="F1314" s="53">
        <v>41750</v>
      </c>
      <c r="G1314" s="52">
        <v>32425</v>
      </c>
      <c r="H1314" s="98">
        <f t="shared" si="26"/>
        <v>0</v>
      </c>
      <c r="I1314" s="266" t="s">
        <v>12</v>
      </c>
    </row>
    <row r="1315" spans="1:9" x14ac:dyDescent="0.25">
      <c r="A1315" s="269"/>
      <c r="B1315" s="264" t="s">
        <v>1700</v>
      </c>
      <c r="C1315" s="522" t="s">
        <v>2819</v>
      </c>
      <c r="D1315" s="266" t="s">
        <v>2816</v>
      </c>
      <c r="E1315" s="310">
        <v>13955</v>
      </c>
      <c r="F1315" s="53">
        <v>41750</v>
      </c>
      <c r="G1315" s="52">
        <v>13955</v>
      </c>
      <c r="H1315" s="98">
        <f t="shared" si="26"/>
        <v>0</v>
      </c>
      <c r="I1315" s="266" t="s">
        <v>12</v>
      </c>
    </row>
    <row r="1316" spans="1:9" x14ac:dyDescent="0.25">
      <c r="A1316" s="269"/>
      <c r="B1316" s="264" t="s">
        <v>1701</v>
      </c>
      <c r="C1316" s="522" t="s">
        <v>2819</v>
      </c>
      <c r="D1316" s="266" t="s">
        <v>2605</v>
      </c>
      <c r="E1316" s="310">
        <v>35938</v>
      </c>
      <c r="F1316" s="344" t="s">
        <v>2830</v>
      </c>
      <c r="G1316" s="326">
        <v>35938</v>
      </c>
      <c r="H1316" s="98">
        <f t="shared" si="26"/>
        <v>0</v>
      </c>
      <c r="I1316" s="266" t="s">
        <v>27</v>
      </c>
    </row>
    <row r="1317" spans="1:9" x14ac:dyDescent="0.25">
      <c r="A1317" s="269"/>
      <c r="B1317" s="264" t="s">
        <v>1702</v>
      </c>
      <c r="C1317" s="522" t="s">
        <v>2819</v>
      </c>
      <c r="D1317" s="266" t="s">
        <v>244</v>
      </c>
      <c r="E1317" s="310">
        <v>19097</v>
      </c>
      <c r="F1317" s="344" t="s">
        <v>2831</v>
      </c>
      <c r="G1317" s="326">
        <v>19097</v>
      </c>
      <c r="H1317" s="98">
        <f t="shared" si="26"/>
        <v>0</v>
      </c>
      <c r="I1317" s="266" t="s">
        <v>27</v>
      </c>
    </row>
    <row r="1318" spans="1:9" x14ac:dyDescent="0.25">
      <c r="A1318" s="269"/>
      <c r="B1318" s="264" t="s">
        <v>1703</v>
      </c>
      <c r="C1318" s="522" t="s">
        <v>2819</v>
      </c>
      <c r="D1318" s="266" t="s">
        <v>92</v>
      </c>
      <c r="E1318" s="310">
        <v>5955</v>
      </c>
      <c r="F1318" s="53">
        <v>41750</v>
      </c>
      <c r="G1318" s="52">
        <v>5955</v>
      </c>
      <c r="H1318" s="98">
        <f t="shared" si="26"/>
        <v>0</v>
      </c>
      <c r="I1318" s="266" t="s">
        <v>27</v>
      </c>
    </row>
    <row r="1319" spans="1:9" x14ac:dyDescent="0.25">
      <c r="A1319" s="269"/>
      <c r="B1319" s="264" t="s">
        <v>1704</v>
      </c>
      <c r="C1319" s="522" t="s">
        <v>2819</v>
      </c>
      <c r="D1319" s="266" t="s">
        <v>269</v>
      </c>
      <c r="E1319" s="310">
        <v>3525</v>
      </c>
      <c r="F1319" s="53">
        <v>41750</v>
      </c>
      <c r="G1319" s="64">
        <v>3525</v>
      </c>
      <c r="H1319" s="98">
        <f t="shared" si="26"/>
        <v>0</v>
      </c>
      <c r="I1319" s="266" t="s">
        <v>12</v>
      </c>
    </row>
    <row r="1320" spans="1:9" x14ac:dyDescent="0.25">
      <c r="A1320" s="269"/>
      <c r="B1320" s="264" t="s">
        <v>1705</v>
      </c>
      <c r="C1320" s="522" t="s">
        <v>2819</v>
      </c>
      <c r="D1320" s="266" t="s">
        <v>124</v>
      </c>
      <c r="E1320" s="310">
        <v>5861</v>
      </c>
      <c r="F1320" s="53">
        <v>41750</v>
      </c>
      <c r="G1320" s="64">
        <v>5861</v>
      </c>
      <c r="H1320" s="98">
        <f t="shared" si="26"/>
        <v>0</v>
      </c>
      <c r="I1320" s="266" t="s">
        <v>12</v>
      </c>
    </row>
    <row r="1321" spans="1:9" x14ac:dyDescent="0.25">
      <c r="A1321" s="269"/>
      <c r="B1321" s="264" t="s">
        <v>1706</v>
      </c>
      <c r="C1321" s="522" t="s">
        <v>2819</v>
      </c>
      <c r="D1321" s="266" t="s">
        <v>304</v>
      </c>
      <c r="E1321" s="310">
        <v>4553</v>
      </c>
      <c r="F1321" s="53">
        <v>41750</v>
      </c>
      <c r="G1321" s="64">
        <v>4553</v>
      </c>
      <c r="H1321" s="98">
        <f t="shared" si="26"/>
        <v>0</v>
      </c>
      <c r="I1321" s="266" t="s">
        <v>12</v>
      </c>
    </row>
    <row r="1322" spans="1:9" x14ac:dyDescent="0.25">
      <c r="A1322" s="269"/>
      <c r="B1322" s="264" t="s">
        <v>1707</v>
      </c>
      <c r="C1322" s="522" t="s">
        <v>2819</v>
      </c>
      <c r="D1322" s="266" t="s">
        <v>650</v>
      </c>
      <c r="E1322" s="310">
        <v>4492</v>
      </c>
      <c r="F1322" s="53">
        <v>41748</v>
      </c>
      <c r="G1322" s="52">
        <v>4492</v>
      </c>
      <c r="H1322" s="98">
        <f t="shared" si="26"/>
        <v>0</v>
      </c>
      <c r="I1322" s="266"/>
    </row>
    <row r="1323" spans="1:9" x14ac:dyDescent="0.25">
      <c r="A1323" s="269"/>
      <c r="B1323" s="264" t="s">
        <v>1709</v>
      </c>
      <c r="C1323" s="522" t="s">
        <v>2819</v>
      </c>
      <c r="D1323" s="266" t="s">
        <v>435</v>
      </c>
      <c r="E1323" s="310">
        <v>6821.5</v>
      </c>
      <c r="F1323" s="317" t="s">
        <v>2832</v>
      </c>
      <c r="G1323" s="52">
        <v>6821.5</v>
      </c>
      <c r="H1323" s="98">
        <f t="shared" si="26"/>
        <v>0</v>
      </c>
      <c r="I1323" s="266" t="s">
        <v>8</v>
      </c>
    </row>
    <row r="1324" spans="1:9" x14ac:dyDescent="0.25">
      <c r="A1324" s="269"/>
      <c r="B1324" s="264" t="s">
        <v>1711</v>
      </c>
      <c r="C1324" s="522" t="s">
        <v>2819</v>
      </c>
      <c r="D1324" s="266" t="s">
        <v>108</v>
      </c>
      <c r="E1324" s="310">
        <v>6392</v>
      </c>
      <c r="F1324" s="53">
        <v>41750</v>
      </c>
      <c r="G1324" s="52">
        <v>6392</v>
      </c>
      <c r="H1324" s="98">
        <f t="shared" si="26"/>
        <v>0</v>
      </c>
      <c r="I1324" s="266" t="s">
        <v>12</v>
      </c>
    </row>
    <row r="1325" spans="1:9" x14ac:dyDescent="0.25">
      <c r="A1325" s="269"/>
      <c r="B1325" s="264" t="s">
        <v>1712</v>
      </c>
      <c r="C1325" s="522" t="s">
        <v>2819</v>
      </c>
      <c r="D1325" s="266" t="s">
        <v>8</v>
      </c>
      <c r="E1325" s="310">
        <v>639</v>
      </c>
      <c r="F1325" s="53">
        <v>41748</v>
      </c>
      <c r="G1325" s="52">
        <v>639</v>
      </c>
      <c r="H1325" s="98">
        <f t="shared" si="26"/>
        <v>0</v>
      </c>
      <c r="I1325" s="266" t="s">
        <v>8</v>
      </c>
    </row>
    <row r="1326" spans="1:9" x14ac:dyDescent="0.25">
      <c r="A1326" s="269"/>
      <c r="B1326" s="264" t="s">
        <v>1713</v>
      </c>
      <c r="C1326" s="522" t="s">
        <v>2819</v>
      </c>
      <c r="D1326" s="266" t="s">
        <v>85</v>
      </c>
      <c r="E1326" s="310">
        <v>23027</v>
      </c>
      <c r="F1326" s="53">
        <v>41750</v>
      </c>
      <c r="G1326" s="52">
        <v>23027</v>
      </c>
      <c r="H1326" s="98">
        <f t="shared" si="26"/>
        <v>0</v>
      </c>
      <c r="I1326" s="266" t="s">
        <v>27</v>
      </c>
    </row>
    <row r="1327" spans="1:9" x14ac:dyDescent="0.25">
      <c r="A1327" s="269"/>
      <c r="B1327" s="264" t="s">
        <v>1715</v>
      </c>
      <c r="C1327" s="522" t="s">
        <v>2819</v>
      </c>
      <c r="D1327" s="266" t="s">
        <v>8</v>
      </c>
      <c r="E1327" s="310">
        <v>2042</v>
      </c>
      <c r="F1327" s="53">
        <v>41748</v>
      </c>
      <c r="G1327" s="52">
        <v>2042</v>
      </c>
      <c r="H1327" s="98">
        <f t="shared" si="26"/>
        <v>0</v>
      </c>
      <c r="I1327" s="266" t="s">
        <v>8</v>
      </c>
    </row>
    <row r="1328" spans="1:9" x14ac:dyDescent="0.25">
      <c r="A1328" s="269"/>
      <c r="B1328" s="264" t="s">
        <v>1716</v>
      </c>
      <c r="C1328" s="522" t="s">
        <v>2819</v>
      </c>
      <c r="D1328" s="266" t="s">
        <v>47</v>
      </c>
      <c r="E1328" s="310">
        <v>4932</v>
      </c>
      <c r="F1328" s="53">
        <v>41750</v>
      </c>
      <c r="G1328" s="52">
        <v>4932</v>
      </c>
      <c r="H1328" s="98">
        <f t="shared" si="26"/>
        <v>0</v>
      </c>
      <c r="I1328" s="266" t="s">
        <v>12</v>
      </c>
    </row>
    <row r="1329" spans="1:9" x14ac:dyDescent="0.25">
      <c r="A1329" s="269"/>
      <c r="B1329" s="264" t="s">
        <v>1717</v>
      </c>
      <c r="C1329" s="522" t="s">
        <v>2819</v>
      </c>
      <c r="D1329" s="266" t="s">
        <v>22</v>
      </c>
      <c r="E1329" s="310">
        <v>1657</v>
      </c>
      <c r="F1329" s="53">
        <v>41748</v>
      </c>
      <c r="G1329" s="52">
        <v>1657</v>
      </c>
      <c r="H1329" s="98">
        <f t="shared" si="26"/>
        <v>0</v>
      </c>
      <c r="I1329" s="266"/>
    </row>
    <row r="1330" spans="1:9" x14ac:dyDescent="0.25">
      <c r="A1330" s="269"/>
      <c r="B1330" s="264" t="s">
        <v>1718</v>
      </c>
      <c r="C1330" s="522" t="s">
        <v>2819</v>
      </c>
      <c r="D1330" s="266" t="s">
        <v>8</v>
      </c>
      <c r="E1330" s="310">
        <v>1114</v>
      </c>
      <c r="F1330" s="53">
        <v>41748</v>
      </c>
      <c r="G1330" s="52">
        <v>1114</v>
      </c>
      <c r="H1330" s="98">
        <f t="shared" si="26"/>
        <v>0</v>
      </c>
      <c r="I1330" s="266" t="s">
        <v>8</v>
      </c>
    </row>
    <row r="1331" spans="1:9" x14ac:dyDescent="0.25">
      <c r="A1331" s="269"/>
      <c r="B1331" s="264" t="s">
        <v>1719</v>
      </c>
      <c r="C1331" s="522" t="s">
        <v>2819</v>
      </c>
      <c r="D1331" s="266" t="s">
        <v>99</v>
      </c>
      <c r="E1331" s="310">
        <v>2836</v>
      </c>
      <c r="F1331" s="53">
        <v>41750</v>
      </c>
      <c r="G1331" s="64">
        <v>2836</v>
      </c>
      <c r="H1331" s="98">
        <f t="shared" si="26"/>
        <v>0</v>
      </c>
      <c r="I1331" s="266" t="s">
        <v>27</v>
      </c>
    </row>
    <row r="1332" spans="1:9" x14ac:dyDescent="0.25">
      <c r="A1332" s="269"/>
      <c r="B1332" s="264" t="s">
        <v>1720</v>
      </c>
      <c r="C1332" s="522" t="s">
        <v>2819</v>
      </c>
      <c r="D1332" s="266" t="s">
        <v>91</v>
      </c>
      <c r="E1332" s="310">
        <v>1112</v>
      </c>
      <c r="F1332" s="53">
        <v>41750</v>
      </c>
      <c r="G1332" s="64">
        <v>1112</v>
      </c>
      <c r="H1332" s="98">
        <f t="shared" si="26"/>
        <v>0</v>
      </c>
      <c r="I1332" s="266" t="s">
        <v>27</v>
      </c>
    </row>
    <row r="1333" spans="1:9" x14ac:dyDescent="0.25">
      <c r="A1333" s="269"/>
      <c r="B1333" s="264" t="s">
        <v>1721</v>
      </c>
      <c r="C1333" s="522" t="s">
        <v>2819</v>
      </c>
      <c r="D1333" s="266" t="s">
        <v>8</v>
      </c>
      <c r="E1333" s="310">
        <v>192</v>
      </c>
      <c r="F1333" s="53">
        <v>41748</v>
      </c>
      <c r="G1333" s="52">
        <v>192</v>
      </c>
      <c r="H1333" s="98">
        <f t="shared" si="26"/>
        <v>0</v>
      </c>
      <c r="I1333" s="266" t="s">
        <v>8</v>
      </c>
    </row>
    <row r="1334" spans="1:9" x14ac:dyDescent="0.25">
      <c r="A1334" s="269"/>
      <c r="B1334" s="264" t="s">
        <v>1722</v>
      </c>
      <c r="C1334" s="522" t="s">
        <v>2819</v>
      </c>
      <c r="D1334" s="266" t="s">
        <v>27</v>
      </c>
      <c r="E1334" s="310">
        <v>28209</v>
      </c>
      <c r="F1334" s="53">
        <v>41750</v>
      </c>
      <c r="G1334" s="64">
        <v>28209</v>
      </c>
      <c r="H1334" s="98">
        <f t="shared" si="26"/>
        <v>0</v>
      </c>
      <c r="I1334" s="266" t="s">
        <v>27</v>
      </c>
    </row>
    <row r="1335" spans="1:9" x14ac:dyDescent="0.25">
      <c r="A1335" s="269"/>
      <c r="B1335" s="264" t="s">
        <v>1723</v>
      </c>
      <c r="C1335" s="522" t="s">
        <v>2819</v>
      </c>
      <c r="D1335" s="266" t="s">
        <v>2833</v>
      </c>
      <c r="E1335" s="310">
        <v>907</v>
      </c>
      <c r="F1335" s="53">
        <v>41750</v>
      </c>
      <c r="G1335" s="64">
        <v>907</v>
      </c>
      <c r="H1335" s="98">
        <f t="shared" si="26"/>
        <v>0</v>
      </c>
      <c r="I1335" s="266" t="s">
        <v>162</v>
      </c>
    </row>
    <row r="1336" spans="1:9" x14ac:dyDescent="0.25">
      <c r="A1336" s="269"/>
      <c r="B1336" s="264" t="s">
        <v>1724</v>
      </c>
      <c r="C1336" s="522" t="s">
        <v>2819</v>
      </c>
      <c r="D1336" s="266" t="s">
        <v>111</v>
      </c>
      <c r="E1336" s="310">
        <v>5888</v>
      </c>
      <c r="F1336" s="53">
        <v>41750</v>
      </c>
      <c r="G1336" s="64">
        <v>5888</v>
      </c>
      <c r="H1336" s="98">
        <f t="shared" si="26"/>
        <v>0</v>
      </c>
      <c r="I1336" s="266" t="s">
        <v>162</v>
      </c>
    </row>
    <row r="1337" spans="1:9" x14ac:dyDescent="0.25">
      <c r="A1337" s="269"/>
      <c r="B1337" s="264" t="s">
        <v>1726</v>
      </c>
      <c r="C1337" s="522" t="s">
        <v>2819</v>
      </c>
      <c r="D1337" s="266" t="s">
        <v>51</v>
      </c>
      <c r="E1337" s="310">
        <v>2904.5</v>
      </c>
      <c r="F1337" s="53">
        <v>41750</v>
      </c>
      <c r="G1337" s="64">
        <v>2904.5</v>
      </c>
      <c r="H1337" s="98">
        <f t="shared" si="26"/>
        <v>0</v>
      </c>
      <c r="I1337" s="266" t="s">
        <v>162</v>
      </c>
    </row>
    <row r="1338" spans="1:9" x14ac:dyDescent="0.25">
      <c r="A1338" s="269"/>
      <c r="B1338" s="264" t="s">
        <v>1727</v>
      </c>
      <c r="C1338" s="522" t="s">
        <v>2819</v>
      </c>
      <c r="D1338" s="266" t="s">
        <v>766</v>
      </c>
      <c r="E1338" s="310">
        <v>3523</v>
      </c>
      <c r="F1338" s="53">
        <v>41750</v>
      </c>
      <c r="G1338" s="64">
        <v>3523</v>
      </c>
      <c r="H1338" s="98">
        <f t="shared" si="26"/>
        <v>0</v>
      </c>
      <c r="I1338" s="266" t="s">
        <v>27</v>
      </c>
    </row>
    <row r="1339" spans="1:9" x14ac:dyDescent="0.25">
      <c r="A1339" s="269"/>
      <c r="B1339" s="264" t="s">
        <v>1728</v>
      </c>
      <c r="C1339" s="522" t="s">
        <v>2819</v>
      </c>
      <c r="D1339" s="266" t="s">
        <v>136</v>
      </c>
      <c r="E1339" s="310">
        <v>2360</v>
      </c>
      <c r="F1339" s="53">
        <v>41748</v>
      </c>
      <c r="G1339" s="52">
        <v>2360</v>
      </c>
      <c r="H1339" s="98">
        <f t="shared" si="26"/>
        <v>0</v>
      </c>
      <c r="I1339" s="266"/>
    </row>
    <row r="1340" spans="1:9" x14ac:dyDescent="0.25">
      <c r="A1340" s="269"/>
      <c r="B1340" s="264" t="s">
        <v>1729</v>
      </c>
      <c r="C1340" s="522" t="s">
        <v>2819</v>
      </c>
      <c r="D1340" s="266" t="s">
        <v>149</v>
      </c>
      <c r="E1340" s="310">
        <v>7696</v>
      </c>
      <c r="F1340" s="53">
        <v>41750</v>
      </c>
      <c r="G1340" s="52">
        <v>7696</v>
      </c>
      <c r="H1340" s="98">
        <f t="shared" si="26"/>
        <v>0</v>
      </c>
      <c r="I1340" s="266" t="s">
        <v>27</v>
      </c>
    </row>
    <row r="1341" spans="1:9" x14ac:dyDescent="0.25">
      <c r="A1341" s="269"/>
      <c r="B1341" s="264" t="s">
        <v>1730</v>
      </c>
      <c r="C1341" s="522" t="s">
        <v>2819</v>
      </c>
      <c r="D1341" s="266" t="s">
        <v>8</v>
      </c>
      <c r="E1341" s="310">
        <v>688</v>
      </c>
      <c r="F1341" s="53">
        <v>41748</v>
      </c>
      <c r="G1341" s="52">
        <v>688</v>
      </c>
      <c r="H1341" s="98">
        <f t="shared" si="26"/>
        <v>0</v>
      </c>
      <c r="I1341" s="266" t="s">
        <v>8</v>
      </c>
    </row>
    <row r="1342" spans="1:9" x14ac:dyDescent="0.25">
      <c r="A1342" s="269"/>
      <c r="B1342" s="264" t="s">
        <v>1731</v>
      </c>
      <c r="C1342" s="522" t="s">
        <v>2819</v>
      </c>
      <c r="D1342" s="266" t="s">
        <v>8</v>
      </c>
      <c r="E1342" s="310">
        <v>7087.5</v>
      </c>
      <c r="F1342" s="53">
        <v>41748</v>
      </c>
      <c r="G1342" s="52">
        <v>7087.5</v>
      </c>
      <c r="H1342" s="98">
        <f t="shared" si="26"/>
        <v>0</v>
      </c>
      <c r="I1342" s="266" t="s">
        <v>8</v>
      </c>
    </row>
    <row r="1343" spans="1:9" x14ac:dyDescent="0.25">
      <c r="A1343" s="269"/>
      <c r="B1343" s="264" t="s">
        <v>1732</v>
      </c>
      <c r="C1343" s="522" t="s">
        <v>2819</v>
      </c>
      <c r="D1343" s="266" t="s">
        <v>23</v>
      </c>
      <c r="E1343" s="310">
        <v>2501.5</v>
      </c>
      <c r="F1343" s="53">
        <v>41748</v>
      </c>
      <c r="G1343" s="52">
        <v>2501.5</v>
      </c>
      <c r="H1343" s="98">
        <f t="shared" si="26"/>
        <v>0</v>
      </c>
      <c r="I1343" s="266"/>
    </row>
    <row r="1344" spans="1:9" x14ac:dyDescent="0.25">
      <c r="A1344" s="269"/>
      <c r="B1344" s="264" t="s">
        <v>1733</v>
      </c>
      <c r="C1344" s="522" t="s">
        <v>2819</v>
      </c>
      <c r="D1344" s="266" t="s">
        <v>392</v>
      </c>
      <c r="E1344" s="310">
        <v>2376</v>
      </c>
      <c r="F1344" s="53">
        <v>41748</v>
      </c>
      <c r="G1344" s="52">
        <v>2376</v>
      </c>
      <c r="H1344" s="98">
        <f t="shared" si="26"/>
        <v>0</v>
      </c>
      <c r="I1344" s="266"/>
    </row>
    <row r="1345" spans="1:9" x14ac:dyDescent="0.25">
      <c r="A1345" s="269"/>
      <c r="B1345" s="264" t="s">
        <v>1734</v>
      </c>
      <c r="C1345" s="522" t="s">
        <v>2819</v>
      </c>
      <c r="D1345" s="266" t="s">
        <v>366</v>
      </c>
      <c r="E1345" s="310">
        <v>3579</v>
      </c>
      <c r="F1345" s="53">
        <v>41748</v>
      </c>
      <c r="G1345" s="52">
        <v>3579</v>
      </c>
      <c r="H1345" s="98">
        <f t="shared" si="26"/>
        <v>0</v>
      </c>
      <c r="I1345" s="266" t="s">
        <v>65</v>
      </c>
    </row>
    <row r="1346" spans="1:9" x14ac:dyDescent="0.25">
      <c r="A1346" s="269"/>
      <c r="B1346" s="264" t="s">
        <v>1735</v>
      </c>
      <c r="C1346" s="522" t="s">
        <v>2819</v>
      </c>
      <c r="D1346" s="266" t="s">
        <v>392</v>
      </c>
      <c r="E1346" s="310">
        <v>680</v>
      </c>
      <c r="F1346" s="53">
        <v>41748</v>
      </c>
      <c r="G1346" s="52">
        <v>680</v>
      </c>
      <c r="H1346" s="98">
        <f t="shared" si="26"/>
        <v>0</v>
      </c>
      <c r="I1346" s="266"/>
    </row>
    <row r="1347" spans="1:9" x14ac:dyDescent="0.25">
      <c r="A1347" s="269"/>
      <c r="B1347" s="264" t="s">
        <v>1736</v>
      </c>
      <c r="C1347" s="522" t="s">
        <v>2819</v>
      </c>
      <c r="D1347" s="266" t="s">
        <v>124</v>
      </c>
      <c r="E1347" s="310">
        <v>2393</v>
      </c>
      <c r="F1347" s="53">
        <v>41749</v>
      </c>
      <c r="G1347" s="52">
        <v>2393</v>
      </c>
      <c r="H1347" s="98">
        <f t="shared" si="26"/>
        <v>0</v>
      </c>
      <c r="I1347" s="266" t="s">
        <v>65</v>
      </c>
    </row>
    <row r="1348" spans="1:9" x14ac:dyDescent="0.25">
      <c r="A1348" s="269"/>
      <c r="B1348" s="264" t="s">
        <v>1738</v>
      </c>
      <c r="C1348" s="522" t="s">
        <v>2819</v>
      </c>
      <c r="D1348" s="266" t="s">
        <v>8</v>
      </c>
      <c r="E1348" s="310">
        <v>806</v>
      </c>
      <c r="F1348" s="53">
        <v>41748</v>
      </c>
      <c r="G1348" s="52">
        <v>806</v>
      </c>
      <c r="H1348" s="98">
        <f t="shared" si="26"/>
        <v>0</v>
      </c>
      <c r="I1348" s="266" t="s">
        <v>8</v>
      </c>
    </row>
    <row r="1349" spans="1:9" x14ac:dyDescent="0.25">
      <c r="A1349" s="269"/>
      <c r="B1349" s="264" t="s">
        <v>1739</v>
      </c>
      <c r="C1349" s="522" t="s">
        <v>2819</v>
      </c>
      <c r="D1349" s="266" t="s">
        <v>524</v>
      </c>
      <c r="E1349" s="310">
        <v>12242.5</v>
      </c>
      <c r="F1349" s="53">
        <v>41759</v>
      </c>
      <c r="G1349" s="52">
        <v>12242.5</v>
      </c>
      <c r="H1349" s="98">
        <f t="shared" si="26"/>
        <v>0</v>
      </c>
      <c r="I1349" s="266" t="s">
        <v>8</v>
      </c>
    </row>
    <row r="1350" spans="1:9" x14ac:dyDescent="0.25">
      <c r="A1350" s="269"/>
      <c r="B1350" s="264" t="s">
        <v>1740</v>
      </c>
      <c r="C1350" s="522" t="s">
        <v>2819</v>
      </c>
      <c r="D1350" s="266" t="s">
        <v>78</v>
      </c>
      <c r="E1350" s="310">
        <v>6759</v>
      </c>
      <c r="F1350" s="53">
        <v>41750</v>
      </c>
      <c r="G1350" s="64">
        <v>6759</v>
      </c>
      <c r="H1350" s="98">
        <f t="shared" si="26"/>
        <v>0</v>
      </c>
      <c r="I1350" s="266" t="s">
        <v>65</v>
      </c>
    </row>
    <row r="1351" spans="1:9" x14ac:dyDescent="0.25">
      <c r="A1351" s="269"/>
      <c r="B1351" s="264" t="s">
        <v>1741</v>
      </c>
      <c r="C1351" s="522" t="s">
        <v>2819</v>
      </c>
      <c r="D1351" s="266" t="s">
        <v>191</v>
      </c>
      <c r="E1351" s="310">
        <v>2556</v>
      </c>
      <c r="F1351" s="53">
        <v>41750</v>
      </c>
      <c r="G1351" s="64">
        <v>2556</v>
      </c>
      <c r="H1351" s="98">
        <f t="shared" si="26"/>
        <v>0</v>
      </c>
      <c r="I1351" s="266" t="s">
        <v>65</v>
      </c>
    </row>
    <row r="1352" spans="1:9" x14ac:dyDescent="0.25">
      <c r="A1352" s="269"/>
      <c r="B1352" s="264" t="s">
        <v>1742</v>
      </c>
      <c r="C1352" s="522" t="s">
        <v>2819</v>
      </c>
      <c r="D1352" s="266" t="s">
        <v>467</v>
      </c>
      <c r="E1352" s="310">
        <v>9384</v>
      </c>
      <c r="F1352" s="53">
        <v>41750</v>
      </c>
      <c r="G1352" s="64">
        <v>9384</v>
      </c>
      <c r="H1352" s="98">
        <f t="shared" si="26"/>
        <v>0</v>
      </c>
      <c r="I1352" s="266" t="s">
        <v>65</v>
      </c>
    </row>
    <row r="1353" spans="1:9" x14ac:dyDescent="0.25">
      <c r="A1353" s="269"/>
      <c r="B1353" s="264" t="s">
        <v>1743</v>
      </c>
      <c r="C1353" s="522" t="s">
        <v>2819</v>
      </c>
      <c r="D1353" s="266" t="s">
        <v>561</v>
      </c>
      <c r="E1353" s="310">
        <v>15193</v>
      </c>
      <c r="F1353" s="53">
        <v>41750</v>
      </c>
      <c r="G1353" s="64">
        <v>15193</v>
      </c>
      <c r="H1353" s="98">
        <f t="shared" si="26"/>
        <v>0</v>
      </c>
      <c r="I1353" s="266" t="s">
        <v>65</v>
      </c>
    </row>
    <row r="1354" spans="1:9" x14ac:dyDescent="0.25">
      <c r="A1354" s="269"/>
      <c r="B1354" s="264" t="s">
        <v>1746</v>
      </c>
      <c r="C1354" s="522" t="s">
        <v>2819</v>
      </c>
      <c r="D1354" s="266" t="s">
        <v>147</v>
      </c>
      <c r="E1354" s="310">
        <v>9715</v>
      </c>
      <c r="F1354" s="53">
        <v>41750</v>
      </c>
      <c r="G1354" s="64">
        <v>9715</v>
      </c>
      <c r="H1354" s="98">
        <f t="shared" si="26"/>
        <v>0</v>
      </c>
      <c r="I1354" s="266" t="s">
        <v>65</v>
      </c>
    </row>
    <row r="1355" spans="1:9" x14ac:dyDescent="0.25">
      <c r="A1355" s="269"/>
      <c r="B1355" s="264" t="s">
        <v>1748</v>
      </c>
      <c r="C1355" s="522" t="s">
        <v>2819</v>
      </c>
      <c r="D1355" s="266" t="s">
        <v>2834</v>
      </c>
      <c r="E1355" s="310">
        <v>5323</v>
      </c>
      <c r="F1355" s="53">
        <v>41750</v>
      </c>
      <c r="G1355" s="64">
        <v>5323</v>
      </c>
      <c r="H1355" s="98">
        <f t="shared" si="26"/>
        <v>0</v>
      </c>
      <c r="I1355" s="266" t="s">
        <v>65</v>
      </c>
    </row>
    <row r="1356" spans="1:9" x14ac:dyDescent="0.25">
      <c r="A1356" s="269"/>
      <c r="B1356" s="264" t="s">
        <v>1749</v>
      </c>
      <c r="C1356" s="522" t="s">
        <v>2819</v>
      </c>
      <c r="D1356" s="266" t="s">
        <v>233</v>
      </c>
      <c r="E1356" s="310">
        <v>1376</v>
      </c>
      <c r="F1356" s="53">
        <v>41750</v>
      </c>
      <c r="G1356" s="64">
        <v>1376</v>
      </c>
      <c r="H1356" s="98">
        <f t="shared" si="26"/>
        <v>0</v>
      </c>
      <c r="I1356" s="266" t="s">
        <v>65</v>
      </c>
    </row>
    <row r="1357" spans="1:9" x14ac:dyDescent="0.25">
      <c r="A1357" s="269"/>
      <c r="B1357" s="264" t="s">
        <v>1750</v>
      </c>
      <c r="C1357" s="522" t="s">
        <v>2819</v>
      </c>
      <c r="D1357" s="266" t="s">
        <v>349</v>
      </c>
      <c r="E1357" s="310">
        <v>6736</v>
      </c>
      <c r="F1357" s="53">
        <v>41750</v>
      </c>
      <c r="G1357" s="64">
        <v>6736</v>
      </c>
      <c r="H1357" s="98">
        <f t="shared" si="26"/>
        <v>0</v>
      </c>
      <c r="I1357" s="266" t="s">
        <v>65</v>
      </c>
    </row>
    <row r="1358" spans="1:9" x14ac:dyDescent="0.25">
      <c r="A1358" s="269"/>
      <c r="B1358" s="264" t="s">
        <v>1751</v>
      </c>
      <c r="C1358" s="522" t="s">
        <v>2819</v>
      </c>
      <c r="D1358" s="266" t="s">
        <v>99</v>
      </c>
      <c r="E1358" s="310">
        <v>2619.5</v>
      </c>
      <c r="F1358" s="53">
        <v>41750</v>
      </c>
      <c r="G1358" s="64">
        <v>2619.5</v>
      </c>
      <c r="H1358" s="98">
        <f t="shared" si="26"/>
        <v>0</v>
      </c>
      <c r="I1358" s="266" t="s">
        <v>65</v>
      </c>
    </row>
    <row r="1359" spans="1:9" x14ac:dyDescent="0.25">
      <c r="A1359" s="269"/>
      <c r="B1359" s="264" t="s">
        <v>1753</v>
      </c>
      <c r="C1359" s="522" t="s">
        <v>2819</v>
      </c>
      <c r="D1359" s="266" t="s">
        <v>2790</v>
      </c>
      <c r="E1359" s="327">
        <v>31527.5</v>
      </c>
      <c r="F1359" s="53">
        <v>41759</v>
      </c>
      <c r="G1359" s="52">
        <v>31527.5</v>
      </c>
      <c r="H1359" s="98">
        <f t="shared" si="26"/>
        <v>0</v>
      </c>
      <c r="I1359" s="266" t="s">
        <v>217</v>
      </c>
    </row>
    <row r="1360" spans="1:9" x14ac:dyDescent="0.25">
      <c r="A1360" s="269">
        <v>41749</v>
      </c>
      <c r="B1360" s="264" t="s">
        <v>1754</v>
      </c>
      <c r="C1360" s="522" t="s">
        <v>2819</v>
      </c>
      <c r="D1360" s="36" t="s">
        <v>8</v>
      </c>
      <c r="E1360" s="380">
        <v>722</v>
      </c>
      <c r="F1360" s="39">
        <v>41749</v>
      </c>
      <c r="G1360" s="38">
        <v>722</v>
      </c>
      <c r="H1360" s="98">
        <f t="shared" si="26"/>
        <v>0</v>
      </c>
      <c r="I1360" s="40" t="s">
        <v>8</v>
      </c>
    </row>
    <row r="1361" spans="1:9" x14ac:dyDescent="0.25">
      <c r="A1361" s="269"/>
      <c r="B1361" s="264" t="s">
        <v>1756</v>
      </c>
      <c r="C1361" s="522" t="s">
        <v>2819</v>
      </c>
      <c r="D1361" s="36" t="s">
        <v>106</v>
      </c>
      <c r="E1361" s="380">
        <v>30369.5</v>
      </c>
      <c r="F1361" s="39">
        <v>41753</v>
      </c>
      <c r="G1361" s="38">
        <v>30369.5</v>
      </c>
      <c r="H1361" s="98">
        <f t="shared" si="26"/>
        <v>0</v>
      </c>
      <c r="I1361" s="36" t="s">
        <v>21</v>
      </c>
    </row>
    <row r="1362" spans="1:9" x14ac:dyDescent="0.25">
      <c r="A1362" s="269"/>
      <c r="B1362" s="264" t="s">
        <v>1758</v>
      </c>
      <c r="C1362" s="522" t="s">
        <v>2819</v>
      </c>
      <c r="D1362" s="36" t="s">
        <v>8</v>
      </c>
      <c r="E1362" s="380">
        <v>206</v>
      </c>
      <c r="F1362" s="39">
        <v>41749</v>
      </c>
      <c r="G1362" s="38">
        <v>206</v>
      </c>
      <c r="H1362" s="98">
        <f t="shared" si="26"/>
        <v>0</v>
      </c>
      <c r="I1362" s="36" t="s">
        <v>8</v>
      </c>
    </row>
    <row r="1363" spans="1:9" x14ac:dyDescent="0.25">
      <c r="A1363" s="269"/>
      <c r="B1363" s="264" t="s">
        <v>1759</v>
      </c>
      <c r="C1363" s="522" t="s">
        <v>2819</v>
      </c>
      <c r="D1363" s="36" t="s">
        <v>8</v>
      </c>
      <c r="E1363" s="380">
        <v>855</v>
      </c>
      <c r="F1363" s="39">
        <v>41749</v>
      </c>
      <c r="G1363" s="38">
        <v>855</v>
      </c>
      <c r="H1363" s="98">
        <f t="shared" si="26"/>
        <v>0</v>
      </c>
      <c r="I1363" s="36" t="s">
        <v>8</v>
      </c>
    </row>
    <row r="1364" spans="1:9" x14ac:dyDescent="0.25">
      <c r="A1364" s="269"/>
      <c r="B1364" s="264" t="s">
        <v>1760</v>
      </c>
      <c r="C1364" s="522" t="s">
        <v>2819</v>
      </c>
      <c r="D1364" s="36" t="s">
        <v>14</v>
      </c>
      <c r="E1364" s="380">
        <v>7347</v>
      </c>
      <c r="F1364" s="39">
        <v>41749</v>
      </c>
      <c r="G1364" s="38">
        <v>7347</v>
      </c>
      <c r="H1364" s="98">
        <f t="shared" si="26"/>
        <v>0</v>
      </c>
      <c r="I1364" s="36" t="s">
        <v>21</v>
      </c>
    </row>
    <row r="1365" spans="1:9" x14ac:dyDescent="0.25">
      <c r="A1365" s="269"/>
      <c r="B1365" s="264" t="s">
        <v>1761</v>
      </c>
      <c r="C1365" s="522" t="s">
        <v>2819</v>
      </c>
      <c r="D1365" s="36" t="s">
        <v>260</v>
      </c>
      <c r="E1365" s="380">
        <v>1160</v>
      </c>
      <c r="F1365" s="39">
        <v>41749</v>
      </c>
      <c r="G1365" s="38">
        <v>1160</v>
      </c>
      <c r="H1365" s="98">
        <f t="shared" si="26"/>
        <v>0</v>
      </c>
      <c r="I1365" s="36" t="s">
        <v>21</v>
      </c>
    </row>
    <row r="1366" spans="1:9" x14ac:dyDescent="0.25">
      <c r="A1366" s="269"/>
      <c r="B1366" s="264" t="s">
        <v>1763</v>
      </c>
      <c r="C1366" s="522" t="s">
        <v>2819</v>
      </c>
      <c r="D1366" s="36" t="s">
        <v>250</v>
      </c>
      <c r="E1366" s="380">
        <v>6741</v>
      </c>
      <c r="F1366" s="39">
        <v>41750</v>
      </c>
      <c r="G1366" s="38">
        <v>6741</v>
      </c>
      <c r="H1366" s="98">
        <f t="shared" si="26"/>
        <v>0</v>
      </c>
      <c r="I1366" s="36" t="s">
        <v>12</v>
      </c>
    </row>
    <row r="1367" spans="1:9" x14ac:dyDescent="0.25">
      <c r="A1367" s="269"/>
      <c r="B1367" s="264" t="s">
        <v>1765</v>
      </c>
      <c r="C1367" s="522" t="s">
        <v>2819</v>
      </c>
      <c r="D1367" s="36" t="s">
        <v>8</v>
      </c>
      <c r="E1367" s="380">
        <v>5533</v>
      </c>
      <c r="F1367" s="39">
        <v>41749</v>
      </c>
      <c r="G1367" s="38">
        <v>5533</v>
      </c>
      <c r="H1367" s="98">
        <f t="shared" si="26"/>
        <v>0</v>
      </c>
      <c r="I1367" s="36" t="s">
        <v>8</v>
      </c>
    </row>
    <row r="1368" spans="1:9" x14ac:dyDescent="0.25">
      <c r="A1368" s="269"/>
      <c r="B1368" s="264" t="s">
        <v>1767</v>
      </c>
      <c r="C1368" s="522" t="s">
        <v>2819</v>
      </c>
      <c r="D1368" s="36" t="s">
        <v>14</v>
      </c>
      <c r="E1368" s="380">
        <v>3931</v>
      </c>
      <c r="F1368" s="39">
        <v>41750</v>
      </c>
      <c r="G1368" s="38">
        <v>3931</v>
      </c>
      <c r="H1368" s="98">
        <f t="shared" si="26"/>
        <v>0</v>
      </c>
      <c r="I1368" s="36" t="s">
        <v>12</v>
      </c>
    </row>
    <row r="1369" spans="1:9" x14ac:dyDescent="0.25">
      <c r="A1369" s="269"/>
      <c r="B1369" s="264" t="s">
        <v>1768</v>
      </c>
      <c r="C1369" s="522" t="s">
        <v>2819</v>
      </c>
      <c r="D1369" s="36" t="s">
        <v>8</v>
      </c>
      <c r="E1369" s="380">
        <v>2100</v>
      </c>
      <c r="F1369" s="39">
        <v>41749</v>
      </c>
      <c r="G1369" s="38">
        <v>2100</v>
      </c>
      <c r="H1369" s="98">
        <f t="shared" si="26"/>
        <v>0</v>
      </c>
      <c r="I1369" s="36" t="s">
        <v>8</v>
      </c>
    </row>
    <row r="1370" spans="1:9" x14ac:dyDescent="0.25">
      <c r="A1370" s="269"/>
      <c r="B1370" s="264" t="s">
        <v>1769</v>
      </c>
      <c r="C1370" s="522" t="s">
        <v>2819</v>
      </c>
      <c r="D1370" s="36" t="s">
        <v>23</v>
      </c>
      <c r="E1370" s="380">
        <v>6053</v>
      </c>
      <c r="F1370" s="39">
        <v>41749</v>
      </c>
      <c r="G1370" s="38">
        <v>6053</v>
      </c>
      <c r="H1370" s="98">
        <f t="shared" si="26"/>
        <v>0</v>
      </c>
      <c r="I1370" s="36"/>
    </row>
    <row r="1371" spans="1:9" x14ac:dyDescent="0.25">
      <c r="A1371" s="269"/>
      <c r="B1371" s="264" t="s">
        <v>1770</v>
      </c>
      <c r="C1371" s="522" t="s">
        <v>2819</v>
      </c>
      <c r="D1371" s="36" t="s">
        <v>2835</v>
      </c>
      <c r="E1371" s="380">
        <v>8412.5</v>
      </c>
      <c r="F1371" s="39">
        <v>41749</v>
      </c>
      <c r="G1371" s="38">
        <v>8412.5</v>
      </c>
      <c r="H1371" s="98">
        <f t="shared" si="26"/>
        <v>0</v>
      </c>
      <c r="I1371" s="36"/>
    </row>
    <row r="1372" spans="1:9" x14ac:dyDescent="0.25">
      <c r="A1372" s="269"/>
      <c r="B1372" s="264" t="s">
        <v>1771</v>
      </c>
      <c r="C1372" s="522" t="s">
        <v>2819</v>
      </c>
      <c r="D1372" s="36" t="s">
        <v>180</v>
      </c>
      <c r="E1372" s="380">
        <v>29565.5</v>
      </c>
      <c r="F1372" s="39">
        <v>41750</v>
      </c>
      <c r="G1372" s="38">
        <v>29565.5</v>
      </c>
      <c r="H1372" s="98">
        <f t="shared" si="26"/>
        <v>0</v>
      </c>
      <c r="I1372" s="36" t="s">
        <v>65</v>
      </c>
    </row>
    <row r="1373" spans="1:9" x14ac:dyDescent="0.25">
      <c r="A1373" s="269"/>
      <c r="B1373" s="264" t="s">
        <v>1772</v>
      </c>
      <c r="C1373" s="522" t="s">
        <v>2819</v>
      </c>
      <c r="D1373" s="36" t="s">
        <v>11</v>
      </c>
      <c r="E1373" s="380">
        <v>28254</v>
      </c>
      <c r="F1373" s="43" t="s">
        <v>2836</v>
      </c>
      <c r="G1373" s="44">
        <v>28254</v>
      </c>
      <c r="H1373" s="98">
        <f t="shared" si="26"/>
        <v>0</v>
      </c>
      <c r="I1373" s="36" t="s">
        <v>65</v>
      </c>
    </row>
    <row r="1374" spans="1:9" x14ac:dyDescent="0.25">
      <c r="A1374" s="269"/>
      <c r="B1374" s="264"/>
      <c r="C1374" s="388"/>
      <c r="D1374" s="37" t="s">
        <v>1918</v>
      </c>
      <c r="E1374" s="38"/>
      <c r="F1374" s="263"/>
      <c r="G1374" s="38"/>
      <c r="H1374" s="98"/>
    </row>
    <row r="1375" spans="1:9" x14ac:dyDescent="0.25">
      <c r="A1375" s="263"/>
      <c r="B1375" s="369"/>
      <c r="C1375" s="286"/>
      <c r="D1375" s="31" t="s">
        <v>1919</v>
      </c>
      <c r="E1375" s="58"/>
      <c r="F1375" s="340"/>
      <c r="G1375" s="58"/>
      <c r="H1375" s="398"/>
    </row>
    <row r="1376" spans="1:9" x14ac:dyDescent="0.25">
      <c r="A1376" s="269"/>
      <c r="B1376" s="264"/>
      <c r="C1376" s="375"/>
      <c r="D1376" s="135" t="s">
        <v>1918</v>
      </c>
      <c r="E1376" s="60"/>
      <c r="F1376" s="399"/>
      <c r="G1376" s="60"/>
      <c r="H1376" s="60"/>
    </row>
    <row r="1377" spans="1:9" ht="18.75" x14ac:dyDescent="0.3">
      <c r="A1377" s="592" t="str">
        <f>A1308</f>
        <v>REMISIONES DE    ABRIL         2 0 1 4</v>
      </c>
      <c r="B1377" s="592"/>
      <c r="C1377" s="592"/>
      <c r="D1377" s="592"/>
      <c r="E1377" s="592"/>
      <c r="F1377" s="592"/>
      <c r="G1377" s="339"/>
      <c r="H1377" s="135"/>
    </row>
    <row r="1378" spans="1:9" ht="35.25" thickBot="1" x14ac:dyDescent="0.35">
      <c r="A1378" s="340" t="s">
        <v>1</v>
      </c>
      <c r="B1378" s="256" t="s">
        <v>2</v>
      </c>
      <c r="C1378" s="257"/>
      <c r="D1378" s="258" t="s">
        <v>1531</v>
      </c>
      <c r="E1378" s="259" t="s">
        <v>4</v>
      </c>
      <c r="F1378" s="418" t="s">
        <v>5</v>
      </c>
      <c r="G1378" s="419" t="s">
        <v>6</v>
      </c>
      <c r="H1378" s="420" t="s">
        <v>7</v>
      </c>
    </row>
    <row r="1379" spans="1:9" ht="15.75" thickTop="1" x14ac:dyDescent="0.25">
      <c r="A1379" s="269">
        <v>41749</v>
      </c>
      <c r="B1379" s="264" t="s">
        <v>1773</v>
      </c>
      <c r="C1379" s="522" t="s">
        <v>2819</v>
      </c>
      <c r="D1379" s="36" t="s">
        <v>8</v>
      </c>
      <c r="E1379" s="380">
        <v>1459</v>
      </c>
      <c r="F1379" s="39">
        <v>41749</v>
      </c>
      <c r="G1379" s="38">
        <v>1459</v>
      </c>
      <c r="H1379" s="467">
        <f t="shared" ref="H1379:H1442" si="27">E1379-G1379</f>
        <v>0</v>
      </c>
      <c r="I1379" s="36" t="s">
        <v>8</v>
      </c>
    </row>
    <row r="1380" spans="1:9" x14ac:dyDescent="0.25">
      <c r="A1380" s="269"/>
      <c r="B1380" s="264" t="s">
        <v>1774</v>
      </c>
      <c r="C1380" s="522" t="s">
        <v>2819</v>
      </c>
      <c r="D1380" s="36" t="s">
        <v>36</v>
      </c>
      <c r="E1380" s="380">
        <v>9126</v>
      </c>
      <c r="F1380" s="39">
        <v>41749</v>
      </c>
      <c r="G1380" s="38">
        <v>9126</v>
      </c>
      <c r="H1380" s="331">
        <f t="shared" si="27"/>
        <v>0</v>
      </c>
      <c r="I1380" s="36" t="s">
        <v>21</v>
      </c>
    </row>
    <row r="1381" spans="1:9" x14ac:dyDescent="0.25">
      <c r="A1381" s="269"/>
      <c r="B1381" s="264" t="s">
        <v>1775</v>
      </c>
      <c r="C1381" s="522" t="s">
        <v>2819</v>
      </c>
      <c r="D1381" s="36" t="s">
        <v>8</v>
      </c>
      <c r="E1381" s="380">
        <v>442</v>
      </c>
      <c r="F1381" s="39">
        <v>41749</v>
      </c>
      <c r="G1381" s="38">
        <v>442</v>
      </c>
      <c r="H1381" s="331">
        <f t="shared" si="27"/>
        <v>0</v>
      </c>
      <c r="I1381" s="36" t="s">
        <v>8</v>
      </c>
    </row>
    <row r="1382" spans="1:9" x14ac:dyDescent="0.25">
      <c r="A1382" s="269"/>
      <c r="B1382" s="264" t="s">
        <v>1776</v>
      </c>
      <c r="C1382" s="522" t="s">
        <v>2819</v>
      </c>
      <c r="D1382" s="36" t="s">
        <v>64</v>
      </c>
      <c r="E1382" s="380">
        <v>8651.6</v>
      </c>
      <c r="F1382" s="39">
        <v>41750</v>
      </c>
      <c r="G1382" s="38">
        <v>8651.6</v>
      </c>
      <c r="H1382" s="331">
        <f t="shared" si="27"/>
        <v>0</v>
      </c>
      <c r="I1382" s="36" t="s">
        <v>65</v>
      </c>
    </row>
    <row r="1383" spans="1:9" x14ac:dyDescent="0.25">
      <c r="A1383" s="269"/>
      <c r="B1383" s="264" t="s">
        <v>1777</v>
      </c>
      <c r="C1383" s="522" t="s">
        <v>2819</v>
      </c>
      <c r="D1383" s="36" t="s">
        <v>260</v>
      </c>
      <c r="E1383" s="380">
        <v>584</v>
      </c>
      <c r="F1383" s="39">
        <v>41750</v>
      </c>
      <c r="G1383" s="38">
        <v>584</v>
      </c>
      <c r="H1383" s="331">
        <f t="shared" si="27"/>
        <v>0</v>
      </c>
      <c r="I1383" s="36" t="s">
        <v>27</v>
      </c>
    </row>
    <row r="1384" spans="1:9" x14ac:dyDescent="0.25">
      <c r="A1384" s="269"/>
      <c r="B1384" s="264" t="s">
        <v>1778</v>
      </c>
      <c r="C1384" s="522" t="s">
        <v>2819</v>
      </c>
      <c r="D1384" s="36" t="s">
        <v>2783</v>
      </c>
      <c r="E1384" s="380">
        <v>2965.6</v>
      </c>
      <c r="F1384" s="39">
        <v>41749</v>
      </c>
      <c r="G1384" s="38">
        <v>2965.6</v>
      </c>
      <c r="H1384" s="331">
        <f t="shared" si="27"/>
        <v>0</v>
      </c>
      <c r="I1384" s="36" t="s">
        <v>27</v>
      </c>
    </row>
    <row r="1385" spans="1:9" x14ac:dyDescent="0.25">
      <c r="A1385" s="269"/>
      <c r="B1385" s="264" t="s">
        <v>1779</v>
      </c>
      <c r="C1385" s="522" t="s">
        <v>2819</v>
      </c>
      <c r="D1385" s="36" t="s">
        <v>2835</v>
      </c>
      <c r="E1385" s="380">
        <v>7369.2</v>
      </c>
      <c r="F1385" s="39">
        <v>41750</v>
      </c>
      <c r="G1385" s="38">
        <v>7369.2</v>
      </c>
      <c r="H1385" s="331">
        <f t="shared" si="27"/>
        <v>0</v>
      </c>
      <c r="I1385" s="36" t="s">
        <v>65</v>
      </c>
    </row>
    <row r="1386" spans="1:9" x14ac:dyDescent="0.25">
      <c r="A1386" s="269"/>
      <c r="B1386" s="264" t="s">
        <v>1780</v>
      </c>
      <c r="C1386" s="522" t="s">
        <v>2819</v>
      </c>
      <c r="D1386" s="36" t="s">
        <v>68</v>
      </c>
      <c r="E1386" s="380">
        <v>4455</v>
      </c>
      <c r="F1386" s="39">
        <v>41750</v>
      </c>
      <c r="G1386" s="38">
        <v>4455</v>
      </c>
      <c r="H1386" s="331">
        <f t="shared" si="27"/>
        <v>0</v>
      </c>
      <c r="I1386" s="36" t="s">
        <v>65</v>
      </c>
    </row>
    <row r="1387" spans="1:9" x14ac:dyDescent="0.25">
      <c r="A1387" s="269"/>
      <c r="B1387" s="264" t="s">
        <v>1781</v>
      </c>
      <c r="C1387" s="522" t="s">
        <v>2819</v>
      </c>
      <c r="D1387" s="36" t="s">
        <v>8</v>
      </c>
      <c r="E1387" s="380">
        <v>709</v>
      </c>
      <c r="F1387" s="39">
        <v>41749</v>
      </c>
      <c r="G1387" s="38">
        <v>709</v>
      </c>
      <c r="H1387" s="98">
        <f t="shared" si="27"/>
        <v>0</v>
      </c>
      <c r="I1387" s="36" t="s">
        <v>8</v>
      </c>
    </row>
    <row r="1388" spans="1:9" x14ac:dyDescent="0.25">
      <c r="A1388" s="269"/>
      <c r="B1388" s="264" t="s">
        <v>1782</v>
      </c>
      <c r="C1388" s="522" t="s">
        <v>2819</v>
      </c>
      <c r="D1388" s="36" t="s">
        <v>2837</v>
      </c>
      <c r="E1388" s="380">
        <v>3530</v>
      </c>
      <c r="F1388" s="39">
        <v>41749</v>
      </c>
      <c r="G1388" s="38">
        <v>3530</v>
      </c>
      <c r="H1388" s="98">
        <f t="shared" si="27"/>
        <v>0</v>
      </c>
      <c r="I1388" s="36"/>
    </row>
    <row r="1389" spans="1:9" x14ac:dyDescent="0.25">
      <c r="A1389" s="269"/>
      <c r="B1389" s="264" t="s">
        <v>1783</v>
      </c>
      <c r="C1389" s="522" t="s">
        <v>2819</v>
      </c>
      <c r="D1389" s="36" t="s">
        <v>28</v>
      </c>
      <c r="E1389" s="380">
        <v>4526</v>
      </c>
      <c r="F1389" s="39">
        <v>41749</v>
      </c>
      <c r="G1389" s="38">
        <v>4526</v>
      </c>
      <c r="H1389" s="98">
        <f t="shared" si="27"/>
        <v>0</v>
      </c>
      <c r="I1389" s="36"/>
    </row>
    <row r="1390" spans="1:9" x14ac:dyDescent="0.25">
      <c r="A1390" s="269"/>
      <c r="B1390" s="264" t="s">
        <v>1784</v>
      </c>
      <c r="C1390" s="522" t="s">
        <v>2819</v>
      </c>
      <c r="D1390" s="36" t="s">
        <v>130</v>
      </c>
      <c r="E1390" s="380">
        <v>17320</v>
      </c>
      <c r="F1390" s="39">
        <v>41753</v>
      </c>
      <c r="G1390" s="38">
        <v>17320</v>
      </c>
      <c r="H1390" s="98">
        <f t="shared" si="27"/>
        <v>0</v>
      </c>
      <c r="I1390" s="36" t="s">
        <v>21</v>
      </c>
    </row>
    <row r="1391" spans="1:9" x14ac:dyDescent="0.25">
      <c r="A1391" s="269"/>
      <c r="B1391" s="264" t="s">
        <v>1786</v>
      </c>
      <c r="C1391" s="522" t="s">
        <v>2819</v>
      </c>
      <c r="D1391" s="36" t="s">
        <v>2449</v>
      </c>
      <c r="E1391" s="380">
        <v>130</v>
      </c>
      <c r="F1391" s="39">
        <v>41749</v>
      </c>
      <c r="G1391" s="38">
        <v>130</v>
      </c>
      <c r="H1391" s="98">
        <f t="shared" si="27"/>
        <v>0</v>
      </c>
      <c r="I1391" s="36"/>
    </row>
    <row r="1392" spans="1:9" x14ac:dyDescent="0.25">
      <c r="A1392" s="269"/>
      <c r="B1392" s="264" t="s">
        <v>1787</v>
      </c>
      <c r="C1392" s="522" t="s">
        <v>2819</v>
      </c>
      <c r="D1392" s="36" t="s">
        <v>188</v>
      </c>
      <c r="E1392" s="380">
        <v>11969.5</v>
      </c>
      <c r="F1392" s="39">
        <v>41749</v>
      </c>
      <c r="G1392" s="38">
        <v>11969.5</v>
      </c>
      <c r="H1392" s="98">
        <f t="shared" si="27"/>
        <v>0</v>
      </c>
      <c r="I1392" s="36"/>
    </row>
    <row r="1393" spans="1:9" x14ac:dyDescent="0.25">
      <c r="A1393" s="269"/>
      <c r="B1393" s="264" t="s">
        <v>1788</v>
      </c>
      <c r="C1393" s="522" t="s">
        <v>2819</v>
      </c>
      <c r="D1393" s="36" t="s">
        <v>338</v>
      </c>
      <c r="E1393" s="380">
        <v>389</v>
      </c>
      <c r="F1393" s="39">
        <v>41750</v>
      </c>
      <c r="G1393" s="38">
        <v>389</v>
      </c>
      <c r="H1393" s="98">
        <f t="shared" si="27"/>
        <v>0</v>
      </c>
      <c r="I1393" s="36" t="s">
        <v>27</v>
      </c>
    </row>
    <row r="1394" spans="1:9" x14ac:dyDescent="0.25">
      <c r="A1394" s="269"/>
      <c r="B1394" s="264" t="s">
        <v>1789</v>
      </c>
      <c r="C1394" s="522" t="s">
        <v>2819</v>
      </c>
      <c r="D1394" s="36" t="s">
        <v>269</v>
      </c>
      <c r="E1394" s="380">
        <v>2773</v>
      </c>
      <c r="F1394" s="63" t="s">
        <v>2838</v>
      </c>
      <c r="G1394" s="38">
        <v>2773</v>
      </c>
      <c r="H1394" s="98">
        <f t="shared" si="27"/>
        <v>0</v>
      </c>
      <c r="I1394" s="36" t="s">
        <v>27</v>
      </c>
    </row>
    <row r="1395" spans="1:9" x14ac:dyDescent="0.25">
      <c r="A1395" s="269"/>
      <c r="B1395" s="264" t="s">
        <v>1790</v>
      </c>
      <c r="C1395" s="522" t="s">
        <v>2819</v>
      </c>
      <c r="D1395" s="36" t="s">
        <v>2783</v>
      </c>
      <c r="E1395" s="380">
        <v>1025.5</v>
      </c>
      <c r="F1395" s="39">
        <v>41749</v>
      </c>
      <c r="G1395" s="38">
        <v>1025.5</v>
      </c>
      <c r="H1395" s="98">
        <f t="shared" si="27"/>
        <v>0</v>
      </c>
      <c r="I1395" s="36"/>
    </row>
    <row r="1396" spans="1:9" x14ac:dyDescent="0.25">
      <c r="A1396" s="269"/>
      <c r="B1396" s="264" t="s">
        <v>1792</v>
      </c>
      <c r="C1396" s="522" t="s">
        <v>2819</v>
      </c>
      <c r="D1396" s="36" t="s">
        <v>32</v>
      </c>
      <c r="E1396" s="380">
        <v>3567.2</v>
      </c>
      <c r="F1396" s="39">
        <v>41750</v>
      </c>
      <c r="G1396" s="38">
        <v>3567.2</v>
      </c>
      <c r="H1396" s="98">
        <f t="shared" si="27"/>
        <v>0</v>
      </c>
      <c r="I1396" s="36" t="s">
        <v>27</v>
      </c>
    </row>
    <row r="1397" spans="1:9" x14ac:dyDescent="0.25">
      <c r="A1397" s="269"/>
      <c r="B1397" s="264" t="s">
        <v>1794</v>
      </c>
      <c r="C1397" s="522" t="s">
        <v>2819</v>
      </c>
      <c r="D1397" s="378" t="s">
        <v>2839</v>
      </c>
      <c r="E1397" s="379">
        <v>0</v>
      </c>
      <c r="F1397" s="62" t="s">
        <v>2840</v>
      </c>
      <c r="G1397" s="57"/>
      <c r="H1397" s="98">
        <f t="shared" si="27"/>
        <v>0</v>
      </c>
      <c r="I1397" s="36" t="s">
        <v>27</v>
      </c>
    </row>
    <row r="1398" spans="1:9" x14ac:dyDescent="0.25">
      <c r="A1398" s="269"/>
      <c r="B1398" s="264" t="s">
        <v>1795</v>
      </c>
      <c r="C1398" s="522" t="s">
        <v>2819</v>
      </c>
      <c r="D1398" s="36" t="s">
        <v>58</v>
      </c>
      <c r="E1398" s="380">
        <v>2095.1999999999998</v>
      </c>
      <c r="F1398" s="39">
        <v>41750</v>
      </c>
      <c r="G1398" s="38">
        <v>2095.1999999999998</v>
      </c>
      <c r="H1398" s="98">
        <f t="shared" si="27"/>
        <v>0</v>
      </c>
      <c r="I1398" s="36" t="s">
        <v>27</v>
      </c>
    </row>
    <row r="1399" spans="1:9" x14ac:dyDescent="0.25">
      <c r="A1399" s="269"/>
      <c r="B1399" s="264" t="s">
        <v>1796</v>
      </c>
      <c r="C1399" s="522" t="s">
        <v>2819</v>
      </c>
      <c r="D1399" s="20" t="s">
        <v>55</v>
      </c>
      <c r="E1399" s="315">
        <v>10915.2</v>
      </c>
      <c r="F1399" s="53">
        <v>41749</v>
      </c>
      <c r="G1399" s="52">
        <v>10915.2</v>
      </c>
      <c r="H1399" s="98">
        <f t="shared" si="27"/>
        <v>0</v>
      </c>
      <c r="I1399" s="20"/>
    </row>
    <row r="1400" spans="1:9" x14ac:dyDescent="0.25">
      <c r="A1400" s="269"/>
      <c r="B1400" s="264" t="s">
        <v>1797</v>
      </c>
      <c r="C1400" s="522" t="s">
        <v>2819</v>
      </c>
      <c r="D1400" s="36" t="s">
        <v>133</v>
      </c>
      <c r="E1400" s="380">
        <v>21285</v>
      </c>
      <c r="F1400" s="39">
        <v>41749</v>
      </c>
      <c r="G1400" s="38">
        <v>21285</v>
      </c>
      <c r="H1400" s="98">
        <f t="shared" si="27"/>
        <v>0</v>
      </c>
      <c r="I1400" s="36"/>
    </row>
    <row r="1401" spans="1:9" x14ac:dyDescent="0.25">
      <c r="A1401" s="269"/>
      <c r="B1401" s="264" t="s">
        <v>1798</v>
      </c>
      <c r="C1401" s="522" t="s">
        <v>2819</v>
      </c>
      <c r="D1401" s="20" t="s">
        <v>136</v>
      </c>
      <c r="E1401" s="315">
        <v>1910</v>
      </c>
      <c r="F1401" s="53">
        <v>41749</v>
      </c>
      <c r="G1401" s="52">
        <v>1910</v>
      </c>
      <c r="H1401" s="98">
        <f t="shared" si="27"/>
        <v>0</v>
      </c>
      <c r="I1401" s="20"/>
    </row>
    <row r="1402" spans="1:9" x14ac:dyDescent="0.25">
      <c r="A1402" s="269"/>
      <c r="B1402" s="264" t="s">
        <v>1799</v>
      </c>
      <c r="C1402" s="522" t="s">
        <v>2819</v>
      </c>
      <c r="D1402" s="36" t="s">
        <v>47</v>
      </c>
      <c r="E1402" s="380">
        <v>4862.5</v>
      </c>
      <c r="F1402" s="39">
        <v>41750</v>
      </c>
      <c r="G1402" s="38">
        <v>4862.5</v>
      </c>
      <c r="H1402" s="98">
        <f t="shared" si="27"/>
        <v>0</v>
      </c>
      <c r="I1402" s="36" t="s">
        <v>27</v>
      </c>
    </row>
    <row r="1403" spans="1:9" x14ac:dyDescent="0.25">
      <c r="A1403" s="269"/>
      <c r="B1403" s="264" t="s">
        <v>1800</v>
      </c>
      <c r="C1403" s="522" t="s">
        <v>2819</v>
      </c>
      <c r="D1403" s="36" t="s">
        <v>22</v>
      </c>
      <c r="E1403" s="380">
        <v>4680</v>
      </c>
      <c r="F1403" s="39">
        <v>41749</v>
      </c>
      <c r="G1403" s="38">
        <v>4680</v>
      </c>
      <c r="H1403" s="98">
        <f t="shared" si="27"/>
        <v>0</v>
      </c>
      <c r="I1403" s="36"/>
    </row>
    <row r="1404" spans="1:9" x14ac:dyDescent="0.25">
      <c r="A1404" s="269"/>
      <c r="B1404" s="264" t="s">
        <v>1801</v>
      </c>
      <c r="C1404" s="522" t="s">
        <v>2819</v>
      </c>
      <c r="D1404" s="36" t="s">
        <v>2816</v>
      </c>
      <c r="E1404" s="380">
        <v>8669</v>
      </c>
      <c r="F1404" s="39">
        <v>41750</v>
      </c>
      <c r="G1404" s="38">
        <v>8669</v>
      </c>
      <c r="H1404" s="98">
        <f t="shared" si="27"/>
        <v>0</v>
      </c>
      <c r="I1404" s="36" t="s">
        <v>27</v>
      </c>
    </row>
    <row r="1405" spans="1:9" x14ac:dyDescent="0.25">
      <c r="A1405" s="269"/>
      <c r="B1405" s="264" t="s">
        <v>1802</v>
      </c>
      <c r="C1405" s="522" t="s">
        <v>2819</v>
      </c>
      <c r="D1405" s="36" t="s">
        <v>36</v>
      </c>
      <c r="E1405" s="380">
        <v>15975</v>
      </c>
      <c r="F1405" s="39">
        <v>41749</v>
      </c>
      <c r="G1405" s="38">
        <v>15975</v>
      </c>
      <c r="H1405" s="98">
        <f t="shared" si="27"/>
        <v>0</v>
      </c>
      <c r="I1405" s="36" t="s">
        <v>12</v>
      </c>
    </row>
    <row r="1406" spans="1:9" x14ac:dyDescent="0.25">
      <c r="A1406" s="269"/>
      <c r="B1406" s="264" t="s">
        <v>1803</v>
      </c>
      <c r="C1406" s="522" t="s">
        <v>2819</v>
      </c>
      <c r="D1406" s="36" t="s">
        <v>54</v>
      </c>
      <c r="E1406" s="380">
        <v>28400</v>
      </c>
      <c r="F1406" s="39">
        <v>41750</v>
      </c>
      <c r="G1406" s="38">
        <v>28400</v>
      </c>
      <c r="H1406" s="98">
        <f t="shared" si="27"/>
        <v>0</v>
      </c>
      <c r="I1406" s="36" t="s">
        <v>27</v>
      </c>
    </row>
    <row r="1407" spans="1:9" x14ac:dyDescent="0.25">
      <c r="A1407" s="269"/>
      <c r="B1407" s="264" t="s">
        <v>1804</v>
      </c>
      <c r="C1407" s="522" t="s">
        <v>2819</v>
      </c>
      <c r="D1407" s="36" t="s">
        <v>52</v>
      </c>
      <c r="E1407" s="380">
        <v>4201.2</v>
      </c>
      <c r="F1407" s="39">
        <v>41749</v>
      </c>
      <c r="G1407" s="38">
        <v>4201.2</v>
      </c>
      <c r="H1407" s="98">
        <f t="shared" si="27"/>
        <v>0</v>
      </c>
      <c r="I1407" s="36" t="s">
        <v>12</v>
      </c>
    </row>
    <row r="1408" spans="1:9" x14ac:dyDescent="0.25">
      <c r="A1408" s="269"/>
      <c r="B1408" s="264" t="s">
        <v>1805</v>
      </c>
      <c r="C1408" s="522" t="s">
        <v>2819</v>
      </c>
      <c r="D1408" s="36" t="s">
        <v>149</v>
      </c>
      <c r="E1408" s="380">
        <v>6487.2</v>
      </c>
      <c r="F1408" s="39">
        <v>41749</v>
      </c>
      <c r="G1408" s="38">
        <v>6487.2</v>
      </c>
      <c r="H1408" s="98">
        <f t="shared" si="27"/>
        <v>0</v>
      </c>
      <c r="I1408" s="36"/>
    </row>
    <row r="1409" spans="1:9" x14ac:dyDescent="0.25">
      <c r="A1409" s="269"/>
      <c r="B1409" s="264" t="s">
        <v>1807</v>
      </c>
      <c r="C1409" s="522" t="s">
        <v>2819</v>
      </c>
      <c r="D1409" s="36" t="s">
        <v>49</v>
      </c>
      <c r="E1409" s="380">
        <v>6325.6</v>
      </c>
      <c r="F1409" s="39">
        <v>41749</v>
      </c>
      <c r="G1409" s="38">
        <v>6325.6</v>
      </c>
      <c r="H1409" s="98">
        <f t="shared" si="27"/>
        <v>0</v>
      </c>
      <c r="I1409" s="36"/>
    </row>
    <row r="1410" spans="1:9" x14ac:dyDescent="0.25">
      <c r="A1410" s="269"/>
      <c r="B1410" s="264" t="s">
        <v>1808</v>
      </c>
      <c r="C1410" s="522" t="s">
        <v>2819</v>
      </c>
      <c r="D1410" s="36" t="s">
        <v>149</v>
      </c>
      <c r="E1410" s="380">
        <v>4183</v>
      </c>
      <c r="F1410" s="39">
        <v>41749</v>
      </c>
      <c r="G1410" s="38">
        <v>4183</v>
      </c>
      <c r="H1410" s="98">
        <f t="shared" si="27"/>
        <v>0</v>
      </c>
      <c r="I1410" s="36"/>
    </row>
    <row r="1411" spans="1:9" x14ac:dyDescent="0.25">
      <c r="A1411" s="269"/>
      <c r="B1411" s="264" t="s">
        <v>1809</v>
      </c>
      <c r="C1411" s="522" t="s">
        <v>2819</v>
      </c>
      <c r="D1411" s="36" t="s">
        <v>18</v>
      </c>
      <c r="E1411" s="380">
        <v>1713</v>
      </c>
      <c r="F1411" s="39">
        <v>41749</v>
      </c>
      <c r="G1411" s="38">
        <v>1713</v>
      </c>
      <c r="H1411" s="98">
        <f t="shared" si="27"/>
        <v>0</v>
      </c>
      <c r="I1411" s="36"/>
    </row>
    <row r="1412" spans="1:9" x14ac:dyDescent="0.25">
      <c r="A1412" s="269"/>
      <c r="B1412" s="264" t="s">
        <v>1810</v>
      </c>
      <c r="C1412" s="522" t="s">
        <v>2819</v>
      </c>
      <c r="D1412" s="36" t="s">
        <v>16</v>
      </c>
      <c r="E1412" s="380">
        <v>35681.800000000003</v>
      </c>
      <c r="F1412" s="42">
        <v>41781</v>
      </c>
      <c r="G1412" s="44">
        <v>35681.800000000003</v>
      </c>
      <c r="H1412" s="98">
        <f t="shared" si="27"/>
        <v>0</v>
      </c>
      <c r="I1412" s="36"/>
    </row>
    <row r="1413" spans="1:9" x14ac:dyDescent="0.25">
      <c r="A1413" s="269"/>
      <c r="B1413" s="264" t="s">
        <v>1811</v>
      </c>
      <c r="C1413" s="522" t="s">
        <v>2819</v>
      </c>
      <c r="D1413" s="36" t="s">
        <v>494</v>
      </c>
      <c r="E1413" s="380">
        <v>1737.5</v>
      </c>
      <c r="F1413" s="39">
        <v>41749</v>
      </c>
      <c r="G1413" s="38">
        <v>1737.5</v>
      </c>
      <c r="H1413" s="98">
        <f t="shared" si="27"/>
        <v>0</v>
      </c>
      <c r="I1413" s="36"/>
    </row>
    <row r="1414" spans="1:9" x14ac:dyDescent="0.25">
      <c r="A1414" s="269"/>
      <c r="B1414" s="264" t="s">
        <v>1812</v>
      </c>
      <c r="C1414" s="522" t="s">
        <v>2819</v>
      </c>
      <c r="D1414" s="36" t="s">
        <v>8</v>
      </c>
      <c r="E1414" s="380">
        <v>1056</v>
      </c>
      <c r="F1414" s="39">
        <v>41749</v>
      </c>
      <c r="G1414" s="38">
        <v>1056</v>
      </c>
      <c r="H1414" s="98">
        <f t="shared" si="27"/>
        <v>0</v>
      </c>
      <c r="I1414" s="36" t="s">
        <v>8</v>
      </c>
    </row>
    <row r="1415" spans="1:9" x14ac:dyDescent="0.25">
      <c r="A1415" s="269"/>
      <c r="B1415" s="264" t="s">
        <v>1813</v>
      </c>
      <c r="C1415" s="522" t="s">
        <v>2819</v>
      </c>
      <c r="D1415" s="36" t="s">
        <v>892</v>
      </c>
      <c r="E1415" s="380">
        <v>2098</v>
      </c>
      <c r="F1415" s="39">
        <v>41749</v>
      </c>
      <c r="G1415" s="38">
        <v>2098</v>
      </c>
      <c r="H1415" s="98">
        <f t="shared" si="27"/>
        <v>0</v>
      </c>
      <c r="I1415" s="36"/>
    </row>
    <row r="1416" spans="1:9" x14ac:dyDescent="0.25">
      <c r="A1416" s="269"/>
      <c r="B1416" s="264" t="s">
        <v>1814</v>
      </c>
      <c r="C1416" s="522" t="s">
        <v>2819</v>
      </c>
      <c r="D1416" s="36" t="s">
        <v>185</v>
      </c>
      <c r="E1416" s="380">
        <v>18350</v>
      </c>
      <c r="F1416" s="39">
        <v>41751</v>
      </c>
      <c r="G1416" s="38">
        <v>18350</v>
      </c>
      <c r="H1416" s="98">
        <f t="shared" si="27"/>
        <v>0</v>
      </c>
      <c r="I1416" s="36" t="s">
        <v>21</v>
      </c>
    </row>
    <row r="1417" spans="1:9" x14ac:dyDescent="0.25">
      <c r="A1417" s="269"/>
      <c r="B1417" s="264" t="s">
        <v>1815</v>
      </c>
      <c r="C1417" s="522" t="s">
        <v>2819</v>
      </c>
      <c r="D1417" s="36" t="s">
        <v>534</v>
      </c>
      <c r="E1417" s="380">
        <v>399</v>
      </c>
      <c r="F1417" s="39">
        <v>41749</v>
      </c>
      <c r="G1417" s="38">
        <v>399</v>
      </c>
      <c r="H1417" s="98">
        <f t="shared" si="27"/>
        <v>0</v>
      </c>
      <c r="I1417" s="36"/>
    </row>
    <row r="1418" spans="1:9" x14ac:dyDescent="0.25">
      <c r="A1418" s="269">
        <v>41750</v>
      </c>
      <c r="B1418" s="264" t="s">
        <v>1816</v>
      </c>
      <c r="C1418" s="522" t="s">
        <v>2819</v>
      </c>
      <c r="D1418" s="36" t="s">
        <v>1036</v>
      </c>
      <c r="E1418" s="380">
        <v>4569.6000000000004</v>
      </c>
      <c r="F1418" s="39">
        <v>41750</v>
      </c>
      <c r="G1418" s="38">
        <v>4569.6000000000004</v>
      </c>
      <c r="H1418" s="98">
        <f t="shared" si="27"/>
        <v>0</v>
      </c>
      <c r="I1418" s="40"/>
    </row>
    <row r="1419" spans="1:9" x14ac:dyDescent="0.25">
      <c r="A1419" s="269"/>
      <c r="B1419" s="264" t="s">
        <v>1817</v>
      </c>
      <c r="C1419" s="522" t="s">
        <v>2819</v>
      </c>
      <c r="D1419" s="36" t="s">
        <v>144</v>
      </c>
      <c r="E1419" s="380">
        <v>3661</v>
      </c>
      <c r="F1419" s="39">
        <v>41750</v>
      </c>
      <c r="G1419" s="38">
        <v>3661</v>
      </c>
      <c r="H1419" s="98">
        <f t="shared" si="27"/>
        <v>0</v>
      </c>
      <c r="I1419" s="36" t="s">
        <v>27</v>
      </c>
    </row>
    <row r="1420" spans="1:9" x14ac:dyDescent="0.25">
      <c r="A1420" s="269"/>
      <c r="B1420" s="264" t="s">
        <v>1818</v>
      </c>
      <c r="C1420" s="522" t="s">
        <v>2819</v>
      </c>
      <c r="D1420" s="36" t="s">
        <v>2841</v>
      </c>
      <c r="E1420" s="380">
        <v>9191</v>
      </c>
      <c r="F1420" s="43" t="s">
        <v>2842</v>
      </c>
      <c r="G1420" s="38">
        <v>9191</v>
      </c>
      <c r="H1420" s="98">
        <f t="shared" si="27"/>
        <v>0</v>
      </c>
      <c r="I1420" s="36"/>
    </row>
    <row r="1421" spans="1:9" x14ac:dyDescent="0.25">
      <c r="A1421" s="269"/>
      <c r="B1421" s="264" t="s">
        <v>1819</v>
      </c>
      <c r="C1421" s="522" t="s">
        <v>2819</v>
      </c>
      <c r="D1421" s="36" t="s">
        <v>260</v>
      </c>
      <c r="E1421" s="380">
        <v>2920</v>
      </c>
      <c r="F1421" s="39">
        <v>41750</v>
      </c>
      <c r="G1421" s="38">
        <v>2920</v>
      </c>
      <c r="H1421" s="98">
        <f t="shared" si="27"/>
        <v>0</v>
      </c>
      <c r="I1421" s="36" t="s">
        <v>217</v>
      </c>
    </row>
    <row r="1422" spans="1:9" x14ac:dyDescent="0.25">
      <c r="A1422" s="269"/>
      <c r="B1422" s="264" t="s">
        <v>1820</v>
      </c>
      <c r="C1422" s="522" t="s">
        <v>2819</v>
      </c>
      <c r="D1422" s="36" t="s">
        <v>28</v>
      </c>
      <c r="E1422" s="380">
        <v>9178.4</v>
      </c>
      <c r="F1422" s="39">
        <v>41750</v>
      </c>
      <c r="G1422" s="38">
        <v>9178.4</v>
      </c>
      <c r="H1422" s="98">
        <f t="shared" si="27"/>
        <v>0</v>
      </c>
      <c r="I1422" s="36"/>
    </row>
    <row r="1423" spans="1:9" x14ac:dyDescent="0.25">
      <c r="A1423" s="269"/>
      <c r="B1423" s="264" t="s">
        <v>1821</v>
      </c>
      <c r="C1423" s="522" t="s">
        <v>2819</v>
      </c>
      <c r="D1423" s="36" t="s">
        <v>106</v>
      </c>
      <c r="E1423" s="380">
        <v>97531</v>
      </c>
      <c r="F1423" s="42">
        <v>41772</v>
      </c>
      <c r="G1423" s="44">
        <v>97531</v>
      </c>
      <c r="H1423" s="98">
        <f t="shared" si="27"/>
        <v>0</v>
      </c>
      <c r="I1423" s="36" t="s">
        <v>217</v>
      </c>
    </row>
    <row r="1424" spans="1:9" x14ac:dyDescent="0.25">
      <c r="A1424" s="269"/>
      <c r="B1424" s="264" t="s">
        <v>1822</v>
      </c>
      <c r="C1424" s="522" t="s">
        <v>2819</v>
      </c>
      <c r="D1424" s="36" t="s">
        <v>23</v>
      </c>
      <c r="E1424" s="380">
        <v>6009.5</v>
      </c>
      <c r="F1424" s="39">
        <v>41750</v>
      </c>
      <c r="G1424" s="38">
        <v>6009.5</v>
      </c>
      <c r="H1424" s="98">
        <f t="shared" si="27"/>
        <v>0</v>
      </c>
      <c r="I1424" s="36"/>
    </row>
    <row r="1425" spans="1:9" x14ac:dyDescent="0.25">
      <c r="A1425" s="269"/>
      <c r="B1425" s="264" t="s">
        <v>1823</v>
      </c>
      <c r="C1425" s="522" t="s">
        <v>2819</v>
      </c>
      <c r="D1425" s="36" t="s">
        <v>374</v>
      </c>
      <c r="E1425" s="380">
        <v>4950.6000000000004</v>
      </c>
      <c r="F1425" s="39">
        <v>41750</v>
      </c>
      <c r="G1425" s="38">
        <v>4950.6000000000004</v>
      </c>
      <c r="H1425" s="98">
        <f t="shared" si="27"/>
        <v>0</v>
      </c>
      <c r="I1425" s="36"/>
    </row>
    <row r="1426" spans="1:9" x14ac:dyDescent="0.25">
      <c r="A1426" s="269"/>
      <c r="B1426" s="264" t="s">
        <v>1824</v>
      </c>
      <c r="C1426" s="522" t="s">
        <v>2819</v>
      </c>
      <c r="D1426" s="36" t="s">
        <v>374</v>
      </c>
      <c r="E1426" s="380">
        <v>18822</v>
      </c>
      <c r="F1426" s="39">
        <v>41750</v>
      </c>
      <c r="G1426" s="38">
        <v>18822</v>
      </c>
      <c r="H1426" s="98">
        <f t="shared" si="27"/>
        <v>0</v>
      </c>
      <c r="I1426" s="36"/>
    </row>
    <row r="1427" spans="1:9" x14ac:dyDescent="0.25">
      <c r="A1427" s="269"/>
      <c r="B1427" s="264" t="s">
        <v>1826</v>
      </c>
      <c r="C1427" s="522" t="s">
        <v>2819</v>
      </c>
      <c r="D1427" s="36" t="s">
        <v>16</v>
      </c>
      <c r="E1427" s="380">
        <v>38450</v>
      </c>
      <c r="F1427" s="42">
        <v>41781</v>
      </c>
      <c r="G1427" s="44">
        <v>38450</v>
      </c>
      <c r="H1427" s="98">
        <f t="shared" si="27"/>
        <v>0</v>
      </c>
      <c r="I1427" s="36" t="s">
        <v>21</v>
      </c>
    </row>
    <row r="1428" spans="1:9" x14ac:dyDescent="0.25">
      <c r="A1428" s="269"/>
      <c r="B1428" s="264" t="s">
        <v>1827</v>
      </c>
      <c r="C1428" s="522" t="s">
        <v>2819</v>
      </c>
      <c r="D1428" s="36" t="s">
        <v>8</v>
      </c>
      <c r="E1428" s="380">
        <v>365</v>
      </c>
      <c r="F1428" s="39">
        <v>41750</v>
      </c>
      <c r="G1428" s="38">
        <v>365</v>
      </c>
      <c r="H1428" s="98">
        <f t="shared" si="27"/>
        <v>0</v>
      </c>
      <c r="I1428" s="36" t="s">
        <v>8</v>
      </c>
    </row>
    <row r="1429" spans="1:9" x14ac:dyDescent="0.25">
      <c r="A1429" s="269"/>
      <c r="B1429" s="264" t="s">
        <v>1828</v>
      </c>
      <c r="C1429" s="522" t="s">
        <v>2819</v>
      </c>
      <c r="D1429" s="36" t="s">
        <v>288</v>
      </c>
      <c r="E1429" s="380">
        <v>1577</v>
      </c>
      <c r="F1429" s="39">
        <v>41750</v>
      </c>
      <c r="G1429" s="38">
        <v>1577</v>
      </c>
      <c r="H1429" s="98">
        <f t="shared" si="27"/>
        <v>0</v>
      </c>
      <c r="I1429" s="36" t="s">
        <v>217</v>
      </c>
    </row>
    <row r="1430" spans="1:9" x14ac:dyDescent="0.25">
      <c r="A1430" s="269"/>
      <c r="B1430" s="264" t="s">
        <v>1830</v>
      </c>
      <c r="C1430" s="522" t="s">
        <v>2819</v>
      </c>
      <c r="D1430" s="36" t="s">
        <v>2843</v>
      </c>
      <c r="E1430" s="380">
        <v>2134</v>
      </c>
      <c r="F1430" s="39">
        <v>41750</v>
      </c>
      <c r="G1430" s="38">
        <v>2134</v>
      </c>
      <c r="H1430" s="98">
        <f t="shared" si="27"/>
        <v>0</v>
      </c>
      <c r="I1430" s="36" t="s">
        <v>217</v>
      </c>
    </row>
    <row r="1431" spans="1:9" x14ac:dyDescent="0.25">
      <c r="A1431" s="269"/>
      <c r="B1431" s="264" t="s">
        <v>1831</v>
      </c>
      <c r="C1431" s="522" t="s">
        <v>2819</v>
      </c>
      <c r="D1431" s="36" t="s">
        <v>229</v>
      </c>
      <c r="E1431" s="380">
        <v>21690</v>
      </c>
      <c r="F1431" s="39">
        <v>41752</v>
      </c>
      <c r="G1431" s="38">
        <v>21690</v>
      </c>
      <c r="H1431" s="98">
        <f t="shared" si="27"/>
        <v>0</v>
      </c>
      <c r="I1431" s="36" t="s">
        <v>162</v>
      </c>
    </row>
    <row r="1432" spans="1:9" x14ac:dyDescent="0.25">
      <c r="A1432" s="269"/>
      <c r="B1432" s="264" t="s">
        <v>1832</v>
      </c>
      <c r="C1432" s="522" t="s">
        <v>2819</v>
      </c>
      <c r="D1432" s="36" t="s">
        <v>2844</v>
      </c>
      <c r="E1432" s="380">
        <v>1010</v>
      </c>
      <c r="F1432" s="39">
        <v>41750</v>
      </c>
      <c r="G1432" s="38">
        <v>1010</v>
      </c>
      <c r="H1432" s="98">
        <f t="shared" si="27"/>
        <v>0</v>
      </c>
      <c r="I1432" s="36"/>
    </row>
    <row r="1433" spans="1:9" x14ac:dyDescent="0.25">
      <c r="A1433" s="269"/>
      <c r="B1433" s="264" t="s">
        <v>1834</v>
      </c>
      <c r="C1433" s="522" t="s">
        <v>2819</v>
      </c>
      <c r="D1433" s="36" t="s">
        <v>502</v>
      </c>
      <c r="E1433" s="380">
        <v>2957</v>
      </c>
      <c r="F1433" s="39">
        <v>41750</v>
      </c>
      <c r="G1433" s="38">
        <v>2957</v>
      </c>
      <c r="H1433" s="98">
        <f t="shared" si="27"/>
        <v>0</v>
      </c>
      <c r="I1433" s="36"/>
    </row>
    <row r="1434" spans="1:9" x14ac:dyDescent="0.25">
      <c r="A1434" s="269"/>
      <c r="B1434" s="264" t="s">
        <v>1836</v>
      </c>
      <c r="C1434" s="522" t="s">
        <v>2819</v>
      </c>
      <c r="D1434" s="36" t="s">
        <v>50</v>
      </c>
      <c r="E1434" s="380">
        <v>4875</v>
      </c>
      <c r="F1434" s="39">
        <v>41750</v>
      </c>
      <c r="G1434" s="38">
        <v>4875</v>
      </c>
      <c r="H1434" s="98">
        <f t="shared" si="27"/>
        <v>0</v>
      </c>
      <c r="I1434" s="36"/>
    </row>
    <row r="1435" spans="1:9" x14ac:dyDescent="0.25">
      <c r="A1435" s="269"/>
      <c r="B1435" s="264" t="s">
        <v>1837</v>
      </c>
      <c r="C1435" s="522" t="s">
        <v>2819</v>
      </c>
      <c r="D1435" s="36" t="s">
        <v>2845</v>
      </c>
      <c r="E1435" s="380">
        <v>7344</v>
      </c>
      <c r="F1435" s="39">
        <v>41750</v>
      </c>
      <c r="G1435" s="38">
        <v>7344</v>
      </c>
      <c r="H1435" s="98">
        <f t="shared" si="27"/>
        <v>0</v>
      </c>
      <c r="I1435" s="36"/>
    </row>
    <row r="1436" spans="1:9" x14ac:dyDescent="0.25">
      <c r="A1436" s="269"/>
      <c r="B1436" s="264" t="s">
        <v>1838</v>
      </c>
      <c r="C1436" s="522" t="s">
        <v>2819</v>
      </c>
      <c r="D1436" s="36" t="s">
        <v>55</v>
      </c>
      <c r="E1436" s="380">
        <v>7421</v>
      </c>
      <c r="F1436" s="39">
        <v>41750</v>
      </c>
      <c r="G1436" s="38">
        <v>7421</v>
      </c>
      <c r="H1436" s="98">
        <f t="shared" si="27"/>
        <v>0</v>
      </c>
      <c r="I1436" s="36"/>
    </row>
    <row r="1437" spans="1:9" x14ac:dyDescent="0.25">
      <c r="A1437" s="269"/>
      <c r="B1437" s="264" t="s">
        <v>1840</v>
      </c>
      <c r="C1437" s="522" t="s">
        <v>2819</v>
      </c>
      <c r="D1437" s="36" t="s">
        <v>134</v>
      </c>
      <c r="E1437" s="380">
        <v>10220</v>
      </c>
      <c r="F1437" s="39">
        <v>41751</v>
      </c>
      <c r="G1437" s="38">
        <v>10220</v>
      </c>
      <c r="H1437" s="98">
        <f t="shared" si="27"/>
        <v>0</v>
      </c>
      <c r="I1437" s="36" t="s">
        <v>65</v>
      </c>
    </row>
    <row r="1438" spans="1:9" x14ac:dyDescent="0.25">
      <c r="A1438" s="269"/>
      <c r="B1438" s="264" t="s">
        <v>1841</v>
      </c>
      <c r="C1438" s="522" t="s">
        <v>2819</v>
      </c>
      <c r="D1438" s="36" t="s">
        <v>25</v>
      </c>
      <c r="E1438" s="380">
        <v>29714.5</v>
      </c>
      <c r="F1438" s="523" t="s">
        <v>3812</v>
      </c>
      <c r="G1438" s="524">
        <v>7500</v>
      </c>
      <c r="H1438" s="312">
        <f t="shared" si="27"/>
        <v>22214.5</v>
      </c>
      <c r="I1438" s="36" t="s">
        <v>65</v>
      </c>
    </row>
    <row r="1439" spans="1:9" x14ac:dyDescent="0.25">
      <c r="A1439" s="269"/>
      <c r="B1439" s="264" t="s">
        <v>1842</v>
      </c>
      <c r="C1439" s="522" t="s">
        <v>2819</v>
      </c>
      <c r="D1439" s="36" t="s">
        <v>11</v>
      </c>
      <c r="E1439" s="380">
        <v>27634.95</v>
      </c>
      <c r="F1439" s="42">
        <v>41777</v>
      </c>
      <c r="G1439" s="44">
        <v>27634.95</v>
      </c>
      <c r="H1439" s="98">
        <f t="shared" si="27"/>
        <v>0</v>
      </c>
      <c r="I1439" s="36" t="s">
        <v>65</v>
      </c>
    </row>
    <row r="1440" spans="1:9" x14ac:dyDescent="0.25">
      <c r="A1440" s="269"/>
      <c r="B1440" s="264" t="s">
        <v>1844</v>
      </c>
      <c r="C1440" s="522" t="s">
        <v>2819</v>
      </c>
      <c r="D1440" s="36" t="s">
        <v>180</v>
      </c>
      <c r="E1440" s="380">
        <v>29849</v>
      </c>
      <c r="F1440" s="55" t="s">
        <v>2846</v>
      </c>
      <c r="G1440" s="38">
        <v>29849</v>
      </c>
      <c r="H1440" s="98">
        <f t="shared" si="27"/>
        <v>0</v>
      </c>
      <c r="I1440" s="36" t="s">
        <v>65</v>
      </c>
    </row>
    <row r="1441" spans="1:9" x14ac:dyDescent="0.25">
      <c r="A1441" s="269"/>
      <c r="B1441" s="264" t="s">
        <v>1845</v>
      </c>
      <c r="C1441" s="522" t="s">
        <v>2819</v>
      </c>
      <c r="D1441" s="36" t="s">
        <v>479</v>
      </c>
      <c r="E1441" s="380">
        <v>19208</v>
      </c>
      <c r="F1441" s="39">
        <v>41752</v>
      </c>
      <c r="G1441" s="38">
        <v>19208</v>
      </c>
      <c r="H1441" s="98">
        <f t="shared" si="27"/>
        <v>0</v>
      </c>
      <c r="I1441" s="36" t="s">
        <v>162</v>
      </c>
    </row>
    <row r="1442" spans="1:9" x14ac:dyDescent="0.25">
      <c r="A1442" s="269"/>
      <c r="B1442" s="264" t="s">
        <v>1847</v>
      </c>
      <c r="C1442" s="522" t="s">
        <v>2819</v>
      </c>
      <c r="D1442" s="36" t="s">
        <v>667</v>
      </c>
      <c r="E1442" s="380">
        <v>11904</v>
      </c>
      <c r="F1442" s="39">
        <v>41752</v>
      </c>
      <c r="G1442" s="38">
        <v>11904</v>
      </c>
      <c r="H1442" s="98">
        <f t="shared" si="27"/>
        <v>0</v>
      </c>
      <c r="I1442" s="36" t="s">
        <v>162</v>
      </c>
    </row>
    <row r="1443" spans="1:9" x14ac:dyDescent="0.25">
      <c r="A1443" s="269"/>
      <c r="B1443" s="264"/>
      <c r="C1443" s="388"/>
      <c r="D1443" s="31" t="s">
        <v>1206</v>
      </c>
      <c r="E1443" s="58"/>
      <c r="F1443" s="340"/>
      <c r="G1443" s="58"/>
      <c r="H1443" s="98">
        <f t="shared" ref="H1443:H1444" si="28">E1443-G1443</f>
        <v>0</v>
      </c>
    </row>
    <row r="1444" spans="1:9" x14ac:dyDescent="0.25">
      <c r="A1444" s="263"/>
      <c r="B1444" s="369"/>
      <c r="C1444" s="286"/>
      <c r="D1444" s="31" t="s">
        <v>1207</v>
      </c>
      <c r="E1444" s="58"/>
      <c r="F1444" s="340"/>
      <c r="G1444" s="58"/>
      <c r="H1444" s="382">
        <f t="shared" si="28"/>
        <v>0</v>
      </c>
    </row>
    <row r="1445" spans="1:9" x14ac:dyDescent="0.25">
      <c r="A1445" s="263"/>
      <c r="B1445" s="369"/>
      <c r="C1445" s="286"/>
      <c r="D1445" s="31" t="s">
        <v>1206</v>
      </c>
      <c r="E1445" s="58"/>
      <c r="F1445" s="340"/>
      <c r="G1445" s="58"/>
      <c r="H1445" s="398"/>
    </row>
    <row r="1446" spans="1:9" ht="18.75" x14ac:dyDescent="0.3">
      <c r="A1446" s="592" t="str">
        <f>A1377</f>
        <v>REMISIONES DE    ABRIL         2 0 1 4</v>
      </c>
      <c r="B1446" s="592"/>
      <c r="C1446" s="592"/>
      <c r="D1446" s="592"/>
      <c r="E1446" s="592"/>
      <c r="F1446" s="592"/>
      <c r="G1446" s="339"/>
      <c r="H1446" s="135"/>
    </row>
    <row r="1447" spans="1:9" ht="35.25" thickBot="1" x14ac:dyDescent="0.35">
      <c r="A1447" s="255" t="s">
        <v>1</v>
      </c>
      <c r="B1447" s="291" t="s">
        <v>2</v>
      </c>
      <c r="C1447" s="292"/>
      <c r="D1447" s="258" t="s">
        <v>1531</v>
      </c>
      <c r="E1447" s="259" t="s">
        <v>4</v>
      </c>
      <c r="F1447" s="418" t="s">
        <v>5</v>
      </c>
      <c r="G1447" s="419" t="s">
        <v>6</v>
      </c>
      <c r="H1447" s="420" t="s">
        <v>7</v>
      </c>
    </row>
    <row r="1448" spans="1:9" ht="15.75" thickTop="1" x14ac:dyDescent="0.25">
      <c r="A1448" s="362">
        <v>41750</v>
      </c>
      <c r="B1448" s="435" t="s">
        <v>1848</v>
      </c>
      <c r="C1448" s="522" t="s">
        <v>2819</v>
      </c>
      <c r="D1448" s="36" t="s">
        <v>478</v>
      </c>
      <c r="E1448" s="380">
        <v>9009.5</v>
      </c>
      <c r="F1448" s="390" t="s">
        <v>2847</v>
      </c>
      <c r="G1448" s="38">
        <v>9009.5</v>
      </c>
      <c r="H1448" s="449">
        <f t="shared" ref="H1448:H1492" si="29">E1448-G1448</f>
        <v>0</v>
      </c>
      <c r="I1448" s="36" t="s">
        <v>65</v>
      </c>
    </row>
    <row r="1449" spans="1:9" x14ac:dyDescent="0.25">
      <c r="A1449" s="269"/>
      <c r="B1449" s="264" t="s">
        <v>1849</v>
      </c>
      <c r="C1449" s="522" t="s">
        <v>2819</v>
      </c>
      <c r="D1449" s="36" t="s">
        <v>163</v>
      </c>
      <c r="E1449" s="380">
        <v>2808</v>
      </c>
      <c r="F1449" s="39">
        <v>41750</v>
      </c>
      <c r="G1449" s="38">
        <v>2808</v>
      </c>
      <c r="H1449" s="98">
        <f t="shared" si="29"/>
        <v>0</v>
      </c>
      <c r="I1449" s="36" t="s">
        <v>8</v>
      </c>
    </row>
    <row r="1450" spans="1:9" x14ac:dyDescent="0.25">
      <c r="A1450" s="269"/>
      <c r="B1450" s="264" t="s">
        <v>1850</v>
      </c>
      <c r="C1450" s="522" t="s">
        <v>2819</v>
      </c>
      <c r="D1450" s="36" t="s">
        <v>2835</v>
      </c>
      <c r="E1450" s="380">
        <v>12126.5</v>
      </c>
      <c r="F1450" s="39">
        <v>41751</v>
      </c>
      <c r="G1450" s="38">
        <v>12126.5</v>
      </c>
      <c r="H1450" s="331">
        <f t="shared" si="29"/>
        <v>0</v>
      </c>
      <c r="I1450" s="36"/>
    </row>
    <row r="1451" spans="1:9" x14ac:dyDescent="0.25">
      <c r="A1451" s="269"/>
      <c r="B1451" s="264" t="s">
        <v>1852</v>
      </c>
      <c r="C1451" s="522" t="s">
        <v>2819</v>
      </c>
      <c r="D1451" s="36" t="s">
        <v>68</v>
      </c>
      <c r="E1451" s="380">
        <v>5454</v>
      </c>
      <c r="F1451" s="55" t="s">
        <v>2848</v>
      </c>
      <c r="G1451" s="38">
        <v>5454</v>
      </c>
      <c r="H1451" s="98">
        <f t="shared" si="29"/>
        <v>0</v>
      </c>
      <c r="I1451" s="36" t="s">
        <v>65</v>
      </c>
    </row>
    <row r="1452" spans="1:9" x14ac:dyDescent="0.25">
      <c r="A1452" s="269"/>
      <c r="B1452" s="264" t="s">
        <v>1853</v>
      </c>
      <c r="C1452" s="522" t="s">
        <v>2819</v>
      </c>
      <c r="D1452" s="36" t="s">
        <v>8</v>
      </c>
      <c r="E1452" s="380">
        <v>309</v>
      </c>
      <c r="F1452" s="39">
        <v>41750</v>
      </c>
      <c r="G1452" s="38">
        <v>309</v>
      </c>
      <c r="H1452" s="98">
        <f t="shared" si="29"/>
        <v>0</v>
      </c>
      <c r="I1452" s="36" t="s">
        <v>8</v>
      </c>
    </row>
    <row r="1453" spans="1:9" x14ac:dyDescent="0.25">
      <c r="A1453" s="269"/>
      <c r="B1453" s="264" t="s">
        <v>1854</v>
      </c>
      <c r="C1453" s="522" t="s">
        <v>2819</v>
      </c>
      <c r="D1453" s="36" t="s">
        <v>64</v>
      </c>
      <c r="E1453" s="380">
        <v>11197</v>
      </c>
      <c r="F1453" s="39">
        <v>41751</v>
      </c>
      <c r="G1453" s="38">
        <v>11197</v>
      </c>
      <c r="H1453" s="98">
        <f t="shared" si="29"/>
        <v>0</v>
      </c>
      <c r="I1453" s="36" t="s">
        <v>65</v>
      </c>
    </row>
    <row r="1454" spans="1:9" x14ac:dyDescent="0.25">
      <c r="A1454" s="269"/>
      <c r="B1454" s="264" t="s">
        <v>1855</v>
      </c>
      <c r="C1454" s="522" t="s">
        <v>2819</v>
      </c>
      <c r="D1454" s="36" t="s">
        <v>250</v>
      </c>
      <c r="E1454" s="380">
        <v>10877</v>
      </c>
      <c r="F1454" s="39">
        <v>41752</v>
      </c>
      <c r="G1454" s="38">
        <v>10877</v>
      </c>
      <c r="H1454" s="98">
        <f t="shared" si="29"/>
        <v>0</v>
      </c>
      <c r="I1454" s="36" t="s">
        <v>162</v>
      </c>
    </row>
    <row r="1455" spans="1:9" x14ac:dyDescent="0.25">
      <c r="A1455" s="269"/>
      <c r="B1455" s="264" t="s">
        <v>1858</v>
      </c>
      <c r="C1455" s="522" t="s">
        <v>2819</v>
      </c>
      <c r="D1455" s="36" t="s">
        <v>366</v>
      </c>
      <c r="E1455" s="380">
        <v>3864</v>
      </c>
      <c r="F1455" s="39">
        <v>41751</v>
      </c>
      <c r="G1455" s="38">
        <v>3864</v>
      </c>
      <c r="H1455" s="98">
        <f t="shared" si="29"/>
        <v>0</v>
      </c>
      <c r="I1455" s="36" t="s">
        <v>21</v>
      </c>
    </row>
    <row r="1456" spans="1:9" x14ac:dyDescent="0.25">
      <c r="A1456" s="269"/>
      <c r="B1456" s="264" t="s">
        <v>1859</v>
      </c>
      <c r="C1456" s="522" t="s">
        <v>2819</v>
      </c>
      <c r="D1456" s="36" t="s">
        <v>85</v>
      </c>
      <c r="E1456" s="380">
        <v>23046</v>
      </c>
      <c r="F1456" s="63" t="s">
        <v>2849</v>
      </c>
      <c r="G1456" s="38">
        <v>23046</v>
      </c>
      <c r="H1456" s="98">
        <f t="shared" si="29"/>
        <v>0</v>
      </c>
      <c r="I1456" s="36" t="s">
        <v>21</v>
      </c>
    </row>
    <row r="1457" spans="1:9" x14ac:dyDescent="0.25">
      <c r="A1457" s="269"/>
      <c r="B1457" s="264" t="s">
        <v>1860</v>
      </c>
      <c r="C1457" s="522" t="s">
        <v>2819</v>
      </c>
      <c r="D1457" s="20" t="s">
        <v>253</v>
      </c>
      <c r="E1457" s="315">
        <v>5793.1</v>
      </c>
      <c r="F1457" s="53">
        <v>41751</v>
      </c>
      <c r="G1457" s="52">
        <v>5793.1</v>
      </c>
      <c r="H1457" s="98">
        <f t="shared" si="29"/>
        <v>0</v>
      </c>
      <c r="I1457" s="20" t="s">
        <v>21</v>
      </c>
    </row>
    <row r="1458" spans="1:9" x14ac:dyDescent="0.25">
      <c r="A1458" s="269"/>
      <c r="B1458" s="264" t="s">
        <v>1861</v>
      </c>
      <c r="C1458" s="522" t="s">
        <v>2819</v>
      </c>
      <c r="D1458" s="36" t="s">
        <v>2850</v>
      </c>
      <c r="E1458" s="380">
        <v>1560</v>
      </c>
      <c r="F1458" s="39">
        <v>41750</v>
      </c>
      <c r="G1458" s="38">
        <v>1560</v>
      </c>
      <c r="H1458" s="98">
        <f t="shared" si="29"/>
        <v>0</v>
      </c>
      <c r="I1458" s="36" t="s">
        <v>217</v>
      </c>
    </row>
    <row r="1459" spans="1:9" x14ac:dyDescent="0.25">
      <c r="A1459" s="269"/>
      <c r="B1459" s="264" t="s">
        <v>1862</v>
      </c>
      <c r="C1459" s="522" t="s">
        <v>2819</v>
      </c>
      <c r="D1459" s="20" t="s">
        <v>36</v>
      </c>
      <c r="E1459" s="315">
        <v>17317</v>
      </c>
      <c r="F1459" s="53">
        <v>41750</v>
      </c>
      <c r="G1459" s="52">
        <v>17317</v>
      </c>
      <c r="H1459" s="98">
        <f t="shared" si="29"/>
        <v>0</v>
      </c>
      <c r="I1459" s="20" t="s">
        <v>217</v>
      </c>
    </row>
    <row r="1460" spans="1:9" x14ac:dyDescent="0.25">
      <c r="A1460" s="269"/>
      <c r="B1460" s="264" t="s">
        <v>1864</v>
      </c>
      <c r="C1460" s="522" t="s">
        <v>2819</v>
      </c>
      <c r="D1460" s="36" t="s">
        <v>149</v>
      </c>
      <c r="E1460" s="380">
        <v>10055</v>
      </c>
      <c r="F1460" s="39">
        <v>41751</v>
      </c>
      <c r="G1460" s="38">
        <v>10055</v>
      </c>
      <c r="H1460" s="98">
        <f t="shared" si="29"/>
        <v>0</v>
      </c>
      <c r="I1460" s="36" t="s">
        <v>21</v>
      </c>
    </row>
    <row r="1461" spans="1:9" x14ac:dyDescent="0.25">
      <c r="A1461" s="269"/>
      <c r="B1461" s="264" t="s">
        <v>1866</v>
      </c>
      <c r="C1461" s="522" t="s">
        <v>2819</v>
      </c>
      <c r="D1461" s="36" t="s">
        <v>1903</v>
      </c>
      <c r="E1461" s="380">
        <v>3471</v>
      </c>
      <c r="F1461" s="39">
        <v>41750</v>
      </c>
      <c r="G1461" s="38">
        <v>3471</v>
      </c>
      <c r="H1461" s="98">
        <f t="shared" si="29"/>
        <v>0</v>
      </c>
      <c r="I1461" s="36"/>
    </row>
    <row r="1462" spans="1:9" x14ac:dyDescent="0.25">
      <c r="A1462" s="269"/>
      <c r="B1462" s="264" t="s">
        <v>1867</v>
      </c>
      <c r="C1462" s="522" t="s">
        <v>2819</v>
      </c>
      <c r="D1462" s="36" t="s">
        <v>2851</v>
      </c>
      <c r="E1462" s="380">
        <v>9491</v>
      </c>
      <c r="F1462" s="39">
        <v>41750</v>
      </c>
      <c r="G1462" s="38">
        <v>9491</v>
      </c>
      <c r="H1462" s="98">
        <f t="shared" si="29"/>
        <v>0</v>
      </c>
      <c r="I1462" s="36"/>
    </row>
    <row r="1463" spans="1:9" x14ac:dyDescent="0.25">
      <c r="A1463" s="269"/>
      <c r="B1463" s="264" t="s">
        <v>1868</v>
      </c>
      <c r="C1463" s="522" t="s">
        <v>2819</v>
      </c>
      <c r="D1463" s="36" t="s">
        <v>2852</v>
      </c>
      <c r="E1463" s="380">
        <v>33478</v>
      </c>
      <c r="F1463" s="39">
        <v>41751</v>
      </c>
      <c r="G1463" s="38">
        <v>33478</v>
      </c>
      <c r="H1463" s="98">
        <f t="shared" si="29"/>
        <v>0</v>
      </c>
      <c r="I1463" s="36" t="s">
        <v>27</v>
      </c>
    </row>
    <row r="1464" spans="1:9" x14ac:dyDescent="0.25">
      <c r="A1464" s="269"/>
      <c r="B1464" s="264" t="s">
        <v>1869</v>
      </c>
      <c r="C1464" s="522" t="s">
        <v>2819</v>
      </c>
      <c r="D1464" s="36" t="s">
        <v>545</v>
      </c>
      <c r="E1464" s="380">
        <v>7713</v>
      </c>
      <c r="F1464" s="39">
        <v>41751</v>
      </c>
      <c r="G1464" s="38">
        <v>7713</v>
      </c>
      <c r="H1464" s="98">
        <f t="shared" si="29"/>
        <v>0</v>
      </c>
      <c r="I1464" s="36" t="s">
        <v>21</v>
      </c>
    </row>
    <row r="1465" spans="1:9" x14ac:dyDescent="0.25">
      <c r="A1465" s="269"/>
      <c r="B1465" s="264" t="s">
        <v>1870</v>
      </c>
      <c r="C1465" s="522" t="s">
        <v>2819</v>
      </c>
      <c r="D1465" s="36" t="s">
        <v>346</v>
      </c>
      <c r="E1465" s="380">
        <v>2705</v>
      </c>
      <c r="F1465" s="39">
        <v>41751</v>
      </c>
      <c r="G1465" s="38">
        <v>2705</v>
      </c>
      <c r="H1465" s="98">
        <f t="shared" si="29"/>
        <v>0</v>
      </c>
      <c r="I1465" s="36" t="s">
        <v>21</v>
      </c>
    </row>
    <row r="1466" spans="1:9" x14ac:dyDescent="0.25">
      <c r="A1466" s="269"/>
      <c r="B1466" s="264" t="s">
        <v>1871</v>
      </c>
      <c r="C1466" s="522" t="s">
        <v>2819</v>
      </c>
      <c r="D1466" s="36" t="s">
        <v>22</v>
      </c>
      <c r="E1466" s="380">
        <v>6092</v>
      </c>
      <c r="F1466" s="39">
        <v>41750</v>
      </c>
      <c r="G1466" s="38">
        <v>6092</v>
      </c>
      <c r="H1466" s="98">
        <f t="shared" si="29"/>
        <v>0</v>
      </c>
      <c r="I1466" s="36"/>
    </row>
    <row r="1467" spans="1:9" x14ac:dyDescent="0.25">
      <c r="A1467" s="269"/>
      <c r="B1467" s="264" t="s">
        <v>1873</v>
      </c>
      <c r="C1467" s="522" t="s">
        <v>2819</v>
      </c>
      <c r="D1467" s="36" t="s">
        <v>8</v>
      </c>
      <c r="E1467" s="380">
        <v>1426</v>
      </c>
      <c r="F1467" s="39">
        <v>41750</v>
      </c>
      <c r="G1467" s="38">
        <v>1426</v>
      </c>
      <c r="H1467" s="98">
        <f t="shared" si="29"/>
        <v>0</v>
      </c>
      <c r="I1467" s="36" t="s">
        <v>8</v>
      </c>
    </row>
    <row r="1468" spans="1:9" x14ac:dyDescent="0.25">
      <c r="A1468" s="269"/>
      <c r="B1468" s="264" t="s">
        <v>1874</v>
      </c>
      <c r="C1468" s="522" t="s">
        <v>2819</v>
      </c>
      <c r="D1468" s="36" t="s">
        <v>130</v>
      </c>
      <c r="E1468" s="380">
        <v>6859</v>
      </c>
      <c r="F1468" s="55" t="s">
        <v>2853</v>
      </c>
      <c r="G1468" s="38">
        <v>6859</v>
      </c>
      <c r="H1468" s="98">
        <f t="shared" si="29"/>
        <v>0</v>
      </c>
      <c r="I1468" s="36" t="s">
        <v>21</v>
      </c>
    </row>
    <row r="1469" spans="1:9" x14ac:dyDescent="0.25">
      <c r="A1469" s="269"/>
      <c r="B1469" s="264" t="s">
        <v>1875</v>
      </c>
      <c r="C1469" s="522" t="s">
        <v>2819</v>
      </c>
      <c r="D1469" s="36" t="s">
        <v>59</v>
      </c>
      <c r="E1469" s="380">
        <v>13963.5</v>
      </c>
      <c r="F1469" s="42" t="s">
        <v>2854</v>
      </c>
      <c r="G1469" s="38">
        <v>13963.5</v>
      </c>
      <c r="H1469" s="98">
        <f t="shared" si="29"/>
        <v>0</v>
      </c>
      <c r="I1469" s="36" t="s">
        <v>21</v>
      </c>
    </row>
    <row r="1470" spans="1:9" x14ac:dyDescent="0.25">
      <c r="A1470" s="269"/>
      <c r="B1470" s="264" t="s">
        <v>1876</v>
      </c>
      <c r="C1470" s="522" t="s">
        <v>2819</v>
      </c>
      <c r="D1470" s="36" t="s">
        <v>315</v>
      </c>
      <c r="E1470" s="380">
        <v>1539</v>
      </c>
      <c r="F1470" s="39">
        <v>41750</v>
      </c>
      <c r="G1470" s="38">
        <v>1539</v>
      </c>
      <c r="H1470" s="98">
        <f t="shared" si="29"/>
        <v>0</v>
      </c>
      <c r="I1470" s="36"/>
    </row>
    <row r="1471" spans="1:9" x14ac:dyDescent="0.25">
      <c r="A1471" s="269"/>
      <c r="B1471" s="264" t="s">
        <v>1877</v>
      </c>
      <c r="C1471" s="522" t="s">
        <v>2819</v>
      </c>
      <c r="D1471" s="36" t="s">
        <v>315</v>
      </c>
      <c r="E1471" s="380">
        <v>365</v>
      </c>
      <c r="F1471" s="39">
        <v>41751</v>
      </c>
      <c r="G1471" s="38">
        <v>365</v>
      </c>
      <c r="H1471" s="98">
        <f t="shared" si="29"/>
        <v>0</v>
      </c>
      <c r="I1471" s="36" t="s">
        <v>27</v>
      </c>
    </row>
    <row r="1472" spans="1:9" x14ac:dyDescent="0.25">
      <c r="A1472" s="269"/>
      <c r="B1472" s="264" t="s">
        <v>1878</v>
      </c>
      <c r="C1472" s="522" t="s">
        <v>2819</v>
      </c>
      <c r="D1472" s="36" t="s">
        <v>32</v>
      </c>
      <c r="E1472" s="380">
        <v>7634</v>
      </c>
      <c r="F1472" s="39">
        <v>41751</v>
      </c>
      <c r="G1472" s="38">
        <v>7634</v>
      </c>
      <c r="H1472" s="98">
        <f t="shared" si="29"/>
        <v>0</v>
      </c>
      <c r="I1472" s="36" t="s">
        <v>27</v>
      </c>
    </row>
    <row r="1473" spans="1:9" x14ac:dyDescent="0.25">
      <c r="A1473" s="269"/>
      <c r="B1473" s="264" t="s">
        <v>1880</v>
      </c>
      <c r="C1473" s="522" t="s">
        <v>2819</v>
      </c>
      <c r="D1473" s="36" t="s">
        <v>57</v>
      </c>
      <c r="E1473" s="380">
        <v>1175</v>
      </c>
      <c r="F1473" s="39">
        <v>41751</v>
      </c>
      <c r="G1473" s="38">
        <v>1175</v>
      </c>
      <c r="H1473" s="98">
        <f t="shared" si="29"/>
        <v>0</v>
      </c>
      <c r="I1473" s="36" t="s">
        <v>27</v>
      </c>
    </row>
    <row r="1474" spans="1:9" x14ac:dyDescent="0.25">
      <c r="A1474" s="269"/>
      <c r="B1474" s="264" t="s">
        <v>1881</v>
      </c>
      <c r="C1474" s="522" t="s">
        <v>2819</v>
      </c>
      <c r="D1474" s="36" t="s">
        <v>124</v>
      </c>
      <c r="E1474" s="380">
        <v>7892</v>
      </c>
      <c r="F1474" s="39">
        <v>41751</v>
      </c>
      <c r="G1474" s="38">
        <v>7892</v>
      </c>
      <c r="H1474" s="98">
        <f t="shared" si="29"/>
        <v>0</v>
      </c>
      <c r="I1474" s="36" t="s">
        <v>27</v>
      </c>
    </row>
    <row r="1475" spans="1:9" x14ac:dyDescent="0.25">
      <c r="A1475" s="269"/>
      <c r="B1475" s="264" t="s">
        <v>1882</v>
      </c>
      <c r="C1475" s="522" t="s">
        <v>2819</v>
      </c>
      <c r="D1475" s="36" t="s">
        <v>2855</v>
      </c>
      <c r="E1475" s="380">
        <v>1016</v>
      </c>
      <c r="F1475" s="39">
        <v>41751</v>
      </c>
      <c r="G1475" s="38">
        <v>1016</v>
      </c>
      <c r="H1475" s="98">
        <f t="shared" si="29"/>
        <v>0</v>
      </c>
      <c r="I1475" s="36" t="s">
        <v>27</v>
      </c>
    </row>
    <row r="1476" spans="1:9" x14ac:dyDescent="0.25">
      <c r="A1476" s="269"/>
      <c r="B1476" s="264" t="s">
        <v>1883</v>
      </c>
      <c r="C1476" s="522" t="s">
        <v>2819</v>
      </c>
      <c r="D1476" s="36" t="s">
        <v>1793</v>
      </c>
      <c r="E1476" s="380">
        <v>1150</v>
      </c>
      <c r="F1476" s="39">
        <v>41751</v>
      </c>
      <c r="G1476" s="38">
        <v>1150</v>
      </c>
      <c r="H1476" s="98">
        <f t="shared" si="29"/>
        <v>0</v>
      </c>
      <c r="I1476" s="36" t="s">
        <v>27</v>
      </c>
    </row>
    <row r="1477" spans="1:9" x14ac:dyDescent="0.25">
      <c r="A1477" s="269"/>
      <c r="B1477" s="264" t="s">
        <v>1884</v>
      </c>
      <c r="C1477" s="522" t="s">
        <v>2819</v>
      </c>
      <c r="D1477" s="36" t="s">
        <v>34</v>
      </c>
      <c r="E1477" s="380">
        <v>2159.5</v>
      </c>
      <c r="F1477" s="43" t="s">
        <v>2856</v>
      </c>
      <c r="G1477" s="38">
        <v>2159.5</v>
      </c>
      <c r="H1477" s="98">
        <f t="shared" si="29"/>
        <v>0</v>
      </c>
      <c r="I1477" s="36" t="s">
        <v>27</v>
      </c>
    </row>
    <row r="1478" spans="1:9" x14ac:dyDescent="0.25">
      <c r="A1478" s="269"/>
      <c r="B1478" s="264" t="s">
        <v>1886</v>
      </c>
      <c r="C1478" s="522" t="s">
        <v>2819</v>
      </c>
      <c r="D1478" s="36" t="s">
        <v>1398</v>
      </c>
      <c r="E1478" s="380">
        <v>2312</v>
      </c>
      <c r="F1478" s="39">
        <v>41751</v>
      </c>
      <c r="G1478" s="38">
        <v>2312</v>
      </c>
      <c r="H1478" s="98">
        <f t="shared" si="29"/>
        <v>0</v>
      </c>
      <c r="I1478" s="36" t="s">
        <v>27</v>
      </c>
    </row>
    <row r="1479" spans="1:9" x14ac:dyDescent="0.25">
      <c r="A1479" s="269"/>
      <c r="B1479" s="264" t="s">
        <v>1887</v>
      </c>
      <c r="C1479" s="522" t="s">
        <v>2819</v>
      </c>
      <c r="D1479" s="36" t="s">
        <v>2857</v>
      </c>
      <c r="E1479" s="380">
        <v>5659</v>
      </c>
      <c r="F1479" s="39">
        <v>41751</v>
      </c>
      <c r="G1479" s="38">
        <v>5659</v>
      </c>
      <c r="H1479" s="98">
        <f t="shared" si="29"/>
        <v>0</v>
      </c>
      <c r="I1479" s="36" t="s">
        <v>21</v>
      </c>
    </row>
    <row r="1480" spans="1:9" x14ac:dyDescent="0.25">
      <c r="A1480" s="269"/>
      <c r="B1480" s="264" t="s">
        <v>1888</v>
      </c>
      <c r="C1480" s="522" t="s">
        <v>2819</v>
      </c>
      <c r="D1480" s="36" t="s">
        <v>47</v>
      </c>
      <c r="E1480" s="380">
        <v>2253</v>
      </c>
      <c r="F1480" s="39">
        <v>41751</v>
      </c>
      <c r="G1480" s="38">
        <v>2253</v>
      </c>
      <c r="H1480" s="98">
        <f t="shared" si="29"/>
        <v>0</v>
      </c>
      <c r="I1480" s="36" t="s">
        <v>27</v>
      </c>
    </row>
    <row r="1481" spans="1:9" x14ac:dyDescent="0.25">
      <c r="A1481" s="269"/>
      <c r="B1481" s="264" t="s">
        <v>1889</v>
      </c>
      <c r="C1481" s="522" t="s">
        <v>2819</v>
      </c>
      <c r="D1481" s="36" t="s">
        <v>2427</v>
      </c>
      <c r="E1481" s="380">
        <v>1565</v>
      </c>
      <c r="F1481" s="42" t="s">
        <v>2858</v>
      </c>
      <c r="G1481" s="38">
        <v>1565</v>
      </c>
      <c r="H1481" s="98">
        <f t="shared" si="29"/>
        <v>0</v>
      </c>
      <c r="I1481" s="36" t="s">
        <v>27</v>
      </c>
    </row>
    <row r="1482" spans="1:9" x14ac:dyDescent="0.25">
      <c r="A1482" s="269"/>
      <c r="B1482" s="264" t="s">
        <v>1890</v>
      </c>
      <c r="C1482" s="522" t="s">
        <v>2819</v>
      </c>
      <c r="D1482" s="36" t="s">
        <v>959</v>
      </c>
      <c r="E1482" s="380">
        <v>1148</v>
      </c>
      <c r="F1482" s="39">
        <v>41751</v>
      </c>
      <c r="G1482" s="38">
        <v>1148</v>
      </c>
      <c r="H1482" s="98">
        <f t="shared" si="29"/>
        <v>0</v>
      </c>
      <c r="I1482" s="36" t="s">
        <v>27</v>
      </c>
    </row>
    <row r="1483" spans="1:9" x14ac:dyDescent="0.25">
      <c r="A1483" s="269"/>
      <c r="B1483" s="264" t="s">
        <v>1891</v>
      </c>
      <c r="C1483" s="522" t="s">
        <v>2819</v>
      </c>
      <c r="D1483" s="36" t="s">
        <v>441</v>
      </c>
      <c r="E1483" s="380">
        <v>1533.5</v>
      </c>
      <c r="F1483" s="39">
        <v>41751</v>
      </c>
      <c r="G1483" s="38">
        <v>1533.5</v>
      </c>
      <c r="H1483" s="98">
        <f t="shared" si="29"/>
        <v>0</v>
      </c>
      <c r="I1483" s="36" t="s">
        <v>27</v>
      </c>
    </row>
    <row r="1484" spans="1:9" x14ac:dyDescent="0.25">
      <c r="A1484" s="269"/>
      <c r="B1484" s="264" t="s">
        <v>1892</v>
      </c>
      <c r="C1484" s="522" t="s">
        <v>2819</v>
      </c>
      <c r="D1484" s="36" t="s">
        <v>2859</v>
      </c>
      <c r="E1484" s="380">
        <v>1502</v>
      </c>
      <c r="F1484" s="39">
        <v>41751</v>
      </c>
      <c r="G1484" s="38">
        <v>1502</v>
      </c>
      <c r="H1484" s="98">
        <f t="shared" si="29"/>
        <v>0</v>
      </c>
      <c r="I1484" s="36" t="s">
        <v>27</v>
      </c>
    </row>
    <row r="1485" spans="1:9" x14ac:dyDescent="0.25">
      <c r="A1485" s="269"/>
      <c r="B1485" s="264" t="s">
        <v>1894</v>
      </c>
      <c r="C1485" s="522" t="s">
        <v>2819</v>
      </c>
      <c r="D1485" s="36" t="s">
        <v>124</v>
      </c>
      <c r="E1485" s="380">
        <v>4455</v>
      </c>
      <c r="F1485" s="39">
        <v>41750</v>
      </c>
      <c r="G1485" s="38">
        <v>4455</v>
      </c>
      <c r="H1485" s="98">
        <f t="shared" si="29"/>
        <v>0</v>
      </c>
      <c r="I1485" s="36" t="s">
        <v>1077</v>
      </c>
    </row>
    <row r="1486" spans="1:9" x14ac:dyDescent="0.25">
      <c r="A1486" s="269"/>
      <c r="B1486" s="264" t="s">
        <v>1896</v>
      </c>
      <c r="C1486" s="522" t="s">
        <v>2819</v>
      </c>
      <c r="D1486" s="36" t="s">
        <v>133</v>
      </c>
      <c r="E1486" s="380">
        <v>35271</v>
      </c>
      <c r="F1486" s="42" t="s">
        <v>2860</v>
      </c>
      <c r="G1486" s="38">
        <v>35271</v>
      </c>
      <c r="H1486" s="98">
        <f t="shared" si="29"/>
        <v>0</v>
      </c>
      <c r="I1486" s="36"/>
    </row>
    <row r="1487" spans="1:9" x14ac:dyDescent="0.25">
      <c r="A1487" s="269"/>
      <c r="B1487" s="264" t="s">
        <v>1897</v>
      </c>
      <c r="C1487" s="522" t="s">
        <v>2819</v>
      </c>
      <c r="D1487" s="36" t="s">
        <v>136</v>
      </c>
      <c r="E1487" s="380">
        <v>876</v>
      </c>
      <c r="F1487" s="39">
        <v>41750</v>
      </c>
      <c r="G1487" s="38">
        <v>876</v>
      </c>
      <c r="H1487" s="98">
        <f t="shared" si="29"/>
        <v>0</v>
      </c>
      <c r="I1487" s="36"/>
    </row>
    <row r="1488" spans="1:9" x14ac:dyDescent="0.25">
      <c r="A1488" s="269"/>
      <c r="B1488" s="264" t="s">
        <v>1898</v>
      </c>
      <c r="C1488" s="522" t="s">
        <v>2819</v>
      </c>
      <c r="D1488" s="36" t="s">
        <v>74</v>
      </c>
      <c r="E1488" s="380">
        <v>6896</v>
      </c>
      <c r="F1488" s="39">
        <v>41750</v>
      </c>
      <c r="G1488" s="38">
        <v>6896</v>
      </c>
      <c r="H1488" s="98">
        <f t="shared" si="29"/>
        <v>0</v>
      </c>
      <c r="I1488" s="36"/>
    </row>
    <row r="1489" spans="1:9" x14ac:dyDescent="0.25">
      <c r="A1489" s="269"/>
      <c r="B1489" s="264" t="s">
        <v>1899</v>
      </c>
      <c r="C1489" s="522" t="s">
        <v>2819</v>
      </c>
      <c r="D1489" s="36" t="s">
        <v>141</v>
      </c>
      <c r="E1489" s="380">
        <v>7339</v>
      </c>
      <c r="F1489" s="39">
        <v>41750</v>
      </c>
      <c r="G1489" s="38">
        <v>7339</v>
      </c>
      <c r="H1489" s="98">
        <f t="shared" si="29"/>
        <v>0</v>
      </c>
      <c r="I1489" s="36"/>
    </row>
    <row r="1490" spans="1:9" x14ac:dyDescent="0.25">
      <c r="A1490" s="269"/>
      <c r="B1490" s="264" t="s">
        <v>1901</v>
      </c>
      <c r="C1490" s="522" t="s">
        <v>2819</v>
      </c>
      <c r="D1490" s="36" t="s">
        <v>144</v>
      </c>
      <c r="E1490" s="380">
        <v>2147</v>
      </c>
      <c r="F1490" s="39">
        <v>41751</v>
      </c>
      <c r="G1490" s="38">
        <v>2147</v>
      </c>
      <c r="H1490" s="98">
        <f t="shared" si="29"/>
        <v>0</v>
      </c>
      <c r="I1490" s="36" t="s">
        <v>217</v>
      </c>
    </row>
    <row r="1491" spans="1:9" x14ac:dyDescent="0.25">
      <c r="A1491" s="269"/>
      <c r="B1491" s="264" t="s">
        <v>1902</v>
      </c>
      <c r="C1491" s="522" t="s">
        <v>2819</v>
      </c>
      <c r="D1491" s="36" t="s">
        <v>78</v>
      </c>
      <c r="E1491" s="380">
        <v>2268</v>
      </c>
      <c r="F1491" s="39">
        <v>41751</v>
      </c>
      <c r="G1491" s="38">
        <v>2268</v>
      </c>
      <c r="H1491" s="98">
        <f t="shared" si="29"/>
        <v>0</v>
      </c>
      <c r="I1491" s="36" t="s">
        <v>217</v>
      </c>
    </row>
    <row r="1492" spans="1:9" x14ac:dyDescent="0.25">
      <c r="A1492" s="269"/>
      <c r="B1492" s="264" t="s">
        <v>1904</v>
      </c>
      <c r="C1492" s="522" t="s">
        <v>2819</v>
      </c>
      <c r="D1492" s="36" t="s">
        <v>80</v>
      </c>
      <c r="E1492" s="380">
        <v>2466</v>
      </c>
      <c r="F1492" s="39">
        <v>41751</v>
      </c>
      <c r="G1492" s="38">
        <v>2466</v>
      </c>
      <c r="H1492" s="98">
        <f t="shared" si="29"/>
        <v>0</v>
      </c>
      <c r="I1492" s="36" t="s">
        <v>217</v>
      </c>
    </row>
    <row r="1493" spans="1:9" x14ac:dyDescent="0.25">
      <c r="A1493" s="269"/>
      <c r="B1493" s="264" t="s">
        <v>1905</v>
      </c>
      <c r="C1493" s="522" t="s">
        <v>2819</v>
      </c>
      <c r="D1493" s="36" t="s">
        <v>499</v>
      </c>
      <c r="E1493" s="380">
        <v>675</v>
      </c>
      <c r="F1493" s="39">
        <v>41751</v>
      </c>
      <c r="G1493" s="38">
        <v>675</v>
      </c>
      <c r="H1493" s="98">
        <f>E1493-G1493</f>
        <v>0</v>
      </c>
      <c r="I1493" s="36" t="s">
        <v>217</v>
      </c>
    </row>
    <row r="1494" spans="1:9" x14ac:dyDescent="0.25">
      <c r="A1494" s="269"/>
      <c r="B1494" s="264" t="s">
        <v>1906</v>
      </c>
      <c r="C1494" s="522" t="s">
        <v>2819</v>
      </c>
      <c r="D1494" s="36" t="s">
        <v>1996</v>
      </c>
      <c r="E1494" s="380">
        <v>2042</v>
      </c>
      <c r="F1494" s="39">
        <v>41751</v>
      </c>
      <c r="G1494" s="38">
        <v>2042</v>
      </c>
      <c r="H1494" s="98">
        <f>E1494-G1494</f>
        <v>0</v>
      </c>
      <c r="I1494" s="36" t="s">
        <v>217</v>
      </c>
    </row>
    <row r="1495" spans="1:9" x14ac:dyDescent="0.25">
      <c r="A1495" s="269"/>
      <c r="B1495" s="264" t="s">
        <v>1907</v>
      </c>
      <c r="C1495" s="522" t="s">
        <v>2819</v>
      </c>
      <c r="D1495" s="36" t="s">
        <v>106</v>
      </c>
      <c r="E1495" s="380">
        <v>41649</v>
      </c>
      <c r="F1495" s="42">
        <v>41772</v>
      </c>
      <c r="G1495" s="44">
        <v>41649</v>
      </c>
      <c r="H1495" s="98">
        <f>E1495-G1495</f>
        <v>0</v>
      </c>
      <c r="I1495" s="36" t="s">
        <v>1077</v>
      </c>
    </row>
    <row r="1496" spans="1:9" x14ac:dyDescent="0.25">
      <c r="A1496" s="269"/>
      <c r="B1496" s="264" t="s">
        <v>1908</v>
      </c>
      <c r="C1496" s="522" t="s">
        <v>2819</v>
      </c>
      <c r="D1496" s="36" t="s">
        <v>233</v>
      </c>
      <c r="E1496" s="380">
        <v>1249</v>
      </c>
      <c r="F1496" s="39">
        <v>41751</v>
      </c>
      <c r="G1496" s="38">
        <v>1249</v>
      </c>
      <c r="H1496" s="98">
        <f>E1496-G1496</f>
        <v>0</v>
      </c>
      <c r="I1496" s="36" t="s">
        <v>217</v>
      </c>
    </row>
    <row r="1497" spans="1:9" x14ac:dyDescent="0.25">
      <c r="A1497" s="269"/>
      <c r="B1497" s="264" t="s">
        <v>1909</v>
      </c>
      <c r="C1497" s="522" t="s">
        <v>2819</v>
      </c>
      <c r="D1497" s="36" t="s">
        <v>106</v>
      </c>
      <c r="E1497" s="380">
        <v>540888</v>
      </c>
      <c r="F1497" s="42">
        <v>41772</v>
      </c>
      <c r="G1497" s="44">
        <v>540888</v>
      </c>
      <c r="H1497" s="98">
        <f t="shared" ref="H1497:H1513" si="30">E1497-G1497</f>
        <v>0</v>
      </c>
      <c r="I1497" s="36" t="s">
        <v>1077</v>
      </c>
    </row>
    <row r="1498" spans="1:9" x14ac:dyDescent="0.25">
      <c r="A1498" s="269"/>
      <c r="B1498" s="264" t="s">
        <v>1911</v>
      </c>
      <c r="C1498" s="522" t="s">
        <v>2819</v>
      </c>
      <c r="D1498" s="378" t="s">
        <v>2861</v>
      </c>
      <c r="E1498" s="379">
        <v>0</v>
      </c>
      <c r="F1498" s="62" t="s">
        <v>2862</v>
      </c>
      <c r="G1498" s="57"/>
      <c r="H1498" s="98">
        <f t="shared" si="30"/>
        <v>0</v>
      </c>
      <c r="I1498" s="36" t="s">
        <v>217</v>
      </c>
    </row>
    <row r="1499" spans="1:9" x14ac:dyDescent="0.25">
      <c r="A1499" s="269"/>
      <c r="B1499" s="264" t="s">
        <v>1912</v>
      </c>
      <c r="C1499" s="522" t="s">
        <v>2819</v>
      </c>
      <c r="D1499" s="36" t="s">
        <v>351</v>
      </c>
      <c r="E1499" s="380">
        <v>1085</v>
      </c>
      <c r="F1499" s="39">
        <v>41751</v>
      </c>
      <c r="G1499" s="38">
        <v>1085</v>
      </c>
      <c r="H1499" s="98">
        <f t="shared" si="30"/>
        <v>0</v>
      </c>
      <c r="I1499" s="36" t="s">
        <v>217</v>
      </c>
    </row>
    <row r="1500" spans="1:9" x14ac:dyDescent="0.25">
      <c r="A1500" s="269"/>
      <c r="B1500" s="264" t="s">
        <v>1913</v>
      </c>
      <c r="C1500" s="522" t="s">
        <v>2819</v>
      </c>
      <c r="D1500" s="36" t="s">
        <v>304</v>
      </c>
      <c r="E1500" s="380">
        <v>9216</v>
      </c>
      <c r="F1500" s="39">
        <v>41751</v>
      </c>
      <c r="G1500" s="38">
        <v>9216</v>
      </c>
      <c r="H1500" s="98">
        <f t="shared" si="30"/>
        <v>0</v>
      </c>
      <c r="I1500" s="36" t="s">
        <v>217</v>
      </c>
    </row>
    <row r="1501" spans="1:9" x14ac:dyDescent="0.25">
      <c r="A1501" s="269"/>
      <c r="B1501" s="264" t="s">
        <v>1914</v>
      </c>
      <c r="C1501" s="522" t="s">
        <v>2819</v>
      </c>
      <c r="D1501" s="36" t="s">
        <v>307</v>
      </c>
      <c r="E1501" s="380">
        <v>15513</v>
      </c>
      <c r="F1501" s="39">
        <v>41751</v>
      </c>
      <c r="G1501" s="38">
        <v>15513</v>
      </c>
      <c r="H1501" s="98">
        <f t="shared" si="30"/>
        <v>0</v>
      </c>
      <c r="I1501" s="36" t="s">
        <v>217</v>
      </c>
    </row>
    <row r="1502" spans="1:9" x14ac:dyDescent="0.25">
      <c r="A1502" s="269"/>
      <c r="B1502" s="264" t="s">
        <v>1915</v>
      </c>
      <c r="C1502" s="522" t="s">
        <v>2819</v>
      </c>
      <c r="D1502" s="36" t="s">
        <v>14</v>
      </c>
      <c r="E1502" s="380">
        <v>6261</v>
      </c>
      <c r="F1502" s="39">
        <v>41751</v>
      </c>
      <c r="G1502" s="38">
        <v>6261</v>
      </c>
      <c r="H1502" s="98">
        <f t="shared" si="30"/>
        <v>0</v>
      </c>
      <c r="I1502" s="36" t="s">
        <v>217</v>
      </c>
    </row>
    <row r="1503" spans="1:9" x14ac:dyDescent="0.25">
      <c r="A1503" s="269"/>
      <c r="B1503" s="264" t="s">
        <v>1917</v>
      </c>
      <c r="C1503" s="522" t="s">
        <v>2819</v>
      </c>
      <c r="D1503" s="378" t="s">
        <v>2863</v>
      </c>
      <c r="E1503" s="379">
        <v>0</v>
      </c>
      <c r="F1503" s="62" t="s">
        <v>2862</v>
      </c>
      <c r="G1503" s="57"/>
      <c r="H1503" s="98">
        <f t="shared" si="30"/>
        <v>0</v>
      </c>
      <c r="I1503" s="36" t="s">
        <v>217</v>
      </c>
    </row>
    <row r="1504" spans="1:9" x14ac:dyDescent="0.25">
      <c r="A1504" s="269"/>
      <c r="B1504" s="264" t="s">
        <v>1920</v>
      </c>
      <c r="C1504" s="522" t="s">
        <v>2819</v>
      </c>
      <c r="D1504" s="36" t="s">
        <v>494</v>
      </c>
      <c r="E1504" s="380">
        <v>1675</v>
      </c>
      <c r="F1504" s="39">
        <v>41750</v>
      </c>
      <c r="G1504" s="38">
        <v>1675</v>
      </c>
      <c r="H1504" s="98">
        <f t="shared" si="30"/>
        <v>0</v>
      </c>
      <c r="I1504" s="36"/>
    </row>
    <row r="1505" spans="1:9" x14ac:dyDescent="0.25">
      <c r="A1505" s="269"/>
      <c r="B1505" s="264" t="s">
        <v>1921</v>
      </c>
      <c r="C1505" s="522" t="s">
        <v>2819</v>
      </c>
      <c r="D1505" s="36" t="s">
        <v>371</v>
      </c>
      <c r="E1505" s="380">
        <v>13284</v>
      </c>
      <c r="F1505" s="39">
        <v>41750</v>
      </c>
      <c r="G1505" s="38">
        <v>13284</v>
      </c>
      <c r="H1505" s="98">
        <f t="shared" si="30"/>
        <v>0</v>
      </c>
      <c r="I1505" s="36"/>
    </row>
    <row r="1506" spans="1:9" x14ac:dyDescent="0.25">
      <c r="A1506" s="269"/>
      <c r="B1506" s="264" t="s">
        <v>1922</v>
      </c>
      <c r="C1506" s="522" t="s">
        <v>2819</v>
      </c>
      <c r="D1506" s="36" t="s">
        <v>502</v>
      </c>
      <c r="E1506" s="380">
        <v>386.5</v>
      </c>
      <c r="F1506" s="39">
        <v>41750</v>
      </c>
      <c r="G1506" s="38">
        <v>386.5</v>
      </c>
      <c r="H1506" s="98">
        <f t="shared" si="30"/>
        <v>0</v>
      </c>
      <c r="I1506" s="36"/>
    </row>
    <row r="1507" spans="1:9" x14ac:dyDescent="0.25">
      <c r="A1507" s="269"/>
      <c r="B1507" s="264" t="s">
        <v>1923</v>
      </c>
      <c r="C1507" s="522" t="s">
        <v>2819</v>
      </c>
      <c r="D1507" s="36" t="s">
        <v>2497</v>
      </c>
      <c r="E1507" s="380">
        <v>15271.2</v>
      </c>
      <c r="F1507" s="390" t="s">
        <v>2864</v>
      </c>
      <c r="G1507" s="38">
        <v>15271.2</v>
      </c>
      <c r="H1507" s="98">
        <f t="shared" si="30"/>
        <v>0</v>
      </c>
      <c r="I1507" s="36" t="s">
        <v>217</v>
      </c>
    </row>
    <row r="1508" spans="1:9" x14ac:dyDescent="0.25">
      <c r="A1508" s="269"/>
      <c r="B1508" s="264" t="s">
        <v>1924</v>
      </c>
      <c r="C1508" s="522" t="s">
        <v>2819</v>
      </c>
      <c r="D1508" s="36" t="s">
        <v>147</v>
      </c>
      <c r="E1508" s="380">
        <v>9417.4</v>
      </c>
      <c r="F1508" s="39">
        <v>41752</v>
      </c>
      <c r="G1508" s="38">
        <v>9417.4</v>
      </c>
      <c r="H1508" s="98">
        <f t="shared" si="30"/>
        <v>0</v>
      </c>
      <c r="I1508" s="36" t="s">
        <v>162</v>
      </c>
    </row>
    <row r="1509" spans="1:9" x14ac:dyDescent="0.25">
      <c r="A1509" s="269"/>
      <c r="B1509" s="264" t="s">
        <v>1925</v>
      </c>
      <c r="C1509" s="522" t="s">
        <v>2819</v>
      </c>
      <c r="D1509" s="36" t="s">
        <v>169</v>
      </c>
      <c r="E1509" s="380">
        <v>9409.2000000000007</v>
      </c>
      <c r="F1509" s="39">
        <v>41752</v>
      </c>
      <c r="G1509" s="38">
        <v>9409.2000000000007</v>
      </c>
      <c r="H1509" s="98">
        <f t="shared" si="30"/>
        <v>0</v>
      </c>
      <c r="I1509" s="36" t="s">
        <v>162</v>
      </c>
    </row>
    <row r="1510" spans="1:9" x14ac:dyDescent="0.25">
      <c r="A1510" s="269"/>
      <c r="B1510" s="264" t="s">
        <v>1927</v>
      </c>
      <c r="C1510" s="522" t="s">
        <v>2819</v>
      </c>
      <c r="D1510" s="36" t="s">
        <v>160</v>
      </c>
      <c r="E1510" s="380">
        <v>76004.5</v>
      </c>
      <c r="F1510" s="42" t="s">
        <v>2865</v>
      </c>
      <c r="G1510" s="38">
        <v>76004.5</v>
      </c>
      <c r="H1510" s="331">
        <f t="shared" si="30"/>
        <v>0</v>
      </c>
      <c r="I1510" s="36" t="s">
        <v>162</v>
      </c>
    </row>
    <row r="1511" spans="1:9" x14ac:dyDescent="0.25">
      <c r="A1511" s="269"/>
      <c r="B1511" s="264" t="s">
        <v>1928</v>
      </c>
      <c r="C1511" s="522" t="s">
        <v>2819</v>
      </c>
      <c r="D1511" s="36" t="s">
        <v>160</v>
      </c>
      <c r="E1511" s="380">
        <v>39299.300000000003</v>
      </c>
      <c r="F1511" s="42" t="s">
        <v>2866</v>
      </c>
      <c r="G1511" s="38">
        <v>39299.300000000003</v>
      </c>
      <c r="H1511" s="331">
        <f t="shared" si="30"/>
        <v>0</v>
      </c>
      <c r="I1511" s="36" t="s">
        <v>2867</v>
      </c>
    </row>
    <row r="1512" spans="1:9" x14ac:dyDescent="0.25">
      <c r="A1512" s="269"/>
      <c r="B1512" s="264"/>
      <c r="C1512" s="388"/>
      <c r="D1512" s="31" t="s">
        <v>1919</v>
      </c>
      <c r="E1512" s="58"/>
      <c r="F1512" s="340"/>
      <c r="G1512" s="58"/>
      <c r="H1512" s="331">
        <f t="shared" si="30"/>
        <v>0</v>
      </c>
    </row>
    <row r="1513" spans="1:9" x14ac:dyDescent="0.25">
      <c r="A1513" s="263"/>
      <c r="B1513" s="426"/>
      <c r="C1513" s="285"/>
      <c r="D1513" s="31" t="s">
        <v>1918</v>
      </c>
      <c r="E1513" s="427"/>
      <c r="F1513" s="428"/>
      <c r="G1513" s="429"/>
      <c r="H1513" s="398">
        <f t="shared" si="30"/>
        <v>0</v>
      </c>
    </row>
    <row r="1514" spans="1:9" x14ac:dyDescent="0.25">
      <c r="A1514" s="269"/>
      <c r="B1514" s="430"/>
      <c r="C1514" s="283"/>
      <c r="D1514" s="135" t="s">
        <v>1919</v>
      </c>
      <c r="E1514" s="431"/>
      <c r="F1514" s="432"/>
      <c r="G1514" s="433"/>
      <c r="H1514" s="60"/>
    </row>
    <row r="1515" spans="1:9" ht="18.75" x14ac:dyDescent="0.3">
      <c r="A1515" s="592" t="str">
        <f>A1446</f>
        <v>REMISIONES DE    ABRIL         2 0 1 4</v>
      </c>
      <c r="B1515" s="592"/>
      <c r="C1515" s="592"/>
      <c r="D1515" s="592"/>
      <c r="E1515" s="592"/>
      <c r="F1515" s="592"/>
      <c r="G1515" s="339"/>
      <c r="H1515" s="135"/>
    </row>
    <row r="1516" spans="1:9" ht="35.25" thickBot="1" x14ac:dyDescent="0.35">
      <c r="A1516" s="255" t="s">
        <v>1</v>
      </c>
      <c r="B1516" s="291" t="s">
        <v>2</v>
      </c>
      <c r="C1516" s="292"/>
      <c r="D1516" s="258" t="s">
        <v>1531</v>
      </c>
      <c r="E1516" s="259" t="s">
        <v>4</v>
      </c>
      <c r="F1516" s="520" t="s">
        <v>5</v>
      </c>
      <c r="G1516" s="521" t="s">
        <v>6</v>
      </c>
      <c r="H1516" s="262" t="s">
        <v>7</v>
      </c>
    </row>
    <row r="1517" spans="1:9" ht="15.75" thickTop="1" x14ac:dyDescent="0.25">
      <c r="A1517" s="362">
        <v>41750</v>
      </c>
      <c r="B1517" s="435" t="s">
        <v>1930</v>
      </c>
      <c r="C1517" s="522" t="s">
        <v>2819</v>
      </c>
      <c r="D1517" s="36" t="s">
        <v>172</v>
      </c>
      <c r="E1517" s="380">
        <v>11762.2</v>
      </c>
      <c r="F1517" s="39">
        <v>41752</v>
      </c>
      <c r="G1517" s="38">
        <v>11762.2</v>
      </c>
      <c r="H1517" s="331">
        <f t="shared" ref="H1517:H1580" si="31">E1517-G1517</f>
        <v>0</v>
      </c>
      <c r="I1517" s="36" t="s">
        <v>162</v>
      </c>
    </row>
    <row r="1518" spans="1:9" x14ac:dyDescent="0.25">
      <c r="A1518" s="269"/>
      <c r="B1518" s="309" t="s">
        <v>1931</v>
      </c>
      <c r="C1518" s="522" t="s">
        <v>2819</v>
      </c>
      <c r="D1518" s="36" t="s">
        <v>1112</v>
      </c>
      <c r="E1518" s="380">
        <v>6614.2</v>
      </c>
      <c r="F1518" s="39">
        <v>41752</v>
      </c>
      <c r="G1518" s="38">
        <v>6614.2</v>
      </c>
      <c r="H1518" s="331">
        <f t="shared" si="31"/>
        <v>0</v>
      </c>
      <c r="I1518" s="36" t="s">
        <v>162</v>
      </c>
    </row>
    <row r="1519" spans="1:9" x14ac:dyDescent="0.25">
      <c r="A1519" s="269"/>
      <c r="B1519" s="309" t="s">
        <v>1933</v>
      </c>
      <c r="C1519" s="522" t="s">
        <v>2819</v>
      </c>
      <c r="D1519" s="36" t="s">
        <v>175</v>
      </c>
      <c r="E1519" s="380">
        <v>19328.599999999999</v>
      </c>
      <c r="F1519" s="390" t="s">
        <v>2868</v>
      </c>
      <c r="G1519" s="38">
        <v>19328.599999999999</v>
      </c>
      <c r="H1519" s="98">
        <f t="shared" si="31"/>
        <v>0</v>
      </c>
      <c r="I1519" s="36" t="s">
        <v>162</v>
      </c>
    </row>
    <row r="1520" spans="1:9" x14ac:dyDescent="0.25">
      <c r="A1520" s="269"/>
      <c r="B1520" s="309" t="s">
        <v>1934</v>
      </c>
      <c r="C1520" s="522" t="s">
        <v>2819</v>
      </c>
      <c r="D1520" s="36" t="s">
        <v>175</v>
      </c>
      <c r="E1520" s="380">
        <v>16264.1</v>
      </c>
      <c r="F1520" s="390" t="s">
        <v>2869</v>
      </c>
      <c r="G1520" s="38">
        <v>16264.1</v>
      </c>
      <c r="H1520" s="98">
        <f t="shared" si="31"/>
        <v>0</v>
      </c>
      <c r="I1520" s="36" t="s">
        <v>162</v>
      </c>
    </row>
    <row r="1521" spans="1:9" x14ac:dyDescent="0.25">
      <c r="A1521" s="269"/>
      <c r="B1521" s="309" t="s">
        <v>1935</v>
      </c>
      <c r="C1521" s="522" t="s">
        <v>2819</v>
      </c>
      <c r="D1521" s="36" t="s">
        <v>2769</v>
      </c>
      <c r="E1521" s="380">
        <v>5261</v>
      </c>
      <c r="F1521" s="39">
        <v>41752</v>
      </c>
      <c r="G1521" s="38">
        <v>5261</v>
      </c>
      <c r="H1521" s="98">
        <f t="shared" si="31"/>
        <v>0</v>
      </c>
      <c r="I1521" s="36" t="s">
        <v>162</v>
      </c>
    </row>
    <row r="1522" spans="1:9" x14ac:dyDescent="0.25">
      <c r="A1522" s="269"/>
      <c r="B1522" s="309" t="s">
        <v>1936</v>
      </c>
      <c r="C1522" s="522" t="s">
        <v>2819</v>
      </c>
      <c r="D1522" s="36" t="s">
        <v>168</v>
      </c>
      <c r="E1522" s="380">
        <v>20015.2</v>
      </c>
      <c r="F1522" s="42" t="s">
        <v>2870</v>
      </c>
      <c r="G1522" s="38">
        <v>20015.2</v>
      </c>
      <c r="H1522" s="98">
        <f t="shared" si="31"/>
        <v>0</v>
      </c>
      <c r="I1522" s="36" t="s">
        <v>162</v>
      </c>
    </row>
    <row r="1523" spans="1:9" x14ac:dyDescent="0.25">
      <c r="A1523" s="269"/>
      <c r="B1523" s="309" t="s">
        <v>1937</v>
      </c>
      <c r="C1523" s="522" t="s">
        <v>2819</v>
      </c>
      <c r="D1523" s="36" t="s">
        <v>168</v>
      </c>
      <c r="E1523" s="380">
        <v>7685</v>
      </c>
      <c r="F1523" s="42" t="s">
        <v>2871</v>
      </c>
      <c r="G1523" s="38">
        <v>7685</v>
      </c>
      <c r="H1523" s="98">
        <f t="shared" si="31"/>
        <v>0</v>
      </c>
      <c r="I1523" s="36" t="s">
        <v>162</v>
      </c>
    </row>
    <row r="1524" spans="1:9" x14ac:dyDescent="0.25">
      <c r="A1524" s="269"/>
      <c r="B1524" s="309" t="s">
        <v>1938</v>
      </c>
      <c r="C1524" s="522" t="s">
        <v>2819</v>
      </c>
      <c r="D1524" s="36" t="s">
        <v>546</v>
      </c>
      <c r="E1524" s="380">
        <v>4764</v>
      </c>
      <c r="F1524" s="39">
        <v>41752</v>
      </c>
      <c r="G1524" s="38">
        <v>4764</v>
      </c>
      <c r="H1524" s="98">
        <f t="shared" si="31"/>
        <v>0</v>
      </c>
      <c r="I1524" s="36" t="s">
        <v>162</v>
      </c>
    </row>
    <row r="1525" spans="1:9" x14ac:dyDescent="0.25">
      <c r="A1525" s="269"/>
      <c r="B1525" s="309" t="s">
        <v>1939</v>
      </c>
      <c r="C1525" s="522" t="s">
        <v>2819</v>
      </c>
      <c r="D1525" s="36" t="s">
        <v>8</v>
      </c>
      <c r="E1525" s="380">
        <v>921.6</v>
      </c>
      <c r="F1525" s="39">
        <v>41750</v>
      </c>
      <c r="G1525" s="38">
        <v>921.6</v>
      </c>
      <c r="H1525" s="98">
        <f t="shared" si="31"/>
        <v>0</v>
      </c>
      <c r="I1525" s="36" t="s">
        <v>8</v>
      </c>
    </row>
    <row r="1526" spans="1:9" x14ac:dyDescent="0.25">
      <c r="A1526" s="269"/>
      <c r="B1526" s="309" t="s">
        <v>1940</v>
      </c>
      <c r="C1526" s="522" t="s">
        <v>2819</v>
      </c>
      <c r="D1526" s="36" t="s">
        <v>358</v>
      </c>
      <c r="E1526" s="380">
        <v>26947</v>
      </c>
      <c r="F1526" s="39">
        <v>41755</v>
      </c>
      <c r="G1526" s="38">
        <v>26947</v>
      </c>
      <c r="H1526" s="98">
        <f t="shared" si="31"/>
        <v>0</v>
      </c>
      <c r="I1526" s="36" t="s">
        <v>162</v>
      </c>
    </row>
    <row r="1527" spans="1:9" x14ac:dyDescent="0.25">
      <c r="A1527" s="269"/>
      <c r="B1527" s="309" t="s">
        <v>1941</v>
      </c>
      <c r="C1527" s="522" t="s">
        <v>2819</v>
      </c>
      <c r="D1527" s="36" t="s">
        <v>167</v>
      </c>
      <c r="E1527" s="380">
        <v>9735</v>
      </c>
      <c r="F1527" s="43" t="s">
        <v>2872</v>
      </c>
      <c r="G1527" s="38">
        <v>9735</v>
      </c>
      <c r="H1527" s="98">
        <f t="shared" si="31"/>
        <v>0</v>
      </c>
      <c r="I1527" s="36" t="s">
        <v>162</v>
      </c>
    </row>
    <row r="1528" spans="1:9" x14ac:dyDescent="0.25">
      <c r="A1528" s="269"/>
      <c r="B1528" s="309" t="s">
        <v>1942</v>
      </c>
      <c r="C1528" s="522" t="s">
        <v>2819</v>
      </c>
      <c r="D1528" s="36" t="s">
        <v>147</v>
      </c>
      <c r="E1528" s="380">
        <v>3689</v>
      </c>
      <c r="F1528" s="39">
        <v>41752</v>
      </c>
      <c r="G1528" s="38">
        <v>3689</v>
      </c>
      <c r="H1528" s="98">
        <f t="shared" si="31"/>
        <v>0</v>
      </c>
      <c r="I1528" s="36"/>
    </row>
    <row r="1529" spans="1:9" x14ac:dyDescent="0.25">
      <c r="A1529" s="269"/>
      <c r="B1529" s="309" t="s">
        <v>1943</v>
      </c>
      <c r="C1529" s="522" t="s">
        <v>2819</v>
      </c>
      <c r="D1529" s="36" t="s">
        <v>269</v>
      </c>
      <c r="E1529" s="380">
        <v>7295</v>
      </c>
      <c r="F1529" s="39">
        <v>41750</v>
      </c>
      <c r="G1529" s="38">
        <v>7295</v>
      </c>
      <c r="H1529" s="98">
        <f t="shared" si="31"/>
        <v>0</v>
      </c>
      <c r="I1529" s="36"/>
    </row>
    <row r="1530" spans="1:9" x14ac:dyDescent="0.25">
      <c r="A1530" s="269"/>
      <c r="B1530" s="309" t="s">
        <v>1945</v>
      </c>
      <c r="C1530" s="522" t="s">
        <v>2819</v>
      </c>
      <c r="D1530" s="36" t="s">
        <v>435</v>
      </c>
      <c r="E1530" s="380">
        <v>3842.3</v>
      </c>
      <c r="F1530" s="43" t="s">
        <v>2873</v>
      </c>
      <c r="G1530" s="38">
        <v>3842.3</v>
      </c>
      <c r="H1530" s="98">
        <f t="shared" si="31"/>
        <v>0</v>
      </c>
      <c r="I1530" s="36"/>
    </row>
    <row r="1531" spans="1:9" x14ac:dyDescent="0.25">
      <c r="A1531" s="269"/>
      <c r="B1531" s="309" t="s">
        <v>1947</v>
      </c>
      <c r="C1531" s="522" t="s">
        <v>2819</v>
      </c>
      <c r="D1531" s="36" t="s">
        <v>2874</v>
      </c>
      <c r="E1531" s="380">
        <v>5111</v>
      </c>
      <c r="F1531" s="41" t="s">
        <v>2875</v>
      </c>
      <c r="G1531" s="44">
        <v>5111</v>
      </c>
      <c r="H1531" s="98">
        <f t="shared" si="31"/>
        <v>0</v>
      </c>
      <c r="I1531" s="36"/>
    </row>
    <row r="1532" spans="1:9" x14ac:dyDescent="0.25">
      <c r="A1532" s="269"/>
      <c r="B1532" s="309" t="s">
        <v>1948</v>
      </c>
      <c r="C1532" s="522" t="s">
        <v>2819</v>
      </c>
      <c r="D1532" s="36" t="s">
        <v>435</v>
      </c>
      <c r="E1532" s="380">
        <v>4739</v>
      </c>
      <c r="F1532" s="43" t="s">
        <v>2876</v>
      </c>
      <c r="G1532" s="38">
        <v>4739</v>
      </c>
      <c r="H1532" s="98">
        <f t="shared" si="31"/>
        <v>0</v>
      </c>
      <c r="I1532" s="36"/>
    </row>
    <row r="1533" spans="1:9" x14ac:dyDescent="0.25">
      <c r="A1533" s="269"/>
      <c r="B1533" s="309" t="s">
        <v>1949</v>
      </c>
      <c r="C1533" s="522" t="s">
        <v>2819</v>
      </c>
      <c r="D1533" s="36" t="s">
        <v>2804</v>
      </c>
      <c r="E1533" s="380">
        <v>7225.5</v>
      </c>
      <c r="F1533" s="39">
        <v>41750</v>
      </c>
      <c r="G1533" s="38">
        <v>7225.5</v>
      </c>
      <c r="H1533" s="98">
        <f t="shared" si="31"/>
        <v>0</v>
      </c>
      <c r="I1533" s="36"/>
    </row>
    <row r="1534" spans="1:9" x14ac:dyDescent="0.25">
      <c r="A1534" s="269"/>
      <c r="B1534" s="309" t="s">
        <v>1951</v>
      </c>
      <c r="C1534" s="522" t="s">
        <v>2819</v>
      </c>
      <c r="D1534" s="36" t="s">
        <v>103</v>
      </c>
      <c r="E1534" s="394">
        <v>8004</v>
      </c>
      <c r="F1534" s="39">
        <v>41750</v>
      </c>
      <c r="G1534" s="38">
        <v>8004</v>
      </c>
      <c r="H1534" s="98">
        <f t="shared" si="31"/>
        <v>0</v>
      </c>
      <c r="I1534" s="36"/>
    </row>
    <row r="1535" spans="1:9" x14ac:dyDescent="0.25">
      <c r="A1535" s="269">
        <v>41751</v>
      </c>
      <c r="B1535" s="309" t="s">
        <v>1952</v>
      </c>
      <c r="C1535" s="522" t="s">
        <v>2819</v>
      </c>
      <c r="D1535" s="36" t="s">
        <v>103</v>
      </c>
      <c r="E1535" s="380">
        <v>7347.5</v>
      </c>
      <c r="F1535" s="39">
        <v>41751</v>
      </c>
      <c r="G1535" s="38">
        <v>7347.5</v>
      </c>
      <c r="H1535" s="98">
        <f t="shared" si="31"/>
        <v>0</v>
      </c>
      <c r="I1535" s="40"/>
    </row>
    <row r="1536" spans="1:9" x14ac:dyDescent="0.25">
      <c r="A1536" s="269"/>
      <c r="B1536" s="309" t="s">
        <v>1953</v>
      </c>
      <c r="C1536" s="522" t="s">
        <v>2819</v>
      </c>
      <c r="D1536" s="36" t="s">
        <v>272</v>
      </c>
      <c r="E1536" s="380">
        <v>8464</v>
      </c>
      <c r="F1536" s="42" t="s">
        <v>2877</v>
      </c>
      <c r="G1536" s="38">
        <v>8464</v>
      </c>
      <c r="H1536" s="98">
        <f t="shared" si="31"/>
        <v>0</v>
      </c>
      <c r="I1536" s="36" t="s">
        <v>162</v>
      </c>
    </row>
    <row r="1537" spans="1:9" x14ac:dyDescent="0.25">
      <c r="A1537" s="269"/>
      <c r="B1537" s="309" t="s">
        <v>1954</v>
      </c>
      <c r="C1537" s="522" t="s">
        <v>2819</v>
      </c>
      <c r="D1537" s="36" t="s">
        <v>358</v>
      </c>
      <c r="E1537" s="380">
        <v>1285.5</v>
      </c>
      <c r="F1537" s="39">
        <v>41752</v>
      </c>
      <c r="G1537" s="38">
        <v>1285.5</v>
      </c>
      <c r="H1537" s="98">
        <f t="shared" si="31"/>
        <v>0</v>
      </c>
      <c r="I1537" s="36" t="s">
        <v>162</v>
      </c>
    </row>
    <row r="1538" spans="1:9" x14ac:dyDescent="0.25">
      <c r="A1538" s="269"/>
      <c r="B1538" s="309" t="s">
        <v>1955</v>
      </c>
      <c r="C1538" s="522" t="s">
        <v>2819</v>
      </c>
      <c r="D1538" s="36" t="s">
        <v>213</v>
      </c>
      <c r="E1538" s="380">
        <v>1190.4000000000001</v>
      </c>
      <c r="F1538" s="39">
        <v>41751</v>
      </c>
      <c r="G1538" s="38">
        <v>1190.4000000000001</v>
      </c>
      <c r="H1538" s="98">
        <f t="shared" si="31"/>
        <v>0</v>
      </c>
      <c r="I1538" s="36" t="s">
        <v>65</v>
      </c>
    </row>
    <row r="1539" spans="1:9" x14ac:dyDescent="0.25">
      <c r="A1539" s="269"/>
      <c r="B1539" s="309" t="s">
        <v>1956</v>
      </c>
      <c r="C1539" s="522" t="s">
        <v>2819</v>
      </c>
      <c r="D1539" s="36" t="s">
        <v>62</v>
      </c>
      <c r="E1539" s="380">
        <v>8140</v>
      </c>
      <c r="F1539" s="39">
        <v>41752</v>
      </c>
      <c r="G1539" s="38">
        <v>8140</v>
      </c>
      <c r="H1539" s="98">
        <f t="shared" si="31"/>
        <v>0</v>
      </c>
      <c r="I1539" s="36" t="s">
        <v>12</v>
      </c>
    </row>
    <row r="1540" spans="1:9" x14ac:dyDescent="0.25">
      <c r="A1540" s="269"/>
      <c r="B1540" s="309" t="s">
        <v>1957</v>
      </c>
      <c r="C1540" s="522" t="s">
        <v>2819</v>
      </c>
      <c r="D1540" s="36" t="s">
        <v>374</v>
      </c>
      <c r="E1540" s="380">
        <v>9224.5</v>
      </c>
      <c r="F1540" s="39">
        <v>41720</v>
      </c>
      <c r="G1540" s="38">
        <v>9224.5</v>
      </c>
      <c r="H1540" s="98">
        <f t="shared" si="31"/>
        <v>0</v>
      </c>
      <c r="I1540" s="36"/>
    </row>
    <row r="1541" spans="1:9" x14ac:dyDescent="0.25">
      <c r="A1541" s="269"/>
      <c r="B1541" s="309" t="s">
        <v>1958</v>
      </c>
      <c r="C1541" s="522" t="s">
        <v>2819</v>
      </c>
      <c r="D1541" s="36" t="s">
        <v>23</v>
      </c>
      <c r="E1541" s="380">
        <v>4896</v>
      </c>
      <c r="F1541" s="39">
        <v>41751</v>
      </c>
      <c r="G1541" s="38">
        <v>4896</v>
      </c>
      <c r="H1541" s="98">
        <f t="shared" si="31"/>
        <v>0</v>
      </c>
      <c r="I1541" s="36"/>
    </row>
    <row r="1542" spans="1:9" x14ac:dyDescent="0.25">
      <c r="A1542" s="269"/>
      <c r="B1542" s="309" t="s">
        <v>1960</v>
      </c>
      <c r="C1542" s="522" t="s">
        <v>2819</v>
      </c>
      <c r="D1542" s="36" t="s">
        <v>588</v>
      </c>
      <c r="E1542" s="380">
        <v>6311</v>
      </c>
      <c r="F1542" s="39">
        <v>41751</v>
      </c>
      <c r="G1542" s="38">
        <v>6311</v>
      </c>
      <c r="H1542" s="98">
        <f t="shared" si="31"/>
        <v>0</v>
      </c>
      <c r="I1542" s="36"/>
    </row>
    <row r="1543" spans="1:9" x14ac:dyDescent="0.25">
      <c r="A1543" s="269"/>
      <c r="B1543" s="309" t="s">
        <v>1961</v>
      </c>
      <c r="C1543" s="522" t="s">
        <v>2819</v>
      </c>
      <c r="D1543" s="36" t="s">
        <v>54</v>
      </c>
      <c r="E1543" s="380">
        <v>7257</v>
      </c>
      <c r="F1543" s="39">
        <v>41751</v>
      </c>
      <c r="G1543" s="38">
        <v>7257</v>
      </c>
      <c r="H1543" s="98">
        <f t="shared" si="31"/>
        <v>0</v>
      </c>
      <c r="I1543" s="36" t="s">
        <v>27</v>
      </c>
    </row>
    <row r="1544" spans="1:9" x14ac:dyDescent="0.25">
      <c r="A1544" s="269"/>
      <c r="B1544" s="309" t="s">
        <v>1962</v>
      </c>
      <c r="C1544" s="522" t="s">
        <v>2819</v>
      </c>
      <c r="D1544" s="36" t="s">
        <v>588</v>
      </c>
      <c r="E1544" s="380">
        <v>12867.4</v>
      </c>
      <c r="F1544" s="39">
        <v>41751</v>
      </c>
      <c r="G1544" s="38">
        <v>12867.4</v>
      </c>
      <c r="H1544" s="98">
        <f t="shared" si="31"/>
        <v>0</v>
      </c>
      <c r="I1544" s="36"/>
    </row>
    <row r="1545" spans="1:9" x14ac:dyDescent="0.25">
      <c r="A1545" s="269"/>
      <c r="B1545" s="309" t="s">
        <v>1963</v>
      </c>
      <c r="C1545" s="522" t="s">
        <v>2819</v>
      </c>
      <c r="D1545" s="36" t="s">
        <v>8</v>
      </c>
      <c r="E1545" s="380">
        <v>145</v>
      </c>
      <c r="F1545" s="39">
        <v>41751</v>
      </c>
      <c r="G1545" s="38">
        <v>145</v>
      </c>
      <c r="H1545" s="98">
        <f t="shared" si="31"/>
        <v>0</v>
      </c>
      <c r="I1545" s="36" t="s">
        <v>8</v>
      </c>
    </row>
    <row r="1546" spans="1:9" x14ac:dyDescent="0.25">
      <c r="A1546" s="269"/>
      <c r="B1546" s="309" t="s">
        <v>1965</v>
      </c>
      <c r="C1546" s="522" t="s">
        <v>2819</v>
      </c>
      <c r="D1546" s="36" t="s">
        <v>842</v>
      </c>
      <c r="E1546" s="380">
        <v>3228</v>
      </c>
      <c r="F1546" s="39">
        <v>41751</v>
      </c>
      <c r="G1546" s="38">
        <v>3228</v>
      </c>
      <c r="H1546" s="98">
        <f t="shared" si="31"/>
        <v>0</v>
      </c>
      <c r="I1546" s="36"/>
    </row>
    <row r="1547" spans="1:9" x14ac:dyDescent="0.25">
      <c r="A1547" s="269"/>
      <c r="B1547" s="309" t="s">
        <v>1966</v>
      </c>
      <c r="C1547" s="522" t="s">
        <v>2819</v>
      </c>
      <c r="D1547" s="36" t="s">
        <v>8</v>
      </c>
      <c r="E1547" s="380">
        <v>453.5</v>
      </c>
      <c r="F1547" s="39">
        <v>41751</v>
      </c>
      <c r="G1547" s="38">
        <v>453.5</v>
      </c>
      <c r="H1547" s="98">
        <f t="shared" si="31"/>
        <v>0</v>
      </c>
      <c r="I1547" s="36" t="s">
        <v>8</v>
      </c>
    </row>
    <row r="1548" spans="1:9" x14ac:dyDescent="0.25">
      <c r="A1548" s="269"/>
      <c r="B1548" s="309" t="s">
        <v>1967</v>
      </c>
      <c r="C1548" s="522" t="s">
        <v>2819</v>
      </c>
      <c r="D1548" s="36" t="s">
        <v>2878</v>
      </c>
      <c r="E1548" s="380">
        <v>1771</v>
      </c>
      <c r="F1548" s="39">
        <v>41751</v>
      </c>
      <c r="G1548" s="38">
        <v>1771</v>
      </c>
      <c r="H1548" s="98">
        <f t="shared" si="31"/>
        <v>0</v>
      </c>
      <c r="I1548" s="36"/>
    </row>
    <row r="1549" spans="1:9" x14ac:dyDescent="0.25">
      <c r="A1549" s="269"/>
      <c r="B1549" s="309" t="s">
        <v>1968</v>
      </c>
      <c r="C1549" s="522" t="s">
        <v>2819</v>
      </c>
      <c r="D1549" s="36" t="s">
        <v>2879</v>
      </c>
      <c r="E1549" s="380">
        <v>30175.599999999999</v>
      </c>
      <c r="F1549" s="39">
        <v>41751</v>
      </c>
      <c r="G1549" s="38">
        <v>30175.599999999999</v>
      </c>
      <c r="H1549" s="98">
        <f t="shared" si="31"/>
        <v>0</v>
      </c>
      <c r="I1549" s="36"/>
    </row>
    <row r="1550" spans="1:9" x14ac:dyDescent="0.25">
      <c r="A1550" s="269"/>
      <c r="B1550" s="309" t="s">
        <v>1970</v>
      </c>
      <c r="C1550" s="522" t="s">
        <v>2819</v>
      </c>
      <c r="D1550" s="36" t="s">
        <v>123</v>
      </c>
      <c r="E1550" s="380">
        <v>6357</v>
      </c>
      <c r="F1550" s="43" t="s">
        <v>2880</v>
      </c>
      <c r="G1550" s="38">
        <v>6357</v>
      </c>
      <c r="H1550" s="98">
        <f t="shared" si="31"/>
        <v>0</v>
      </c>
      <c r="I1550" s="36"/>
    </row>
    <row r="1551" spans="1:9" x14ac:dyDescent="0.25">
      <c r="A1551" s="269"/>
      <c r="B1551" s="309" t="s">
        <v>1971</v>
      </c>
      <c r="C1551" s="522" t="s">
        <v>2819</v>
      </c>
      <c r="D1551" s="36" t="s">
        <v>49</v>
      </c>
      <c r="E1551" s="380">
        <v>6028</v>
      </c>
      <c r="F1551" s="42"/>
      <c r="G1551" s="81"/>
      <c r="H1551" s="360">
        <f t="shared" si="31"/>
        <v>6028</v>
      </c>
      <c r="I1551" s="36"/>
    </row>
    <row r="1552" spans="1:9" x14ac:dyDescent="0.25">
      <c r="A1552" s="269"/>
      <c r="B1552" s="309" t="s">
        <v>1972</v>
      </c>
      <c r="C1552" s="522" t="s">
        <v>2819</v>
      </c>
      <c r="D1552" s="36" t="s">
        <v>55</v>
      </c>
      <c r="E1552" s="380">
        <v>7646</v>
      </c>
      <c r="F1552" s="42" t="s">
        <v>2881</v>
      </c>
      <c r="G1552" s="38">
        <v>7646</v>
      </c>
      <c r="H1552" s="98">
        <f t="shared" si="31"/>
        <v>0</v>
      </c>
      <c r="I1552" s="36"/>
    </row>
    <row r="1553" spans="1:9" x14ac:dyDescent="0.25">
      <c r="A1553" s="269"/>
      <c r="B1553" s="309" t="s">
        <v>1973</v>
      </c>
      <c r="C1553" s="522" t="s">
        <v>2819</v>
      </c>
      <c r="D1553" s="36" t="s">
        <v>2622</v>
      </c>
      <c r="E1553" s="380">
        <v>19499.400000000001</v>
      </c>
      <c r="F1553" s="39">
        <v>41751</v>
      </c>
      <c r="G1553" s="38">
        <v>19499.400000000001</v>
      </c>
      <c r="H1553" s="98">
        <f t="shared" si="31"/>
        <v>0</v>
      </c>
      <c r="I1553" s="36"/>
    </row>
    <row r="1554" spans="1:9" x14ac:dyDescent="0.25">
      <c r="A1554" s="269"/>
      <c r="B1554" s="309" t="s">
        <v>1974</v>
      </c>
      <c r="C1554" s="522" t="s">
        <v>2819</v>
      </c>
      <c r="D1554" s="36" t="s">
        <v>55</v>
      </c>
      <c r="E1554" s="380">
        <v>120</v>
      </c>
      <c r="F1554" s="39">
        <v>41751</v>
      </c>
      <c r="G1554" s="38">
        <v>120</v>
      </c>
      <c r="H1554" s="98">
        <f t="shared" si="31"/>
        <v>0</v>
      </c>
      <c r="I1554" s="36"/>
    </row>
    <row r="1555" spans="1:9" x14ac:dyDescent="0.25">
      <c r="A1555" s="269"/>
      <c r="B1555" s="309" t="s">
        <v>1975</v>
      </c>
      <c r="C1555" s="522" t="s">
        <v>2819</v>
      </c>
      <c r="D1555" s="36" t="s">
        <v>8</v>
      </c>
      <c r="E1555" s="380">
        <v>911.63</v>
      </c>
      <c r="F1555" s="39">
        <v>41751</v>
      </c>
      <c r="G1555" s="38">
        <v>911.63</v>
      </c>
      <c r="H1555" s="98">
        <f t="shared" si="31"/>
        <v>0</v>
      </c>
      <c r="I1555" s="36" t="s">
        <v>8</v>
      </c>
    </row>
    <row r="1556" spans="1:9" x14ac:dyDescent="0.25">
      <c r="A1556" s="269"/>
      <c r="B1556" s="309" t="s">
        <v>1976</v>
      </c>
      <c r="C1556" s="522" t="s">
        <v>2819</v>
      </c>
      <c r="D1556" s="36" t="s">
        <v>16</v>
      </c>
      <c r="E1556" s="380">
        <v>80281.5</v>
      </c>
      <c r="F1556" s="42">
        <v>41781</v>
      </c>
      <c r="G1556" s="44">
        <v>80281.5</v>
      </c>
      <c r="H1556" s="98">
        <f t="shared" si="31"/>
        <v>0</v>
      </c>
      <c r="I1556" s="36"/>
    </row>
    <row r="1557" spans="1:9" x14ac:dyDescent="0.25">
      <c r="A1557" s="269"/>
      <c r="B1557" s="309" t="s">
        <v>1977</v>
      </c>
      <c r="C1557" s="522" t="s">
        <v>2819</v>
      </c>
      <c r="D1557" s="36" t="s">
        <v>22</v>
      </c>
      <c r="E1557" s="380">
        <v>5361</v>
      </c>
      <c r="F1557" s="39">
        <v>41751</v>
      </c>
      <c r="G1557" s="38">
        <v>5361</v>
      </c>
      <c r="H1557" s="98">
        <f t="shared" si="31"/>
        <v>0</v>
      </c>
      <c r="I1557" s="36"/>
    </row>
    <row r="1558" spans="1:9" x14ac:dyDescent="0.25">
      <c r="A1558" s="269"/>
      <c r="B1558" s="309" t="s">
        <v>1978</v>
      </c>
      <c r="C1558" s="522" t="s">
        <v>2819</v>
      </c>
      <c r="D1558" s="36" t="s">
        <v>959</v>
      </c>
      <c r="E1558" s="380">
        <v>2963.6</v>
      </c>
      <c r="F1558" s="43" t="s">
        <v>2882</v>
      </c>
      <c r="G1558" s="38">
        <v>2963.6</v>
      </c>
      <c r="H1558" s="98">
        <f t="shared" si="31"/>
        <v>0</v>
      </c>
      <c r="I1558" s="36" t="s">
        <v>27</v>
      </c>
    </row>
    <row r="1559" spans="1:9" x14ac:dyDescent="0.25">
      <c r="A1559" s="269"/>
      <c r="B1559" s="309" t="s">
        <v>1979</v>
      </c>
      <c r="C1559" s="522" t="s">
        <v>2819</v>
      </c>
      <c r="D1559" s="36" t="s">
        <v>304</v>
      </c>
      <c r="E1559" s="380">
        <v>17299</v>
      </c>
      <c r="F1559" s="39">
        <v>41751</v>
      </c>
      <c r="G1559" s="38">
        <v>17299</v>
      </c>
      <c r="H1559" s="98">
        <f t="shared" si="31"/>
        <v>0</v>
      </c>
      <c r="I1559" s="36" t="s">
        <v>27</v>
      </c>
    </row>
    <row r="1560" spans="1:9" x14ac:dyDescent="0.25">
      <c r="A1560" s="269"/>
      <c r="B1560" s="309" t="s">
        <v>1980</v>
      </c>
      <c r="C1560" s="522" t="s">
        <v>2819</v>
      </c>
      <c r="D1560" s="36" t="s">
        <v>257</v>
      </c>
      <c r="E1560" s="380">
        <v>14878</v>
      </c>
      <c r="F1560" s="39">
        <v>41751</v>
      </c>
      <c r="G1560" s="38">
        <v>14878</v>
      </c>
      <c r="H1560" s="98">
        <f t="shared" si="31"/>
        <v>0</v>
      </c>
      <c r="I1560" s="36" t="s">
        <v>27</v>
      </c>
    </row>
    <row r="1561" spans="1:9" x14ac:dyDescent="0.25">
      <c r="A1561" s="269"/>
      <c r="B1561" s="309" t="s">
        <v>1981</v>
      </c>
      <c r="C1561" s="522" t="s">
        <v>2819</v>
      </c>
      <c r="D1561" s="36" t="s">
        <v>18</v>
      </c>
      <c r="E1561" s="380">
        <v>750</v>
      </c>
      <c r="F1561" s="39">
        <v>41751</v>
      </c>
      <c r="G1561" s="38">
        <v>750</v>
      </c>
      <c r="H1561" s="98">
        <f t="shared" si="31"/>
        <v>0</v>
      </c>
      <c r="I1561" s="36"/>
    </row>
    <row r="1562" spans="1:9" x14ac:dyDescent="0.25">
      <c r="A1562" s="269"/>
      <c r="B1562" s="309" t="s">
        <v>1982</v>
      </c>
      <c r="C1562" s="522" t="s">
        <v>2819</v>
      </c>
      <c r="D1562" s="36" t="s">
        <v>67</v>
      </c>
      <c r="E1562" s="380">
        <v>630</v>
      </c>
      <c r="F1562" s="39">
        <v>41751</v>
      </c>
      <c r="G1562" s="38">
        <v>630</v>
      </c>
      <c r="H1562" s="98">
        <f t="shared" si="31"/>
        <v>0</v>
      </c>
      <c r="I1562" s="36" t="s">
        <v>65</v>
      </c>
    </row>
    <row r="1563" spans="1:9" x14ac:dyDescent="0.25">
      <c r="A1563" s="269"/>
      <c r="B1563" s="309" t="s">
        <v>1983</v>
      </c>
      <c r="C1563" s="522" t="s">
        <v>2819</v>
      </c>
      <c r="D1563" s="36" t="s">
        <v>111</v>
      </c>
      <c r="E1563" s="380">
        <v>3211</v>
      </c>
      <c r="F1563" s="39">
        <v>41751</v>
      </c>
      <c r="G1563" s="38">
        <v>3211</v>
      </c>
      <c r="H1563" s="98">
        <f t="shared" si="31"/>
        <v>0</v>
      </c>
      <c r="I1563" s="36" t="s">
        <v>65</v>
      </c>
    </row>
    <row r="1564" spans="1:9" x14ac:dyDescent="0.25">
      <c r="A1564" s="269"/>
      <c r="B1564" s="309" t="s">
        <v>1985</v>
      </c>
      <c r="C1564" s="522" t="s">
        <v>2819</v>
      </c>
      <c r="D1564" s="36" t="s">
        <v>2883</v>
      </c>
      <c r="E1564" s="380">
        <v>1452</v>
      </c>
      <c r="F1564" s="39">
        <v>41751</v>
      </c>
      <c r="G1564" s="38">
        <v>1452</v>
      </c>
      <c r="H1564" s="98">
        <f t="shared" si="31"/>
        <v>0</v>
      </c>
      <c r="I1564" s="36"/>
    </row>
    <row r="1565" spans="1:9" x14ac:dyDescent="0.25">
      <c r="A1565" s="269"/>
      <c r="B1565" s="309" t="s">
        <v>1986</v>
      </c>
      <c r="C1565" s="522" t="s">
        <v>2819</v>
      </c>
      <c r="D1565" s="378" t="s">
        <v>2884</v>
      </c>
      <c r="E1565" s="379">
        <v>0</v>
      </c>
      <c r="F1565" s="39"/>
      <c r="G1565" s="38"/>
      <c r="H1565" s="98">
        <f t="shared" si="31"/>
        <v>0</v>
      </c>
      <c r="I1565" s="36" t="s">
        <v>27</v>
      </c>
    </row>
    <row r="1566" spans="1:9" x14ac:dyDescent="0.25">
      <c r="A1566" s="269"/>
      <c r="B1566" s="309" t="s">
        <v>1987</v>
      </c>
      <c r="C1566" s="522" t="s">
        <v>2819</v>
      </c>
      <c r="D1566" s="36" t="s">
        <v>260</v>
      </c>
      <c r="E1566" s="380">
        <v>3000</v>
      </c>
      <c r="F1566" s="39">
        <v>41751</v>
      </c>
      <c r="G1566" s="38">
        <v>3000</v>
      </c>
      <c r="H1566" s="98">
        <f t="shared" si="31"/>
        <v>0</v>
      </c>
      <c r="I1566" s="36" t="s">
        <v>65</v>
      </c>
    </row>
    <row r="1567" spans="1:9" x14ac:dyDescent="0.25">
      <c r="A1567" s="269"/>
      <c r="B1567" s="309" t="s">
        <v>1988</v>
      </c>
      <c r="C1567" s="522" t="s">
        <v>2819</v>
      </c>
      <c r="D1567" s="36" t="s">
        <v>560</v>
      </c>
      <c r="E1567" s="380">
        <v>29124</v>
      </c>
      <c r="F1567" s="39">
        <v>41751</v>
      </c>
      <c r="G1567" s="38">
        <v>29124</v>
      </c>
      <c r="H1567" s="98">
        <f t="shared" si="31"/>
        <v>0</v>
      </c>
      <c r="I1567" s="36" t="s">
        <v>217</v>
      </c>
    </row>
    <row r="1568" spans="1:9" x14ac:dyDescent="0.25">
      <c r="A1568" s="269"/>
      <c r="B1568" s="309" t="s">
        <v>1990</v>
      </c>
      <c r="C1568" s="522" t="s">
        <v>2819</v>
      </c>
      <c r="D1568" s="36" t="s">
        <v>8</v>
      </c>
      <c r="E1568" s="380">
        <v>600</v>
      </c>
      <c r="F1568" s="39">
        <v>41751</v>
      </c>
      <c r="G1568" s="38">
        <v>600</v>
      </c>
      <c r="H1568" s="98">
        <f t="shared" si="31"/>
        <v>0</v>
      </c>
      <c r="I1568" s="36" t="s">
        <v>8</v>
      </c>
    </row>
    <row r="1569" spans="1:9" x14ac:dyDescent="0.25">
      <c r="A1569" s="269"/>
      <c r="B1569" s="309" t="s">
        <v>1991</v>
      </c>
      <c r="C1569" s="522" t="s">
        <v>2819</v>
      </c>
      <c r="D1569" s="20" t="s">
        <v>2885</v>
      </c>
      <c r="E1569" s="315">
        <v>5948</v>
      </c>
      <c r="F1569" s="53">
        <v>41752</v>
      </c>
      <c r="G1569" s="52">
        <v>5948</v>
      </c>
      <c r="H1569" s="98">
        <f t="shared" si="31"/>
        <v>0</v>
      </c>
      <c r="I1569" s="20" t="s">
        <v>12</v>
      </c>
    </row>
    <row r="1570" spans="1:9" x14ac:dyDescent="0.25">
      <c r="A1570" s="269"/>
      <c r="B1570" s="309" t="s">
        <v>1993</v>
      </c>
      <c r="C1570" s="522" t="s">
        <v>2819</v>
      </c>
      <c r="D1570" s="36" t="s">
        <v>130</v>
      </c>
      <c r="E1570" s="380">
        <v>6266.4</v>
      </c>
      <c r="F1570" s="39">
        <v>41753</v>
      </c>
      <c r="G1570" s="38">
        <v>6266.4</v>
      </c>
      <c r="H1570" s="98">
        <f t="shared" si="31"/>
        <v>0</v>
      </c>
      <c r="I1570" s="36" t="s">
        <v>21</v>
      </c>
    </row>
    <row r="1571" spans="1:9" x14ac:dyDescent="0.25">
      <c r="A1571" s="269"/>
      <c r="B1571" s="309" t="s">
        <v>1994</v>
      </c>
      <c r="C1571" s="522" t="s">
        <v>2819</v>
      </c>
      <c r="D1571" s="20" t="s">
        <v>188</v>
      </c>
      <c r="E1571" s="315">
        <v>4311.3999999999996</v>
      </c>
      <c r="F1571" s="53">
        <v>41751</v>
      </c>
      <c r="G1571" s="52">
        <v>4311.3999999999996</v>
      </c>
      <c r="H1571" s="98">
        <f t="shared" si="31"/>
        <v>0</v>
      </c>
      <c r="I1571" s="20" t="s">
        <v>21</v>
      </c>
    </row>
    <row r="1572" spans="1:9" x14ac:dyDescent="0.25">
      <c r="A1572" s="269"/>
      <c r="B1572" s="309" t="s">
        <v>1995</v>
      </c>
      <c r="C1572" s="522" t="s">
        <v>2819</v>
      </c>
      <c r="D1572" s="36" t="s">
        <v>36</v>
      </c>
      <c r="E1572" s="380">
        <v>14249.7</v>
      </c>
      <c r="F1572" s="39">
        <v>41751</v>
      </c>
      <c r="G1572" s="38">
        <v>14249.7</v>
      </c>
      <c r="H1572" s="98">
        <f t="shared" si="31"/>
        <v>0</v>
      </c>
      <c r="I1572" s="36" t="s">
        <v>65</v>
      </c>
    </row>
    <row r="1573" spans="1:9" x14ac:dyDescent="0.25">
      <c r="A1573" s="269"/>
      <c r="B1573" s="309" t="s">
        <v>1998</v>
      </c>
      <c r="C1573" s="522" t="s">
        <v>2819</v>
      </c>
      <c r="D1573" s="36" t="s">
        <v>218</v>
      </c>
      <c r="E1573" s="380">
        <v>9571.7999999999993</v>
      </c>
      <c r="F1573" s="63" t="s">
        <v>2886</v>
      </c>
      <c r="G1573" s="38">
        <v>9571.7999999999993</v>
      </c>
      <c r="H1573" s="98">
        <f t="shared" si="31"/>
        <v>0</v>
      </c>
      <c r="I1573" s="36" t="s">
        <v>21</v>
      </c>
    </row>
    <row r="1574" spans="1:9" x14ac:dyDescent="0.25">
      <c r="A1574" s="269"/>
      <c r="B1574" s="309" t="s">
        <v>1999</v>
      </c>
      <c r="C1574" s="522" t="s">
        <v>2819</v>
      </c>
      <c r="D1574" s="36" t="s">
        <v>147</v>
      </c>
      <c r="E1574" s="380">
        <v>86058</v>
      </c>
      <c r="F1574" s="43" t="s">
        <v>2887</v>
      </c>
      <c r="G1574" s="44">
        <v>86058</v>
      </c>
      <c r="H1574" s="98">
        <f t="shared" si="31"/>
        <v>0</v>
      </c>
      <c r="I1574" s="36" t="s">
        <v>12</v>
      </c>
    </row>
    <row r="1575" spans="1:9" x14ac:dyDescent="0.25">
      <c r="A1575" s="269"/>
      <c r="B1575" s="309" t="s">
        <v>2000</v>
      </c>
      <c r="C1575" s="522" t="s">
        <v>2819</v>
      </c>
      <c r="D1575" s="36" t="s">
        <v>57</v>
      </c>
      <c r="E1575" s="380">
        <v>940</v>
      </c>
      <c r="F1575" s="39">
        <v>41752</v>
      </c>
      <c r="G1575" s="38">
        <v>940</v>
      </c>
      <c r="H1575" s="98">
        <f t="shared" si="31"/>
        <v>0</v>
      </c>
      <c r="I1575" s="36" t="s">
        <v>12</v>
      </c>
    </row>
    <row r="1576" spans="1:9" x14ac:dyDescent="0.25">
      <c r="A1576" s="269"/>
      <c r="B1576" s="309" t="s">
        <v>2001</v>
      </c>
      <c r="C1576" s="522" t="s">
        <v>2819</v>
      </c>
      <c r="D1576" s="36" t="s">
        <v>83</v>
      </c>
      <c r="E1576" s="380">
        <v>6876.5</v>
      </c>
      <c r="F1576" s="39">
        <v>41751</v>
      </c>
      <c r="G1576" s="38">
        <v>6876.5</v>
      </c>
      <c r="H1576" s="98">
        <f t="shared" si="31"/>
        <v>0</v>
      </c>
      <c r="I1576" s="36"/>
    </row>
    <row r="1577" spans="1:9" x14ac:dyDescent="0.25">
      <c r="A1577" s="269"/>
      <c r="B1577" s="309" t="s">
        <v>2002</v>
      </c>
      <c r="C1577" s="522" t="s">
        <v>2819</v>
      </c>
      <c r="D1577" s="36" t="s">
        <v>2786</v>
      </c>
      <c r="E1577" s="380">
        <v>28161</v>
      </c>
      <c r="F1577" s="39">
        <v>41751</v>
      </c>
      <c r="G1577" s="38">
        <v>28161</v>
      </c>
      <c r="H1577" s="98">
        <f t="shared" si="31"/>
        <v>0</v>
      </c>
      <c r="I1577" s="36"/>
    </row>
    <row r="1578" spans="1:9" x14ac:dyDescent="0.25">
      <c r="A1578" s="269"/>
      <c r="B1578" s="309" t="s">
        <v>2003</v>
      </c>
      <c r="C1578" s="522" t="s">
        <v>2819</v>
      </c>
      <c r="D1578" s="36" t="s">
        <v>2786</v>
      </c>
      <c r="E1578" s="380">
        <v>3205.4</v>
      </c>
      <c r="F1578" s="39">
        <v>41751</v>
      </c>
      <c r="G1578" s="38">
        <v>3205.4</v>
      </c>
      <c r="H1578" s="98">
        <f t="shared" si="31"/>
        <v>0</v>
      </c>
      <c r="I1578" s="36"/>
    </row>
    <row r="1579" spans="1:9" x14ac:dyDescent="0.25">
      <c r="A1579" s="269"/>
      <c r="B1579" s="309" t="s">
        <v>2004</v>
      </c>
      <c r="C1579" s="522" t="s">
        <v>2819</v>
      </c>
      <c r="D1579" s="36" t="s">
        <v>79</v>
      </c>
      <c r="E1579" s="380">
        <v>10610</v>
      </c>
      <c r="F1579" s="39">
        <v>41753</v>
      </c>
      <c r="G1579" s="83">
        <v>10080</v>
      </c>
      <c r="H1579" s="423">
        <f t="shared" si="31"/>
        <v>530</v>
      </c>
      <c r="I1579" s="36" t="s">
        <v>21</v>
      </c>
    </row>
    <row r="1580" spans="1:9" x14ac:dyDescent="0.25">
      <c r="A1580" s="269"/>
      <c r="B1580" s="283"/>
      <c r="C1580" s="434"/>
      <c r="D1580" s="32" t="s">
        <v>1207</v>
      </c>
      <c r="E1580" s="86"/>
      <c r="F1580" s="42"/>
      <c r="G1580" s="44"/>
      <c r="H1580" s="98">
        <f t="shared" si="31"/>
        <v>0</v>
      </c>
    </row>
    <row r="1581" spans="1:9" x14ac:dyDescent="0.25">
      <c r="A1581" s="269"/>
      <c r="B1581" s="430"/>
      <c r="C1581" s="434"/>
      <c r="D1581" s="31" t="s">
        <v>1206</v>
      </c>
      <c r="E1581" s="427"/>
      <c r="F1581" s="428"/>
      <c r="G1581" s="429"/>
      <c r="H1581" s="40"/>
    </row>
    <row r="1582" spans="1:9" x14ac:dyDescent="0.25">
      <c r="A1582" s="263"/>
      <c r="B1582" s="426"/>
      <c r="C1582" s="285"/>
      <c r="D1582" s="31" t="s">
        <v>1207</v>
      </c>
      <c r="E1582" s="427"/>
      <c r="F1582" s="428"/>
      <c r="G1582" s="429"/>
      <c r="H1582" s="382"/>
    </row>
    <row r="1583" spans="1:9" ht="18.75" x14ac:dyDescent="0.3">
      <c r="A1583" s="592" t="str">
        <f>A1515</f>
        <v>REMISIONES DE    ABRIL         2 0 1 4</v>
      </c>
      <c r="B1583" s="592"/>
      <c r="C1583" s="592"/>
      <c r="D1583" s="592"/>
      <c r="E1583" s="592"/>
      <c r="F1583" s="592"/>
      <c r="G1583" s="339"/>
      <c r="H1583" s="135"/>
    </row>
    <row r="1584" spans="1:9" ht="35.25" thickBot="1" x14ac:dyDescent="0.35">
      <c r="A1584" s="255" t="s">
        <v>1</v>
      </c>
      <c r="B1584" s="291" t="s">
        <v>2</v>
      </c>
      <c r="C1584" s="292"/>
      <c r="D1584" s="258" t="s">
        <v>1531</v>
      </c>
      <c r="E1584" s="259" t="s">
        <v>4</v>
      </c>
      <c r="F1584" s="520" t="s">
        <v>5</v>
      </c>
      <c r="G1584" s="521" t="s">
        <v>6</v>
      </c>
      <c r="H1584" s="262" t="s">
        <v>7</v>
      </c>
    </row>
    <row r="1585" spans="1:9" ht="15.75" thickTop="1" x14ac:dyDescent="0.25">
      <c r="A1585" s="362">
        <v>41751</v>
      </c>
      <c r="B1585" s="435" t="s">
        <v>2005</v>
      </c>
      <c r="C1585" s="522" t="s">
        <v>2819</v>
      </c>
      <c r="D1585" s="36" t="s">
        <v>366</v>
      </c>
      <c r="E1585" s="380">
        <v>3976.2</v>
      </c>
      <c r="F1585" s="39">
        <v>41751</v>
      </c>
      <c r="G1585" s="38">
        <v>3976.2</v>
      </c>
      <c r="H1585" s="331">
        <f t="shared" ref="H1585:H1619" si="32">E1585-G1585</f>
        <v>0</v>
      </c>
      <c r="I1585" s="36" t="s">
        <v>21</v>
      </c>
    </row>
    <row r="1586" spans="1:9" x14ac:dyDescent="0.25">
      <c r="A1586" s="269"/>
      <c r="B1586" s="264" t="s">
        <v>2007</v>
      </c>
      <c r="C1586" s="522" t="s">
        <v>2819</v>
      </c>
      <c r="D1586" s="36" t="s">
        <v>47</v>
      </c>
      <c r="E1586" s="380">
        <v>2630.4</v>
      </c>
      <c r="F1586" s="39">
        <v>41752</v>
      </c>
      <c r="G1586" s="38">
        <v>2630.4</v>
      </c>
      <c r="H1586" s="331">
        <f t="shared" si="32"/>
        <v>0</v>
      </c>
      <c r="I1586" s="36" t="s">
        <v>12</v>
      </c>
    </row>
    <row r="1587" spans="1:9" x14ac:dyDescent="0.25">
      <c r="A1587" s="269"/>
      <c r="B1587" s="264" t="s">
        <v>2009</v>
      </c>
      <c r="C1587" s="522" t="s">
        <v>2819</v>
      </c>
      <c r="D1587" s="36" t="s">
        <v>147</v>
      </c>
      <c r="E1587" s="380">
        <v>5209.5</v>
      </c>
      <c r="F1587" s="39">
        <v>41752</v>
      </c>
      <c r="G1587" s="38">
        <v>5209.5</v>
      </c>
      <c r="H1587" s="98">
        <f t="shared" si="32"/>
        <v>0</v>
      </c>
      <c r="I1587" s="36" t="s">
        <v>12</v>
      </c>
    </row>
    <row r="1588" spans="1:9" x14ac:dyDescent="0.25">
      <c r="A1588" s="269"/>
      <c r="B1588" s="264" t="s">
        <v>2010</v>
      </c>
      <c r="C1588" s="522" t="s">
        <v>2819</v>
      </c>
      <c r="D1588" s="36" t="s">
        <v>2785</v>
      </c>
      <c r="E1588" s="380">
        <v>1284</v>
      </c>
      <c r="F1588" s="63" t="s">
        <v>2888</v>
      </c>
      <c r="G1588" s="38">
        <v>1064</v>
      </c>
      <c r="H1588" s="98">
        <f t="shared" si="32"/>
        <v>220</v>
      </c>
      <c r="I1588" s="36" t="s">
        <v>12</v>
      </c>
    </row>
    <row r="1589" spans="1:9" x14ac:dyDescent="0.25">
      <c r="A1589" s="269"/>
      <c r="B1589" s="264" t="s">
        <v>2012</v>
      </c>
      <c r="C1589" s="522" t="s">
        <v>2819</v>
      </c>
      <c r="D1589" s="36" t="s">
        <v>89</v>
      </c>
      <c r="E1589" s="380">
        <v>62825</v>
      </c>
      <c r="F1589" s="390" t="s">
        <v>2889</v>
      </c>
      <c r="G1589" s="38">
        <v>62825</v>
      </c>
      <c r="H1589" s="98">
        <f t="shared" si="32"/>
        <v>0</v>
      </c>
      <c r="I1589" s="36" t="s">
        <v>12</v>
      </c>
    </row>
    <row r="1590" spans="1:9" x14ac:dyDescent="0.25">
      <c r="A1590" s="269"/>
      <c r="B1590" s="264" t="s">
        <v>2014</v>
      </c>
      <c r="C1590" s="522" t="s">
        <v>2819</v>
      </c>
      <c r="D1590" s="36" t="s">
        <v>269</v>
      </c>
      <c r="E1590" s="380">
        <v>2674.5</v>
      </c>
      <c r="F1590" s="39">
        <v>41752</v>
      </c>
      <c r="G1590" s="38">
        <v>2674.5</v>
      </c>
      <c r="H1590" s="98">
        <f t="shared" si="32"/>
        <v>0</v>
      </c>
      <c r="I1590" s="36" t="s">
        <v>12</v>
      </c>
    </row>
    <row r="1591" spans="1:9" x14ac:dyDescent="0.25">
      <c r="A1591" s="269"/>
      <c r="B1591" s="264" t="s">
        <v>2015</v>
      </c>
      <c r="C1591" s="522" t="s">
        <v>2819</v>
      </c>
      <c r="D1591" s="36" t="s">
        <v>2427</v>
      </c>
      <c r="E1591" s="380">
        <v>1083</v>
      </c>
      <c r="F1591" s="42" t="s">
        <v>2890</v>
      </c>
      <c r="G1591" s="38">
        <v>1083</v>
      </c>
      <c r="H1591" s="98">
        <f t="shared" si="32"/>
        <v>0</v>
      </c>
      <c r="I1591" s="36" t="s">
        <v>12</v>
      </c>
    </row>
    <row r="1592" spans="1:9" x14ac:dyDescent="0.25">
      <c r="A1592" s="269"/>
      <c r="B1592" s="264" t="s">
        <v>2016</v>
      </c>
      <c r="C1592" s="522" t="s">
        <v>2819</v>
      </c>
      <c r="D1592" s="36" t="s">
        <v>1793</v>
      </c>
      <c r="E1592" s="380">
        <v>1109.25</v>
      </c>
      <c r="F1592" s="43" t="s">
        <v>2891</v>
      </c>
      <c r="G1592" s="38">
        <v>1109.25</v>
      </c>
      <c r="H1592" s="98">
        <f t="shared" si="32"/>
        <v>0</v>
      </c>
      <c r="I1592" s="36" t="s">
        <v>12</v>
      </c>
    </row>
    <row r="1593" spans="1:9" x14ac:dyDescent="0.25">
      <c r="A1593" s="269"/>
      <c r="B1593" s="264" t="s">
        <v>2018</v>
      </c>
      <c r="C1593" s="522" t="s">
        <v>2819</v>
      </c>
      <c r="D1593" s="36" t="s">
        <v>2892</v>
      </c>
      <c r="E1593" s="380">
        <v>1428</v>
      </c>
      <c r="F1593" s="39">
        <v>41752</v>
      </c>
      <c r="G1593" s="38">
        <v>1428</v>
      </c>
      <c r="H1593" s="98">
        <f t="shared" si="32"/>
        <v>0</v>
      </c>
      <c r="I1593" s="36" t="s">
        <v>12</v>
      </c>
    </row>
    <row r="1594" spans="1:9" x14ac:dyDescent="0.25">
      <c r="A1594" s="269"/>
      <c r="B1594" s="264" t="s">
        <v>2020</v>
      </c>
      <c r="C1594" s="522" t="s">
        <v>2819</v>
      </c>
      <c r="D1594" s="36" t="s">
        <v>8</v>
      </c>
      <c r="E1594" s="380">
        <v>734.4</v>
      </c>
      <c r="F1594" s="39">
        <v>41751</v>
      </c>
      <c r="G1594" s="38">
        <v>734.4</v>
      </c>
      <c r="H1594" s="98">
        <f t="shared" si="32"/>
        <v>0</v>
      </c>
      <c r="I1594" s="36" t="s">
        <v>8</v>
      </c>
    </row>
    <row r="1595" spans="1:9" x14ac:dyDescent="0.25">
      <c r="A1595" s="269"/>
      <c r="B1595" s="264" t="s">
        <v>2022</v>
      </c>
      <c r="C1595" s="522" t="s">
        <v>2819</v>
      </c>
      <c r="D1595" s="36" t="s">
        <v>32</v>
      </c>
      <c r="E1595" s="380">
        <v>6115.2</v>
      </c>
      <c r="F1595" s="39">
        <v>41752</v>
      </c>
      <c r="G1595" s="38">
        <v>6115.2</v>
      </c>
      <c r="H1595" s="98">
        <f t="shared" si="32"/>
        <v>0</v>
      </c>
      <c r="I1595" s="36" t="s">
        <v>12</v>
      </c>
    </row>
    <row r="1596" spans="1:9" x14ac:dyDescent="0.25">
      <c r="A1596" s="269"/>
      <c r="B1596" s="264" t="s">
        <v>2023</v>
      </c>
      <c r="C1596" s="522" t="s">
        <v>2819</v>
      </c>
      <c r="D1596" s="36" t="s">
        <v>2438</v>
      </c>
      <c r="E1596" s="380">
        <v>10410</v>
      </c>
      <c r="F1596" s="63" t="s">
        <v>2893</v>
      </c>
      <c r="G1596" s="38">
        <v>10410</v>
      </c>
      <c r="H1596" s="98">
        <f t="shared" si="32"/>
        <v>0</v>
      </c>
      <c r="I1596" s="36" t="s">
        <v>65</v>
      </c>
    </row>
    <row r="1597" spans="1:9" x14ac:dyDescent="0.25">
      <c r="A1597" s="269"/>
      <c r="B1597" s="264" t="s">
        <v>2026</v>
      </c>
      <c r="C1597" s="522" t="s">
        <v>2819</v>
      </c>
      <c r="D1597" s="378" t="s">
        <v>53</v>
      </c>
      <c r="E1597" s="379">
        <v>0</v>
      </c>
      <c r="F1597" s="39"/>
      <c r="G1597" s="38"/>
      <c r="H1597" s="98">
        <f t="shared" si="32"/>
        <v>0</v>
      </c>
      <c r="I1597" s="36" t="s">
        <v>324</v>
      </c>
    </row>
    <row r="1598" spans="1:9" x14ac:dyDescent="0.25">
      <c r="A1598" s="269"/>
      <c r="B1598" s="264" t="s">
        <v>2028</v>
      </c>
      <c r="C1598" s="522" t="s">
        <v>2819</v>
      </c>
      <c r="D1598" s="36" t="s">
        <v>189</v>
      </c>
      <c r="E1598" s="380">
        <v>2287</v>
      </c>
      <c r="F1598" s="39">
        <v>41751</v>
      </c>
      <c r="G1598" s="38">
        <v>2287</v>
      </c>
      <c r="H1598" s="98">
        <f t="shared" si="32"/>
        <v>0</v>
      </c>
      <c r="I1598" s="36"/>
    </row>
    <row r="1599" spans="1:9" x14ac:dyDescent="0.25">
      <c r="A1599" s="269"/>
      <c r="B1599" s="264" t="s">
        <v>2030</v>
      </c>
      <c r="C1599" s="522" t="s">
        <v>2819</v>
      </c>
      <c r="D1599" s="36" t="s">
        <v>319</v>
      </c>
      <c r="E1599" s="380">
        <v>79031.8</v>
      </c>
      <c r="F1599" s="43" t="s">
        <v>2894</v>
      </c>
      <c r="G1599" s="38">
        <v>79031.8</v>
      </c>
      <c r="H1599" s="98">
        <f t="shared" si="32"/>
        <v>0</v>
      </c>
      <c r="I1599" s="36" t="s">
        <v>2895</v>
      </c>
    </row>
    <row r="1600" spans="1:9" x14ac:dyDescent="0.25">
      <c r="A1600" s="269"/>
      <c r="B1600" s="264" t="s">
        <v>2031</v>
      </c>
      <c r="C1600" s="522" t="s">
        <v>2819</v>
      </c>
      <c r="D1600" s="36" t="s">
        <v>2527</v>
      </c>
      <c r="E1600" s="380">
        <v>2722</v>
      </c>
      <c r="F1600" s="43" t="s">
        <v>2896</v>
      </c>
      <c r="G1600" s="38">
        <v>2722</v>
      </c>
      <c r="H1600" s="98">
        <f t="shared" si="32"/>
        <v>0</v>
      </c>
      <c r="I1600" s="36"/>
    </row>
    <row r="1601" spans="1:9" x14ac:dyDescent="0.25">
      <c r="A1601" s="269"/>
      <c r="B1601" s="264" t="s">
        <v>2032</v>
      </c>
      <c r="C1601" s="522" t="s">
        <v>2819</v>
      </c>
      <c r="D1601" s="36" t="s">
        <v>74</v>
      </c>
      <c r="E1601" s="380">
        <v>1719.5</v>
      </c>
      <c r="F1601" s="39">
        <v>41751</v>
      </c>
      <c r="G1601" s="38">
        <v>1719.5</v>
      </c>
      <c r="H1601" s="98">
        <f t="shared" si="32"/>
        <v>0</v>
      </c>
      <c r="I1601" s="36"/>
    </row>
    <row r="1602" spans="1:9" x14ac:dyDescent="0.25">
      <c r="A1602" s="269"/>
      <c r="B1602" s="264" t="s">
        <v>2033</v>
      </c>
      <c r="C1602" s="522" t="s">
        <v>2819</v>
      </c>
      <c r="D1602" s="36" t="s">
        <v>18</v>
      </c>
      <c r="E1602" s="380">
        <v>768.6</v>
      </c>
      <c r="F1602" s="39">
        <v>41751</v>
      </c>
      <c r="G1602" s="38">
        <v>768.6</v>
      </c>
      <c r="H1602" s="98">
        <f t="shared" si="32"/>
        <v>0</v>
      </c>
      <c r="I1602" s="36"/>
    </row>
    <row r="1603" spans="1:9" x14ac:dyDescent="0.25">
      <c r="A1603" s="269"/>
      <c r="B1603" s="264" t="s">
        <v>2035</v>
      </c>
      <c r="C1603" s="522" t="s">
        <v>2819</v>
      </c>
      <c r="D1603" s="36" t="s">
        <v>99</v>
      </c>
      <c r="E1603" s="380">
        <v>3236</v>
      </c>
      <c r="F1603" s="39">
        <v>41751</v>
      </c>
      <c r="G1603" s="38">
        <v>3236</v>
      </c>
      <c r="H1603" s="98">
        <f t="shared" si="32"/>
        <v>0</v>
      </c>
      <c r="I1603" s="36" t="s">
        <v>27</v>
      </c>
    </row>
    <row r="1604" spans="1:9" x14ac:dyDescent="0.25">
      <c r="A1604" s="269"/>
      <c r="B1604" s="264" t="s">
        <v>2036</v>
      </c>
      <c r="C1604" s="522" t="s">
        <v>2819</v>
      </c>
      <c r="D1604" s="36" t="s">
        <v>468</v>
      </c>
      <c r="E1604" s="380">
        <v>3351</v>
      </c>
      <c r="F1604" s="39">
        <v>41751</v>
      </c>
      <c r="G1604" s="38">
        <v>3351</v>
      </c>
      <c r="H1604" s="98">
        <f t="shared" si="32"/>
        <v>0</v>
      </c>
      <c r="I1604" s="36" t="s">
        <v>27</v>
      </c>
    </row>
    <row r="1605" spans="1:9" x14ac:dyDescent="0.25">
      <c r="A1605" s="269"/>
      <c r="B1605" s="264" t="s">
        <v>2037</v>
      </c>
      <c r="C1605" s="522" t="s">
        <v>2819</v>
      </c>
      <c r="D1605" s="36" t="s">
        <v>233</v>
      </c>
      <c r="E1605" s="380">
        <v>1875</v>
      </c>
      <c r="F1605" s="39">
        <v>41751</v>
      </c>
      <c r="G1605" s="38">
        <v>1875</v>
      </c>
      <c r="H1605" s="98">
        <f t="shared" si="32"/>
        <v>0</v>
      </c>
      <c r="I1605" s="36" t="s">
        <v>27</v>
      </c>
    </row>
    <row r="1606" spans="1:9" x14ac:dyDescent="0.25">
      <c r="A1606" s="269"/>
      <c r="B1606" s="264" t="s">
        <v>2038</v>
      </c>
      <c r="C1606" s="522" t="s">
        <v>2819</v>
      </c>
      <c r="D1606" s="36" t="s">
        <v>80</v>
      </c>
      <c r="E1606" s="380">
        <v>2376</v>
      </c>
      <c r="F1606" s="39">
        <v>41751</v>
      </c>
      <c r="G1606" s="38">
        <v>2376</v>
      </c>
      <c r="H1606" s="98">
        <f t="shared" si="32"/>
        <v>0</v>
      </c>
      <c r="I1606" s="36" t="s">
        <v>27</v>
      </c>
    </row>
    <row r="1607" spans="1:9" x14ac:dyDescent="0.25">
      <c r="A1607" s="269"/>
      <c r="B1607" s="264" t="s">
        <v>2039</v>
      </c>
      <c r="C1607" s="522" t="s">
        <v>2819</v>
      </c>
      <c r="D1607" s="36" t="s">
        <v>14</v>
      </c>
      <c r="E1607" s="380">
        <v>5000</v>
      </c>
      <c r="F1607" s="43" t="s">
        <v>2897</v>
      </c>
      <c r="G1607" s="38">
        <v>5000</v>
      </c>
      <c r="H1607" s="98">
        <f t="shared" si="32"/>
        <v>0</v>
      </c>
      <c r="I1607" s="36" t="s">
        <v>27</v>
      </c>
    </row>
    <row r="1608" spans="1:9" x14ac:dyDescent="0.25">
      <c r="A1608" s="269"/>
      <c r="B1608" s="264" t="s">
        <v>2040</v>
      </c>
      <c r="C1608" s="522" t="s">
        <v>2819</v>
      </c>
      <c r="D1608" s="36" t="s">
        <v>39</v>
      </c>
      <c r="E1608" s="380">
        <v>1900</v>
      </c>
      <c r="F1608" s="41" t="s">
        <v>2898</v>
      </c>
      <c r="G1608" s="44">
        <v>1900</v>
      </c>
      <c r="H1608" s="98">
        <f t="shared" si="32"/>
        <v>0</v>
      </c>
      <c r="I1608" s="36"/>
    </row>
    <row r="1609" spans="1:9" x14ac:dyDescent="0.25">
      <c r="A1609" s="269"/>
      <c r="B1609" s="264" t="s">
        <v>2042</v>
      </c>
      <c r="C1609" s="522" t="s">
        <v>2819</v>
      </c>
      <c r="D1609" s="36" t="s">
        <v>2427</v>
      </c>
      <c r="E1609" s="380">
        <v>649</v>
      </c>
      <c r="F1609" s="42" t="s">
        <v>2899</v>
      </c>
      <c r="G1609" s="38">
        <v>649</v>
      </c>
      <c r="H1609" s="98">
        <f t="shared" si="32"/>
        <v>0</v>
      </c>
      <c r="I1609" s="36" t="s">
        <v>65</v>
      </c>
    </row>
    <row r="1610" spans="1:9" x14ac:dyDescent="0.25">
      <c r="A1610" s="269"/>
      <c r="B1610" s="264" t="s">
        <v>2043</v>
      </c>
      <c r="C1610" s="522" t="s">
        <v>2819</v>
      </c>
      <c r="D1610" s="36" t="s">
        <v>103</v>
      </c>
      <c r="E1610" s="380">
        <v>8220</v>
      </c>
      <c r="F1610" s="525"/>
      <c r="G1610" s="526"/>
      <c r="H1610" s="98">
        <f t="shared" si="32"/>
        <v>8220</v>
      </c>
      <c r="I1610" s="36"/>
    </row>
    <row r="1611" spans="1:9" x14ac:dyDescent="0.25">
      <c r="A1611" s="269">
        <v>41752</v>
      </c>
      <c r="B1611" s="264" t="s">
        <v>2044</v>
      </c>
      <c r="C1611" s="522" t="s">
        <v>2819</v>
      </c>
      <c r="D1611" s="36" t="s">
        <v>1568</v>
      </c>
      <c r="E1611" s="380">
        <v>4519.5</v>
      </c>
      <c r="F1611" s="39">
        <v>41752</v>
      </c>
      <c r="G1611" s="38">
        <v>4519.5</v>
      </c>
      <c r="H1611" s="98">
        <f t="shared" si="32"/>
        <v>0</v>
      </c>
      <c r="I1611" s="40"/>
    </row>
    <row r="1612" spans="1:9" x14ac:dyDescent="0.25">
      <c r="A1612" s="269"/>
      <c r="B1612" s="264" t="s">
        <v>2045</v>
      </c>
      <c r="C1612" s="522" t="s">
        <v>2819</v>
      </c>
      <c r="D1612" s="36" t="s">
        <v>1529</v>
      </c>
      <c r="E1612" s="380">
        <v>4216.8</v>
      </c>
      <c r="F1612" s="63" t="s">
        <v>2900</v>
      </c>
      <c r="G1612" s="38">
        <v>4216.8</v>
      </c>
      <c r="H1612" s="98">
        <f t="shared" si="32"/>
        <v>0</v>
      </c>
      <c r="I1612" s="36" t="s">
        <v>217</v>
      </c>
    </row>
    <row r="1613" spans="1:9" x14ac:dyDescent="0.25">
      <c r="A1613" s="269"/>
      <c r="B1613" s="264" t="s">
        <v>2046</v>
      </c>
      <c r="C1613" s="522" t="s">
        <v>2819</v>
      </c>
      <c r="D1613" s="36" t="s">
        <v>19</v>
      </c>
      <c r="E1613" s="380">
        <v>24831</v>
      </c>
      <c r="F1613" s="55" t="s">
        <v>2901</v>
      </c>
      <c r="G1613" s="38">
        <v>24831</v>
      </c>
      <c r="H1613" s="98">
        <f t="shared" si="32"/>
        <v>0</v>
      </c>
      <c r="I1613" s="36" t="s">
        <v>21</v>
      </c>
    </row>
    <row r="1614" spans="1:9" x14ac:dyDescent="0.25">
      <c r="A1614" s="269"/>
      <c r="B1614" s="264" t="s">
        <v>2047</v>
      </c>
      <c r="C1614" s="522" t="s">
        <v>2819</v>
      </c>
      <c r="D1614" s="36" t="s">
        <v>616</v>
      </c>
      <c r="E1614" s="380">
        <v>52055</v>
      </c>
      <c r="F1614" s="42" t="s">
        <v>2902</v>
      </c>
      <c r="G1614" s="38">
        <v>52055</v>
      </c>
      <c r="H1614" s="98">
        <f t="shared" si="32"/>
        <v>0</v>
      </c>
      <c r="I1614" s="36" t="s">
        <v>21</v>
      </c>
    </row>
    <row r="1615" spans="1:9" x14ac:dyDescent="0.25">
      <c r="A1615" s="269"/>
      <c r="B1615" s="264" t="s">
        <v>2048</v>
      </c>
      <c r="C1615" s="522" t="s">
        <v>2819</v>
      </c>
      <c r="D1615" s="36" t="s">
        <v>11</v>
      </c>
      <c r="E1615" s="380">
        <v>28100.5</v>
      </c>
      <c r="F1615" s="42">
        <v>41777</v>
      </c>
      <c r="G1615" s="44">
        <v>28100.5</v>
      </c>
      <c r="H1615" s="98">
        <f t="shared" si="32"/>
        <v>0</v>
      </c>
      <c r="I1615" s="36" t="s">
        <v>12</v>
      </c>
    </row>
    <row r="1616" spans="1:9" x14ac:dyDescent="0.25">
      <c r="A1616" s="269"/>
      <c r="B1616" s="264" t="s">
        <v>2050</v>
      </c>
      <c r="C1616" s="522" t="s">
        <v>2819</v>
      </c>
      <c r="D1616" s="36" t="s">
        <v>180</v>
      </c>
      <c r="E1616" s="380">
        <v>25968.5</v>
      </c>
      <c r="F1616" s="39">
        <v>41759</v>
      </c>
      <c r="G1616" s="38">
        <v>25968.5</v>
      </c>
      <c r="H1616" s="98">
        <f t="shared" si="32"/>
        <v>0</v>
      </c>
      <c r="I1616" s="36" t="s">
        <v>12</v>
      </c>
    </row>
    <row r="1617" spans="1:9" x14ac:dyDescent="0.25">
      <c r="A1617" s="269"/>
      <c r="B1617" s="264" t="s">
        <v>2051</v>
      </c>
      <c r="C1617" s="522" t="s">
        <v>2819</v>
      </c>
      <c r="D1617" s="36" t="s">
        <v>23</v>
      </c>
      <c r="E1617" s="380">
        <v>5589</v>
      </c>
      <c r="F1617" s="39">
        <v>41752</v>
      </c>
      <c r="G1617" s="38">
        <v>5589</v>
      </c>
      <c r="H1617" s="98">
        <f t="shared" si="32"/>
        <v>0</v>
      </c>
      <c r="I1617" s="36"/>
    </row>
    <row r="1618" spans="1:9" x14ac:dyDescent="0.25">
      <c r="A1618" s="269"/>
      <c r="B1618" s="264" t="s">
        <v>2052</v>
      </c>
      <c r="C1618" s="522" t="s">
        <v>2819</v>
      </c>
      <c r="D1618" s="36" t="s">
        <v>68</v>
      </c>
      <c r="E1618" s="380">
        <v>6216</v>
      </c>
      <c r="F1618" s="39">
        <v>41752</v>
      </c>
      <c r="G1618" s="38">
        <v>6216</v>
      </c>
      <c r="H1618" s="98">
        <f t="shared" si="32"/>
        <v>0</v>
      </c>
      <c r="I1618" s="36" t="s">
        <v>12</v>
      </c>
    </row>
    <row r="1619" spans="1:9" x14ac:dyDescent="0.25">
      <c r="A1619" s="269"/>
      <c r="B1619" s="264" t="s">
        <v>2054</v>
      </c>
      <c r="C1619" s="522" t="s">
        <v>2819</v>
      </c>
      <c r="D1619" s="36" t="s">
        <v>36</v>
      </c>
      <c r="E1619" s="380">
        <v>14189</v>
      </c>
      <c r="F1619" s="39">
        <v>41752</v>
      </c>
      <c r="G1619" s="38">
        <v>14189</v>
      </c>
      <c r="H1619" s="98">
        <f t="shared" si="32"/>
        <v>0</v>
      </c>
      <c r="I1619" s="36"/>
    </row>
    <row r="1620" spans="1:9" x14ac:dyDescent="0.25">
      <c r="A1620" s="269"/>
      <c r="B1620" s="264" t="s">
        <v>2055</v>
      </c>
      <c r="C1620" s="522" t="s">
        <v>2819</v>
      </c>
      <c r="D1620" s="36" t="s">
        <v>70</v>
      </c>
      <c r="E1620" s="380">
        <v>10253</v>
      </c>
      <c r="F1620" s="39">
        <v>41754</v>
      </c>
      <c r="G1620" s="38">
        <v>10253</v>
      </c>
      <c r="H1620" s="98">
        <f>E1620-G1620</f>
        <v>0</v>
      </c>
      <c r="I1620" s="36"/>
    </row>
    <row r="1621" spans="1:9" x14ac:dyDescent="0.25">
      <c r="A1621" s="269"/>
      <c r="B1621" s="264" t="s">
        <v>2056</v>
      </c>
      <c r="C1621" s="522" t="s">
        <v>2819</v>
      </c>
      <c r="D1621" s="36" t="s">
        <v>103</v>
      </c>
      <c r="E1621" s="380">
        <v>18303.5</v>
      </c>
      <c r="F1621" s="39">
        <v>41752</v>
      </c>
      <c r="G1621" s="38">
        <v>18303.5</v>
      </c>
      <c r="H1621" s="98">
        <f>E1621-G1621</f>
        <v>0</v>
      </c>
      <c r="I1621" s="36"/>
    </row>
    <row r="1622" spans="1:9" x14ac:dyDescent="0.25">
      <c r="A1622" s="269"/>
      <c r="B1622" s="264" t="s">
        <v>2057</v>
      </c>
      <c r="C1622" s="522" t="s">
        <v>2819</v>
      </c>
      <c r="D1622" s="36" t="s">
        <v>502</v>
      </c>
      <c r="E1622" s="380">
        <v>1331</v>
      </c>
      <c r="F1622" s="39">
        <v>41752</v>
      </c>
      <c r="G1622" s="38">
        <v>1331</v>
      </c>
      <c r="H1622" s="98">
        <f>E1622-G1622</f>
        <v>0</v>
      </c>
      <c r="I1622" s="36"/>
    </row>
    <row r="1623" spans="1:9" x14ac:dyDescent="0.25">
      <c r="A1623" s="269"/>
      <c r="B1623" s="264" t="s">
        <v>2058</v>
      </c>
      <c r="C1623" s="522" t="s">
        <v>2819</v>
      </c>
      <c r="D1623" s="36" t="s">
        <v>502</v>
      </c>
      <c r="E1623" s="380">
        <v>351</v>
      </c>
      <c r="F1623" s="39">
        <v>41752</v>
      </c>
      <c r="G1623" s="38">
        <v>351</v>
      </c>
      <c r="H1623" s="98">
        <f>E1623-G1623</f>
        <v>0</v>
      </c>
      <c r="I1623" s="36"/>
    </row>
    <row r="1624" spans="1:9" x14ac:dyDescent="0.25">
      <c r="A1624" s="269"/>
      <c r="B1624" s="264" t="s">
        <v>2060</v>
      </c>
      <c r="C1624" s="522" t="s">
        <v>2819</v>
      </c>
      <c r="D1624" s="36" t="s">
        <v>36</v>
      </c>
      <c r="E1624" s="380">
        <v>29102</v>
      </c>
      <c r="F1624" s="527" t="s">
        <v>2903</v>
      </c>
      <c r="G1624" s="38">
        <v>29102</v>
      </c>
      <c r="H1624" s="98">
        <f t="shared" ref="H1624:H1650" si="33">E1624-G1624</f>
        <v>0</v>
      </c>
      <c r="I1624" s="36" t="s">
        <v>217</v>
      </c>
    </row>
    <row r="1625" spans="1:9" x14ac:dyDescent="0.25">
      <c r="A1625" s="269"/>
      <c r="B1625" s="264" t="s">
        <v>2061</v>
      </c>
      <c r="C1625" s="522" t="s">
        <v>2819</v>
      </c>
      <c r="D1625" s="36" t="s">
        <v>371</v>
      </c>
      <c r="E1625" s="380">
        <v>2286</v>
      </c>
      <c r="F1625" s="39">
        <v>41752</v>
      </c>
      <c r="G1625" s="38">
        <v>2286</v>
      </c>
      <c r="H1625" s="98">
        <f t="shared" si="33"/>
        <v>0</v>
      </c>
      <c r="I1625" s="36"/>
    </row>
    <row r="1626" spans="1:9" x14ac:dyDescent="0.25">
      <c r="A1626" s="269"/>
      <c r="B1626" s="264" t="s">
        <v>2062</v>
      </c>
      <c r="C1626" s="522" t="s">
        <v>2819</v>
      </c>
      <c r="D1626" s="36" t="s">
        <v>8</v>
      </c>
      <c r="E1626" s="380">
        <v>1082</v>
      </c>
      <c r="F1626" s="39">
        <v>41752</v>
      </c>
      <c r="G1626" s="38">
        <v>1082</v>
      </c>
      <c r="H1626" s="98">
        <f t="shared" si="33"/>
        <v>0</v>
      </c>
      <c r="I1626" s="36" t="s">
        <v>8</v>
      </c>
    </row>
    <row r="1627" spans="1:9" x14ac:dyDescent="0.25">
      <c r="A1627" s="269"/>
      <c r="B1627" s="264" t="s">
        <v>2064</v>
      </c>
      <c r="C1627" s="522" t="s">
        <v>2819</v>
      </c>
      <c r="D1627" s="36" t="s">
        <v>116</v>
      </c>
      <c r="E1627" s="380">
        <v>4412</v>
      </c>
      <c r="F1627" s="39">
        <v>41752</v>
      </c>
      <c r="G1627" s="38">
        <v>4412</v>
      </c>
      <c r="H1627" s="98">
        <f t="shared" si="33"/>
        <v>0</v>
      </c>
      <c r="I1627" s="36"/>
    </row>
    <row r="1628" spans="1:9" x14ac:dyDescent="0.25">
      <c r="A1628" s="269"/>
      <c r="B1628" s="264" t="s">
        <v>2065</v>
      </c>
      <c r="C1628" s="522" t="s">
        <v>2819</v>
      </c>
      <c r="D1628" s="36" t="s">
        <v>130</v>
      </c>
      <c r="E1628" s="380">
        <v>8227.5</v>
      </c>
      <c r="F1628" s="39">
        <v>41753</v>
      </c>
      <c r="G1628" s="38">
        <v>8227.5</v>
      </c>
      <c r="H1628" s="98">
        <f t="shared" si="33"/>
        <v>0</v>
      </c>
      <c r="I1628" s="36" t="s">
        <v>21</v>
      </c>
    </row>
    <row r="1629" spans="1:9" x14ac:dyDescent="0.25">
      <c r="A1629" s="269"/>
      <c r="B1629" s="264" t="s">
        <v>2066</v>
      </c>
      <c r="C1629" s="522" t="s">
        <v>2819</v>
      </c>
      <c r="D1629" s="36" t="s">
        <v>2904</v>
      </c>
      <c r="E1629" s="380">
        <v>3729</v>
      </c>
      <c r="F1629" s="39">
        <v>41752</v>
      </c>
      <c r="G1629" s="38">
        <v>3729</v>
      </c>
      <c r="H1629" s="98">
        <f t="shared" si="33"/>
        <v>0</v>
      </c>
      <c r="I1629" s="36"/>
    </row>
    <row r="1630" spans="1:9" x14ac:dyDescent="0.25">
      <c r="A1630" s="269"/>
      <c r="B1630" s="264" t="s">
        <v>2067</v>
      </c>
      <c r="C1630" s="522" t="s">
        <v>2819</v>
      </c>
      <c r="D1630" s="36" t="s">
        <v>991</v>
      </c>
      <c r="E1630" s="380">
        <v>33056</v>
      </c>
      <c r="F1630" s="39">
        <v>41752</v>
      </c>
      <c r="G1630" s="38">
        <v>33056</v>
      </c>
      <c r="H1630" s="98">
        <f t="shared" si="33"/>
        <v>0</v>
      </c>
      <c r="I1630" s="36"/>
    </row>
    <row r="1631" spans="1:9" x14ac:dyDescent="0.25">
      <c r="A1631" s="269"/>
      <c r="B1631" s="264" t="s">
        <v>2068</v>
      </c>
      <c r="C1631" s="522" t="s">
        <v>2819</v>
      </c>
      <c r="D1631" s="36" t="s">
        <v>123</v>
      </c>
      <c r="E1631" s="380">
        <v>8069.5</v>
      </c>
      <c r="F1631" s="39">
        <v>41753</v>
      </c>
      <c r="G1631" s="38">
        <v>8069.5</v>
      </c>
      <c r="H1631" s="98">
        <f t="shared" si="33"/>
        <v>0</v>
      </c>
      <c r="I1631" s="36"/>
    </row>
    <row r="1632" spans="1:9" x14ac:dyDescent="0.25">
      <c r="A1632" s="269"/>
      <c r="B1632" s="264" t="s">
        <v>2069</v>
      </c>
      <c r="C1632" s="522" t="s">
        <v>2819</v>
      </c>
      <c r="D1632" s="36" t="s">
        <v>2795</v>
      </c>
      <c r="E1632" s="380">
        <v>3646</v>
      </c>
      <c r="F1632" s="39">
        <v>41752</v>
      </c>
      <c r="G1632" s="38">
        <v>3646</v>
      </c>
      <c r="H1632" s="98">
        <f t="shared" si="33"/>
        <v>0</v>
      </c>
      <c r="I1632" s="36"/>
    </row>
    <row r="1633" spans="1:9" x14ac:dyDescent="0.25">
      <c r="A1633" s="269"/>
      <c r="B1633" s="264" t="s">
        <v>2070</v>
      </c>
      <c r="C1633" s="522" t="s">
        <v>2819</v>
      </c>
      <c r="D1633" s="36" t="s">
        <v>250</v>
      </c>
      <c r="E1633" s="380">
        <v>10896</v>
      </c>
      <c r="F1633" s="39">
        <v>41753</v>
      </c>
      <c r="G1633" s="38">
        <v>10896</v>
      </c>
      <c r="H1633" s="98">
        <f t="shared" si="33"/>
        <v>0</v>
      </c>
      <c r="I1633" s="36" t="s">
        <v>21</v>
      </c>
    </row>
    <row r="1634" spans="1:9" x14ac:dyDescent="0.25">
      <c r="A1634" s="269"/>
      <c r="B1634" s="264" t="s">
        <v>2071</v>
      </c>
      <c r="C1634" s="522" t="s">
        <v>2819</v>
      </c>
      <c r="D1634" s="36" t="s">
        <v>8</v>
      </c>
      <c r="E1634" s="380">
        <v>3758.5</v>
      </c>
      <c r="F1634" s="39">
        <v>41752</v>
      </c>
      <c r="G1634" s="38">
        <v>3758.5</v>
      </c>
      <c r="H1634" s="98">
        <f t="shared" si="33"/>
        <v>0</v>
      </c>
      <c r="I1634" s="36" t="s">
        <v>8</v>
      </c>
    </row>
    <row r="1635" spans="1:9" x14ac:dyDescent="0.25">
      <c r="A1635" s="269"/>
      <c r="B1635" s="264" t="s">
        <v>2072</v>
      </c>
      <c r="C1635" s="522" t="s">
        <v>2819</v>
      </c>
      <c r="D1635" s="36" t="s">
        <v>36</v>
      </c>
      <c r="E1635" s="380">
        <v>7155</v>
      </c>
      <c r="F1635" s="39">
        <v>41759</v>
      </c>
      <c r="G1635" s="38">
        <v>7155</v>
      </c>
      <c r="H1635" s="98">
        <f t="shared" si="33"/>
        <v>0</v>
      </c>
      <c r="I1635" s="36" t="s">
        <v>21</v>
      </c>
    </row>
    <row r="1636" spans="1:9" x14ac:dyDescent="0.25">
      <c r="A1636" s="269"/>
      <c r="B1636" s="264" t="s">
        <v>2073</v>
      </c>
      <c r="C1636" s="522" t="s">
        <v>2819</v>
      </c>
      <c r="D1636" s="36" t="s">
        <v>54</v>
      </c>
      <c r="E1636" s="380">
        <v>27819</v>
      </c>
      <c r="F1636" s="39">
        <v>41752</v>
      </c>
      <c r="G1636" s="38">
        <v>27819</v>
      </c>
      <c r="H1636" s="98">
        <f t="shared" si="33"/>
        <v>0</v>
      </c>
      <c r="I1636" s="36"/>
    </row>
    <row r="1637" spans="1:9" x14ac:dyDescent="0.25">
      <c r="A1637" s="269"/>
      <c r="B1637" s="264" t="s">
        <v>2074</v>
      </c>
      <c r="C1637" s="522" t="s">
        <v>2819</v>
      </c>
      <c r="D1637" s="36" t="s">
        <v>317</v>
      </c>
      <c r="E1637" s="380">
        <v>8759</v>
      </c>
      <c r="F1637" s="39">
        <v>41752</v>
      </c>
      <c r="G1637" s="38">
        <v>8759</v>
      </c>
      <c r="H1637" s="98">
        <f t="shared" si="33"/>
        <v>0</v>
      </c>
      <c r="I1637" s="36"/>
    </row>
    <row r="1638" spans="1:9" x14ac:dyDescent="0.25">
      <c r="A1638" s="269"/>
      <c r="B1638" s="264" t="s">
        <v>2075</v>
      </c>
      <c r="C1638" s="522" t="s">
        <v>2819</v>
      </c>
      <c r="D1638" s="36" t="s">
        <v>8</v>
      </c>
      <c r="E1638" s="380">
        <v>7225</v>
      </c>
      <c r="F1638" s="39">
        <v>41752</v>
      </c>
      <c r="G1638" s="38">
        <v>7225</v>
      </c>
      <c r="H1638" s="98">
        <f t="shared" si="33"/>
        <v>0</v>
      </c>
      <c r="I1638" s="36" t="s">
        <v>8</v>
      </c>
    </row>
    <row r="1639" spans="1:9" x14ac:dyDescent="0.25">
      <c r="A1639" s="269"/>
      <c r="B1639" s="264" t="s">
        <v>2076</v>
      </c>
      <c r="C1639" s="522" t="s">
        <v>2819</v>
      </c>
      <c r="D1639" s="36" t="s">
        <v>119</v>
      </c>
      <c r="E1639" s="380">
        <v>4911</v>
      </c>
      <c r="F1639" s="39">
        <v>41753</v>
      </c>
      <c r="G1639" s="38">
        <v>4911</v>
      </c>
      <c r="H1639" s="98">
        <f t="shared" si="33"/>
        <v>0</v>
      </c>
      <c r="I1639" s="36" t="s">
        <v>21</v>
      </c>
    </row>
    <row r="1640" spans="1:9" x14ac:dyDescent="0.25">
      <c r="A1640" s="269"/>
      <c r="B1640" s="264" t="s">
        <v>2077</v>
      </c>
      <c r="C1640" s="522" t="s">
        <v>2819</v>
      </c>
      <c r="D1640" s="36" t="s">
        <v>260</v>
      </c>
      <c r="E1640" s="380">
        <v>2400</v>
      </c>
      <c r="F1640" s="39">
        <v>41752</v>
      </c>
      <c r="G1640" s="38">
        <v>2400</v>
      </c>
      <c r="H1640" s="98">
        <f t="shared" si="33"/>
        <v>0</v>
      </c>
      <c r="I1640" s="36" t="s">
        <v>65</v>
      </c>
    </row>
    <row r="1641" spans="1:9" x14ac:dyDescent="0.25">
      <c r="A1641" s="269"/>
      <c r="B1641" s="264" t="s">
        <v>2078</v>
      </c>
      <c r="C1641" s="522" t="s">
        <v>2819</v>
      </c>
      <c r="D1641" s="36" t="s">
        <v>2905</v>
      </c>
      <c r="E1641" s="380">
        <v>437</v>
      </c>
      <c r="F1641" s="39">
        <v>41753</v>
      </c>
      <c r="G1641" s="38">
        <v>437</v>
      </c>
      <c r="H1641" s="98">
        <f t="shared" si="33"/>
        <v>0</v>
      </c>
      <c r="I1641" s="36" t="s">
        <v>21</v>
      </c>
    </row>
    <row r="1642" spans="1:9" x14ac:dyDescent="0.25">
      <c r="A1642" s="269"/>
      <c r="B1642" s="264" t="s">
        <v>2079</v>
      </c>
      <c r="C1642" s="522" t="s">
        <v>2819</v>
      </c>
      <c r="D1642" s="36" t="s">
        <v>2857</v>
      </c>
      <c r="E1642" s="380">
        <v>5337</v>
      </c>
      <c r="F1642" s="39">
        <v>41752</v>
      </c>
      <c r="G1642" s="38">
        <v>5337</v>
      </c>
      <c r="H1642" s="98">
        <f t="shared" si="33"/>
        <v>0</v>
      </c>
      <c r="I1642" s="36"/>
    </row>
    <row r="1643" spans="1:9" x14ac:dyDescent="0.25">
      <c r="A1643" s="269"/>
      <c r="B1643" s="264" t="s">
        <v>2081</v>
      </c>
      <c r="C1643" s="522" t="s">
        <v>2819</v>
      </c>
      <c r="D1643" s="36" t="s">
        <v>2906</v>
      </c>
      <c r="E1643" s="380">
        <v>2470.5</v>
      </c>
      <c r="F1643" s="39">
        <v>41753</v>
      </c>
      <c r="G1643" s="38">
        <v>2470.5</v>
      </c>
      <c r="H1643" s="98">
        <f t="shared" si="33"/>
        <v>0</v>
      </c>
      <c r="I1643" s="36" t="s">
        <v>21</v>
      </c>
    </row>
    <row r="1644" spans="1:9" x14ac:dyDescent="0.25">
      <c r="A1644" s="269"/>
      <c r="B1644" s="264" t="s">
        <v>2083</v>
      </c>
      <c r="C1644" s="522" t="s">
        <v>2819</v>
      </c>
      <c r="D1644" s="36" t="s">
        <v>12</v>
      </c>
      <c r="E1644" s="380">
        <v>5603</v>
      </c>
      <c r="F1644" s="39">
        <v>41752</v>
      </c>
      <c r="G1644" s="38">
        <v>5603</v>
      </c>
      <c r="H1644" s="98">
        <f t="shared" si="33"/>
        <v>0</v>
      </c>
      <c r="I1644" s="36"/>
    </row>
    <row r="1645" spans="1:9" x14ac:dyDescent="0.25">
      <c r="A1645" s="269"/>
      <c r="B1645" s="264" t="s">
        <v>2084</v>
      </c>
      <c r="C1645" s="522" t="s">
        <v>2819</v>
      </c>
      <c r="D1645" s="20" t="s">
        <v>62</v>
      </c>
      <c r="E1645" s="315">
        <v>29651</v>
      </c>
      <c r="F1645" s="53">
        <v>41752</v>
      </c>
      <c r="G1645" s="52">
        <v>29651</v>
      </c>
      <c r="H1645" s="98">
        <f t="shared" si="33"/>
        <v>0</v>
      </c>
      <c r="I1645" s="20"/>
    </row>
    <row r="1646" spans="1:9" x14ac:dyDescent="0.25">
      <c r="A1646" s="269"/>
      <c r="B1646" s="264" t="s">
        <v>2085</v>
      </c>
      <c r="C1646" s="522" t="s">
        <v>2819</v>
      </c>
      <c r="D1646" s="36" t="s">
        <v>373</v>
      </c>
      <c r="E1646" s="380">
        <v>31690</v>
      </c>
      <c r="F1646" s="39">
        <v>41753</v>
      </c>
      <c r="G1646" s="38">
        <v>31690</v>
      </c>
      <c r="H1646" s="98">
        <f t="shared" si="33"/>
        <v>0</v>
      </c>
      <c r="I1646" s="36" t="s">
        <v>217</v>
      </c>
    </row>
    <row r="1647" spans="1:9" x14ac:dyDescent="0.25">
      <c r="A1647" s="269"/>
      <c r="B1647" s="264" t="s">
        <v>2086</v>
      </c>
      <c r="C1647" s="522" t="s">
        <v>2819</v>
      </c>
      <c r="D1647" s="20" t="s">
        <v>163</v>
      </c>
      <c r="E1647" s="315">
        <v>414</v>
      </c>
      <c r="F1647" s="53">
        <v>41752</v>
      </c>
      <c r="G1647" s="52">
        <v>414</v>
      </c>
      <c r="H1647" s="98">
        <f t="shared" si="33"/>
        <v>0</v>
      </c>
      <c r="I1647" s="20"/>
    </row>
    <row r="1648" spans="1:9" x14ac:dyDescent="0.25">
      <c r="A1648" s="269"/>
      <c r="B1648" s="264" t="s">
        <v>2087</v>
      </c>
      <c r="C1648" s="522" t="s">
        <v>2819</v>
      </c>
      <c r="D1648" s="36" t="s">
        <v>79</v>
      </c>
      <c r="E1648" s="380">
        <v>50095</v>
      </c>
      <c r="F1648" s="43" t="s">
        <v>2907</v>
      </c>
      <c r="G1648" s="44">
        <v>50095</v>
      </c>
      <c r="H1648" s="98">
        <f t="shared" si="33"/>
        <v>0</v>
      </c>
      <c r="I1648" s="36" t="s">
        <v>65</v>
      </c>
    </row>
    <row r="1649" spans="1:9" x14ac:dyDescent="0.25">
      <c r="A1649" s="269"/>
      <c r="B1649" s="264"/>
      <c r="C1649" s="434"/>
      <c r="D1649" s="37" t="s">
        <v>1997</v>
      </c>
      <c r="E1649" s="38"/>
      <c r="F1649" s="436"/>
      <c r="G1649" s="38"/>
      <c r="H1649" s="40">
        <f t="shared" si="33"/>
        <v>0</v>
      </c>
    </row>
    <row r="1650" spans="1:9" x14ac:dyDescent="0.25">
      <c r="A1650" s="263"/>
      <c r="B1650" s="369"/>
      <c r="C1650" s="285"/>
      <c r="D1650" s="37" t="s">
        <v>1207</v>
      </c>
      <c r="E1650" s="38"/>
      <c r="F1650" s="436"/>
      <c r="G1650" s="38"/>
      <c r="H1650" s="382">
        <f t="shared" si="33"/>
        <v>0</v>
      </c>
    </row>
    <row r="1651" spans="1:9" x14ac:dyDescent="0.25">
      <c r="A1651" s="263"/>
      <c r="B1651" s="369"/>
      <c r="C1651" s="285"/>
      <c r="D1651" s="37" t="s">
        <v>1918</v>
      </c>
      <c r="E1651" s="38"/>
      <c r="F1651" s="436"/>
      <c r="G1651" s="38"/>
      <c r="H1651" s="398"/>
    </row>
    <row r="1652" spans="1:9" ht="18.75" x14ac:dyDescent="0.3">
      <c r="A1652" s="592" t="str">
        <f>A1583</f>
        <v>REMISIONES DE    ABRIL         2 0 1 4</v>
      </c>
      <c r="B1652" s="592"/>
      <c r="C1652" s="592"/>
      <c r="D1652" s="592"/>
      <c r="E1652" s="592"/>
      <c r="F1652" s="592"/>
      <c r="G1652" s="339"/>
      <c r="H1652" s="135"/>
    </row>
    <row r="1653" spans="1:9" ht="35.25" thickBot="1" x14ac:dyDescent="0.35">
      <c r="A1653" s="255" t="s">
        <v>1</v>
      </c>
      <c r="B1653" s="291" t="s">
        <v>2</v>
      </c>
      <c r="C1653" s="292"/>
      <c r="D1653" s="258" t="s">
        <v>1531</v>
      </c>
      <c r="E1653" s="259" t="s">
        <v>4</v>
      </c>
      <c r="F1653" s="418" t="s">
        <v>5</v>
      </c>
      <c r="G1653" s="470" t="s">
        <v>6</v>
      </c>
      <c r="H1653" s="420" t="s">
        <v>7</v>
      </c>
    </row>
    <row r="1654" spans="1:9" ht="15.75" thickTop="1" x14ac:dyDescent="0.25">
      <c r="A1654" s="362">
        <v>41752</v>
      </c>
      <c r="B1654" s="435" t="s">
        <v>2088</v>
      </c>
      <c r="C1654" s="522" t="s">
        <v>2819</v>
      </c>
      <c r="D1654" s="36" t="s">
        <v>124</v>
      </c>
      <c r="E1654" s="380">
        <v>6668</v>
      </c>
      <c r="F1654" s="39">
        <v>41753</v>
      </c>
      <c r="G1654" s="38">
        <v>6668</v>
      </c>
      <c r="H1654" s="467">
        <f t="shared" ref="H1654:H1717" si="34">E1654-G1654</f>
        <v>0</v>
      </c>
      <c r="I1654" s="36" t="s">
        <v>217</v>
      </c>
    </row>
    <row r="1655" spans="1:9" x14ac:dyDescent="0.25">
      <c r="A1655" s="269"/>
      <c r="B1655" s="264" t="s">
        <v>2090</v>
      </c>
      <c r="C1655" s="522" t="s">
        <v>2819</v>
      </c>
      <c r="D1655" s="36" t="s">
        <v>34</v>
      </c>
      <c r="E1655" s="380">
        <v>4686</v>
      </c>
      <c r="F1655" s="43" t="s">
        <v>2908</v>
      </c>
      <c r="G1655" s="38">
        <v>4686</v>
      </c>
      <c r="H1655" s="98">
        <f t="shared" si="34"/>
        <v>0</v>
      </c>
      <c r="I1655" s="36" t="s">
        <v>217</v>
      </c>
    </row>
    <row r="1656" spans="1:9" x14ac:dyDescent="0.25">
      <c r="A1656" s="269"/>
      <c r="B1656" s="264" t="s">
        <v>2091</v>
      </c>
      <c r="C1656" s="522" t="s">
        <v>2819</v>
      </c>
      <c r="D1656" s="36" t="s">
        <v>29</v>
      </c>
      <c r="E1656" s="380">
        <v>4723.5</v>
      </c>
      <c r="F1656" s="39">
        <v>41753</v>
      </c>
      <c r="G1656" s="38">
        <v>4723.5</v>
      </c>
      <c r="H1656" s="98">
        <f t="shared" si="34"/>
        <v>0</v>
      </c>
      <c r="I1656" s="36" t="s">
        <v>217</v>
      </c>
    </row>
    <row r="1657" spans="1:9" x14ac:dyDescent="0.25">
      <c r="A1657" s="269"/>
      <c r="B1657" s="264" t="s">
        <v>2092</v>
      </c>
      <c r="C1657" s="522" t="s">
        <v>2819</v>
      </c>
      <c r="D1657" s="36" t="s">
        <v>1793</v>
      </c>
      <c r="E1657" s="380">
        <v>1199</v>
      </c>
      <c r="F1657" s="39">
        <v>41753</v>
      </c>
      <c r="G1657" s="38">
        <v>1199</v>
      </c>
      <c r="H1657" s="98">
        <f t="shared" si="34"/>
        <v>0</v>
      </c>
      <c r="I1657" s="36" t="s">
        <v>217</v>
      </c>
    </row>
    <row r="1658" spans="1:9" x14ac:dyDescent="0.25">
      <c r="A1658" s="269"/>
      <c r="B1658" s="264" t="s">
        <v>2095</v>
      </c>
      <c r="C1658" s="522" t="s">
        <v>2819</v>
      </c>
      <c r="D1658" s="36" t="s">
        <v>57</v>
      </c>
      <c r="E1658" s="380">
        <v>1410</v>
      </c>
      <c r="F1658" s="39">
        <v>41753</v>
      </c>
      <c r="G1658" s="38">
        <v>1410</v>
      </c>
      <c r="H1658" s="98">
        <f t="shared" si="34"/>
        <v>0</v>
      </c>
      <c r="I1658" s="36" t="s">
        <v>217</v>
      </c>
    </row>
    <row r="1659" spans="1:9" x14ac:dyDescent="0.25">
      <c r="A1659" s="269"/>
      <c r="B1659" s="264" t="s">
        <v>2096</v>
      </c>
      <c r="C1659" s="522" t="s">
        <v>2819</v>
      </c>
      <c r="D1659" s="36" t="s">
        <v>338</v>
      </c>
      <c r="E1659" s="380">
        <v>498</v>
      </c>
      <c r="F1659" s="39">
        <v>41753</v>
      </c>
      <c r="G1659" s="38">
        <v>498</v>
      </c>
      <c r="H1659" s="98">
        <f t="shared" si="34"/>
        <v>0</v>
      </c>
      <c r="I1659" s="36" t="s">
        <v>217</v>
      </c>
    </row>
    <row r="1660" spans="1:9" x14ac:dyDescent="0.25">
      <c r="A1660" s="269"/>
      <c r="B1660" s="264" t="s">
        <v>2097</v>
      </c>
      <c r="C1660" s="522" t="s">
        <v>2819</v>
      </c>
      <c r="D1660" s="378" t="s">
        <v>2909</v>
      </c>
      <c r="E1660" s="379">
        <v>0</v>
      </c>
      <c r="F1660" s="39"/>
      <c r="G1660" s="38"/>
      <c r="H1660" s="98">
        <f t="shared" si="34"/>
        <v>0</v>
      </c>
      <c r="I1660" s="36" t="s">
        <v>217</v>
      </c>
    </row>
    <row r="1661" spans="1:9" x14ac:dyDescent="0.25">
      <c r="A1661" s="269"/>
      <c r="B1661" s="264" t="s">
        <v>2099</v>
      </c>
      <c r="C1661" s="522" t="s">
        <v>2819</v>
      </c>
      <c r="D1661" s="36" t="s">
        <v>502</v>
      </c>
      <c r="E1661" s="380">
        <v>1036</v>
      </c>
      <c r="F1661" s="39">
        <v>41752</v>
      </c>
      <c r="G1661" s="38">
        <v>1036</v>
      </c>
      <c r="H1661" s="98">
        <f t="shared" si="34"/>
        <v>0</v>
      </c>
      <c r="I1661" s="36"/>
    </row>
    <row r="1662" spans="1:9" x14ac:dyDescent="0.25">
      <c r="A1662" s="269"/>
      <c r="B1662" s="264" t="s">
        <v>2100</v>
      </c>
      <c r="C1662" s="522" t="s">
        <v>2819</v>
      </c>
      <c r="D1662" s="36" t="s">
        <v>32</v>
      </c>
      <c r="E1662" s="380">
        <v>9928</v>
      </c>
      <c r="F1662" s="39">
        <v>41753</v>
      </c>
      <c r="G1662" s="38">
        <v>9928</v>
      </c>
      <c r="H1662" s="98">
        <f t="shared" si="34"/>
        <v>0</v>
      </c>
      <c r="I1662" s="36" t="s">
        <v>217</v>
      </c>
    </row>
    <row r="1663" spans="1:9" x14ac:dyDescent="0.25">
      <c r="A1663" s="269"/>
      <c r="B1663" s="264" t="s">
        <v>2101</v>
      </c>
      <c r="C1663" s="522" t="s">
        <v>2819</v>
      </c>
      <c r="D1663" s="36" t="s">
        <v>297</v>
      </c>
      <c r="E1663" s="380">
        <v>6327</v>
      </c>
      <c r="F1663" s="390" t="s">
        <v>2910</v>
      </c>
      <c r="G1663" s="38">
        <v>6327</v>
      </c>
      <c r="H1663" s="98">
        <f t="shared" si="34"/>
        <v>0</v>
      </c>
      <c r="I1663" s="36"/>
    </row>
    <row r="1664" spans="1:9" x14ac:dyDescent="0.25">
      <c r="A1664" s="269"/>
      <c r="B1664" s="264" t="s">
        <v>2102</v>
      </c>
      <c r="C1664" s="522" t="s">
        <v>2819</v>
      </c>
      <c r="D1664" s="36" t="s">
        <v>336</v>
      </c>
      <c r="E1664" s="380">
        <v>13239</v>
      </c>
      <c r="F1664" s="39">
        <v>41753</v>
      </c>
      <c r="G1664" s="38">
        <v>13239</v>
      </c>
      <c r="H1664" s="98">
        <f t="shared" si="34"/>
        <v>0</v>
      </c>
      <c r="I1664" s="36"/>
    </row>
    <row r="1665" spans="1:9" x14ac:dyDescent="0.25">
      <c r="A1665" s="269"/>
      <c r="B1665" s="264" t="s">
        <v>2103</v>
      </c>
      <c r="C1665" s="522" t="s">
        <v>2819</v>
      </c>
      <c r="D1665" s="36" t="s">
        <v>317</v>
      </c>
      <c r="E1665" s="380">
        <v>636</v>
      </c>
      <c r="F1665" s="39">
        <v>41752</v>
      </c>
      <c r="G1665" s="38">
        <v>636</v>
      </c>
      <c r="H1665" s="98">
        <f t="shared" si="34"/>
        <v>0</v>
      </c>
      <c r="I1665" s="36"/>
    </row>
    <row r="1666" spans="1:9" x14ac:dyDescent="0.25">
      <c r="A1666" s="269"/>
      <c r="B1666" s="264" t="s">
        <v>2105</v>
      </c>
      <c r="C1666" s="522" t="s">
        <v>2819</v>
      </c>
      <c r="D1666" s="36" t="s">
        <v>89</v>
      </c>
      <c r="E1666" s="380">
        <v>10447</v>
      </c>
      <c r="F1666" s="390" t="s">
        <v>2911</v>
      </c>
      <c r="G1666" s="38">
        <v>10447</v>
      </c>
      <c r="H1666" s="98">
        <f t="shared" si="34"/>
        <v>0</v>
      </c>
      <c r="I1666" s="36" t="s">
        <v>217</v>
      </c>
    </row>
    <row r="1667" spans="1:9" x14ac:dyDescent="0.25">
      <c r="A1667" s="269"/>
      <c r="B1667" s="264" t="s">
        <v>2106</v>
      </c>
      <c r="C1667" s="522" t="s">
        <v>2819</v>
      </c>
      <c r="D1667" s="36" t="s">
        <v>8</v>
      </c>
      <c r="E1667" s="380">
        <v>1389</v>
      </c>
      <c r="F1667" s="39">
        <v>41752</v>
      </c>
      <c r="G1667" s="38">
        <v>1389</v>
      </c>
      <c r="H1667" s="98">
        <f t="shared" si="34"/>
        <v>0</v>
      </c>
      <c r="I1667" s="36" t="s">
        <v>8</v>
      </c>
    </row>
    <row r="1668" spans="1:9" x14ac:dyDescent="0.25">
      <c r="A1668" s="269"/>
      <c r="B1668" s="264" t="s">
        <v>2107</v>
      </c>
      <c r="C1668" s="522" t="s">
        <v>2819</v>
      </c>
      <c r="D1668" s="36" t="s">
        <v>8</v>
      </c>
      <c r="E1668" s="380">
        <v>313</v>
      </c>
      <c r="F1668" s="39">
        <v>41752</v>
      </c>
      <c r="G1668" s="38">
        <v>313</v>
      </c>
      <c r="H1668" s="98">
        <f t="shared" si="34"/>
        <v>0</v>
      </c>
      <c r="I1668" s="36" t="s">
        <v>8</v>
      </c>
    </row>
    <row r="1669" spans="1:9" x14ac:dyDescent="0.25">
      <c r="A1669" s="269"/>
      <c r="B1669" s="264" t="s">
        <v>2108</v>
      </c>
      <c r="C1669" s="522" t="s">
        <v>2819</v>
      </c>
      <c r="D1669" s="378" t="s">
        <v>2912</v>
      </c>
      <c r="E1669" s="379">
        <v>0</v>
      </c>
      <c r="F1669" s="39"/>
      <c r="G1669" s="38"/>
      <c r="H1669" s="98">
        <f t="shared" si="34"/>
        <v>0</v>
      </c>
      <c r="I1669" s="36" t="s">
        <v>513</v>
      </c>
    </row>
    <row r="1670" spans="1:9" x14ac:dyDescent="0.25">
      <c r="A1670" s="269"/>
      <c r="B1670" s="264" t="s">
        <v>2109</v>
      </c>
      <c r="C1670" s="522" t="s">
        <v>2819</v>
      </c>
      <c r="D1670" s="36" t="s">
        <v>16</v>
      </c>
      <c r="E1670" s="380">
        <v>244589</v>
      </c>
      <c r="F1670" s="42">
        <v>41781</v>
      </c>
      <c r="G1670" s="44">
        <v>244589</v>
      </c>
      <c r="H1670" s="98">
        <f t="shared" si="34"/>
        <v>0</v>
      </c>
      <c r="I1670" s="36"/>
    </row>
    <row r="1671" spans="1:9" x14ac:dyDescent="0.25">
      <c r="A1671" s="269"/>
      <c r="B1671" s="264" t="s">
        <v>2110</v>
      </c>
      <c r="C1671" s="522" t="s">
        <v>2819</v>
      </c>
      <c r="D1671" s="36" t="s">
        <v>299</v>
      </c>
      <c r="E1671" s="380">
        <v>4954</v>
      </c>
      <c r="F1671" s="39">
        <v>41752</v>
      </c>
      <c r="G1671" s="38">
        <v>4954</v>
      </c>
      <c r="H1671" s="98">
        <f t="shared" si="34"/>
        <v>0</v>
      </c>
      <c r="I1671" s="36"/>
    </row>
    <row r="1672" spans="1:9" x14ac:dyDescent="0.25">
      <c r="A1672" s="269"/>
      <c r="B1672" s="264" t="s">
        <v>2111</v>
      </c>
      <c r="C1672" s="522" t="s">
        <v>2819</v>
      </c>
      <c r="D1672" s="36" t="s">
        <v>8</v>
      </c>
      <c r="E1672" s="380">
        <v>797</v>
      </c>
      <c r="F1672" s="39">
        <v>41752</v>
      </c>
      <c r="G1672" s="38">
        <v>797</v>
      </c>
      <c r="H1672" s="98">
        <f t="shared" si="34"/>
        <v>0</v>
      </c>
      <c r="I1672" s="36" t="s">
        <v>8</v>
      </c>
    </row>
    <row r="1673" spans="1:9" x14ac:dyDescent="0.25">
      <c r="A1673" s="269"/>
      <c r="B1673" s="264" t="s">
        <v>2112</v>
      </c>
      <c r="C1673" s="522" t="s">
        <v>2819</v>
      </c>
      <c r="D1673" s="36" t="s">
        <v>8</v>
      </c>
      <c r="E1673" s="380">
        <v>5597</v>
      </c>
      <c r="F1673" s="39">
        <v>41752</v>
      </c>
      <c r="G1673" s="38">
        <v>5597</v>
      </c>
      <c r="H1673" s="98">
        <f t="shared" si="34"/>
        <v>0</v>
      </c>
      <c r="I1673" s="36" t="s">
        <v>8</v>
      </c>
    </row>
    <row r="1674" spans="1:9" x14ac:dyDescent="0.25">
      <c r="A1674" s="269"/>
      <c r="B1674" s="264" t="s">
        <v>2113</v>
      </c>
      <c r="C1674" s="522" t="s">
        <v>2819</v>
      </c>
      <c r="D1674" s="36" t="s">
        <v>8</v>
      </c>
      <c r="E1674" s="380">
        <v>1557</v>
      </c>
      <c r="F1674" s="39">
        <v>41752</v>
      </c>
      <c r="G1674" s="38">
        <v>1557</v>
      </c>
      <c r="H1674" s="98">
        <f t="shared" si="34"/>
        <v>0</v>
      </c>
      <c r="I1674" s="36" t="s">
        <v>8</v>
      </c>
    </row>
    <row r="1675" spans="1:9" x14ac:dyDescent="0.25">
      <c r="A1675" s="269"/>
      <c r="B1675" s="264" t="s">
        <v>2115</v>
      </c>
      <c r="C1675" s="522" t="s">
        <v>2819</v>
      </c>
      <c r="D1675" s="36" t="s">
        <v>65</v>
      </c>
      <c r="E1675" s="380">
        <v>9244</v>
      </c>
      <c r="F1675" s="39">
        <v>41752</v>
      </c>
      <c r="G1675" s="38">
        <v>9244</v>
      </c>
      <c r="H1675" s="98">
        <f t="shared" si="34"/>
        <v>0</v>
      </c>
      <c r="I1675" s="36"/>
    </row>
    <row r="1676" spans="1:9" x14ac:dyDescent="0.25">
      <c r="A1676" s="269"/>
      <c r="B1676" s="264" t="s">
        <v>2116</v>
      </c>
      <c r="C1676" s="522" t="s">
        <v>2819</v>
      </c>
      <c r="D1676" s="36" t="s">
        <v>8</v>
      </c>
      <c r="E1676" s="380">
        <v>1180</v>
      </c>
      <c r="F1676" s="39">
        <v>41752</v>
      </c>
      <c r="G1676" s="38">
        <v>1180</v>
      </c>
      <c r="H1676" s="98">
        <f t="shared" si="34"/>
        <v>0</v>
      </c>
      <c r="I1676" s="36" t="s">
        <v>8</v>
      </c>
    </row>
    <row r="1677" spans="1:9" x14ac:dyDescent="0.25">
      <c r="A1677" s="269"/>
      <c r="B1677" s="264" t="s">
        <v>2118</v>
      </c>
      <c r="C1677" s="522" t="s">
        <v>2819</v>
      </c>
      <c r="D1677" s="36" t="s">
        <v>8</v>
      </c>
      <c r="E1677" s="380">
        <v>1152</v>
      </c>
      <c r="F1677" s="39">
        <v>41752</v>
      </c>
      <c r="G1677" s="38">
        <v>1152</v>
      </c>
      <c r="H1677" s="98">
        <f t="shared" si="34"/>
        <v>0</v>
      </c>
      <c r="I1677" s="36" t="s">
        <v>8</v>
      </c>
    </row>
    <row r="1678" spans="1:9" x14ac:dyDescent="0.25">
      <c r="A1678" s="269"/>
      <c r="B1678" s="264" t="s">
        <v>2120</v>
      </c>
      <c r="C1678" s="522" t="s">
        <v>2819</v>
      </c>
      <c r="D1678" s="36" t="s">
        <v>133</v>
      </c>
      <c r="E1678" s="380">
        <v>45639</v>
      </c>
      <c r="F1678" s="39">
        <v>41752</v>
      </c>
      <c r="G1678" s="38">
        <v>45639</v>
      </c>
      <c r="H1678" s="98">
        <f t="shared" si="34"/>
        <v>0</v>
      </c>
      <c r="I1678" s="36"/>
    </row>
    <row r="1679" spans="1:9" x14ac:dyDescent="0.25">
      <c r="A1679" s="269"/>
      <c r="B1679" s="264" t="s">
        <v>2121</v>
      </c>
      <c r="C1679" s="522" t="s">
        <v>2819</v>
      </c>
      <c r="D1679" s="36" t="s">
        <v>304</v>
      </c>
      <c r="E1679" s="380">
        <v>13385</v>
      </c>
      <c r="F1679" s="39">
        <v>41753</v>
      </c>
      <c r="G1679" s="38">
        <v>13385</v>
      </c>
      <c r="H1679" s="98">
        <f t="shared" si="34"/>
        <v>0</v>
      </c>
      <c r="I1679" s="36" t="s">
        <v>12</v>
      </c>
    </row>
    <row r="1680" spans="1:9" x14ac:dyDescent="0.25">
      <c r="A1680" s="269"/>
      <c r="B1680" s="264" t="s">
        <v>2122</v>
      </c>
      <c r="C1680" s="522" t="s">
        <v>2819</v>
      </c>
      <c r="D1680" s="36" t="s">
        <v>96</v>
      </c>
      <c r="E1680" s="380">
        <v>24977</v>
      </c>
      <c r="F1680" s="42">
        <v>41764</v>
      </c>
      <c r="G1680" s="44">
        <v>24977</v>
      </c>
      <c r="H1680" s="98">
        <f t="shared" si="34"/>
        <v>0</v>
      </c>
      <c r="I1680" s="36" t="s">
        <v>217</v>
      </c>
    </row>
    <row r="1681" spans="1:9" x14ac:dyDescent="0.25">
      <c r="A1681" s="269"/>
      <c r="B1681" s="264" t="s">
        <v>2124</v>
      </c>
      <c r="C1681" s="522" t="s">
        <v>2819</v>
      </c>
      <c r="D1681" s="36" t="s">
        <v>14</v>
      </c>
      <c r="E1681" s="380">
        <v>2400</v>
      </c>
      <c r="F1681" s="39">
        <v>41753</v>
      </c>
      <c r="G1681" s="38">
        <v>2400</v>
      </c>
      <c r="H1681" s="98">
        <f t="shared" si="34"/>
        <v>0</v>
      </c>
      <c r="I1681" s="36" t="s">
        <v>12</v>
      </c>
    </row>
    <row r="1682" spans="1:9" x14ac:dyDescent="0.25">
      <c r="A1682" s="269"/>
      <c r="B1682" s="264" t="s">
        <v>2125</v>
      </c>
      <c r="C1682" s="522" t="s">
        <v>2819</v>
      </c>
      <c r="D1682" s="36" t="s">
        <v>103</v>
      </c>
      <c r="E1682" s="380">
        <v>7526</v>
      </c>
      <c r="F1682" s="39">
        <v>41752</v>
      </c>
      <c r="G1682" s="38">
        <v>7526</v>
      </c>
      <c r="H1682" s="98">
        <f t="shared" si="34"/>
        <v>0</v>
      </c>
      <c r="I1682" s="36"/>
    </row>
    <row r="1683" spans="1:9" x14ac:dyDescent="0.25">
      <c r="A1683" s="269"/>
      <c r="B1683" s="264" t="s">
        <v>2127</v>
      </c>
      <c r="C1683" s="522" t="s">
        <v>2819</v>
      </c>
      <c r="D1683" s="36" t="s">
        <v>667</v>
      </c>
      <c r="E1683" s="380">
        <v>14631</v>
      </c>
      <c r="F1683" s="39">
        <v>41753</v>
      </c>
      <c r="G1683" s="38">
        <v>14631</v>
      </c>
      <c r="H1683" s="98">
        <f t="shared" si="34"/>
        <v>0</v>
      </c>
      <c r="I1683" s="36" t="s">
        <v>217</v>
      </c>
    </row>
    <row r="1684" spans="1:9" x14ac:dyDescent="0.25">
      <c r="A1684" s="269"/>
      <c r="B1684" s="264" t="s">
        <v>2128</v>
      </c>
      <c r="C1684" s="522" t="s">
        <v>2819</v>
      </c>
      <c r="D1684" s="36" t="s">
        <v>74</v>
      </c>
      <c r="E1684" s="380">
        <v>1578</v>
      </c>
      <c r="F1684" s="39">
        <v>41752</v>
      </c>
      <c r="G1684" s="38">
        <v>1578</v>
      </c>
      <c r="H1684" s="98">
        <f t="shared" si="34"/>
        <v>0</v>
      </c>
      <c r="I1684" s="36"/>
    </row>
    <row r="1685" spans="1:9" x14ac:dyDescent="0.25">
      <c r="A1685" s="269"/>
      <c r="B1685" s="264" t="s">
        <v>2130</v>
      </c>
      <c r="C1685" s="522" t="s">
        <v>2819</v>
      </c>
      <c r="D1685" s="36" t="s">
        <v>110</v>
      </c>
      <c r="E1685" s="380">
        <v>37694</v>
      </c>
      <c r="F1685" s="39">
        <v>41754</v>
      </c>
      <c r="G1685" s="38">
        <v>37694</v>
      </c>
      <c r="H1685" s="98">
        <f t="shared" si="34"/>
        <v>0</v>
      </c>
      <c r="I1685" s="36" t="s">
        <v>21</v>
      </c>
    </row>
    <row r="1686" spans="1:9" x14ac:dyDescent="0.25">
      <c r="A1686" s="269"/>
      <c r="B1686" s="264" t="s">
        <v>2133</v>
      </c>
      <c r="C1686" s="522" t="s">
        <v>2819</v>
      </c>
      <c r="D1686" s="36" t="s">
        <v>137</v>
      </c>
      <c r="E1686" s="380">
        <v>6728</v>
      </c>
      <c r="F1686" s="43" t="s">
        <v>2913</v>
      </c>
      <c r="G1686" s="38">
        <v>6728</v>
      </c>
      <c r="H1686" s="98">
        <f t="shared" si="34"/>
        <v>0</v>
      </c>
      <c r="I1686" s="36"/>
    </row>
    <row r="1687" spans="1:9" x14ac:dyDescent="0.25">
      <c r="A1687" s="269"/>
      <c r="B1687" s="264" t="s">
        <v>2135</v>
      </c>
      <c r="C1687" s="522" t="s">
        <v>2819</v>
      </c>
      <c r="D1687" s="36" t="s">
        <v>51</v>
      </c>
      <c r="E1687" s="380">
        <v>2002</v>
      </c>
      <c r="F1687" s="39">
        <v>41753</v>
      </c>
      <c r="G1687" s="38">
        <v>2002</v>
      </c>
      <c r="H1687" s="98">
        <f t="shared" si="34"/>
        <v>0</v>
      </c>
      <c r="I1687" s="36" t="s">
        <v>21</v>
      </c>
    </row>
    <row r="1688" spans="1:9" x14ac:dyDescent="0.25">
      <c r="A1688" s="269"/>
      <c r="B1688" s="264" t="s">
        <v>2136</v>
      </c>
      <c r="C1688" s="522" t="s">
        <v>2819</v>
      </c>
      <c r="D1688" s="36" t="s">
        <v>180</v>
      </c>
      <c r="E1688" s="380">
        <v>690</v>
      </c>
      <c r="F1688" s="39">
        <v>41752</v>
      </c>
      <c r="G1688" s="38">
        <v>690</v>
      </c>
      <c r="H1688" s="98">
        <f t="shared" si="34"/>
        <v>0</v>
      </c>
      <c r="I1688" s="36"/>
    </row>
    <row r="1689" spans="1:9" x14ac:dyDescent="0.25">
      <c r="A1689" s="269"/>
      <c r="B1689" s="264" t="s">
        <v>2137</v>
      </c>
      <c r="C1689" s="522" t="s">
        <v>2819</v>
      </c>
      <c r="D1689" s="36" t="s">
        <v>18</v>
      </c>
      <c r="E1689" s="380">
        <v>1501</v>
      </c>
      <c r="F1689" s="39">
        <v>41752</v>
      </c>
      <c r="G1689" s="38">
        <v>1501</v>
      </c>
      <c r="H1689" s="98">
        <f t="shared" si="34"/>
        <v>0</v>
      </c>
      <c r="I1689" s="36"/>
    </row>
    <row r="1690" spans="1:9" x14ac:dyDescent="0.25">
      <c r="A1690" s="269"/>
      <c r="B1690" s="264" t="s">
        <v>2139</v>
      </c>
      <c r="C1690" s="522" t="s">
        <v>2819</v>
      </c>
      <c r="D1690" s="36" t="s">
        <v>85</v>
      </c>
      <c r="E1690" s="380">
        <v>16155</v>
      </c>
      <c r="F1690" s="39">
        <v>41753</v>
      </c>
      <c r="G1690" s="38">
        <v>16155</v>
      </c>
      <c r="H1690" s="98">
        <f t="shared" si="34"/>
        <v>0</v>
      </c>
      <c r="I1690" s="36" t="s">
        <v>65</v>
      </c>
    </row>
    <row r="1691" spans="1:9" x14ac:dyDescent="0.25">
      <c r="A1691" s="269"/>
      <c r="B1691" s="264" t="s">
        <v>2140</v>
      </c>
      <c r="C1691" s="522" t="s">
        <v>2819</v>
      </c>
      <c r="D1691" s="36" t="s">
        <v>245</v>
      </c>
      <c r="E1691" s="380">
        <v>25661.5</v>
      </c>
      <c r="F1691" s="39">
        <v>41753</v>
      </c>
      <c r="G1691" s="38">
        <v>25661.5</v>
      </c>
      <c r="H1691" s="98">
        <f t="shared" si="34"/>
        <v>0</v>
      </c>
      <c r="I1691" s="36" t="s">
        <v>65</v>
      </c>
    </row>
    <row r="1692" spans="1:9" x14ac:dyDescent="0.25">
      <c r="A1692" s="269"/>
      <c r="B1692" s="264" t="s">
        <v>2141</v>
      </c>
      <c r="C1692" s="522" t="s">
        <v>2819</v>
      </c>
      <c r="D1692" s="36" t="s">
        <v>697</v>
      </c>
      <c r="E1692" s="380">
        <v>5221</v>
      </c>
      <c r="F1692" s="39">
        <v>41753</v>
      </c>
      <c r="G1692" s="38">
        <v>5221</v>
      </c>
      <c r="H1692" s="98">
        <f t="shared" si="34"/>
        <v>0</v>
      </c>
      <c r="I1692" s="36" t="s">
        <v>65</v>
      </c>
    </row>
    <row r="1693" spans="1:9" x14ac:dyDescent="0.25">
      <c r="A1693" s="269"/>
      <c r="B1693" s="264" t="s">
        <v>2142</v>
      </c>
      <c r="C1693" s="522" t="s">
        <v>2819</v>
      </c>
      <c r="D1693" s="36" t="s">
        <v>545</v>
      </c>
      <c r="E1693" s="380">
        <v>36097</v>
      </c>
      <c r="F1693" s="39">
        <v>41753</v>
      </c>
      <c r="G1693" s="38">
        <v>36097</v>
      </c>
      <c r="H1693" s="98">
        <f t="shared" si="34"/>
        <v>0</v>
      </c>
      <c r="I1693" s="36" t="s">
        <v>65</v>
      </c>
    </row>
    <row r="1694" spans="1:9" x14ac:dyDescent="0.25">
      <c r="A1694" s="269"/>
      <c r="B1694" s="264" t="s">
        <v>2143</v>
      </c>
      <c r="C1694" s="522" t="s">
        <v>2819</v>
      </c>
      <c r="D1694" s="36" t="s">
        <v>8</v>
      </c>
      <c r="E1694" s="394">
        <v>378</v>
      </c>
      <c r="F1694" s="39">
        <v>41752</v>
      </c>
      <c r="G1694" s="38">
        <v>378</v>
      </c>
      <c r="H1694" s="98">
        <f t="shared" si="34"/>
        <v>0</v>
      </c>
      <c r="I1694" s="36" t="s">
        <v>65</v>
      </c>
    </row>
    <row r="1695" spans="1:9" x14ac:dyDescent="0.25">
      <c r="A1695" s="269">
        <v>41753</v>
      </c>
      <c r="B1695" s="264" t="s">
        <v>2144</v>
      </c>
      <c r="C1695" s="522" t="s">
        <v>2819</v>
      </c>
      <c r="D1695" s="36" t="s">
        <v>2813</v>
      </c>
      <c r="E1695" s="380">
        <v>15296</v>
      </c>
      <c r="F1695" s="39">
        <v>41753</v>
      </c>
      <c r="G1695" s="38">
        <v>15296</v>
      </c>
      <c r="H1695" s="98">
        <f t="shared" si="34"/>
        <v>0</v>
      </c>
      <c r="I1695" s="40" t="s">
        <v>65</v>
      </c>
    </row>
    <row r="1696" spans="1:9" x14ac:dyDescent="0.25">
      <c r="A1696" s="269"/>
      <c r="B1696" s="264" t="s">
        <v>2145</v>
      </c>
      <c r="C1696" s="522" t="s">
        <v>2819</v>
      </c>
      <c r="D1696" s="36" t="s">
        <v>244</v>
      </c>
      <c r="E1696" s="380">
        <v>19411.5</v>
      </c>
      <c r="F1696" s="42" t="s">
        <v>2914</v>
      </c>
      <c r="G1696" s="44">
        <v>19411.5</v>
      </c>
      <c r="H1696" s="98">
        <f t="shared" si="34"/>
        <v>0</v>
      </c>
      <c r="I1696" s="36" t="s">
        <v>65</v>
      </c>
    </row>
    <row r="1697" spans="1:9" x14ac:dyDescent="0.25">
      <c r="A1697" s="269"/>
      <c r="B1697" s="264" t="s">
        <v>2146</v>
      </c>
      <c r="C1697" s="522" t="s">
        <v>2819</v>
      </c>
      <c r="D1697" s="378" t="s">
        <v>53</v>
      </c>
      <c r="E1697" s="379">
        <v>0</v>
      </c>
      <c r="F1697" s="39"/>
      <c r="G1697" s="38"/>
      <c r="H1697" s="98">
        <f t="shared" si="34"/>
        <v>0</v>
      </c>
      <c r="I1697" s="36" t="s">
        <v>513</v>
      </c>
    </row>
    <row r="1698" spans="1:9" x14ac:dyDescent="0.25">
      <c r="A1698" s="269"/>
      <c r="B1698" s="264" t="s">
        <v>2147</v>
      </c>
      <c r="C1698" s="522" t="s">
        <v>2819</v>
      </c>
      <c r="D1698" s="36" t="s">
        <v>310</v>
      </c>
      <c r="E1698" s="380">
        <v>32449</v>
      </c>
      <c r="F1698" s="42" t="s">
        <v>2915</v>
      </c>
      <c r="G1698" s="44">
        <v>32449</v>
      </c>
      <c r="H1698" s="98">
        <f t="shared" si="34"/>
        <v>0</v>
      </c>
      <c r="I1698" s="36" t="s">
        <v>65</v>
      </c>
    </row>
    <row r="1699" spans="1:9" x14ac:dyDescent="0.25">
      <c r="A1699" s="269"/>
      <c r="B1699" s="264" t="s">
        <v>2148</v>
      </c>
      <c r="C1699" s="522" t="s">
        <v>2819</v>
      </c>
      <c r="D1699" s="36" t="s">
        <v>101</v>
      </c>
      <c r="E1699" s="380">
        <v>57791.5</v>
      </c>
      <c r="F1699" s="42" t="s">
        <v>2916</v>
      </c>
      <c r="G1699" s="44">
        <v>57791.5</v>
      </c>
      <c r="H1699" s="98">
        <f t="shared" si="34"/>
        <v>0</v>
      </c>
      <c r="I1699" s="36" t="s">
        <v>65</v>
      </c>
    </row>
    <row r="1700" spans="1:9" x14ac:dyDescent="0.25">
      <c r="A1700" s="269"/>
      <c r="B1700" s="264" t="s">
        <v>2149</v>
      </c>
      <c r="C1700" s="522" t="s">
        <v>2819</v>
      </c>
      <c r="D1700" s="36" t="s">
        <v>199</v>
      </c>
      <c r="E1700" s="380">
        <v>22865</v>
      </c>
      <c r="F1700" s="39">
        <v>41753</v>
      </c>
      <c r="G1700" s="38">
        <v>22865</v>
      </c>
      <c r="H1700" s="98">
        <f t="shared" si="34"/>
        <v>0</v>
      </c>
      <c r="I1700" s="36" t="s">
        <v>1077</v>
      </c>
    </row>
    <row r="1701" spans="1:9" x14ac:dyDescent="0.25">
      <c r="A1701" s="269"/>
      <c r="B1701" s="264" t="s">
        <v>2150</v>
      </c>
      <c r="C1701" s="522" t="s">
        <v>2819</v>
      </c>
      <c r="D1701" s="36" t="s">
        <v>2756</v>
      </c>
      <c r="E1701" s="380">
        <v>802</v>
      </c>
      <c r="F1701" s="39">
        <v>41753</v>
      </c>
      <c r="G1701" s="38">
        <v>802</v>
      </c>
      <c r="H1701" s="98">
        <f t="shared" si="34"/>
        <v>0</v>
      </c>
      <c r="I1701" s="36"/>
    </row>
    <row r="1702" spans="1:9" x14ac:dyDescent="0.25">
      <c r="A1702" s="269"/>
      <c r="B1702" s="264" t="s">
        <v>2152</v>
      </c>
      <c r="C1702" s="522" t="s">
        <v>2819</v>
      </c>
      <c r="D1702" s="36" t="s">
        <v>98</v>
      </c>
      <c r="E1702" s="380">
        <v>14512.6</v>
      </c>
      <c r="F1702" s="39">
        <v>41753</v>
      </c>
      <c r="G1702" s="38">
        <v>14512.6</v>
      </c>
      <c r="H1702" s="98">
        <f t="shared" si="34"/>
        <v>0</v>
      </c>
      <c r="I1702" s="36" t="s">
        <v>12</v>
      </c>
    </row>
    <row r="1703" spans="1:9" x14ac:dyDescent="0.25">
      <c r="A1703" s="269"/>
      <c r="B1703" s="264" t="s">
        <v>2153</v>
      </c>
      <c r="C1703" s="522" t="s">
        <v>2819</v>
      </c>
      <c r="D1703" s="36" t="s">
        <v>50</v>
      </c>
      <c r="E1703" s="380">
        <v>2761</v>
      </c>
      <c r="F1703" s="39">
        <v>41753</v>
      </c>
      <c r="G1703" s="38">
        <v>2761</v>
      </c>
      <c r="H1703" s="98">
        <f t="shared" si="34"/>
        <v>0</v>
      </c>
      <c r="I1703" s="36"/>
    </row>
    <row r="1704" spans="1:9" x14ac:dyDescent="0.25">
      <c r="A1704" s="269"/>
      <c r="B1704" s="264" t="s">
        <v>2154</v>
      </c>
      <c r="C1704" s="522" t="s">
        <v>2819</v>
      </c>
      <c r="D1704" s="36" t="s">
        <v>8</v>
      </c>
      <c r="E1704" s="380">
        <v>444</v>
      </c>
      <c r="F1704" s="39">
        <v>41753</v>
      </c>
      <c r="G1704" s="38">
        <v>444</v>
      </c>
      <c r="H1704" s="98">
        <f t="shared" si="34"/>
        <v>0</v>
      </c>
      <c r="I1704" s="36" t="s">
        <v>8</v>
      </c>
    </row>
    <row r="1705" spans="1:9" x14ac:dyDescent="0.25">
      <c r="A1705" s="269"/>
      <c r="B1705" s="264" t="s">
        <v>2155</v>
      </c>
      <c r="C1705" s="522" t="s">
        <v>2819</v>
      </c>
      <c r="D1705" s="36" t="s">
        <v>123</v>
      </c>
      <c r="E1705" s="380">
        <v>3109</v>
      </c>
      <c r="F1705" s="43" t="s">
        <v>2917</v>
      </c>
      <c r="G1705" s="38">
        <v>3109</v>
      </c>
      <c r="H1705" s="98">
        <f t="shared" si="34"/>
        <v>0</v>
      </c>
      <c r="I1705" s="36"/>
    </row>
    <row r="1706" spans="1:9" x14ac:dyDescent="0.25">
      <c r="A1706" s="269"/>
      <c r="B1706" s="264" t="s">
        <v>2156</v>
      </c>
      <c r="C1706" s="522" t="s">
        <v>2819</v>
      </c>
      <c r="D1706" s="36" t="s">
        <v>23</v>
      </c>
      <c r="E1706" s="380">
        <v>4761</v>
      </c>
      <c r="F1706" s="39">
        <v>41753</v>
      </c>
      <c r="G1706" s="38">
        <v>4761</v>
      </c>
      <c r="H1706" s="98">
        <f t="shared" si="34"/>
        <v>0</v>
      </c>
      <c r="I1706" s="36"/>
    </row>
    <row r="1707" spans="1:9" x14ac:dyDescent="0.25">
      <c r="A1707" s="269"/>
      <c r="B1707" s="264" t="s">
        <v>2157</v>
      </c>
      <c r="C1707" s="522" t="s">
        <v>2819</v>
      </c>
      <c r="D1707" s="36" t="s">
        <v>163</v>
      </c>
      <c r="E1707" s="380">
        <v>1770</v>
      </c>
      <c r="F1707" s="39">
        <v>41753</v>
      </c>
      <c r="G1707" s="38">
        <v>1770</v>
      </c>
      <c r="H1707" s="98">
        <f t="shared" si="34"/>
        <v>0</v>
      </c>
      <c r="I1707" s="36"/>
    </row>
    <row r="1708" spans="1:9" x14ac:dyDescent="0.25">
      <c r="A1708" s="269"/>
      <c r="B1708" s="264" t="s">
        <v>2158</v>
      </c>
      <c r="C1708" s="522" t="s">
        <v>2819</v>
      </c>
      <c r="D1708" s="36" t="s">
        <v>163</v>
      </c>
      <c r="E1708" s="380">
        <v>733</v>
      </c>
      <c r="F1708" s="39">
        <v>41753</v>
      </c>
      <c r="G1708" s="38">
        <v>733</v>
      </c>
      <c r="H1708" s="98">
        <f t="shared" si="34"/>
        <v>0</v>
      </c>
      <c r="I1708" s="36"/>
    </row>
    <row r="1709" spans="1:9" x14ac:dyDescent="0.25">
      <c r="A1709" s="269"/>
      <c r="B1709" s="264" t="s">
        <v>2159</v>
      </c>
      <c r="C1709" s="522" t="s">
        <v>2819</v>
      </c>
      <c r="D1709" s="36" t="s">
        <v>36</v>
      </c>
      <c r="E1709" s="380">
        <v>27663</v>
      </c>
      <c r="F1709" s="55" t="s">
        <v>2918</v>
      </c>
      <c r="G1709" s="38">
        <v>27663</v>
      </c>
      <c r="H1709" s="98">
        <f t="shared" si="34"/>
        <v>0</v>
      </c>
      <c r="I1709" s="36" t="s">
        <v>27</v>
      </c>
    </row>
    <row r="1710" spans="1:9" x14ac:dyDescent="0.25">
      <c r="A1710" s="269"/>
      <c r="B1710" s="264" t="s">
        <v>2160</v>
      </c>
      <c r="C1710" s="522" t="s">
        <v>2819</v>
      </c>
      <c r="D1710" s="36" t="s">
        <v>68</v>
      </c>
      <c r="E1710" s="380">
        <v>3719</v>
      </c>
      <c r="F1710" s="42">
        <v>41761</v>
      </c>
      <c r="G1710" s="44">
        <v>3719</v>
      </c>
      <c r="H1710" s="98">
        <f t="shared" si="34"/>
        <v>0</v>
      </c>
      <c r="I1710" s="36" t="s">
        <v>12</v>
      </c>
    </row>
    <row r="1711" spans="1:9" x14ac:dyDescent="0.25">
      <c r="A1711" s="269"/>
      <c r="B1711" s="264" t="s">
        <v>2161</v>
      </c>
      <c r="C1711" s="522" t="s">
        <v>2819</v>
      </c>
      <c r="D1711" s="36" t="s">
        <v>2879</v>
      </c>
      <c r="E1711" s="380">
        <v>1634</v>
      </c>
      <c r="F1711" s="39">
        <v>41753</v>
      </c>
      <c r="G1711" s="38">
        <v>1634</v>
      </c>
      <c r="H1711" s="98">
        <f t="shared" si="34"/>
        <v>0</v>
      </c>
      <c r="I1711" s="36"/>
    </row>
    <row r="1712" spans="1:9" x14ac:dyDescent="0.25">
      <c r="A1712" s="269"/>
      <c r="B1712" s="264" t="s">
        <v>2162</v>
      </c>
      <c r="C1712" s="522" t="s">
        <v>2819</v>
      </c>
      <c r="D1712" s="36" t="s">
        <v>64</v>
      </c>
      <c r="E1712" s="380">
        <v>996</v>
      </c>
      <c r="F1712" s="39">
        <v>41753</v>
      </c>
      <c r="G1712" s="38">
        <v>996</v>
      </c>
      <c r="H1712" s="98">
        <f t="shared" si="34"/>
        <v>0</v>
      </c>
      <c r="I1712" s="36" t="s">
        <v>12</v>
      </c>
    </row>
    <row r="1713" spans="1:9" x14ac:dyDescent="0.25">
      <c r="A1713" s="269"/>
      <c r="B1713" s="264" t="s">
        <v>2163</v>
      </c>
      <c r="C1713" s="522" t="s">
        <v>2819</v>
      </c>
      <c r="D1713" s="36" t="s">
        <v>260</v>
      </c>
      <c r="E1713" s="380">
        <v>3000</v>
      </c>
      <c r="F1713" s="39">
        <v>41753</v>
      </c>
      <c r="G1713" s="38">
        <v>3000</v>
      </c>
      <c r="H1713" s="98">
        <f t="shared" si="34"/>
        <v>0</v>
      </c>
      <c r="I1713" s="36" t="s">
        <v>65</v>
      </c>
    </row>
    <row r="1714" spans="1:9" x14ac:dyDescent="0.25">
      <c r="A1714" s="269"/>
      <c r="B1714" s="264" t="s">
        <v>2164</v>
      </c>
      <c r="C1714" s="522" t="s">
        <v>2819</v>
      </c>
      <c r="D1714" s="36" t="s">
        <v>883</v>
      </c>
      <c r="E1714" s="380">
        <v>845.2</v>
      </c>
      <c r="F1714" s="39">
        <v>41753</v>
      </c>
      <c r="G1714" s="38">
        <v>845.2</v>
      </c>
      <c r="H1714" s="98">
        <f t="shared" si="34"/>
        <v>0</v>
      </c>
      <c r="I1714" s="36"/>
    </row>
    <row r="1715" spans="1:9" x14ac:dyDescent="0.25">
      <c r="A1715" s="269"/>
      <c r="B1715" s="264" t="s">
        <v>2165</v>
      </c>
      <c r="C1715" s="522" t="s">
        <v>2819</v>
      </c>
      <c r="D1715" s="36" t="s">
        <v>2919</v>
      </c>
      <c r="E1715" s="380">
        <v>28570</v>
      </c>
      <c r="F1715" s="55" t="s">
        <v>2920</v>
      </c>
      <c r="G1715" s="38">
        <v>28570</v>
      </c>
      <c r="H1715" s="98">
        <f t="shared" si="34"/>
        <v>0</v>
      </c>
      <c r="I1715" s="36" t="s">
        <v>65</v>
      </c>
    </row>
    <row r="1716" spans="1:9" x14ac:dyDescent="0.25">
      <c r="A1716" s="269"/>
      <c r="B1716" s="264" t="s">
        <v>2166</v>
      </c>
      <c r="C1716" s="522" t="s">
        <v>2819</v>
      </c>
      <c r="D1716" s="36" t="s">
        <v>50</v>
      </c>
      <c r="E1716" s="380">
        <v>6704.2</v>
      </c>
      <c r="F1716" s="39">
        <v>41753</v>
      </c>
      <c r="G1716" s="38">
        <v>6704.2</v>
      </c>
      <c r="H1716" s="98">
        <f t="shared" si="34"/>
        <v>0</v>
      </c>
      <c r="I1716" s="36"/>
    </row>
    <row r="1717" spans="1:9" x14ac:dyDescent="0.25">
      <c r="A1717" s="269"/>
      <c r="B1717" s="264" t="s">
        <v>2167</v>
      </c>
      <c r="C1717" s="522" t="s">
        <v>2819</v>
      </c>
      <c r="D1717" s="36" t="s">
        <v>2427</v>
      </c>
      <c r="E1717" s="380">
        <v>1646</v>
      </c>
      <c r="F1717" s="43" t="s">
        <v>2921</v>
      </c>
      <c r="G1717" s="38">
        <v>1646</v>
      </c>
      <c r="H1717" s="98">
        <f t="shared" si="34"/>
        <v>0</v>
      </c>
      <c r="I1717" s="36"/>
    </row>
    <row r="1718" spans="1:9" x14ac:dyDescent="0.25">
      <c r="A1718" s="269"/>
      <c r="B1718" s="264"/>
      <c r="C1718" s="434"/>
      <c r="D1718" s="37" t="s">
        <v>1206</v>
      </c>
      <c r="E1718" s="38"/>
      <c r="F1718" s="436"/>
      <c r="G1718" s="38"/>
      <c r="H1718" s="98"/>
    </row>
    <row r="1719" spans="1:9" x14ac:dyDescent="0.25">
      <c r="A1719" s="263"/>
      <c r="B1719" s="369"/>
      <c r="C1719" s="285"/>
      <c r="D1719" s="37" t="s">
        <v>1207</v>
      </c>
      <c r="E1719" s="38"/>
      <c r="F1719" s="436"/>
      <c r="G1719" s="38"/>
      <c r="H1719" s="398"/>
    </row>
    <row r="1720" spans="1:9" x14ac:dyDescent="0.25">
      <c r="A1720" s="269"/>
      <c r="B1720" s="264"/>
      <c r="C1720" s="283"/>
      <c r="D1720" s="36" t="s">
        <v>1206</v>
      </c>
      <c r="E1720" s="40"/>
      <c r="F1720" s="439"/>
      <c r="G1720" s="40"/>
      <c r="H1720" s="60"/>
    </row>
    <row r="1721" spans="1:9" ht="18.75" x14ac:dyDescent="0.3">
      <c r="A1721" s="592" t="str">
        <f>A1652</f>
        <v>REMISIONES DE    ABRIL         2 0 1 4</v>
      </c>
      <c r="B1721" s="592"/>
      <c r="C1721" s="592"/>
      <c r="D1721" s="592"/>
      <c r="E1721" s="592"/>
      <c r="F1721" s="592"/>
      <c r="G1721" s="339"/>
      <c r="H1721" s="135"/>
    </row>
    <row r="1722" spans="1:9" ht="35.25" thickBot="1" x14ac:dyDescent="0.35">
      <c r="A1722" s="255" t="s">
        <v>1</v>
      </c>
      <c r="B1722" s="291" t="s">
        <v>2</v>
      </c>
      <c r="C1722" s="292"/>
      <c r="D1722" s="258" t="s">
        <v>1531</v>
      </c>
      <c r="E1722" s="259" t="s">
        <v>4</v>
      </c>
      <c r="F1722" s="418" t="s">
        <v>5</v>
      </c>
      <c r="G1722" s="419" t="s">
        <v>6</v>
      </c>
      <c r="H1722" s="420" t="s">
        <v>7</v>
      </c>
    </row>
    <row r="1723" spans="1:9" ht="15.75" thickTop="1" x14ac:dyDescent="0.25">
      <c r="A1723" s="362">
        <v>41753</v>
      </c>
      <c r="B1723" s="435" t="s">
        <v>2168</v>
      </c>
      <c r="C1723" s="522" t="s">
        <v>2819</v>
      </c>
      <c r="D1723" s="36" t="s">
        <v>49</v>
      </c>
      <c r="E1723" s="380">
        <v>1875.2</v>
      </c>
      <c r="F1723" s="39">
        <v>41753</v>
      </c>
      <c r="G1723" s="38">
        <v>1875.2</v>
      </c>
      <c r="H1723" s="449">
        <f t="shared" ref="H1723:H1786" si="35">E1723-G1723</f>
        <v>0</v>
      </c>
      <c r="I1723" s="36"/>
    </row>
    <row r="1724" spans="1:9" x14ac:dyDescent="0.25">
      <c r="A1724" s="269"/>
      <c r="B1724" s="264" t="s">
        <v>2169</v>
      </c>
      <c r="C1724" s="522" t="s">
        <v>2819</v>
      </c>
      <c r="D1724" s="36" t="s">
        <v>366</v>
      </c>
      <c r="E1724" s="380">
        <v>3627</v>
      </c>
      <c r="F1724" s="39">
        <v>41753</v>
      </c>
      <c r="G1724" s="38">
        <v>3627</v>
      </c>
      <c r="H1724" s="98">
        <f t="shared" si="35"/>
        <v>0</v>
      </c>
      <c r="I1724" s="36" t="s">
        <v>21</v>
      </c>
    </row>
    <row r="1725" spans="1:9" x14ac:dyDescent="0.25">
      <c r="A1725" s="269"/>
      <c r="B1725" s="264" t="s">
        <v>2170</v>
      </c>
      <c r="C1725" s="522" t="s">
        <v>2819</v>
      </c>
      <c r="D1725" s="36" t="s">
        <v>55</v>
      </c>
      <c r="E1725" s="380">
        <v>8032.9</v>
      </c>
      <c r="F1725" s="39">
        <v>41753</v>
      </c>
      <c r="G1725" s="38">
        <v>8032.9</v>
      </c>
      <c r="H1725" s="98">
        <f t="shared" si="35"/>
        <v>0</v>
      </c>
      <c r="I1725" s="36"/>
    </row>
    <row r="1726" spans="1:9" x14ac:dyDescent="0.25">
      <c r="A1726" s="269"/>
      <c r="B1726" s="264" t="s">
        <v>2171</v>
      </c>
      <c r="C1726" s="522" t="s">
        <v>2819</v>
      </c>
      <c r="D1726" s="36" t="s">
        <v>2883</v>
      </c>
      <c r="E1726" s="380">
        <v>1553</v>
      </c>
      <c r="F1726" s="39">
        <v>41753</v>
      </c>
      <c r="G1726" s="38">
        <v>1553</v>
      </c>
      <c r="H1726" s="98">
        <f t="shared" si="35"/>
        <v>0</v>
      </c>
      <c r="I1726" s="36" t="s">
        <v>65</v>
      </c>
    </row>
    <row r="1727" spans="1:9" x14ac:dyDescent="0.25">
      <c r="A1727" s="269"/>
      <c r="B1727" s="264" t="s">
        <v>2173</v>
      </c>
      <c r="C1727" s="522" t="s">
        <v>2819</v>
      </c>
      <c r="D1727" s="36" t="s">
        <v>2857</v>
      </c>
      <c r="E1727" s="380">
        <v>6192.6</v>
      </c>
      <c r="F1727" s="39">
        <v>41753</v>
      </c>
      <c r="G1727" s="38">
        <v>6192.6</v>
      </c>
      <c r="H1727" s="98">
        <f t="shared" si="35"/>
        <v>0</v>
      </c>
      <c r="I1727" s="36" t="s">
        <v>21</v>
      </c>
    </row>
    <row r="1728" spans="1:9" x14ac:dyDescent="0.25">
      <c r="A1728" s="269"/>
      <c r="B1728" s="264" t="s">
        <v>2174</v>
      </c>
      <c r="C1728" s="522" t="s">
        <v>2819</v>
      </c>
      <c r="D1728" s="36" t="s">
        <v>111</v>
      </c>
      <c r="E1728" s="380">
        <v>3620</v>
      </c>
      <c r="F1728" s="39">
        <v>41753</v>
      </c>
      <c r="G1728" s="38">
        <v>3620</v>
      </c>
      <c r="H1728" s="98">
        <f t="shared" si="35"/>
        <v>0</v>
      </c>
      <c r="I1728" s="36" t="s">
        <v>65</v>
      </c>
    </row>
    <row r="1729" spans="1:9" x14ac:dyDescent="0.25">
      <c r="A1729" s="269"/>
      <c r="B1729" s="264" t="s">
        <v>2175</v>
      </c>
      <c r="C1729" s="522" t="s">
        <v>2819</v>
      </c>
      <c r="D1729" s="36" t="s">
        <v>11</v>
      </c>
      <c r="E1729" s="380">
        <v>42197.5</v>
      </c>
      <c r="F1729" s="42">
        <v>41777</v>
      </c>
      <c r="G1729" s="44">
        <v>42197.5</v>
      </c>
      <c r="H1729" s="98">
        <f t="shared" si="35"/>
        <v>0</v>
      </c>
      <c r="I1729" s="36" t="s">
        <v>12</v>
      </c>
    </row>
    <row r="1730" spans="1:9" x14ac:dyDescent="0.25">
      <c r="A1730" s="269"/>
      <c r="B1730" s="264" t="s">
        <v>2177</v>
      </c>
      <c r="C1730" s="522" t="s">
        <v>2819</v>
      </c>
      <c r="D1730" s="36" t="s">
        <v>163</v>
      </c>
      <c r="E1730" s="380">
        <v>2496.5</v>
      </c>
      <c r="F1730" s="39">
        <v>41753</v>
      </c>
      <c r="G1730" s="38">
        <v>2496.5</v>
      </c>
      <c r="H1730" s="98">
        <f t="shared" si="35"/>
        <v>0</v>
      </c>
      <c r="I1730" s="36"/>
    </row>
    <row r="1731" spans="1:9" x14ac:dyDescent="0.25">
      <c r="A1731" s="269"/>
      <c r="B1731" s="264" t="s">
        <v>2178</v>
      </c>
      <c r="C1731" s="522" t="s">
        <v>2819</v>
      </c>
      <c r="D1731" s="36" t="s">
        <v>1036</v>
      </c>
      <c r="E1731" s="380">
        <v>9087</v>
      </c>
      <c r="F1731" s="39">
        <v>41753</v>
      </c>
      <c r="G1731" s="38">
        <v>9087</v>
      </c>
      <c r="H1731" s="98">
        <f t="shared" si="35"/>
        <v>0</v>
      </c>
      <c r="I1731" s="36"/>
    </row>
    <row r="1732" spans="1:9" x14ac:dyDescent="0.25">
      <c r="A1732" s="269"/>
      <c r="B1732" s="264" t="s">
        <v>2179</v>
      </c>
      <c r="C1732" s="522" t="s">
        <v>2819</v>
      </c>
      <c r="D1732" s="36" t="s">
        <v>47</v>
      </c>
      <c r="E1732" s="380">
        <v>4771.2</v>
      </c>
      <c r="F1732" s="39">
        <v>41754</v>
      </c>
      <c r="G1732" s="38">
        <v>4771.2</v>
      </c>
      <c r="H1732" s="98">
        <f t="shared" si="35"/>
        <v>0</v>
      </c>
      <c r="I1732" s="36" t="s">
        <v>217</v>
      </c>
    </row>
    <row r="1733" spans="1:9" x14ac:dyDescent="0.25">
      <c r="A1733" s="269"/>
      <c r="B1733" s="264" t="s">
        <v>2180</v>
      </c>
      <c r="C1733" s="522" t="s">
        <v>2819</v>
      </c>
      <c r="D1733" s="36" t="s">
        <v>2427</v>
      </c>
      <c r="E1733" s="380">
        <v>1838.6</v>
      </c>
      <c r="F1733" s="39">
        <v>41754</v>
      </c>
      <c r="G1733" s="38">
        <v>1838.6</v>
      </c>
      <c r="H1733" s="98">
        <f t="shared" si="35"/>
        <v>0</v>
      </c>
      <c r="I1733" s="36" t="s">
        <v>217</v>
      </c>
    </row>
    <row r="1734" spans="1:9" x14ac:dyDescent="0.25">
      <c r="A1734" s="269"/>
      <c r="B1734" s="264" t="s">
        <v>2181</v>
      </c>
      <c r="C1734" s="522" t="s">
        <v>2819</v>
      </c>
      <c r="D1734" s="20" t="s">
        <v>57</v>
      </c>
      <c r="E1734" s="315">
        <v>1410</v>
      </c>
      <c r="F1734" s="53">
        <v>41754</v>
      </c>
      <c r="G1734" s="52">
        <v>1410</v>
      </c>
      <c r="H1734" s="98">
        <f t="shared" si="35"/>
        <v>0</v>
      </c>
      <c r="I1734" s="20" t="s">
        <v>217</v>
      </c>
    </row>
    <row r="1735" spans="1:9" x14ac:dyDescent="0.25">
      <c r="A1735" s="269"/>
      <c r="B1735" s="264" t="s">
        <v>2182</v>
      </c>
      <c r="C1735" s="522" t="s">
        <v>2819</v>
      </c>
      <c r="D1735" s="36" t="s">
        <v>1793</v>
      </c>
      <c r="E1735" s="380">
        <v>1264.5</v>
      </c>
      <c r="F1735" s="39">
        <v>41754</v>
      </c>
      <c r="G1735" s="38">
        <v>1264.5</v>
      </c>
      <c r="H1735" s="98">
        <f t="shared" si="35"/>
        <v>0</v>
      </c>
      <c r="I1735" s="36" t="s">
        <v>217</v>
      </c>
    </row>
    <row r="1736" spans="1:9" x14ac:dyDescent="0.25">
      <c r="A1736" s="269"/>
      <c r="B1736" s="264" t="s">
        <v>2183</v>
      </c>
      <c r="C1736" s="522" t="s">
        <v>2819</v>
      </c>
      <c r="D1736" s="20" t="s">
        <v>29</v>
      </c>
      <c r="E1736" s="315">
        <v>4411.5</v>
      </c>
      <c r="F1736" s="317" t="s">
        <v>2922</v>
      </c>
      <c r="G1736" s="326">
        <v>4411.5</v>
      </c>
      <c r="H1736" s="98">
        <f t="shared" si="35"/>
        <v>0</v>
      </c>
      <c r="I1736" s="20" t="s">
        <v>217</v>
      </c>
    </row>
    <row r="1737" spans="1:9" x14ac:dyDescent="0.25">
      <c r="A1737" s="269"/>
      <c r="B1737" s="264" t="s">
        <v>2184</v>
      </c>
      <c r="C1737" s="522" t="s">
        <v>2819</v>
      </c>
      <c r="D1737" s="36" t="s">
        <v>1398</v>
      </c>
      <c r="E1737" s="380">
        <v>4347.2</v>
      </c>
      <c r="F1737" s="39">
        <v>41754</v>
      </c>
      <c r="G1737" s="38">
        <v>4347.2</v>
      </c>
      <c r="H1737" s="98">
        <f t="shared" si="35"/>
        <v>0</v>
      </c>
      <c r="I1737" s="36" t="s">
        <v>217</v>
      </c>
    </row>
    <row r="1738" spans="1:9" x14ac:dyDescent="0.25">
      <c r="A1738" s="269"/>
      <c r="B1738" s="264" t="s">
        <v>2185</v>
      </c>
      <c r="C1738" s="522" t="s">
        <v>2819</v>
      </c>
      <c r="D1738" s="36" t="s">
        <v>2923</v>
      </c>
      <c r="E1738" s="380">
        <v>1425</v>
      </c>
      <c r="F1738" s="39">
        <v>41754</v>
      </c>
      <c r="G1738" s="38">
        <v>1425</v>
      </c>
      <c r="H1738" s="98">
        <f t="shared" si="35"/>
        <v>0</v>
      </c>
      <c r="I1738" s="36" t="s">
        <v>217</v>
      </c>
    </row>
    <row r="1739" spans="1:9" x14ac:dyDescent="0.25">
      <c r="A1739" s="269"/>
      <c r="B1739" s="264" t="s">
        <v>2186</v>
      </c>
      <c r="C1739" s="522" t="s">
        <v>2819</v>
      </c>
      <c r="D1739" s="36" t="s">
        <v>2924</v>
      </c>
      <c r="E1739" s="380">
        <v>269</v>
      </c>
      <c r="F1739" s="39">
        <v>41753</v>
      </c>
      <c r="G1739" s="38">
        <v>269</v>
      </c>
      <c r="H1739" s="98">
        <f t="shared" si="35"/>
        <v>0</v>
      </c>
      <c r="I1739" s="36"/>
    </row>
    <row r="1740" spans="1:9" x14ac:dyDescent="0.25">
      <c r="A1740" s="269"/>
      <c r="B1740" s="264" t="s">
        <v>2188</v>
      </c>
      <c r="C1740" s="522" t="s">
        <v>2819</v>
      </c>
      <c r="D1740" s="36" t="s">
        <v>2803</v>
      </c>
      <c r="E1740" s="380">
        <v>1983.5</v>
      </c>
      <c r="F1740" s="39">
        <v>41753</v>
      </c>
      <c r="G1740" s="38">
        <v>1983.5</v>
      </c>
      <c r="H1740" s="98">
        <f t="shared" si="35"/>
        <v>0</v>
      </c>
      <c r="I1740" s="36"/>
    </row>
    <row r="1741" spans="1:9" x14ac:dyDescent="0.25">
      <c r="A1741" s="269"/>
      <c r="B1741" s="264" t="s">
        <v>2190</v>
      </c>
      <c r="C1741" s="522" t="s">
        <v>2819</v>
      </c>
      <c r="D1741" s="36" t="s">
        <v>490</v>
      </c>
      <c r="E1741" s="380">
        <v>1553</v>
      </c>
      <c r="F1741" s="63" t="s">
        <v>2925</v>
      </c>
      <c r="G1741" s="38">
        <v>1553</v>
      </c>
      <c r="H1741" s="98">
        <f t="shared" si="35"/>
        <v>0</v>
      </c>
      <c r="I1741" s="36" t="s">
        <v>217</v>
      </c>
    </row>
    <row r="1742" spans="1:9" x14ac:dyDescent="0.25">
      <c r="A1742" s="269"/>
      <c r="B1742" s="264" t="s">
        <v>2191</v>
      </c>
      <c r="C1742" s="522" t="s">
        <v>2819</v>
      </c>
      <c r="D1742" s="36" t="s">
        <v>22</v>
      </c>
      <c r="E1742" s="380">
        <v>4509</v>
      </c>
      <c r="F1742" s="39">
        <v>41753</v>
      </c>
      <c r="G1742" s="38">
        <v>4509</v>
      </c>
      <c r="H1742" s="98">
        <f t="shared" si="35"/>
        <v>0</v>
      </c>
      <c r="I1742" s="36"/>
    </row>
    <row r="1743" spans="1:9" x14ac:dyDescent="0.25">
      <c r="A1743" s="269"/>
      <c r="B1743" s="264" t="s">
        <v>2192</v>
      </c>
      <c r="C1743" s="522" t="s">
        <v>2819</v>
      </c>
      <c r="D1743" s="36" t="s">
        <v>253</v>
      </c>
      <c r="E1743" s="380">
        <v>4688</v>
      </c>
      <c r="F1743" s="39">
        <v>41753</v>
      </c>
      <c r="G1743" s="38">
        <v>4688</v>
      </c>
      <c r="H1743" s="98">
        <f t="shared" si="35"/>
        <v>0</v>
      </c>
      <c r="I1743" s="36" t="s">
        <v>21</v>
      </c>
    </row>
    <row r="1744" spans="1:9" x14ac:dyDescent="0.25">
      <c r="A1744" s="269"/>
      <c r="B1744" s="264" t="s">
        <v>2194</v>
      </c>
      <c r="C1744" s="522" t="s">
        <v>2819</v>
      </c>
      <c r="D1744" s="36" t="s">
        <v>74</v>
      </c>
      <c r="E1744" s="380">
        <v>24093</v>
      </c>
      <c r="F1744" s="39">
        <v>41753</v>
      </c>
      <c r="G1744" s="38">
        <v>24093</v>
      </c>
      <c r="H1744" s="98">
        <f t="shared" si="35"/>
        <v>0</v>
      </c>
      <c r="I1744" s="36"/>
    </row>
    <row r="1745" spans="1:9" x14ac:dyDescent="0.25">
      <c r="A1745" s="269"/>
      <c r="B1745" s="264" t="s">
        <v>2195</v>
      </c>
      <c r="C1745" s="522" t="s">
        <v>2819</v>
      </c>
      <c r="D1745" s="36" t="s">
        <v>130</v>
      </c>
      <c r="E1745" s="380">
        <v>13967</v>
      </c>
      <c r="F1745" s="55" t="s">
        <v>2926</v>
      </c>
      <c r="G1745" s="38">
        <v>13967</v>
      </c>
      <c r="H1745" s="98">
        <f t="shared" si="35"/>
        <v>0</v>
      </c>
      <c r="I1745" s="36" t="s">
        <v>21</v>
      </c>
    </row>
    <row r="1746" spans="1:9" x14ac:dyDescent="0.25">
      <c r="A1746" s="269"/>
      <c r="B1746" s="264" t="s">
        <v>2196</v>
      </c>
      <c r="C1746" s="522" t="s">
        <v>2819</v>
      </c>
      <c r="D1746" s="36" t="s">
        <v>772</v>
      </c>
      <c r="E1746" s="380">
        <v>196</v>
      </c>
      <c r="F1746" s="39">
        <v>41753</v>
      </c>
      <c r="G1746" s="38">
        <v>196</v>
      </c>
      <c r="H1746" s="98">
        <f t="shared" si="35"/>
        <v>0</v>
      </c>
      <c r="I1746" s="36"/>
    </row>
    <row r="1747" spans="1:9" x14ac:dyDescent="0.25">
      <c r="A1747" s="269"/>
      <c r="B1747" s="264" t="s">
        <v>2198</v>
      </c>
      <c r="C1747" s="522" t="s">
        <v>2819</v>
      </c>
      <c r="D1747" s="36" t="s">
        <v>502</v>
      </c>
      <c r="E1747" s="380">
        <v>633</v>
      </c>
      <c r="F1747" s="39">
        <v>41753</v>
      </c>
      <c r="G1747" s="38">
        <v>633</v>
      </c>
      <c r="H1747" s="98">
        <f t="shared" si="35"/>
        <v>0</v>
      </c>
      <c r="I1747" s="36"/>
    </row>
    <row r="1748" spans="1:9" x14ac:dyDescent="0.25">
      <c r="A1748" s="269"/>
      <c r="B1748" s="264" t="s">
        <v>2199</v>
      </c>
      <c r="C1748" s="522" t="s">
        <v>2819</v>
      </c>
      <c r="D1748" s="36" t="s">
        <v>8</v>
      </c>
      <c r="E1748" s="380">
        <v>343</v>
      </c>
      <c r="F1748" s="39">
        <v>41753</v>
      </c>
      <c r="G1748" s="38">
        <v>343</v>
      </c>
      <c r="H1748" s="98">
        <f t="shared" si="35"/>
        <v>0</v>
      </c>
      <c r="I1748" s="36" t="s">
        <v>8</v>
      </c>
    </row>
    <row r="1749" spans="1:9" x14ac:dyDescent="0.25">
      <c r="A1749" s="269"/>
      <c r="B1749" s="264" t="s">
        <v>2200</v>
      </c>
      <c r="C1749" s="522" t="s">
        <v>2819</v>
      </c>
      <c r="D1749" s="36" t="s">
        <v>23</v>
      </c>
      <c r="E1749" s="380">
        <v>1066</v>
      </c>
      <c r="F1749" s="39">
        <v>41753</v>
      </c>
      <c r="G1749" s="38">
        <v>1066</v>
      </c>
      <c r="H1749" s="98">
        <f t="shared" si="35"/>
        <v>0</v>
      </c>
      <c r="I1749" s="36"/>
    </row>
    <row r="1750" spans="1:9" x14ac:dyDescent="0.25">
      <c r="A1750" s="269"/>
      <c r="B1750" s="264" t="s">
        <v>2202</v>
      </c>
      <c r="C1750" s="522" t="s">
        <v>2819</v>
      </c>
      <c r="D1750" s="36" t="s">
        <v>78</v>
      </c>
      <c r="E1750" s="380">
        <v>3654</v>
      </c>
      <c r="F1750" s="39">
        <v>41754</v>
      </c>
      <c r="G1750" s="38">
        <v>3654</v>
      </c>
      <c r="H1750" s="98">
        <f t="shared" si="35"/>
        <v>0</v>
      </c>
      <c r="I1750" s="36" t="s">
        <v>27</v>
      </c>
    </row>
    <row r="1751" spans="1:9" x14ac:dyDescent="0.25">
      <c r="A1751" s="269"/>
      <c r="B1751" s="264" t="s">
        <v>2203</v>
      </c>
      <c r="C1751" s="522" t="s">
        <v>2819</v>
      </c>
      <c r="D1751" s="36" t="s">
        <v>80</v>
      </c>
      <c r="E1751" s="380">
        <v>2367</v>
      </c>
      <c r="F1751" s="43" t="s">
        <v>2927</v>
      </c>
      <c r="G1751" s="38">
        <v>2367</v>
      </c>
      <c r="H1751" s="98">
        <f t="shared" si="35"/>
        <v>0</v>
      </c>
      <c r="I1751" s="36" t="s">
        <v>27</v>
      </c>
    </row>
    <row r="1752" spans="1:9" x14ac:dyDescent="0.25">
      <c r="A1752" s="269"/>
      <c r="B1752" s="264" t="s">
        <v>2204</v>
      </c>
      <c r="C1752" s="522" t="s">
        <v>2819</v>
      </c>
      <c r="D1752" s="36" t="s">
        <v>258</v>
      </c>
      <c r="E1752" s="380">
        <v>1410</v>
      </c>
      <c r="F1752" s="39">
        <v>41754</v>
      </c>
      <c r="G1752" s="38">
        <v>1410</v>
      </c>
      <c r="H1752" s="98">
        <f t="shared" si="35"/>
        <v>0</v>
      </c>
      <c r="I1752" s="36" t="s">
        <v>27</v>
      </c>
    </row>
    <row r="1753" spans="1:9" x14ac:dyDescent="0.25">
      <c r="A1753" s="269"/>
      <c r="B1753" s="264" t="s">
        <v>2205</v>
      </c>
      <c r="C1753" s="522" t="s">
        <v>2819</v>
      </c>
      <c r="D1753" s="36" t="s">
        <v>233</v>
      </c>
      <c r="E1753" s="380">
        <v>446.5</v>
      </c>
      <c r="F1753" s="39">
        <v>41754</v>
      </c>
      <c r="G1753" s="38">
        <v>446.5</v>
      </c>
      <c r="H1753" s="98">
        <f t="shared" si="35"/>
        <v>0</v>
      </c>
      <c r="I1753" s="36" t="s">
        <v>27</v>
      </c>
    </row>
    <row r="1754" spans="1:9" x14ac:dyDescent="0.25">
      <c r="A1754" s="269"/>
      <c r="B1754" s="264" t="s">
        <v>2206</v>
      </c>
      <c r="C1754" s="522" t="s">
        <v>2819</v>
      </c>
      <c r="D1754" s="36" t="s">
        <v>2928</v>
      </c>
      <c r="E1754" s="380">
        <v>660</v>
      </c>
      <c r="F1754" s="39">
        <v>41754</v>
      </c>
      <c r="G1754" s="38">
        <v>660</v>
      </c>
      <c r="H1754" s="98">
        <f t="shared" si="35"/>
        <v>0</v>
      </c>
      <c r="I1754" s="36" t="s">
        <v>27</v>
      </c>
    </row>
    <row r="1755" spans="1:9" x14ac:dyDescent="0.25">
      <c r="A1755" s="269"/>
      <c r="B1755" s="264" t="s">
        <v>2207</v>
      </c>
      <c r="C1755" s="522" t="s">
        <v>2819</v>
      </c>
      <c r="D1755" s="36" t="s">
        <v>561</v>
      </c>
      <c r="E1755" s="380">
        <v>14972</v>
      </c>
      <c r="F1755" s="39">
        <v>41754</v>
      </c>
      <c r="G1755" s="38">
        <v>14972</v>
      </c>
      <c r="H1755" s="98">
        <f t="shared" si="35"/>
        <v>0</v>
      </c>
      <c r="I1755" s="36" t="s">
        <v>27</v>
      </c>
    </row>
    <row r="1756" spans="1:9" x14ac:dyDescent="0.25">
      <c r="A1756" s="269"/>
      <c r="B1756" s="264" t="s">
        <v>2208</v>
      </c>
      <c r="C1756" s="522" t="s">
        <v>2819</v>
      </c>
      <c r="D1756" s="36" t="s">
        <v>1087</v>
      </c>
      <c r="E1756" s="380">
        <v>3393</v>
      </c>
      <c r="F1756" s="39">
        <v>41754</v>
      </c>
      <c r="G1756" s="38">
        <v>3393</v>
      </c>
      <c r="H1756" s="98">
        <f t="shared" si="35"/>
        <v>0</v>
      </c>
      <c r="I1756" s="36" t="s">
        <v>27</v>
      </c>
    </row>
    <row r="1757" spans="1:9" x14ac:dyDescent="0.25">
      <c r="A1757" s="269"/>
      <c r="B1757" s="264" t="s">
        <v>2209</v>
      </c>
      <c r="C1757" s="522" t="s">
        <v>2819</v>
      </c>
      <c r="D1757" s="36" t="s">
        <v>231</v>
      </c>
      <c r="E1757" s="380">
        <v>2131</v>
      </c>
      <c r="F1757" s="39">
        <v>41754</v>
      </c>
      <c r="G1757" s="38">
        <v>2131</v>
      </c>
      <c r="H1757" s="98">
        <f t="shared" si="35"/>
        <v>0</v>
      </c>
      <c r="I1757" s="36" t="s">
        <v>27</v>
      </c>
    </row>
    <row r="1758" spans="1:9" x14ac:dyDescent="0.25">
      <c r="A1758" s="269"/>
      <c r="B1758" s="264" t="s">
        <v>2210</v>
      </c>
      <c r="C1758" s="522" t="s">
        <v>2819</v>
      </c>
      <c r="D1758" s="36" t="s">
        <v>36</v>
      </c>
      <c r="E1758" s="380">
        <v>4044</v>
      </c>
      <c r="F1758" s="39">
        <v>41754</v>
      </c>
      <c r="G1758" s="38">
        <v>4044</v>
      </c>
      <c r="H1758" s="98">
        <f t="shared" si="35"/>
        <v>0</v>
      </c>
      <c r="I1758" s="36" t="s">
        <v>27</v>
      </c>
    </row>
    <row r="1759" spans="1:9" x14ac:dyDescent="0.25">
      <c r="A1759" s="269"/>
      <c r="B1759" s="264" t="s">
        <v>2211</v>
      </c>
      <c r="C1759" s="522" t="s">
        <v>2819</v>
      </c>
      <c r="D1759" s="36" t="s">
        <v>2566</v>
      </c>
      <c r="E1759" s="380">
        <v>4032</v>
      </c>
      <c r="F1759" s="63" t="s">
        <v>2929</v>
      </c>
      <c r="G1759" s="38">
        <v>4032</v>
      </c>
      <c r="H1759" s="98">
        <f t="shared" si="35"/>
        <v>0</v>
      </c>
      <c r="I1759" s="36" t="s">
        <v>27</v>
      </c>
    </row>
    <row r="1760" spans="1:9" x14ac:dyDescent="0.25">
      <c r="A1760" s="269"/>
      <c r="B1760" s="264" t="s">
        <v>2212</v>
      </c>
      <c r="C1760" s="522" t="s">
        <v>2819</v>
      </c>
      <c r="D1760" s="36" t="s">
        <v>307</v>
      </c>
      <c r="E1760" s="380">
        <v>27472.9</v>
      </c>
      <c r="F1760" s="63" t="s">
        <v>2930</v>
      </c>
      <c r="G1760" s="38">
        <v>27472.9</v>
      </c>
      <c r="H1760" s="98">
        <f t="shared" si="35"/>
        <v>0</v>
      </c>
      <c r="I1760" s="36" t="s">
        <v>27</v>
      </c>
    </row>
    <row r="1761" spans="1:9" x14ac:dyDescent="0.25">
      <c r="A1761" s="269"/>
      <c r="B1761" s="264" t="s">
        <v>2213</v>
      </c>
      <c r="C1761" s="522" t="s">
        <v>2819</v>
      </c>
      <c r="D1761" s="36" t="s">
        <v>351</v>
      </c>
      <c r="E1761" s="380">
        <v>2835</v>
      </c>
      <c r="F1761" s="39">
        <v>41754</v>
      </c>
      <c r="G1761" s="38">
        <v>2835</v>
      </c>
      <c r="H1761" s="98">
        <f t="shared" si="35"/>
        <v>0</v>
      </c>
      <c r="I1761" s="36" t="s">
        <v>27</v>
      </c>
    </row>
    <row r="1762" spans="1:9" x14ac:dyDescent="0.25">
      <c r="A1762" s="269"/>
      <c r="B1762" s="264" t="s">
        <v>2215</v>
      </c>
      <c r="C1762" s="522" t="s">
        <v>2819</v>
      </c>
      <c r="D1762" s="36" t="s">
        <v>312</v>
      </c>
      <c r="E1762" s="380">
        <v>5513</v>
      </c>
      <c r="F1762" s="39">
        <v>41753</v>
      </c>
      <c r="G1762" s="38">
        <v>5513</v>
      </c>
      <c r="H1762" s="98">
        <f t="shared" si="35"/>
        <v>0</v>
      </c>
      <c r="I1762" s="36" t="s">
        <v>65</v>
      </c>
    </row>
    <row r="1763" spans="1:9" x14ac:dyDescent="0.25">
      <c r="A1763" s="269"/>
      <c r="B1763" s="264" t="s">
        <v>2217</v>
      </c>
      <c r="C1763" s="522" t="s">
        <v>2819</v>
      </c>
      <c r="D1763" s="36" t="s">
        <v>253</v>
      </c>
      <c r="E1763" s="380">
        <v>441</v>
      </c>
      <c r="F1763" s="39">
        <v>41753</v>
      </c>
      <c r="G1763" s="38">
        <v>441</v>
      </c>
      <c r="H1763" s="98">
        <f t="shared" si="35"/>
        <v>0</v>
      </c>
      <c r="I1763" s="36"/>
    </row>
    <row r="1764" spans="1:9" x14ac:dyDescent="0.25">
      <c r="A1764" s="269"/>
      <c r="B1764" s="264" t="s">
        <v>2218</v>
      </c>
      <c r="C1764" s="522" t="s">
        <v>2819</v>
      </c>
      <c r="D1764" s="36" t="s">
        <v>8</v>
      </c>
      <c r="E1764" s="380">
        <v>1431</v>
      </c>
      <c r="F1764" s="39">
        <v>41753</v>
      </c>
      <c r="G1764" s="38">
        <v>1431</v>
      </c>
      <c r="H1764" s="98">
        <f t="shared" si="35"/>
        <v>0</v>
      </c>
      <c r="I1764" s="36" t="s">
        <v>8</v>
      </c>
    </row>
    <row r="1765" spans="1:9" x14ac:dyDescent="0.25">
      <c r="A1765" s="269"/>
      <c r="B1765" s="264" t="s">
        <v>2219</v>
      </c>
      <c r="C1765" s="522" t="s">
        <v>2819</v>
      </c>
      <c r="D1765" s="36" t="s">
        <v>16</v>
      </c>
      <c r="E1765" s="380">
        <v>15030</v>
      </c>
      <c r="F1765" s="42">
        <v>41781</v>
      </c>
      <c r="G1765" s="44">
        <v>15030</v>
      </c>
      <c r="H1765" s="98">
        <f t="shared" si="35"/>
        <v>0</v>
      </c>
      <c r="I1765" s="36"/>
    </row>
    <row r="1766" spans="1:9" x14ac:dyDescent="0.25">
      <c r="A1766" s="269"/>
      <c r="B1766" s="264" t="s">
        <v>2221</v>
      </c>
      <c r="C1766" s="522" t="s">
        <v>2819</v>
      </c>
      <c r="D1766" s="36" t="s">
        <v>160</v>
      </c>
      <c r="E1766" s="380">
        <v>118075.8</v>
      </c>
      <c r="F1766" s="42" t="s">
        <v>2931</v>
      </c>
      <c r="G1766" s="38">
        <v>118075.8</v>
      </c>
      <c r="H1766" s="98">
        <f t="shared" si="35"/>
        <v>0</v>
      </c>
      <c r="I1766" s="36" t="s">
        <v>162</v>
      </c>
    </row>
    <row r="1767" spans="1:9" x14ac:dyDescent="0.25">
      <c r="A1767" s="269"/>
      <c r="B1767" s="264" t="s">
        <v>2223</v>
      </c>
      <c r="C1767" s="522" t="s">
        <v>2819</v>
      </c>
      <c r="D1767" s="36" t="s">
        <v>358</v>
      </c>
      <c r="E1767" s="380">
        <v>45710</v>
      </c>
      <c r="F1767" s="39">
        <v>41759</v>
      </c>
      <c r="G1767" s="38">
        <v>45710</v>
      </c>
      <c r="H1767" s="98">
        <f t="shared" si="35"/>
        <v>0</v>
      </c>
      <c r="I1767" s="36" t="s">
        <v>162</v>
      </c>
    </row>
    <row r="1768" spans="1:9" x14ac:dyDescent="0.25">
      <c r="A1768" s="269"/>
      <c r="B1768" s="264" t="s">
        <v>2224</v>
      </c>
      <c r="C1768" s="522" t="s">
        <v>2819</v>
      </c>
      <c r="D1768" s="36" t="s">
        <v>175</v>
      </c>
      <c r="E1768" s="380">
        <v>11115.84</v>
      </c>
      <c r="F1768" s="42" t="s">
        <v>2932</v>
      </c>
      <c r="G1768" s="38">
        <v>11115.84</v>
      </c>
      <c r="H1768" s="98">
        <f t="shared" si="35"/>
        <v>0</v>
      </c>
      <c r="I1768" s="36" t="s">
        <v>162</v>
      </c>
    </row>
    <row r="1769" spans="1:9" x14ac:dyDescent="0.25">
      <c r="A1769" s="269"/>
      <c r="B1769" s="264" t="s">
        <v>2225</v>
      </c>
      <c r="C1769" s="522" t="s">
        <v>2819</v>
      </c>
      <c r="D1769" s="36" t="s">
        <v>180</v>
      </c>
      <c r="E1769" s="380">
        <v>460</v>
      </c>
      <c r="F1769" s="39">
        <v>41753</v>
      </c>
      <c r="G1769" s="38">
        <v>460</v>
      </c>
      <c r="H1769" s="98">
        <f t="shared" si="35"/>
        <v>0</v>
      </c>
      <c r="I1769" s="36"/>
    </row>
    <row r="1770" spans="1:9" x14ac:dyDescent="0.25">
      <c r="A1770" s="269"/>
      <c r="B1770" s="264" t="s">
        <v>2226</v>
      </c>
      <c r="C1770" s="522" t="s">
        <v>2819</v>
      </c>
      <c r="D1770" s="36" t="s">
        <v>218</v>
      </c>
      <c r="E1770" s="380">
        <v>43266.5</v>
      </c>
      <c r="F1770" s="39">
        <v>41754</v>
      </c>
      <c r="G1770" s="38">
        <v>43266.5</v>
      </c>
      <c r="H1770" s="98">
        <f t="shared" si="35"/>
        <v>0</v>
      </c>
      <c r="I1770" s="36" t="s">
        <v>21</v>
      </c>
    </row>
    <row r="1771" spans="1:9" x14ac:dyDescent="0.25">
      <c r="A1771" s="269"/>
      <c r="B1771" s="264" t="s">
        <v>2227</v>
      </c>
      <c r="C1771" s="522" t="s">
        <v>2819</v>
      </c>
      <c r="D1771" s="36" t="s">
        <v>106</v>
      </c>
      <c r="E1771" s="380">
        <v>16779</v>
      </c>
      <c r="F1771" s="42">
        <v>41772</v>
      </c>
      <c r="G1771" s="44">
        <v>16779</v>
      </c>
      <c r="H1771" s="98">
        <f t="shared" si="35"/>
        <v>0</v>
      </c>
      <c r="I1771" s="36" t="s">
        <v>21</v>
      </c>
    </row>
    <row r="1772" spans="1:9" x14ac:dyDescent="0.25">
      <c r="A1772" s="269"/>
      <c r="B1772" s="264" t="s">
        <v>2228</v>
      </c>
      <c r="C1772" s="522" t="s">
        <v>2819</v>
      </c>
      <c r="D1772" s="36" t="s">
        <v>2933</v>
      </c>
      <c r="E1772" s="380">
        <v>17612</v>
      </c>
      <c r="F1772" s="39">
        <v>41755</v>
      </c>
      <c r="G1772" s="38">
        <v>17612</v>
      </c>
      <c r="H1772" s="98">
        <f t="shared" si="35"/>
        <v>0</v>
      </c>
      <c r="I1772" s="36" t="s">
        <v>162</v>
      </c>
    </row>
    <row r="1773" spans="1:9" x14ac:dyDescent="0.25">
      <c r="A1773" s="269"/>
      <c r="B1773" s="264" t="s">
        <v>2229</v>
      </c>
      <c r="C1773" s="522" t="s">
        <v>2819</v>
      </c>
      <c r="D1773" s="36" t="s">
        <v>14</v>
      </c>
      <c r="E1773" s="380">
        <v>10761</v>
      </c>
      <c r="F1773" s="39">
        <v>41754</v>
      </c>
      <c r="G1773" s="38">
        <v>10761</v>
      </c>
      <c r="H1773" s="98">
        <f t="shared" si="35"/>
        <v>0</v>
      </c>
      <c r="I1773" s="36" t="s">
        <v>21</v>
      </c>
    </row>
    <row r="1774" spans="1:9" x14ac:dyDescent="0.25">
      <c r="A1774" s="269"/>
      <c r="B1774" s="264" t="s">
        <v>2230</v>
      </c>
      <c r="C1774" s="522" t="s">
        <v>2819</v>
      </c>
      <c r="D1774" s="36" t="s">
        <v>74</v>
      </c>
      <c r="E1774" s="380">
        <v>766</v>
      </c>
      <c r="F1774" s="39">
        <v>41753</v>
      </c>
      <c r="G1774" s="38">
        <v>766</v>
      </c>
      <c r="H1774" s="98">
        <f t="shared" si="35"/>
        <v>0</v>
      </c>
      <c r="I1774" s="36"/>
    </row>
    <row r="1775" spans="1:9" x14ac:dyDescent="0.25">
      <c r="A1775" s="269"/>
      <c r="B1775" s="264" t="s">
        <v>2231</v>
      </c>
      <c r="C1775" s="522" t="s">
        <v>2819</v>
      </c>
      <c r="D1775" s="36" t="s">
        <v>269</v>
      </c>
      <c r="E1775" s="380">
        <v>10786</v>
      </c>
      <c r="F1775" s="39">
        <v>41755</v>
      </c>
      <c r="G1775" s="38">
        <v>10786</v>
      </c>
      <c r="H1775" s="98">
        <f t="shared" si="35"/>
        <v>0</v>
      </c>
      <c r="I1775" s="36" t="s">
        <v>162</v>
      </c>
    </row>
    <row r="1776" spans="1:9" x14ac:dyDescent="0.25">
      <c r="A1776" s="269"/>
      <c r="B1776" s="264" t="s">
        <v>2232</v>
      </c>
      <c r="C1776" s="522" t="s">
        <v>2819</v>
      </c>
      <c r="D1776" s="36" t="s">
        <v>652</v>
      </c>
      <c r="E1776" s="380">
        <v>12544</v>
      </c>
      <c r="F1776" s="39">
        <v>41753</v>
      </c>
      <c r="G1776" s="38">
        <v>12544</v>
      </c>
      <c r="H1776" s="98">
        <f t="shared" si="35"/>
        <v>0</v>
      </c>
      <c r="I1776" s="36"/>
    </row>
    <row r="1777" spans="1:9" x14ac:dyDescent="0.25">
      <c r="A1777" s="269"/>
      <c r="B1777" s="264" t="s">
        <v>2233</v>
      </c>
      <c r="C1777" s="522" t="s">
        <v>2819</v>
      </c>
      <c r="D1777" s="36" t="s">
        <v>2807</v>
      </c>
      <c r="E1777" s="380">
        <v>2475</v>
      </c>
      <c r="F1777" s="39">
        <v>41753</v>
      </c>
      <c r="G1777" s="38">
        <v>2475</v>
      </c>
      <c r="H1777" s="98">
        <f t="shared" si="35"/>
        <v>0</v>
      </c>
      <c r="I1777" s="36"/>
    </row>
    <row r="1778" spans="1:9" x14ac:dyDescent="0.25">
      <c r="A1778" s="269"/>
      <c r="B1778" s="264" t="s">
        <v>2234</v>
      </c>
      <c r="C1778" s="522" t="s">
        <v>2819</v>
      </c>
      <c r="D1778" s="36" t="s">
        <v>168</v>
      </c>
      <c r="E1778" s="380">
        <v>2829</v>
      </c>
      <c r="F1778" s="39">
        <v>41753</v>
      </c>
      <c r="G1778" s="38">
        <v>2829</v>
      </c>
      <c r="H1778" s="98">
        <f t="shared" si="35"/>
        <v>0</v>
      </c>
      <c r="I1778" s="36"/>
    </row>
    <row r="1779" spans="1:9" x14ac:dyDescent="0.25">
      <c r="A1779" s="269">
        <v>41754</v>
      </c>
      <c r="B1779" s="264" t="s">
        <v>2235</v>
      </c>
      <c r="C1779" s="522" t="s">
        <v>2819</v>
      </c>
      <c r="D1779" s="36" t="s">
        <v>2874</v>
      </c>
      <c r="E1779" s="40">
        <v>4598</v>
      </c>
      <c r="F1779" s="528" t="s">
        <v>2934</v>
      </c>
      <c r="G1779" s="121">
        <v>4598</v>
      </c>
      <c r="H1779" s="98">
        <f t="shared" si="35"/>
        <v>0</v>
      </c>
      <c r="I1779" s="40"/>
    </row>
    <row r="1780" spans="1:9" x14ac:dyDescent="0.25">
      <c r="A1780" s="269"/>
      <c r="B1780" s="264" t="s">
        <v>2236</v>
      </c>
      <c r="C1780" s="522" t="s">
        <v>2819</v>
      </c>
      <c r="D1780" s="36" t="s">
        <v>178</v>
      </c>
      <c r="E1780" s="40">
        <v>6706.5</v>
      </c>
      <c r="F1780" s="529">
        <v>41755</v>
      </c>
      <c r="G1780" s="40">
        <v>6706.5</v>
      </c>
      <c r="H1780" s="98">
        <f t="shared" si="35"/>
        <v>0</v>
      </c>
      <c r="I1780" s="36" t="s">
        <v>162</v>
      </c>
    </row>
    <row r="1781" spans="1:9" x14ac:dyDescent="0.25">
      <c r="A1781" s="269"/>
      <c r="B1781" s="264" t="s">
        <v>2239</v>
      </c>
      <c r="C1781" s="522" t="s">
        <v>2819</v>
      </c>
      <c r="D1781" s="36" t="s">
        <v>169</v>
      </c>
      <c r="E1781" s="40">
        <v>34609</v>
      </c>
      <c r="F1781" s="529">
        <v>41755</v>
      </c>
      <c r="G1781" s="40">
        <v>34609</v>
      </c>
      <c r="H1781" s="98">
        <f t="shared" si="35"/>
        <v>0</v>
      </c>
      <c r="I1781" s="36" t="s">
        <v>162</v>
      </c>
    </row>
    <row r="1782" spans="1:9" x14ac:dyDescent="0.25">
      <c r="A1782" s="269"/>
      <c r="B1782" s="264" t="s">
        <v>2241</v>
      </c>
      <c r="C1782" s="522" t="s">
        <v>2819</v>
      </c>
      <c r="D1782" s="36" t="s">
        <v>330</v>
      </c>
      <c r="E1782" s="40">
        <v>4489</v>
      </c>
      <c r="F1782" s="529">
        <v>41754</v>
      </c>
      <c r="G1782" s="40">
        <v>4489</v>
      </c>
      <c r="H1782" s="98">
        <f t="shared" si="35"/>
        <v>0</v>
      </c>
      <c r="I1782" s="36" t="s">
        <v>12</v>
      </c>
    </row>
    <row r="1783" spans="1:9" x14ac:dyDescent="0.25">
      <c r="A1783" s="269"/>
      <c r="B1783" s="264" t="s">
        <v>2242</v>
      </c>
      <c r="C1783" s="522" t="s">
        <v>2819</v>
      </c>
      <c r="D1783" s="36" t="s">
        <v>133</v>
      </c>
      <c r="E1783" s="40">
        <v>54453</v>
      </c>
      <c r="F1783" s="529">
        <v>41754</v>
      </c>
      <c r="G1783" s="40">
        <v>54453</v>
      </c>
      <c r="H1783" s="98">
        <f t="shared" si="35"/>
        <v>0</v>
      </c>
      <c r="I1783" s="36" t="s">
        <v>65</v>
      </c>
    </row>
    <row r="1784" spans="1:9" x14ac:dyDescent="0.25">
      <c r="A1784" s="269"/>
      <c r="B1784" s="264" t="s">
        <v>2244</v>
      </c>
      <c r="C1784" s="522" t="s">
        <v>2819</v>
      </c>
      <c r="D1784" s="36" t="s">
        <v>168</v>
      </c>
      <c r="E1784" s="40">
        <v>38550.5</v>
      </c>
      <c r="F1784" s="529">
        <v>41755</v>
      </c>
      <c r="G1784" s="40">
        <v>38550.5</v>
      </c>
      <c r="H1784" s="98">
        <f t="shared" si="35"/>
        <v>0</v>
      </c>
      <c r="I1784" s="36" t="s">
        <v>162</v>
      </c>
    </row>
    <row r="1785" spans="1:9" x14ac:dyDescent="0.25">
      <c r="A1785" s="269"/>
      <c r="B1785" s="264" t="s">
        <v>2245</v>
      </c>
      <c r="C1785" s="522" t="s">
        <v>2819</v>
      </c>
      <c r="D1785" s="36" t="s">
        <v>62</v>
      </c>
      <c r="E1785" s="40">
        <v>19342</v>
      </c>
      <c r="F1785" s="530" t="s">
        <v>2935</v>
      </c>
      <c r="G1785" s="40">
        <v>19342</v>
      </c>
      <c r="H1785" s="98">
        <f t="shared" si="35"/>
        <v>0</v>
      </c>
      <c r="I1785" s="36" t="s">
        <v>12</v>
      </c>
    </row>
    <row r="1786" spans="1:9" x14ac:dyDescent="0.25">
      <c r="A1786" s="269"/>
      <c r="B1786" s="264" t="s">
        <v>2246</v>
      </c>
      <c r="C1786" s="522" t="s">
        <v>2819</v>
      </c>
      <c r="D1786" s="36" t="s">
        <v>22</v>
      </c>
      <c r="E1786" s="40">
        <v>21214</v>
      </c>
      <c r="F1786" s="529">
        <v>41755</v>
      </c>
      <c r="G1786" s="40">
        <v>21214</v>
      </c>
      <c r="H1786" s="98">
        <f t="shared" si="35"/>
        <v>0</v>
      </c>
      <c r="I1786" s="36" t="s">
        <v>162</v>
      </c>
    </row>
    <row r="1787" spans="1:9" x14ac:dyDescent="0.25">
      <c r="A1787" s="269"/>
      <c r="B1787" s="264"/>
      <c r="C1787" s="434"/>
      <c r="D1787" s="37" t="s">
        <v>1206</v>
      </c>
      <c r="E1787" s="38"/>
      <c r="F1787" s="436"/>
      <c r="G1787" s="38"/>
      <c r="H1787" s="98"/>
    </row>
    <row r="1788" spans="1:9" x14ac:dyDescent="0.25">
      <c r="A1788" s="263"/>
      <c r="B1788" s="369"/>
      <c r="C1788" s="285"/>
      <c r="D1788" s="37" t="s">
        <v>1207</v>
      </c>
      <c r="E1788" s="38"/>
      <c r="F1788" s="436"/>
      <c r="G1788" s="38"/>
      <c r="H1788" s="398"/>
    </row>
    <row r="1789" spans="1:9" x14ac:dyDescent="0.25">
      <c r="A1789" s="269"/>
      <c r="B1789" s="264"/>
      <c r="C1789" s="283"/>
      <c r="D1789" s="36" t="s">
        <v>1206</v>
      </c>
      <c r="E1789" s="40"/>
      <c r="F1789" s="439"/>
      <c r="G1789" s="40"/>
      <c r="H1789" s="60"/>
    </row>
    <row r="1790" spans="1:9" ht="18.75" x14ac:dyDescent="0.3">
      <c r="A1790" s="592" t="str">
        <f>A1721</f>
        <v>REMISIONES DE    ABRIL         2 0 1 4</v>
      </c>
      <c r="B1790" s="592"/>
      <c r="C1790" s="592"/>
      <c r="D1790" s="592"/>
      <c r="E1790" s="592"/>
      <c r="F1790" s="592"/>
      <c r="G1790" s="339"/>
      <c r="H1790" s="135"/>
    </row>
    <row r="1791" spans="1:9" ht="35.25" thickBot="1" x14ac:dyDescent="0.35">
      <c r="A1791" s="255" t="s">
        <v>1</v>
      </c>
      <c r="B1791" s="291" t="s">
        <v>2</v>
      </c>
      <c r="C1791" s="292"/>
      <c r="D1791" s="258" t="s">
        <v>1531</v>
      </c>
      <c r="E1791" s="259" t="s">
        <v>4</v>
      </c>
      <c r="F1791" s="10" t="s">
        <v>5</v>
      </c>
      <c r="G1791" s="419" t="s">
        <v>6</v>
      </c>
      <c r="H1791" s="420" t="s">
        <v>7</v>
      </c>
    </row>
    <row r="1792" spans="1:9" ht="15.75" thickTop="1" x14ac:dyDescent="0.25">
      <c r="A1792" s="362">
        <v>41754</v>
      </c>
      <c r="B1792" s="435" t="s">
        <v>2247</v>
      </c>
      <c r="C1792" s="522" t="s">
        <v>2819</v>
      </c>
      <c r="D1792" s="36" t="s">
        <v>163</v>
      </c>
      <c r="E1792" s="380">
        <v>3876</v>
      </c>
      <c r="F1792" s="39">
        <v>41755</v>
      </c>
      <c r="G1792" s="38">
        <v>3876</v>
      </c>
      <c r="H1792" s="467">
        <f t="shared" ref="H1792:H1855" si="36">E1792-G1792</f>
        <v>0</v>
      </c>
      <c r="I1792" s="36" t="s">
        <v>162</v>
      </c>
    </row>
    <row r="1793" spans="1:9" x14ac:dyDescent="0.25">
      <c r="A1793" s="269"/>
      <c r="B1793" s="264" t="s">
        <v>2248</v>
      </c>
      <c r="C1793" s="522" t="s">
        <v>2819</v>
      </c>
      <c r="D1793" s="36" t="s">
        <v>546</v>
      </c>
      <c r="E1793" s="380">
        <v>1911</v>
      </c>
      <c r="F1793" s="39">
        <v>41755</v>
      </c>
      <c r="G1793" s="38">
        <v>1911</v>
      </c>
      <c r="H1793" s="98">
        <f t="shared" si="36"/>
        <v>0</v>
      </c>
      <c r="I1793" s="36" t="s">
        <v>162</v>
      </c>
    </row>
    <row r="1794" spans="1:9" x14ac:dyDescent="0.25">
      <c r="A1794" s="269"/>
      <c r="B1794" s="264" t="s">
        <v>2249</v>
      </c>
      <c r="C1794" s="522" t="s">
        <v>2819</v>
      </c>
      <c r="D1794" s="36" t="s">
        <v>2614</v>
      </c>
      <c r="E1794" s="380">
        <v>1000</v>
      </c>
      <c r="F1794" s="39">
        <v>41754</v>
      </c>
      <c r="G1794" s="38">
        <v>1000</v>
      </c>
      <c r="H1794" s="98">
        <f t="shared" si="36"/>
        <v>0</v>
      </c>
      <c r="I1794" s="36"/>
    </row>
    <row r="1795" spans="1:9" x14ac:dyDescent="0.25">
      <c r="A1795" s="269"/>
      <c r="B1795" s="264" t="s">
        <v>2250</v>
      </c>
      <c r="C1795" s="522" t="s">
        <v>2819</v>
      </c>
      <c r="D1795" s="36" t="s">
        <v>163</v>
      </c>
      <c r="E1795" s="380">
        <v>6981</v>
      </c>
      <c r="F1795" s="39">
        <v>41755</v>
      </c>
      <c r="G1795" s="38">
        <v>6981</v>
      </c>
      <c r="H1795" s="98">
        <f t="shared" si="36"/>
        <v>0</v>
      </c>
      <c r="I1795" s="36" t="s">
        <v>162</v>
      </c>
    </row>
    <row r="1796" spans="1:9" x14ac:dyDescent="0.25">
      <c r="A1796" s="269"/>
      <c r="B1796" s="264" t="s">
        <v>2251</v>
      </c>
      <c r="C1796" s="522" t="s">
        <v>2819</v>
      </c>
      <c r="D1796" s="36" t="s">
        <v>1568</v>
      </c>
      <c r="E1796" s="380">
        <v>3203</v>
      </c>
      <c r="F1796" s="39">
        <v>41759</v>
      </c>
      <c r="G1796" s="38">
        <v>3203</v>
      </c>
      <c r="H1796" s="98">
        <f t="shared" si="36"/>
        <v>0</v>
      </c>
      <c r="I1796" s="36"/>
    </row>
    <row r="1797" spans="1:9" x14ac:dyDescent="0.25">
      <c r="A1797" s="269"/>
      <c r="B1797" s="264" t="s">
        <v>2252</v>
      </c>
      <c r="C1797" s="522" t="s">
        <v>2819</v>
      </c>
      <c r="D1797" s="36" t="s">
        <v>28</v>
      </c>
      <c r="E1797" s="531">
        <v>6556.5</v>
      </c>
      <c r="F1797" s="39">
        <v>41754</v>
      </c>
      <c r="G1797" s="38">
        <v>6556.5</v>
      </c>
      <c r="H1797" s="98">
        <f t="shared" si="36"/>
        <v>0</v>
      </c>
      <c r="I1797" s="36"/>
    </row>
    <row r="1798" spans="1:9" x14ac:dyDescent="0.25">
      <c r="A1798" s="269"/>
      <c r="B1798" s="264" t="s">
        <v>2253</v>
      </c>
      <c r="C1798" s="522" t="s">
        <v>2819</v>
      </c>
      <c r="D1798" s="36" t="s">
        <v>23</v>
      </c>
      <c r="E1798" s="380">
        <v>4518</v>
      </c>
      <c r="F1798" s="39">
        <v>41754</v>
      </c>
      <c r="G1798" s="38">
        <v>4518</v>
      </c>
      <c r="H1798" s="98">
        <f t="shared" si="36"/>
        <v>0</v>
      </c>
      <c r="I1798" s="36"/>
    </row>
    <row r="1799" spans="1:9" x14ac:dyDescent="0.25">
      <c r="A1799" s="269"/>
      <c r="B1799" s="264" t="s">
        <v>2254</v>
      </c>
      <c r="C1799" s="522" t="s">
        <v>2819</v>
      </c>
      <c r="D1799" s="36" t="s">
        <v>8</v>
      </c>
      <c r="E1799" s="380">
        <v>3876.6</v>
      </c>
      <c r="F1799" s="39">
        <v>41754</v>
      </c>
      <c r="G1799" s="38">
        <v>3876.6</v>
      </c>
      <c r="H1799" s="98">
        <f t="shared" si="36"/>
        <v>0</v>
      </c>
      <c r="I1799" s="36" t="s">
        <v>8</v>
      </c>
    </row>
    <row r="1800" spans="1:9" x14ac:dyDescent="0.25">
      <c r="A1800" s="269"/>
      <c r="B1800" s="264" t="s">
        <v>2256</v>
      </c>
      <c r="C1800" s="522" t="s">
        <v>2819</v>
      </c>
      <c r="D1800" s="36" t="s">
        <v>616</v>
      </c>
      <c r="E1800" s="380">
        <v>10221.5</v>
      </c>
      <c r="F1800" s="42" t="s">
        <v>2936</v>
      </c>
      <c r="G1800" s="38">
        <v>10221.5</v>
      </c>
      <c r="H1800" s="98">
        <f t="shared" si="36"/>
        <v>0</v>
      </c>
      <c r="I1800" s="36" t="s">
        <v>12</v>
      </c>
    </row>
    <row r="1801" spans="1:9" x14ac:dyDescent="0.25">
      <c r="A1801" s="269"/>
      <c r="B1801" s="264" t="s">
        <v>2257</v>
      </c>
      <c r="C1801" s="522" t="s">
        <v>2819</v>
      </c>
      <c r="D1801" s="36" t="s">
        <v>2813</v>
      </c>
      <c r="E1801" s="380">
        <v>5795</v>
      </c>
      <c r="F1801" s="39">
        <v>41754</v>
      </c>
      <c r="G1801" s="38">
        <v>5795</v>
      </c>
      <c r="H1801" s="98">
        <f t="shared" si="36"/>
        <v>0</v>
      </c>
      <c r="I1801" s="36"/>
    </row>
    <row r="1802" spans="1:9" x14ac:dyDescent="0.25">
      <c r="A1802" s="269"/>
      <c r="B1802" s="264" t="s">
        <v>2258</v>
      </c>
      <c r="C1802" s="522" t="s">
        <v>2819</v>
      </c>
      <c r="D1802" s="36" t="s">
        <v>68</v>
      </c>
      <c r="E1802" s="380">
        <v>1097</v>
      </c>
      <c r="F1802" s="39">
        <v>41754</v>
      </c>
      <c r="G1802" s="38">
        <v>1097</v>
      </c>
      <c r="H1802" s="98">
        <f t="shared" si="36"/>
        <v>0</v>
      </c>
      <c r="I1802" s="36"/>
    </row>
    <row r="1803" spans="1:9" x14ac:dyDescent="0.25">
      <c r="A1803" s="269"/>
      <c r="B1803" s="264" t="s">
        <v>2259</v>
      </c>
      <c r="C1803" s="522" t="s">
        <v>2819</v>
      </c>
      <c r="D1803" s="36" t="s">
        <v>16</v>
      </c>
      <c r="E1803" s="380">
        <v>210350.4</v>
      </c>
      <c r="F1803" s="42">
        <v>41781</v>
      </c>
      <c r="G1803" s="44">
        <v>210350.4</v>
      </c>
      <c r="H1803" s="98">
        <f t="shared" si="36"/>
        <v>0</v>
      </c>
      <c r="I1803" s="36" t="s">
        <v>65</v>
      </c>
    </row>
    <row r="1804" spans="1:9" x14ac:dyDescent="0.25">
      <c r="A1804" s="269"/>
      <c r="B1804" s="264" t="s">
        <v>2260</v>
      </c>
      <c r="C1804" s="522" t="s">
        <v>2819</v>
      </c>
      <c r="D1804" s="36" t="s">
        <v>2813</v>
      </c>
      <c r="E1804" s="380">
        <v>9513</v>
      </c>
      <c r="F1804" s="39">
        <v>41758</v>
      </c>
      <c r="G1804" s="38">
        <v>9513</v>
      </c>
      <c r="H1804" s="98">
        <f t="shared" si="36"/>
        <v>0</v>
      </c>
      <c r="I1804" s="36"/>
    </row>
    <row r="1805" spans="1:9" x14ac:dyDescent="0.25">
      <c r="A1805" s="269"/>
      <c r="B1805" s="264" t="s">
        <v>2261</v>
      </c>
      <c r="C1805" s="522" t="s">
        <v>2819</v>
      </c>
      <c r="D1805" s="36" t="s">
        <v>883</v>
      </c>
      <c r="E1805" s="380">
        <v>362.5</v>
      </c>
      <c r="F1805" s="39">
        <v>41754</v>
      </c>
      <c r="G1805" s="38">
        <v>362.5</v>
      </c>
      <c r="H1805" s="98">
        <f t="shared" si="36"/>
        <v>0</v>
      </c>
      <c r="I1805" s="36"/>
    </row>
    <row r="1806" spans="1:9" x14ac:dyDescent="0.25">
      <c r="A1806" s="269"/>
      <c r="B1806" s="264" t="s">
        <v>2262</v>
      </c>
      <c r="C1806" s="522" t="s">
        <v>2819</v>
      </c>
      <c r="D1806" s="36" t="s">
        <v>18</v>
      </c>
      <c r="E1806" s="380">
        <v>2912.2</v>
      </c>
      <c r="F1806" s="39">
        <v>41754</v>
      </c>
      <c r="G1806" s="38">
        <v>2912.2</v>
      </c>
      <c r="H1806" s="98">
        <f t="shared" si="36"/>
        <v>0</v>
      </c>
      <c r="I1806" s="36"/>
    </row>
    <row r="1807" spans="1:9" x14ac:dyDescent="0.25">
      <c r="A1807" s="269"/>
      <c r="B1807" s="264" t="s">
        <v>2263</v>
      </c>
      <c r="C1807" s="522" t="s">
        <v>2819</v>
      </c>
      <c r="D1807" s="36" t="s">
        <v>8</v>
      </c>
      <c r="E1807" s="380">
        <v>975</v>
      </c>
      <c r="F1807" s="39">
        <v>41754</v>
      </c>
      <c r="G1807" s="38">
        <v>975</v>
      </c>
      <c r="H1807" s="98">
        <f t="shared" si="36"/>
        <v>0</v>
      </c>
      <c r="I1807" s="36" t="s">
        <v>8</v>
      </c>
    </row>
    <row r="1808" spans="1:9" x14ac:dyDescent="0.25">
      <c r="A1808" s="269"/>
      <c r="B1808" s="264" t="s">
        <v>2264</v>
      </c>
      <c r="C1808" s="522" t="s">
        <v>2819</v>
      </c>
      <c r="D1808" s="36" t="s">
        <v>1568</v>
      </c>
      <c r="E1808" s="380">
        <v>4882.5</v>
      </c>
      <c r="F1808" s="39">
        <v>41754</v>
      </c>
      <c r="G1808" s="38">
        <v>4882.5</v>
      </c>
      <c r="H1808" s="98">
        <f t="shared" si="36"/>
        <v>0</v>
      </c>
      <c r="I1808" s="36"/>
    </row>
    <row r="1809" spans="1:9" x14ac:dyDescent="0.25">
      <c r="A1809" s="269"/>
      <c r="B1809" s="264" t="s">
        <v>2265</v>
      </c>
      <c r="C1809" s="522" t="s">
        <v>2819</v>
      </c>
      <c r="D1809" s="36" t="s">
        <v>186</v>
      </c>
      <c r="E1809" s="380">
        <v>48457.599999999999</v>
      </c>
      <c r="F1809" s="39">
        <v>41756</v>
      </c>
      <c r="G1809" s="38">
        <v>48457.599999999999</v>
      </c>
      <c r="H1809" s="98">
        <f t="shared" si="36"/>
        <v>0</v>
      </c>
      <c r="I1809" s="36"/>
    </row>
    <row r="1810" spans="1:9" x14ac:dyDescent="0.25">
      <c r="A1810" s="269"/>
      <c r="B1810" s="264" t="s">
        <v>2266</v>
      </c>
      <c r="C1810" s="522" t="s">
        <v>2819</v>
      </c>
      <c r="D1810" s="36" t="s">
        <v>49</v>
      </c>
      <c r="E1810" s="380">
        <v>6414.6</v>
      </c>
      <c r="F1810" s="39">
        <v>41754</v>
      </c>
      <c r="G1810" s="38">
        <v>6414.6</v>
      </c>
      <c r="H1810" s="98">
        <f t="shared" si="36"/>
        <v>0</v>
      </c>
      <c r="I1810" s="36"/>
    </row>
    <row r="1811" spans="1:9" x14ac:dyDescent="0.25">
      <c r="A1811" s="269"/>
      <c r="B1811" s="264" t="s">
        <v>2267</v>
      </c>
      <c r="C1811" s="522" t="s">
        <v>2819</v>
      </c>
      <c r="D1811" s="36" t="s">
        <v>55</v>
      </c>
      <c r="E1811" s="380">
        <v>8309.5</v>
      </c>
      <c r="F1811" s="42" t="s">
        <v>2937</v>
      </c>
      <c r="G1811" s="38">
        <v>8309.5</v>
      </c>
      <c r="H1811" s="98">
        <f t="shared" si="36"/>
        <v>0</v>
      </c>
      <c r="I1811" s="36"/>
    </row>
    <row r="1812" spans="1:9" x14ac:dyDescent="0.25">
      <c r="A1812" s="269"/>
      <c r="B1812" s="264" t="s">
        <v>2268</v>
      </c>
      <c r="C1812" s="522" t="s">
        <v>2819</v>
      </c>
      <c r="D1812" s="36" t="s">
        <v>123</v>
      </c>
      <c r="E1812" s="380">
        <v>5195.6000000000004</v>
      </c>
      <c r="F1812" s="390" t="s">
        <v>2938</v>
      </c>
      <c r="G1812" s="38">
        <v>5195.6000000000004</v>
      </c>
      <c r="H1812" s="98">
        <f t="shared" si="36"/>
        <v>0</v>
      </c>
      <c r="I1812" s="36"/>
    </row>
    <row r="1813" spans="1:9" x14ac:dyDescent="0.25">
      <c r="A1813" s="269"/>
      <c r="B1813" s="264" t="s">
        <v>2269</v>
      </c>
      <c r="C1813" s="522" t="s">
        <v>2819</v>
      </c>
      <c r="D1813" s="36" t="s">
        <v>2939</v>
      </c>
      <c r="E1813" s="380">
        <v>2283.5</v>
      </c>
      <c r="F1813" s="39">
        <v>41754</v>
      </c>
      <c r="G1813" s="38">
        <v>2283.5</v>
      </c>
      <c r="H1813" s="98">
        <f t="shared" si="36"/>
        <v>0</v>
      </c>
      <c r="I1813" s="36"/>
    </row>
    <row r="1814" spans="1:9" x14ac:dyDescent="0.25">
      <c r="A1814" s="269"/>
      <c r="B1814" s="264" t="s">
        <v>2271</v>
      </c>
      <c r="C1814" s="522" t="s">
        <v>2819</v>
      </c>
      <c r="D1814" s="36" t="s">
        <v>883</v>
      </c>
      <c r="E1814" s="380">
        <v>409.4</v>
      </c>
      <c r="F1814" s="39">
        <v>41754</v>
      </c>
      <c r="G1814" s="38">
        <v>409.4</v>
      </c>
      <c r="H1814" s="98">
        <f t="shared" si="36"/>
        <v>0</v>
      </c>
      <c r="I1814" s="36"/>
    </row>
    <row r="1815" spans="1:9" x14ac:dyDescent="0.25">
      <c r="A1815" s="269"/>
      <c r="B1815" s="264" t="s">
        <v>2272</v>
      </c>
      <c r="C1815" s="522" t="s">
        <v>2819</v>
      </c>
      <c r="D1815" s="36" t="s">
        <v>70</v>
      </c>
      <c r="E1815" s="380">
        <v>13745</v>
      </c>
      <c r="F1815" s="42">
        <v>41766</v>
      </c>
      <c r="G1815" s="44">
        <v>13745</v>
      </c>
      <c r="H1815" s="98">
        <f t="shared" si="36"/>
        <v>0</v>
      </c>
      <c r="I1815" s="36"/>
    </row>
    <row r="1816" spans="1:9" x14ac:dyDescent="0.25">
      <c r="A1816" s="269"/>
      <c r="B1816" s="264" t="s">
        <v>2273</v>
      </c>
      <c r="C1816" s="522" t="s">
        <v>2819</v>
      </c>
      <c r="D1816" s="36" t="s">
        <v>260</v>
      </c>
      <c r="E1816" s="380">
        <v>4800</v>
      </c>
      <c r="F1816" s="39">
        <v>41754</v>
      </c>
      <c r="G1816" s="38">
        <v>4800</v>
      </c>
      <c r="H1816" s="98">
        <f t="shared" si="36"/>
        <v>0</v>
      </c>
      <c r="I1816" s="36" t="s">
        <v>217</v>
      </c>
    </row>
    <row r="1817" spans="1:9" x14ac:dyDescent="0.25">
      <c r="A1817" s="269"/>
      <c r="B1817" s="264" t="s">
        <v>2275</v>
      </c>
      <c r="C1817" s="522" t="s">
        <v>2819</v>
      </c>
      <c r="D1817" s="36" t="s">
        <v>1793</v>
      </c>
      <c r="E1817" s="380">
        <v>1175</v>
      </c>
      <c r="F1817" s="39">
        <v>41755</v>
      </c>
      <c r="G1817" s="38">
        <v>1175</v>
      </c>
      <c r="H1817" s="98">
        <f t="shared" si="36"/>
        <v>0</v>
      </c>
      <c r="I1817" s="36" t="s">
        <v>12</v>
      </c>
    </row>
    <row r="1818" spans="1:9" x14ac:dyDescent="0.25">
      <c r="A1818" s="269"/>
      <c r="B1818" s="264" t="s">
        <v>2276</v>
      </c>
      <c r="C1818" s="522" t="s">
        <v>2819</v>
      </c>
      <c r="D1818" s="20" t="s">
        <v>57</v>
      </c>
      <c r="E1818" s="315">
        <v>1175</v>
      </c>
      <c r="F1818" s="53">
        <v>41755</v>
      </c>
      <c r="G1818" s="52">
        <v>1175</v>
      </c>
      <c r="H1818" s="98">
        <f t="shared" si="36"/>
        <v>0</v>
      </c>
      <c r="I1818" s="20" t="s">
        <v>12</v>
      </c>
    </row>
    <row r="1819" spans="1:9" x14ac:dyDescent="0.25">
      <c r="A1819" s="269"/>
      <c r="B1819" s="264" t="s">
        <v>2277</v>
      </c>
      <c r="C1819" s="522" t="s">
        <v>2819</v>
      </c>
      <c r="D1819" s="36" t="s">
        <v>188</v>
      </c>
      <c r="E1819" s="380">
        <v>10482</v>
      </c>
      <c r="F1819" s="39">
        <v>41754</v>
      </c>
      <c r="G1819" s="38">
        <v>10482</v>
      </c>
      <c r="H1819" s="98">
        <f t="shared" si="36"/>
        <v>0</v>
      </c>
      <c r="I1819" s="36"/>
    </row>
    <row r="1820" spans="1:9" x14ac:dyDescent="0.25">
      <c r="A1820" s="269"/>
      <c r="B1820" s="264" t="s">
        <v>2279</v>
      </c>
      <c r="C1820" s="522" t="s">
        <v>2819</v>
      </c>
      <c r="D1820" s="20" t="s">
        <v>130</v>
      </c>
      <c r="E1820" s="315">
        <v>8407</v>
      </c>
      <c r="F1820" s="53">
        <v>41756</v>
      </c>
      <c r="G1820" s="52">
        <v>8407</v>
      </c>
      <c r="H1820" s="98">
        <f t="shared" si="36"/>
        <v>0</v>
      </c>
      <c r="I1820" s="20" t="s">
        <v>21</v>
      </c>
    </row>
    <row r="1821" spans="1:9" x14ac:dyDescent="0.25">
      <c r="A1821" s="269"/>
      <c r="B1821" s="264" t="s">
        <v>2280</v>
      </c>
      <c r="C1821" s="522" t="s">
        <v>2819</v>
      </c>
      <c r="D1821" s="36" t="s">
        <v>215</v>
      </c>
      <c r="E1821" s="380">
        <v>1841</v>
      </c>
      <c r="F1821" s="39">
        <v>41754</v>
      </c>
      <c r="G1821" s="38">
        <v>1841</v>
      </c>
      <c r="H1821" s="98">
        <f t="shared" si="36"/>
        <v>0</v>
      </c>
      <c r="I1821" s="36"/>
    </row>
    <row r="1822" spans="1:9" x14ac:dyDescent="0.25">
      <c r="A1822" s="269"/>
      <c r="B1822" s="264" t="s">
        <v>2281</v>
      </c>
      <c r="C1822" s="522" t="s">
        <v>2819</v>
      </c>
      <c r="D1822" s="36" t="s">
        <v>2940</v>
      </c>
      <c r="E1822" s="380">
        <v>1042.2</v>
      </c>
      <c r="F1822" s="39">
        <v>41755</v>
      </c>
      <c r="G1822" s="38">
        <v>1042.2</v>
      </c>
      <c r="H1822" s="98">
        <f t="shared" si="36"/>
        <v>0</v>
      </c>
      <c r="I1822" s="36" t="s">
        <v>12</v>
      </c>
    </row>
    <row r="1823" spans="1:9" x14ac:dyDescent="0.25">
      <c r="A1823" s="269"/>
      <c r="B1823" s="264" t="s">
        <v>2282</v>
      </c>
      <c r="C1823" s="522" t="s">
        <v>2819</v>
      </c>
      <c r="D1823" s="36" t="s">
        <v>366</v>
      </c>
      <c r="E1823" s="380">
        <v>3717</v>
      </c>
      <c r="F1823" s="39">
        <v>41754</v>
      </c>
      <c r="G1823" s="38">
        <v>3717</v>
      </c>
      <c r="H1823" s="98">
        <f t="shared" si="36"/>
        <v>0</v>
      </c>
      <c r="I1823" s="36" t="s">
        <v>21</v>
      </c>
    </row>
    <row r="1824" spans="1:9" x14ac:dyDescent="0.25">
      <c r="A1824" s="269"/>
      <c r="B1824" s="264" t="s">
        <v>2283</v>
      </c>
      <c r="C1824" s="522" t="s">
        <v>2819</v>
      </c>
      <c r="D1824" s="36" t="s">
        <v>8</v>
      </c>
      <c r="E1824" s="380">
        <v>2756.1</v>
      </c>
      <c r="F1824" s="39">
        <v>41754</v>
      </c>
      <c r="G1824" s="38">
        <v>2756.1</v>
      </c>
      <c r="H1824" s="98">
        <f t="shared" si="36"/>
        <v>0</v>
      </c>
      <c r="I1824" s="36" t="s">
        <v>8</v>
      </c>
    </row>
    <row r="1825" spans="1:9" x14ac:dyDescent="0.25">
      <c r="A1825" s="269"/>
      <c r="B1825" s="264" t="s">
        <v>2284</v>
      </c>
      <c r="C1825" s="522" t="s">
        <v>2819</v>
      </c>
      <c r="D1825" s="36" t="s">
        <v>8</v>
      </c>
      <c r="E1825" s="380">
        <v>3207.4</v>
      </c>
      <c r="F1825" s="39">
        <v>41754</v>
      </c>
      <c r="G1825" s="38">
        <v>3207.4</v>
      </c>
      <c r="H1825" s="98">
        <f t="shared" si="36"/>
        <v>0</v>
      </c>
      <c r="I1825" s="36" t="s">
        <v>8</v>
      </c>
    </row>
    <row r="1826" spans="1:9" x14ac:dyDescent="0.25">
      <c r="A1826" s="269"/>
      <c r="B1826" s="264" t="s">
        <v>2285</v>
      </c>
      <c r="C1826" s="522" t="s">
        <v>2819</v>
      </c>
      <c r="D1826" s="36" t="s">
        <v>2941</v>
      </c>
      <c r="E1826" s="380">
        <v>5891</v>
      </c>
      <c r="F1826" s="39">
        <v>41755</v>
      </c>
      <c r="G1826" s="38">
        <v>5891</v>
      </c>
      <c r="H1826" s="98">
        <f t="shared" si="36"/>
        <v>0</v>
      </c>
      <c r="I1826" s="36" t="s">
        <v>12</v>
      </c>
    </row>
    <row r="1827" spans="1:9" x14ac:dyDescent="0.25">
      <c r="A1827" s="269"/>
      <c r="B1827" s="264" t="s">
        <v>2286</v>
      </c>
      <c r="C1827" s="522" t="s">
        <v>2819</v>
      </c>
      <c r="D1827" s="36" t="s">
        <v>2427</v>
      </c>
      <c r="E1827" s="380">
        <v>1603.2</v>
      </c>
      <c r="F1827" s="39">
        <v>41755</v>
      </c>
      <c r="G1827" s="38">
        <v>1603.2</v>
      </c>
      <c r="H1827" s="98">
        <f t="shared" si="36"/>
        <v>0</v>
      </c>
      <c r="I1827" s="36" t="s">
        <v>12</v>
      </c>
    </row>
    <row r="1828" spans="1:9" x14ac:dyDescent="0.25">
      <c r="A1828" s="269"/>
      <c r="B1828" s="264" t="s">
        <v>2287</v>
      </c>
      <c r="C1828" s="522" t="s">
        <v>2819</v>
      </c>
      <c r="D1828" s="36" t="s">
        <v>338</v>
      </c>
      <c r="E1828" s="380">
        <v>537</v>
      </c>
      <c r="F1828" s="39">
        <v>41755</v>
      </c>
      <c r="G1828" s="38">
        <v>537</v>
      </c>
      <c r="H1828" s="98">
        <f t="shared" si="36"/>
        <v>0</v>
      </c>
      <c r="I1828" s="36" t="s">
        <v>12</v>
      </c>
    </row>
    <row r="1829" spans="1:9" x14ac:dyDescent="0.25">
      <c r="A1829" s="269"/>
      <c r="B1829" s="264" t="s">
        <v>2289</v>
      </c>
      <c r="C1829" s="522" t="s">
        <v>2819</v>
      </c>
      <c r="D1829" s="36" t="s">
        <v>129</v>
      </c>
      <c r="E1829" s="380">
        <v>2094.1999999999998</v>
      </c>
      <c r="F1829" s="39">
        <v>41754</v>
      </c>
      <c r="G1829" s="38">
        <v>2094.1999999999998</v>
      </c>
      <c r="H1829" s="98">
        <f t="shared" si="36"/>
        <v>0</v>
      </c>
      <c r="I1829" s="36"/>
    </row>
    <row r="1830" spans="1:9" x14ac:dyDescent="0.25">
      <c r="A1830" s="269"/>
      <c r="B1830" s="264" t="s">
        <v>2290</v>
      </c>
      <c r="C1830" s="522" t="s">
        <v>2819</v>
      </c>
      <c r="D1830" s="36" t="s">
        <v>119</v>
      </c>
      <c r="E1830" s="380">
        <v>3930</v>
      </c>
      <c r="F1830" s="39">
        <v>41754</v>
      </c>
      <c r="G1830" s="38">
        <v>3930</v>
      </c>
      <c r="H1830" s="98">
        <f t="shared" si="36"/>
        <v>0</v>
      </c>
      <c r="I1830" s="36" t="s">
        <v>217</v>
      </c>
    </row>
    <row r="1831" spans="1:9" x14ac:dyDescent="0.25">
      <c r="A1831" s="269"/>
      <c r="B1831" s="264" t="s">
        <v>2292</v>
      </c>
      <c r="C1831" s="522" t="s">
        <v>2819</v>
      </c>
      <c r="D1831" s="36" t="s">
        <v>111</v>
      </c>
      <c r="E1831" s="380">
        <v>3606.4</v>
      </c>
      <c r="F1831" s="39">
        <v>41754</v>
      </c>
      <c r="G1831" s="38">
        <v>3606.4</v>
      </c>
      <c r="H1831" s="98">
        <f t="shared" si="36"/>
        <v>0</v>
      </c>
      <c r="I1831" s="36" t="s">
        <v>217</v>
      </c>
    </row>
    <row r="1832" spans="1:9" x14ac:dyDescent="0.25">
      <c r="A1832" s="269"/>
      <c r="B1832" s="264" t="s">
        <v>2293</v>
      </c>
      <c r="C1832" s="522" t="s">
        <v>2819</v>
      </c>
      <c r="D1832" s="36" t="s">
        <v>22</v>
      </c>
      <c r="E1832" s="380">
        <v>5360.4</v>
      </c>
      <c r="F1832" s="39">
        <v>41754</v>
      </c>
      <c r="G1832" s="38">
        <v>5360.4</v>
      </c>
      <c r="H1832" s="98">
        <f t="shared" si="36"/>
        <v>0</v>
      </c>
      <c r="I1832" s="36"/>
    </row>
    <row r="1833" spans="1:9" x14ac:dyDescent="0.25">
      <c r="A1833" s="269"/>
      <c r="B1833" s="264" t="s">
        <v>2294</v>
      </c>
      <c r="C1833" s="522" t="s">
        <v>2819</v>
      </c>
      <c r="D1833" s="36" t="s">
        <v>262</v>
      </c>
      <c r="E1833" s="380">
        <v>603.20000000000005</v>
      </c>
      <c r="F1833" s="39">
        <v>41754</v>
      </c>
      <c r="G1833" s="38">
        <v>603.20000000000005</v>
      </c>
      <c r="H1833" s="98">
        <f t="shared" si="36"/>
        <v>0</v>
      </c>
      <c r="I1833" s="36" t="s">
        <v>217</v>
      </c>
    </row>
    <row r="1834" spans="1:9" x14ac:dyDescent="0.25">
      <c r="A1834" s="269"/>
      <c r="B1834" s="264" t="s">
        <v>2295</v>
      </c>
      <c r="C1834" s="522" t="s">
        <v>2819</v>
      </c>
      <c r="D1834" s="36" t="s">
        <v>34</v>
      </c>
      <c r="E1834" s="380">
        <v>3008</v>
      </c>
      <c r="F1834" s="43" t="s">
        <v>2942</v>
      </c>
      <c r="G1834" s="38">
        <v>3008</v>
      </c>
      <c r="H1834" s="98">
        <f t="shared" si="36"/>
        <v>0</v>
      </c>
      <c r="I1834" s="36" t="s">
        <v>12</v>
      </c>
    </row>
    <row r="1835" spans="1:9" x14ac:dyDescent="0.25">
      <c r="A1835" s="269"/>
      <c r="B1835" s="264" t="s">
        <v>2296</v>
      </c>
      <c r="C1835" s="522" t="s">
        <v>2819</v>
      </c>
      <c r="D1835" s="36" t="s">
        <v>8</v>
      </c>
      <c r="E1835" s="380">
        <v>1903</v>
      </c>
      <c r="F1835" s="39">
        <v>41754</v>
      </c>
      <c r="G1835" s="38">
        <v>1903</v>
      </c>
      <c r="H1835" s="98">
        <f t="shared" si="36"/>
        <v>0</v>
      </c>
      <c r="I1835" s="36" t="s">
        <v>8</v>
      </c>
    </row>
    <row r="1836" spans="1:9" x14ac:dyDescent="0.25">
      <c r="A1836" s="269"/>
      <c r="B1836" s="264" t="s">
        <v>2297</v>
      </c>
      <c r="C1836" s="522" t="s">
        <v>2819</v>
      </c>
      <c r="D1836" s="36" t="s">
        <v>12</v>
      </c>
      <c r="E1836" s="380">
        <v>3206.4</v>
      </c>
      <c r="F1836" s="43" t="s">
        <v>2943</v>
      </c>
      <c r="G1836" s="38">
        <v>3206.4</v>
      </c>
      <c r="H1836" s="98">
        <f t="shared" si="36"/>
        <v>0</v>
      </c>
      <c r="I1836" s="36"/>
    </row>
    <row r="1837" spans="1:9" x14ac:dyDescent="0.25">
      <c r="A1837" s="269"/>
      <c r="B1837" s="264" t="s">
        <v>2298</v>
      </c>
      <c r="C1837" s="522" t="s">
        <v>2819</v>
      </c>
      <c r="D1837" s="36" t="s">
        <v>54</v>
      </c>
      <c r="E1837" s="380">
        <v>10083</v>
      </c>
      <c r="F1837" s="39">
        <v>41757</v>
      </c>
      <c r="G1837" s="38">
        <v>10083</v>
      </c>
      <c r="H1837" s="98">
        <f t="shared" si="36"/>
        <v>0</v>
      </c>
      <c r="I1837" s="36" t="s">
        <v>12</v>
      </c>
    </row>
    <row r="1838" spans="1:9" x14ac:dyDescent="0.25">
      <c r="A1838" s="269"/>
      <c r="B1838" s="264" t="s">
        <v>2300</v>
      </c>
      <c r="C1838" s="522" t="s">
        <v>2819</v>
      </c>
      <c r="D1838" s="36" t="s">
        <v>124</v>
      </c>
      <c r="E1838" s="380">
        <v>7875.6</v>
      </c>
      <c r="F1838" s="39">
        <v>41755</v>
      </c>
      <c r="G1838" s="38">
        <v>7875.6</v>
      </c>
      <c r="H1838" s="98">
        <f t="shared" si="36"/>
        <v>0</v>
      </c>
      <c r="I1838" s="36" t="s">
        <v>12</v>
      </c>
    </row>
    <row r="1839" spans="1:9" x14ac:dyDescent="0.25">
      <c r="A1839" s="269"/>
      <c r="B1839" s="264" t="s">
        <v>2301</v>
      </c>
      <c r="C1839" s="522" t="s">
        <v>2819</v>
      </c>
      <c r="D1839" s="36" t="s">
        <v>47</v>
      </c>
      <c r="E1839" s="380">
        <v>4932</v>
      </c>
      <c r="F1839" s="39">
        <v>41755</v>
      </c>
      <c r="G1839" s="38">
        <v>4932</v>
      </c>
      <c r="H1839" s="98">
        <f t="shared" si="36"/>
        <v>0</v>
      </c>
      <c r="I1839" s="36" t="s">
        <v>12</v>
      </c>
    </row>
    <row r="1840" spans="1:9" x14ac:dyDescent="0.25">
      <c r="A1840" s="269"/>
      <c r="B1840" s="264" t="s">
        <v>2303</v>
      </c>
      <c r="C1840" s="522" t="s">
        <v>2819</v>
      </c>
      <c r="D1840" s="36" t="s">
        <v>106</v>
      </c>
      <c r="E1840" s="380">
        <v>63033.599999999999</v>
      </c>
      <c r="F1840" s="42">
        <v>41769</v>
      </c>
      <c r="G1840" s="44">
        <v>63033.599999999999</v>
      </c>
      <c r="H1840" s="98">
        <f t="shared" si="36"/>
        <v>0</v>
      </c>
      <c r="I1840" s="36" t="s">
        <v>65</v>
      </c>
    </row>
    <row r="1841" spans="1:9" x14ac:dyDescent="0.25">
      <c r="A1841" s="269"/>
      <c r="B1841" s="264" t="s">
        <v>2304</v>
      </c>
      <c r="C1841" s="522" t="s">
        <v>2819</v>
      </c>
      <c r="D1841" s="36" t="s">
        <v>2944</v>
      </c>
      <c r="E1841" s="380">
        <v>95466.6</v>
      </c>
      <c r="F1841" s="390" t="s">
        <v>2945</v>
      </c>
      <c r="G1841" s="44">
        <v>95466.6</v>
      </c>
      <c r="H1841" s="98">
        <f t="shared" si="36"/>
        <v>0</v>
      </c>
      <c r="I1841" s="36" t="s">
        <v>65</v>
      </c>
    </row>
    <row r="1842" spans="1:9" x14ac:dyDescent="0.25">
      <c r="A1842" s="269"/>
      <c r="B1842" s="264" t="s">
        <v>2305</v>
      </c>
      <c r="C1842" s="522" t="s">
        <v>2819</v>
      </c>
      <c r="D1842" s="36" t="s">
        <v>75</v>
      </c>
      <c r="E1842" s="380">
        <v>747.5</v>
      </c>
      <c r="F1842" s="39">
        <v>41754</v>
      </c>
      <c r="G1842" s="38">
        <v>747.5</v>
      </c>
      <c r="H1842" s="98">
        <f t="shared" si="36"/>
        <v>0</v>
      </c>
      <c r="I1842" s="36"/>
    </row>
    <row r="1843" spans="1:9" x14ac:dyDescent="0.25">
      <c r="A1843" s="269"/>
      <c r="B1843" s="264" t="s">
        <v>2307</v>
      </c>
      <c r="C1843" s="522" t="s">
        <v>2819</v>
      </c>
      <c r="D1843" s="36" t="s">
        <v>136</v>
      </c>
      <c r="E1843" s="380">
        <v>3009</v>
      </c>
      <c r="F1843" s="39">
        <v>41754</v>
      </c>
      <c r="G1843" s="38">
        <v>3009</v>
      </c>
      <c r="H1843" s="98">
        <f t="shared" si="36"/>
        <v>0</v>
      </c>
      <c r="I1843" s="36"/>
    </row>
    <row r="1844" spans="1:9" x14ac:dyDescent="0.25">
      <c r="A1844" s="269"/>
      <c r="B1844" s="264" t="s">
        <v>2309</v>
      </c>
      <c r="C1844" s="522" t="s">
        <v>2819</v>
      </c>
      <c r="D1844" s="36" t="s">
        <v>51</v>
      </c>
      <c r="E1844" s="380">
        <v>1939.5</v>
      </c>
      <c r="F1844" s="39">
        <v>41754</v>
      </c>
      <c r="G1844" s="38">
        <v>1939.5</v>
      </c>
      <c r="H1844" s="98">
        <f t="shared" si="36"/>
        <v>0</v>
      </c>
      <c r="I1844" s="36" t="s">
        <v>21</v>
      </c>
    </row>
    <row r="1845" spans="1:9" x14ac:dyDescent="0.25">
      <c r="A1845" s="269"/>
      <c r="B1845" s="264" t="s">
        <v>2310</v>
      </c>
      <c r="C1845" s="522" t="s">
        <v>2819</v>
      </c>
      <c r="D1845" s="36" t="s">
        <v>8</v>
      </c>
      <c r="E1845" s="380">
        <v>945.6</v>
      </c>
      <c r="F1845" s="39">
        <v>41754</v>
      </c>
      <c r="G1845" s="38">
        <v>945.6</v>
      </c>
      <c r="H1845" s="98">
        <f t="shared" si="36"/>
        <v>0</v>
      </c>
      <c r="I1845" s="36" t="s">
        <v>8</v>
      </c>
    </row>
    <row r="1846" spans="1:9" x14ac:dyDescent="0.25">
      <c r="A1846" s="269"/>
      <c r="B1846" s="264" t="s">
        <v>2312</v>
      </c>
      <c r="C1846" s="522" t="s">
        <v>2819</v>
      </c>
      <c r="D1846" s="36" t="s">
        <v>8</v>
      </c>
      <c r="E1846" s="380">
        <v>360</v>
      </c>
      <c r="F1846" s="39">
        <v>41754</v>
      </c>
      <c r="G1846" s="38">
        <v>360</v>
      </c>
      <c r="H1846" s="98">
        <f t="shared" si="36"/>
        <v>0</v>
      </c>
      <c r="I1846" s="36" t="s">
        <v>8</v>
      </c>
    </row>
    <row r="1847" spans="1:9" x14ac:dyDescent="0.25">
      <c r="A1847" s="269"/>
      <c r="B1847" s="264" t="s">
        <v>2314</v>
      </c>
      <c r="C1847" s="522" t="s">
        <v>2819</v>
      </c>
      <c r="D1847" s="36" t="s">
        <v>193</v>
      </c>
      <c r="E1847" s="380">
        <v>14620.5</v>
      </c>
      <c r="F1847" s="39">
        <v>41759</v>
      </c>
      <c r="G1847" s="38">
        <v>14620.5</v>
      </c>
      <c r="H1847" s="98">
        <f t="shared" si="36"/>
        <v>0</v>
      </c>
      <c r="I1847" s="36" t="s">
        <v>217</v>
      </c>
    </row>
    <row r="1848" spans="1:9" x14ac:dyDescent="0.25">
      <c r="A1848" s="269"/>
      <c r="B1848" s="264" t="s">
        <v>2315</v>
      </c>
      <c r="C1848" s="522" t="s">
        <v>2819</v>
      </c>
      <c r="D1848" s="36" t="s">
        <v>1843</v>
      </c>
      <c r="E1848" s="380">
        <v>18626</v>
      </c>
      <c r="F1848" s="39">
        <v>41759</v>
      </c>
      <c r="G1848" s="38">
        <v>18626</v>
      </c>
      <c r="H1848" s="98">
        <f t="shared" si="36"/>
        <v>0</v>
      </c>
      <c r="I1848" s="36" t="s">
        <v>217</v>
      </c>
    </row>
    <row r="1849" spans="1:9" x14ac:dyDescent="0.25">
      <c r="A1849" s="269"/>
      <c r="B1849" s="264" t="s">
        <v>2316</v>
      </c>
      <c r="C1849" s="522" t="s">
        <v>2819</v>
      </c>
      <c r="D1849" s="36" t="s">
        <v>348</v>
      </c>
      <c r="E1849" s="380">
        <v>816.6</v>
      </c>
      <c r="F1849" s="39">
        <v>41759</v>
      </c>
      <c r="G1849" s="38">
        <v>816.6</v>
      </c>
      <c r="H1849" s="98">
        <f t="shared" si="36"/>
        <v>0</v>
      </c>
      <c r="I1849" s="36" t="s">
        <v>217</v>
      </c>
    </row>
    <row r="1850" spans="1:9" x14ac:dyDescent="0.25">
      <c r="A1850" s="269"/>
      <c r="B1850" s="264" t="s">
        <v>2317</v>
      </c>
      <c r="C1850" s="522" t="s">
        <v>2819</v>
      </c>
      <c r="D1850" s="36" t="s">
        <v>198</v>
      </c>
      <c r="E1850" s="380">
        <v>15065</v>
      </c>
      <c r="F1850" s="39">
        <v>41759</v>
      </c>
      <c r="G1850" s="38">
        <v>15065</v>
      </c>
      <c r="H1850" s="98">
        <f t="shared" si="36"/>
        <v>0</v>
      </c>
      <c r="I1850" s="36" t="s">
        <v>217</v>
      </c>
    </row>
    <row r="1851" spans="1:9" x14ac:dyDescent="0.25">
      <c r="A1851" s="269"/>
      <c r="B1851" s="264" t="s">
        <v>2319</v>
      </c>
      <c r="C1851" s="522" t="s">
        <v>2819</v>
      </c>
      <c r="D1851" s="36" t="s">
        <v>80</v>
      </c>
      <c r="E1851" s="380">
        <v>2311</v>
      </c>
      <c r="F1851" s="39">
        <v>41759</v>
      </c>
      <c r="G1851" s="38">
        <v>2311</v>
      </c>
      <c r="H1851" s="98">
        <f t="shared" si="36"/>
        <v>0</v>
      </c>
      <c r="I1851" s="36" t="s">
        <v>217</v>
      </c>
    </row>
    <row r="1852" spans="1:9" x14ac:dyDescent="0.25">
      <c r="A1852" s="269"/>
      <c r="B1852" s="264" t="s">
        <v>2320</v>
      </c>
      <c r="C1852" s="522" t="s">
        <v>2819</v>
      </c>
      <c r="D1852" s="36" t="s">
        <v>233</v>
      </c>
      <c r="E1852" s="380">
        <v>1192</v>
      </c>
      <c r="F1852" s="39">
        <v>41759</v>
      </c>
      <c r="G1852" s="38">
        <v>1192</v>
      </c>
      <c r="H1852" s="98">
        <f t="shared" si="36"/>
        <v>0</v>
      </c>
      <c r="I1852" s="36" t="s">
        <v>217</v>
      </c>
    </row>
    <row r="1853" spans="1:9" x14ac:dyDescent="0.25">
      <c r="A1853" s="269"/>
      <c r="B1853" s="264" t="s">
        <v>2321</v>
      </c>
      <c r="C1853" s="522" t="s">
        <v>2819</v>
      </c>
      <c r="D1853" s="36" t="s">
        <v>78</v>
      </c>
      <c r="E1853" s="380">
        <v>4552</v>
      </c>
      <c r="F1853" s="39">
        <v>41759</v>
      </c>
      <c r="G1853" s="38">
        <v>4552</v>
      </c>
      <c r="H1853" s="98">
        <f t="shared" si="36"/>
        <v>0</v>
      </c>
      <c r="I1853" s="36" t="s">
        <v>217</v>
      </c>
    </row>
    <row r="1854" spans="1:9" x14ac:dyDescent="0.25">
      <c r="A1854" s="269"/>
      <c r="B1854" s="264" t="s">
        <v>2323</v>
      </c>
      <c r="C1854" s="522" t="s">
        <v>2819</v>
      </c>
      <c r="D1854" s="36" t="s">
        <v>16</v>
      </c>
      <c r="E1854" s="380">
        <v>4443.67</v>
      </c>
      <c r="F1854" s="42">
        <v>41781</v>
      </c>
      <c r="G1854" s="44">
        <v>4443.67</v>
      </c>
      <c r="H1854" s="98">
        <f t="shared" si="36"/>
        <v>0</v>
      </c>
      <c r="I1854" s="36" t="s">
        <v>217</v>
      </c>
    </row>
    <row r="1855" spans="1:9" x14ac:dyDescent="0.25">
      <c r="A1855" s="269"/>
      <c r="B1855" s="264" t="s">
        <v>2324</v>
      </c>
      <c r="C1855" s="522" t="s">
        <v>2819</v>
      </c>
      <c r="D1855" s="36" t="s">
        <v>147</v>
      </c>
      <c r="E1855" s="380">
        <v>3606.65</v>
      </c>
      <c r="F1855" s="39">
        <v>41759</v>
      </c>
      <c r="G1855" s="38">
        <v>3606.65</v>
      </c>
      <c r="H1855" s="98">
        <f t="shared" si="36"/>
        <v>0</v>
      </c>
      <c r="I1855" s="36" t="s">
        <v>217</v>
      </c>
    </row>
    <row r="1856" spans="1:9" x14ac:dyDescent="0.25">
      <c r="A1856" s="269"/>
      <c r="B1856" s="264" t="s">
        <v>2325</v>
      </c>
      <c r="C1856" s="522" t="s">
        <v>2819</v>
      </c>
      <c r="D1856" s="36" t="s">
        <v>766</v>
      </c>
      <c r="E1856" s="380">
        <v>27095</v>
      </c>
      <c r="F1856" s="55" t="s">
        <v>2946</v>
      </c>
      <c r="G1856" s="38">
        <v>27095</v>
      </c>
      <c r="H1856" s="98">
        <f t="shared" ref="H1856:H1857" si="37">E1856-G1856</f>
        <v>0</v>
      </c>
      <c r="I1856" s="36" t="s">
        <v>21</v>
      </c>
    </row>
    <row r="1857" spans="1:9" x14ac:dyDescent="0.25">
      <c r="A1857" s="269"/>
      <c r="B1857" s="283"/>
      <c r="C1857" s="434"/>
      <c r="D1857" s="37" t="s">
        <v>1206</v>
      </c>
      <c r="E1857" s="38"/>
      <c r="F1857" s="436"/>
      <c r="G1857" s="38"/>
      <c r="H1857" s="98">
        <f t="shared" si="37"/>
        <v>0</v>
      </c>
    </row>
    <row r="1858" spans="1:9" x14ac:dyDescent="0.25">
      <c r="A1858" s="263"/>
      <c r="B1858" s="285"/>
      <c r="C1858" s="285"/>
      <c r="D1858" s="37" t="s">
        <v>1207</v>
      </c>
      <c r="E1858" s="38"/>
      <c r="F1858" s="436"/>
      <c r="G1858" s="38"/>
      <c r="H1858" s="398"/>
    </row>
    <row r="1859" spans="1:9" x14ac:dyDescent="0.25">
      <c r="A1859" s="269"/>
      <c r="B1859" s="283"/>
      <c r="C1859" s="283"/>
      <c r="D1859" s="36" t="s">
        <v>1206</v>
      </c>
      <c r="E1859" s="40"/>
      <c r="F1859" s="439"/>
      <c r="G1859" s="40"/>
      <c r="H1859" s="60"/>
    </row>
    <row r="1860" spans="1:9" ht="18.75" x14ac:dyDescent="0.3">
      <c r="A1860" s="592" t="str">
        <f>A1790</f>
        <v>REMISIONES DE    ABRIL         2 0 1 4</v>
      </c>
      <c r="B1860" s="592"/>
      <c r="C1860" s="592"/>
      <c r="D1860" s="592"/>
      <c r="E1860" s="592"/>
      <c r="F1860" s="592"/>
      <c r="G1860" s="339"/>
      <c r="H1860" s="135"/>
    </row>
    <row r="1861" spans="1:9" ht="35.25" thickBot="1" x14ac:dyDescent="0.35">
      <c r="A1861" s="340" t="s">
        <v>1</v>
      </c>
      <c r="B1861" s="256" t="s">
        <v>2</v>
      </c>
      <c r="C1861" s="257"/>
      <c r="D1861" s="258" t="s">
        <v>1531</v>
      </c>
      <c r="E1861" s="259" t="s">
        <v>4</v>
      </c>
      <c r="F1861" s="293" t="s">
        <v>5</v>
      </c>
      <c r="G1861" s="261" t="s">
        <v>6</v>
      </c>
      <c r="H1861" s="262" t="s">
        <v>7</v>
      </c>
    </row>
    <row r="1862" spans="1:9" ht="15.75" thickTop="1" x14ac:dyDescent="0.25">
      <c r="A1862" s="269">
        <v>41754</v>
      </c>
      <c r="B1862" s="264" t="s">
        <v>2326</v>
      </c>
      <c r="C1862" s="522" t="s">
        <v>2819</v>
      </c>
      <c r="D1862" s="36" t="s">
        <v>70</v>
      </c>
      <c r="E1862" s="40">
        <v>9504</v>
      </c>
      <c r="F1862" s="381">
        <v>41758</v>
      </c>
      <c r="G1862" s="382">
        <v>9504</v>
      </c>
      <c r="H1862" s="60">
        <f t="shared" ref="H1862:H1866" si="38">E1862-G1862</f>
        <v>0</v>
      </c>
      <c r="I1862" s="266"/>
    </row>
    <row r="1863" spans="1:9" x14ac:dyDescent="0.25">
      <c r="A1863" s="269"/>
      <c r="B1863" s="264" t="s">
        <v>2327</v>
      </c>
      <c r="C1863" s="522" t="s">
        <v>2819</v>
      </c>
      <c r="D1863" s="36" t="s">
        <v>152</v>
      </c>
      <c r="E1863" s="380">
        <v>8132</v>
      </c>
      <c r="F1863" s="39">
        <v>41754</v>
      </c>
      <c r="G1863" s="38">
        <v>8132</v>
      </c>
      <c r="H1863" s="98">
        <f t="shared" si="38"/>
        <v>0</v>
      </c>
      <c r="I1863" s="266"/>
    </row>
    <row r="1864" spans="1:9" x14ac:dyDescent="0.25">
      <c r="A1864" s="269"/>
      <c r="B1864" s="264" t="s">
        <v>2328</v>
      </c>
      <c r="C1864" s="522" t="s">
        <v>2819</v>
      </c>
      <c r="D1864" s="36" t="s">
        <v>1057</v>
      </c>
      <c r="E1864" s="380">
        <v>258</v>
      </c>
      <c r="F1864" s="39">
        <v>41754</v>
      </c>
      <c r="G1864" s="38">
        <v>258</v>
      </c>
      <c r="H1864" s="331">
        <f t="shared" si="38"/>
        <v>0</v>
      </c>
      <c r="I1864" s="266"/>
    </row>
    <row r="1865" spans="1:9" x14ac:dyDescent="0.25">
      <c r="A1865" s="269">
        <v>41755</v>
      </c>
      <c r="B1865" s="264" t="s">
        <v>2330</v>
      </c>
      <c r="C1865" s="522" t="s">
        <v>2819</v>
      </c>
      <c r="D1865" s="266" t="s">
        <v>106</v>
      </c>
      <c r="E1865" s="310">
        <v>26984</v>
      </c>
      <c r="F1865" s="313">
        <v>41772</v>
      </c>
      <c r="G1865" s="326">
        <v>26984</v>
      </c>
      <c r="H1865" s="98">
        <f t="shared" si="38"/>
        <v>0</v>
      </c>
      <c r="I1865" s="266"/>
    </row>
    <row r="1866" spans="1:9" x14ac:dyDescent="0.25">
      <c r="A1866" s="269"/>
      <c r="B1866" s="264" t="s">
        <v>2331</v>
      </c>
      <c r="C1866" s="522" t="s">
        <v>2819</v>
      </c>
      <c r="D1866" s="266" t="s">
        <v>478</v>
      </c>
      <c r="E1866" s="310">
        <v>12681.6</v>
      </c>
      <c r="F1866" s="53">
        <v>41755</v>
      </c>
      <c r="G1866" s="52">
        <v>12681.6</v>
      </c>
      <c r="H1866" s="98">
        <f t="shared" si="38"/>
        <v>0</v>
      </c>
      <c r="I1866" s="66" t="s">
        <v>21</v>
      </c>
    </row>
    <row r="1867" spans="1:9" x14ac:dyDescent="0.25">
      <c r="A1867" s="269"/>
      <c r="B1867" s="264" t="s">
        <v>2332</v>
      </c>
      <c r="C1867" s="522" t="s">
        <v>2819</v>
      </c>
      <c r="D1867" s="266" t="s">
        <v>11</v>
      </c>
      <c r="E1867" s="310">
        <v>54818.400000000001</v>
      </c>
      <c r="F1867" s="313">
        <v>41777</v>
      </c>
      <c r="G1867" s="326">
        <v>54818.400000000001</v>
      </c>
      <c r="H1867" s="98">
        <f>E1867-G1867</f>
        <v>0</v>
      </c>
      <c r="I1867" s="266" t="s">
        <v>12</v>
      </c>
    </row>
    <row r="1868" spans="1:9" x14ac:dyDescent="0.25">
      <c r="A1868" s="269"/>
      <c r="B1868" s="264" t="s">
        <v>2334</v>
      </c>
      <c r="C1868" s="522" t="s">
        <v>2819</v>
      </c>
      <c r="D1868" s="266" t="s">
        <v>68</v>
      </c>
      <c r="E1868" s="310">
        <v>5301</v>
      </c>
      <c r="F1868" s="53">
        <v>41759</v>
      </c>
      <c r="G1868" s="52">
        <v>5301</v>
      </c>
      <c r="H1868" s="98">
        <f>E1868-G1868</f>
        <v>0</v>
      </c>
      <c r="I1868" s="266" t="s">
        <v>65</v>
      </c>
    </row>
    <row r="1869" spans="1:9" x14ac:dyDescent="0.25">
      <c r="A1869" s="269"/>
      <c r="B1869" s="264" t="s">
        <v>2335</v>
      </c>
      <c r="C1869" s="522" t="s">
        <v>2819</v>
      </c>
      <c r="D1869" s="266" t="s">
        <v>64</v>
      </c>
      <c r="E1869" s="310">
        <v>6820</v>
      </c>
      <c r="F1869" s="53">
        <v>41755</v>
      </c>
      <c r="G1869" s="52">
        <v>6820</v>
      </c>
      <c r="H1869" s="98">
        <f>E1869-G1869</f>
        <v>0</v>
      </c>
      <c r="I1869" s="266" t="s">
        <v>65</v>
      </c>
    </row>
    <row r="1870" spans="1:9" x14ac:dyDescent="0.25">
      <c r="A1870" s="269"/>
      <c r="B1870" s="264" t="s">
        <v>2336</v>
      </c>
      <c r="C1870" s="522" t="s">
        <v>2819</v>
      </c>
      <c r="D1870" s="266" t="s">
        <v>133</v>
      </c>
      <c r="E1870" s="310">
        <v>27018</v>
      </c>
      <c r="F1870" s="53">
        <v>41755</v>
      </c>
      <c r="G1870" s="52">
        <v>27018</v>
      </c>
      <c r="H1870" s="98">
        <f>E1870-G1870</f>
        <v>0</v>
      </c>
      <c r="I1870" s="266" t="s">
        <v>21</v>
      </c>
    </row>
    <row r="1871" spans="1:9" x14ac:dyDescent="0.25">
      <c r="A1871" s="269"/>
      <c r="B1871" s="264" t="s">
        <v>2337</v>
      </c>
      <c r="C1871" s="522" t="s">
        <v>2819</v>
      </c>
      <c r="D1871" s="266" t="s">
        <v>8</v>
      </c>
      <c r="E1871" s="310">
        <v>7224</v>
      </c>
      <c r="F1871" s="53">
        <v>41755</v>
      </c>
      <c r="G1871" s="52">
        <v>7224</v>
      </c>
      <c r="H1871" s="98">
        <f t="shared" ref="H1871:H1926" si="39">E1871-G1871</f>
        <v>0</v>
      </c>
      <c r="I1871" s="266" t="s">
        <v>8</v>
      </c>
    </row>
    <row r="1872" spans="1:9" x14ac:dyDescent="0.25">
      <c r="A1872" s="269"/>
      <c r="B1872" s="264" t="s">
        <v>2338</v>
      </c>
      <c r="C1872" s="522" t="s">
        <v>2819</v>
      </c>
      <c r="D1872" s="266" t="s">
        <v>2464</v>
      </c>
      <c r="E1872" s="310">
        <v>25245</v>
      </c>
      <c r="F1872" s="53">
        <v>41755</v>
      </c>
      <c r="G1872" s="52">
        <v>25245</v>
      </c>
      <c r="H1872" s="98">
        <f t="shared" si="39"/>
        <v>0</v>
      </c>
      <c r="I1872" s="266" t="s">
        <v>492</v>
      </c>
    </row>
    <row r="1873" spans="1:9" x14ac:dyDescent="0.25">
      <c r="A1873" s="269"/>
      <c r="B1873" s="264" t="s">
        <v>2339</v>
      </c>
      <c r="C1873" s="522" t="s">
        <v>2819</v>
      </c>
      <c r="D1873" s="266" t="s">
        <v>36</v>
      </c>
      <c r="E1873" s="310">
        <v>22410</v>
      </c>
      <c r="F1873" s="313">
        <v>41782</v>
      </c>
      <c r="G1873" s="326">
        <v>22410</v>
      </c>
      <c r="H1873" s="98">
        <f t="shared" si="39"/>
        <v>0</v>
      </c>
      <c r="I1873" s="266" t="s">
        <v>21</v>
      </c>
    </row>
    <row r="1874" spans="1:9" x14ac:dyDescent="0.25">
      <c r="A1874" s="269"/>
      <c r="B1874" s="264" t="s">
        <v>2340</v>
      </c>
      <c r="C1874" s="522" t="s">
        <v>2819</v>
      </c>
      <c r="D1874" s="266" t="s">
        <v>180</v>
      </c>
      <c r="E1874" s="310">
        <v>27349.35</v>
      </c>
      <c r="F1874" s="313">
        <v>41765</v>
      </c>
      <c r="G1874" s="326">
        <v>27349.35</v>
      </c>
      <c r="H1874" s="98">
        <f t="shared" si="39"/>
        <v>0</v>
      </c>
      <c r="I1874" s="266" t="s">
        <v>65</v>
      </c>
    </row>
    <row r="1875" spans="1:9" x14ac:dyDescent="0.25">
      <c r="A1875" s="269"/>
      <c r="B1875" s="264" t="s">
        <v>2342</v>
      </c>
      <c r="C1875" s="522" t="s">
        <v>2819</v>
      </c>
      <c r="D1875" s="266" t="s">
        <v>62</v>
      </c>
      <c r="E1875" s="310">
        <v>30008</v>
      </c>
      <c r="F1875" s="53">
        <v>41756</v>
      </c>
      <c r="G1875" s="52">
        <v>30008</v>
      </c>
      <c r="H1875" s="98">
        <f t="shared" si="39"/>
        <v>0</v>
      </c>
      <c r="I1875" s="266" t="s">
        <v>27</v>
      </c>
    </row>
    <row r="1876" spans="1:9" x14ac:dyDescent="0.25">
      <c r="A1876" s="269"/>
      <c r="B1876" s="264" t="s">
        <v>2343</v>
      </c>
      <c r="C1876" s="522" t="s">
        <v>2819</v>
      </c>
      <c r="D1876" s="266" t="s">
        <v>14</v>
      </c>
      <c r="E1876" s="310">
        <v>12060</v>
      </c>
      <c r="F1876" s="53">
        <v>41755</v>
      </c>
      <c r="G1876" s="52">
        <v>12060</v>
      </c>
      <c r="H1876" s="98">
        <f t="shared" si="39"/>
        <v>0</v>
      </c>
      <c r="I1876" s="266" t="s">
        <v>27</v>
      </c>
    </row>
    <row r="1877" spans="1:9" x14ac:dyDescent="0.25">
      <c r="A1877" s="269"/>
      <c r="B1877" s="264" t="s">
        <v>2344</v>
      </c>
      <c r="C1877" s="522" t="s">
        <v>2819</v>
      </c>
      <c r="D1877" s="266" t="s">
        <v>1077</v>
      </c>
      <c r="E1877" s="310">
        <v>210</v>
      </c>
      <c r="F1877" s="53">
        <v>41764</v>
      </c>
      <c r="G1877" s="52">
        <v>210</v>
      </c>
      <c r="H1877" s="98">
        <f t="shared" si="39"/>
        <v>0</v>
      </c>
      <c r="I1877" s="266"/>
    </row>
    <row r="1878" spans="1:9" x14ac:dyDescent="0.25">
      <c r="A1878" s="269"/>
      <c r="B1878" s="264" t="s">
        <v>2345</v>
      </c>
      <c r="C1878" s="522" t="s">
        <v>2819</v>
      </c>
      <c r="D1878" s="266" t="s">
        <v>28</v>
      </c>
      <c r="E1878" s="310">
        <v>9801</v>
      </c>
      <c r="F1878" s="53">
        <v>41755</v>
      </c>
      <c r="G1878" s="52">
        <v>9801</v>
      </c>
      <c r="H1878" s="98">
        <f t="shared" si="39"/>
        <v>0</v>
      </c>
      <c r="I1878" s="266" t="s">
        <v>8</v>
      </c>
    </row>
    <row r="1879" spans="1:9" x14ac:dyDescent="0.25">
      <c r="A1879" s="269"/>
      <c r="B1879" s="264" t="s">
        <v>2347</v>
      </c>
      <c r="C1879" s="522" t="s">
        <v>2819</v>
      </c>
      <c r="D1879" s="266" t="s">
        <v>85</v>
      </c>
      <c r="E1879" s="310">
        <v>14548</v>
      </c>
      <c r="F1879" s="53">
        <v>41755</v>
      </c>
      <c r="G1879" s="52">
        <v>14548</v>
      </c>
      <c r="H1879" s="98">
        <f t="shared" si="39"/>
        <v>0</v>
      </c>
      <c r="I1879" s="266"/>
    </row>
    <row r="1880" spans="1:9" x14ac:dyDescent="0.25">
      <c r="A1880" s="269"/>
      <c r="B1880" s="264" t="s">
        <v>2348</v>
      </c>
      <c r="C1880" s="522" t="s">
        <v>2819</v>
      </c>
      <c r="D1880" s="266" t="s">
        <v>11</v>
      </c>
      <c r="E1880" s="310">
        <v>25326</v>
      </c>
      <c r="F1880" s="313">
        <v>41777</v>
      </c>
      <c r="G1880" s="326">
        <v>25326</v>
      </c>
      <c r="H1880" s="98">
        <f t="shared" si="39"/>
        <v>0</v>
      </c>
      <c r="I1880" s="266" t="s">
        <v>12</v>
      </c>
    </row>
    <row r="1881" spans="1:9" x14ac:dyDescent="0.25">
      <c r="A1881" s="269"/>
      <c r="B1881" s="264" t="s">
        <v>2349</v>
      </c>
      <c r="C1881" s="522" t="s">
        <v>2819</v>
      </c>
      <c r="D1881" s="266" t="s">
        <v>490</v>
      </c>
      <c r="E1881" s="310">
        <v>5945</v>
      </c>
      <c r="F1881" s="53">
        <v>41755</v>
      </c>
      <c r="G1881" s="52">
        <v>5945</v>
      </c>
      <c r="H1881" s="98">
        <f t="shared" si="39"/>
        <v>0</v>
      </c>
      <c r="I1881" s="266"/>
    </row>
    <row r="1882" spans="1:9" x14ac:dyDescent="0.25">
      <c r="A1882" s="269"/>
      <c r="B1882" s="264" t="s">
        <v>2350</v>
      </c>
      <c r="C1882" s="522" t="s">
        <v>2819</v>
      </c>
      <c r="D1882" s="266" t="s">
        <v>2841</v>
      </c>
      <c r="E1882" s="310">
        <v>9191</v>
      </c>
      <c r="F1882" s="317" t="s">
        <v>2947</v>
      </c>
      <c r="G1882" s="52">
        <v>9191</v>
      </c>
      <c r="H1882" s="98">
        <f t="shared" si="39"/>
        <v>0</v>
      </c>
      <c r="I1882" s="266"/>
    </row>
    <row r="1883" spans="1:9" x14ac:dyDescent="0.25">
      <c r="A1883" s="269"/>
      <c r="B1883" s="264" t="s">
        <v>2351</v>
      </c>
      <c r="C1883" s="522" t="s">
        <v>2819</v>
      </c>
      <c r="D1883" s="266" t="s">
        <v>16</v>
      </c>
      <c r="E1883" s="310">
        <v>105495</v>
      </c>
      <c r="F1883" s="313">
        <v>41781</v>
      </c>
      <c r="G1883" s="326">
        <v>105495</v>
      </c>
      <c r="H1883" s="98">
        <f t="shared" si="39"/>
        <v>0</v>
      </c>
      <c r="I1883" s="266" t="s">
        <v>65</v>
      </c>
    </row>
    <row r="1884" spans="1:9" x14ac:dyDescent="0.25">
      <c r="A1884" s="269"/>
      <c r="B1884" s="264" t="s">
        <v>2352</v>
      </c>
      <c r="C1884" s="522" t="s">
        <v>2819</v>
      </c>
      <c r="D1884" s="266" t="s">
        <v>98</v>
      </c>
      <c r="E1884" s="310">
        <v>9447</v>
      </c>
      <c r="F1884" s="53">
        <v>41755</v>
      </c>
      <c r="G1884" s="52">
        <v>9447</v>
      </c>
      <c r="H1884" s="98">
        <f t="shared" si="39"/>
        <v>0</v>
      </c>
      <c r="I1884" s="266" t="s">
        <v>2948</v>
      </c>
    </row>
    <row r="1885" spans="1:9" x14ac:dyDescent="0.25">
      <c r="A1885" s="269"/>
      <c r="B1885" s="264" t="s">
        <v>2353</v>
      </c>
      <c r="C1885" s="522" t="s">
        <v>2819</v>
      </c>
      <c r="D1885" s="266" t="s">
        <v>152</v>
      </c>
      <c r="E1885" s="310">
        <v>16682.5</v>
      </c>
      <c r="F1885" s="53">
        <v>41755</v>
      </c>
      <c r="G1885" s="52">
        <v>16682.5</v>
      </c>
      <c r="H1885" s="98">
        <f t="shared" si="39"/>
        <v>0</v>
      </c>
      <c r="I1885" s="266"/>
    </row>
    <row r="1886" spans="1:9" x14ac:dyDescent="0.25">
      <c r="A1886" s="269"/>
      <c r="B1886" s="264" t="s">
        <v>2354</v>
      </c>
      <c r="C1886" s="522" t="s">
        <v>2819</v>
      </c>
      <c r="D1886" s="266" t="s">
        <v>883</v>
      </c>
      <c r="E1886" s="310">
        <v>1341.5</v>
      </c>
      <c r="F1886" s="53">
        <v>41755</v>
      </c>
      <c r="G1886" s="52">
        <v>1341.5</v>
      </c>
      <c r="H1886" s="98">
        <f t="shared" si="39"/>
        <v>0</v>
      </c>
      <c r="I1886" s="266"/>
    </row>
    <row r="1887" spans="1:9" x14ac:dyDescent="0.25">
      <c r="A1887" s="269"/>
      <c r="B1887" s="264" t="s">
        <v>2355</v>
      </c>
      <c r="C1887" s="522" t="s">
        <v>2819</v>
      </c>
      <c r="D1887" s="266" t="s">
        <v>22</v>
      </c>
      <c r="E1887" s="310">
        <v>3240</v>
      </c>
      <c r="F1887" s="53">
        <v>41755</v>
      </c>
      <c r="G1887" s="52">
        <v>3240</v>
      </c>
      <c r="H1887" s="98">
        <f t="shared" si="39"/>
        <v>0</v>
      </c>
      <c r="I1887" s="266"/>
    </row>
    <row r="1888" spans="1:9" x14ac:dyDescent="0.25">
      <c r="A1888" s="269"/>
      <c r="B1888" s="264" t="s">
        <v>2356</v>
      </c>
      <c r="C1888" s="522" t="s">
        <v>2819</v>
      </c>
      <c r="D1888" s="266" t="s">
        <v>25</v>
      </c>
      <c r="E1888" s="310">
        <v>1556</v>
      </c>
      <c r="F1888" s="53">
        <v>41755</v>
      </c>
      <c r="G1888" s="52">
        <v>1556</v>
      </c>
      <c r="H1888" s="98">
        <f t="shared" si="39"/>
        <v>0</v>
      </c>
      <c r="I1888" s="266"/>
    </row>
    <row r="1889" spans="1:9" x14ac:dyDescent="0.25">
      <c r="A1889" s="269"/>
      <c r="B1889" s="264" t="s">
        <v>2358</v>
      </c>
      <c r="C1889" s="522" t="s">
        <v>2819</v>
      </c>
      <c r="D1889" s="266" t="s">
        <v>269</v>
      </c>
      <c r="E1889" s="310">
        <v>1987.5</v>
      </c>
      <c r="F1889" s="53">
        <v>41755</v>
      </c>
      <c r="G1889" s="52">
        <v>1987.5</v>
      </c>
      <c r="H1889" s="98">
        <f t="shared" si="39"/>
        <v>0</v>
      </c>
      <c r="I1889" s="266"/>
    </row>
    <row r="1890" spans="1:9" x14ac:dyDescent="0.25">
      <c r="A1890" s="269"/>
      <c r="B1890" s="264" t="s">
        <v>2359</v>
      </c>
      <c r="C1890" s="522" t="s">
        <v>2819</v>
      </c>
      <c r="D1890" s="266" t="s">
        <v>91</v>
      </c>
      <c r="E1890" s="310">
        <v>11936</v>
      </c>
      <c r="F1890" s="53">
        <v>41755</v>
      </c>
      <c r="G1890" s="52">
        <v>11936</v>
      </c>
      <c r="H1890" s="98">
        <f t="shared" si="39"/>
        <v>0</v>
      </c>
      <c r="I1890" s="266"/>
    </row>
    <row r="1891" spans="1:9" x14ac:dyDescent="0.25">
      <c r="A1891" s="269"/>
      <c r="B1891" s="264" t="s">
        <v>2360</v>
      </c>
      <c r="C1891" s="522" t="s">
        <v>2819</v>
      </c>
      <c r="D1891" s="266" t="s">
        <v>2949</v>
      </c>
      <c r="E1891" s="310">
        <v>1471.2</v>
      </c>
      <c r="F1891" s="53">
        <v>41755</v>
      </c>
      <c r="G1891" s="52">
        <v>1471.2</v>
      </c>
      <c r="H1891" s="98">
        <f t="shared" si="39"/>
        <v>0</v>
      </c>
      <c r="I1891" s="266"/>
    </row>
    <row r="1892" spans="1:9" x14ac:dyDescent="0.25">
      <c r="A1892" s="269"/>
      <c r="B1892" s="264" t="s">
        <v>2361</v>
      </c>
      <c r="C1892" s="522" t="s">
        <v>2819</v>
      </c>
      <c r="D1892" s="273" t="s">
        <v>53</v>
      </c>
      <c r="E1892" s="318">
        <v>0</v>
      </c>
      <c r="F1892" s="53"/>
      <c r="G1892" s="52"/>
      <c r="H1892" s="98">
        <f t="shared" si="39"/>
        <v>0</v>
      </c>
      <c r="I1892" s="266" t="s">
        <v>513</v>
      </c>
    </row>
    <row r="1893" spans="1:9" x14ac:dyDescent="0.25">
      <c r="A1893" s="269"/>
      <c r="B1893" s="264" t="s">
        <v>2362</v>
      </c>
      <c r="C1893" s="522" t="s">
        <v>2819</v>
      </c>
      <c r="D1893" s="266" t="s">
        <v>49</v>
      </c>
      <c r="E1893" s="310">
        <v>5500</v>
      </c>
      <c r="F1893" s="53">
        <v>41755</v>
      </c>
      <c r="G1893" s="52">
        <v>5500</v>
      </c>
      <c r="H1893" s="98">
        <f t="shared" si="39"/>
        <v>0</v>
      </c>
      <c r="I1893" s="266"/>
    </row>
    <row r="1894" spans="1:9" x14ac:dyDescent="0.25">
      <c r="A1894" s="269"/>
      <c r="B1894" s="264" t="s">
        <v>2363</v>
      </c>
      <c r="C1894" s="522" t="s">
        <v>2819</v>
      </c>
      <c r="D1894" s="266" t="s">
        <v>116</v>
      </c>
      <c r="E1894" s="310">
        <v>5390</v>
      </c>
      <c r="F1894" s="53">
        <v>41755</v>
      </c>
      <c r="G1894" s="52">
        <v>5390</v>
      </c>
      <c r="H1894" s="98">
        <f t="shared" si="39"/>
        <v>0</v>
      </c>
      <c r="I1894" s="266"/>
    </row>
    <row r="1895" spans="1:9" x14ac:dyDescent="0.25">
      <c r="A1895" s="269"/>
      <c r="B1895" s="264" t="s">
        <v>2364</v>
      </c>
      <c r="C1895" s="522" t="s">
        <v>2819</v>
      </c>
      <c r="D1895" s="266" t="s">
        <v>36</v>
      </c>
      <c r="E1895" s="315">
        <v>28905</v>
      </c>
      <c r="F1895" s="78" t="s">
        <v>2950</v>
      </c>
      <c r="G1895" s="52">
        <v>28905</v>
      </c>
      <c r="H1895" s="98">
        <f t="shared" si="39"/>
        <v>0</v>
      </c>
      <c r="I1895" s="266" t="s">
        <v>21</v>
      </c>
    </row>
    <row r="1896" spans="1:9" x14ac:dyDescent="0.25">
      <c r="A1896" s="269"/>
      <c r="B1896" s="264" t="s">
        <v>2365</v>
      </c>
      <c r="C1896" s="522" t="s">
        <v>2819</v>
      </c>
      <c r="D1896" s="266" t="s">
        <v>55</v>
      </c>
      <c r="E1896" s="310">
        <v>11738</v>
      </c>
      <c r="F1896" s="313" t="s">
        <v>2951</v>
      </c>
      <c r="G1896" s="52">
        <v>11738</v>
      </c>
      <c r="H1896" s="98">
        <f t="shared" si="39"/>
        <v>0</v>
      </c>
      <c r="I1896" s="266" t="s">
        <v>8</v>
      </c>
    </row>
    <row r="1897" spans="1:9" x14ac:dyDescent="0.25">
      <c r="A1897" s="269"/>
      <c r="B1897" s="264" t="s">
        <v>2366</v>
      </c>
      <c r="C1897" s="522" t="s">
        <v>2819</v>
      </c>
      <c r="D1897" s="266" t="s">
        <v>123</v>
      </c>
      <c r="E1897" s="310">
        <v>5102.5</v>
      </c>
      <c r="F1897" s="317" t="s">
        <v>2952</v>
      </c>
      <c r="G1897" s="52">
        <v>5102.5</v>
      </c>
      <c r="H1897" s="98">
        <f t="shared" si="39"/>
        <v>0</v>
      </c>
      <c r="I1897" s="266" t="s">
        <v>8</v>
      </c>
    </row>
    <row r="1898" spans="1:9" x14ac:dyDescent="0.25">
      <c r="A1898" s="269"/>
      <c r="B1898" s="264" t="s">
        <v>1136</v>
      </c>
      <c r="C1898" s="522" t="s">
        <v>2819</v>
      </c>
      <c r="D1898" s="266" t="s">
        <v>304</v>
      </c>
      <c r="E1898" s="310">
        <v>18018</v>
      </c>
      <c r="F1898" s="53">
        <v>41755</v>
      </c>
      <c r="G1898" s="52">
        <v>18018</v>
      </c>
      <c r="H1898" s="98">
        <f t="shared" si="39"/>
        <v>0</v>
      </c>
      <c r="I1898" s="266" t="s">
        <v>513</v>
      </c>
    </row>
    <row r="1899" spans="1:9" x14ac:dyDescent="0.25">
      <c r="A1899" s="269"/>
      <c r="B1899" s="264" t="s">
        <v>1137</v>
      </c>
      <c r="C1899" s="522" t="s">
        <v>2819</v>
      </c>
      <c r="D1899" s="266" t="s">
        <v>108</v>
      </c>
      <c r="E1899" s="310">
        <v>8583.5</v>
      </c>
      <c r="F1899" s="53">
        <v>41755</v>
      </c>
      <c r="G1899" s="52">
        <v>8583.5</v>
      </c>
      <c r="H1899" s="98">
        <f t="shared" si="39"/>
        <v>0</v>
      </c>
      <c r="I1899" s="266"/>
    </row>
    <row r="1900" spans="1:9" x14ac:dyDescent="0.25">
      <c r="A1900" s="269"/>
      <c r="B1900" s="264" t="s">
        <v>1138</v>
      </c>
      <c r="C1900" s="522" t="s">
        <v>2819</v>
      </c>
      <c r="D1900" s="266" t="s">
        <v>74</v>
      </c>
      <c r="E1900" s="310">
        <v>300</v>
      </c>
      <c r="F1900" s="53">
        <v>41755</v>
      </c>
      <c r="G1900" s="52">
        <v>300</v>
      </c>
      <c r="H1900" s="98">
        <f t="shared" si="39"/>
        <v>0</v>
      </c>
      <c r="I1900" s="266"/>
    </row>
    <row r="1901" spans="1:9" x14ac:dyDescent="0.25">
      <c r="A1901" s="269"/>
      <c r="B1901" s="264" t="s">
        <v>1139</v>
      </c>
      <c r="C1901" s="522" t="s">
        <v>2819</v>
      </c>
      <c r="D1901" s="266" t="s">
        <v>374</v>
      </c>
      <c r="E1901" s="310">
        <v>7304</v>
      </c>
      <c r="F1901" s="53">
        <v>41755</v>
      </c>
      <c r="G1901" s="52">
        <v>7304</v>
      </c>
      <c r="H1901" s="98">
        <f t="shared" si="39"/>
        <v>0</v>
      </c>
      <c r="I1901" s="266"/>
    </row>
    <row r="1902" spans="1:9" x14ac:dyDescent="0.25">
      <c r="A1902" s="269"/>
      <c r="B1902" s="264" t="s">
        <v>1140</v>
      </c>
      <c r="C1902" s="522" t="s">
        <v>2819</v>
      </c>
      <c r="D1902" s="266" t="s">
        <v>188</v>
      </c>
      <c r="E1902" s="310">
        <v>10080.4</v>
      </c>
      <c r="F1902" s="53">
        <v>41755</v>
      </c>
      <c r="G1902" s="52">
        <v>10080.4</v>
      </c>
      <c r="H1902" s="98">
        <f t="shared" si="39"/>
        <v>0</v>
      </c>
      <c r="I1902" s="266"/>
    </row>
    <row r="1903" spans="1:9" x14ac:dyDescent="0.25">
      <c r="A1903" s="269"/>
      <c r="B1903" s="264" t="s">
        <v>1141</v>
      </c>
      <c r="C1903" s="522" t="s">
        <v>2819</v>
      </c>
      <c r="D1903" s="266" t="s">
        <v>199</v>
      </c>
      <c r="E1903" s="310">
        <v>337</v>
      </c>
      <c r="F1903" s="53">
        <v>41755</v>
      </c>
      <c r="G1903" s="52">
        <v>337</v>
      </c>
      <c r="H1903" s="98">
        <f t="shared" si="39"/>
        <v>0</v>
      </c>
      <c r="I1903" s="266"/>
    </row>
    <row r="1904" spans="1:9" x14ac:dyDescent="0.25">
      <c r="A1904" s="269"/>
      <c r="B1904" s="264" t="s">
        <v>1142</v>
      </c>
      <c r="C1904" s="522" t="s">
        <v>2819</v>
      </c>
      <c r="D1904" s="266" t="s">
        <v>188</v>
      </c>
      <c r="E1904" s="310">
        <v>55</v>
      </c>
      <c r="F1904" s="53">
        <v>41755</v>
      </c>
      <c r="G1904" s="52">
        <v>55</v>
      </c>
      <c r="H1904" s="98">
        <f t="shared" si="39"/>
        <v>0</v>
      </c>
      <c r="I1904" s="266"/>
    </row>
    <row r="1905" spans="1:9" x14ac:dyDescent="0.25">
      <c r="A1905" s="269"/>
      <c r="B1905" s="264" t="s">
        <v>1143</v>
      </c>
      <c r="C1905" s="522" t="s">
        <v>2819</v>
      </c>
      <c r="D1905" s="266" t="s">
        <v>518</v>
      </c>
      <c r="E1905" s="310">
        <v>602</v>
      </c>
      <c r="F1905" s="53">
        <v>41755</v>
      </c>
      <c r="G1905" s="52">
        <v>602</v>
      </c>
      <c r="H1905" s="98">
        <f t="shared" si="39"/>
        <v>0</v>
      </c>
      <c r="I1905" s="266"/>
    </row>
    <row r="1906" spans="1:9" x14ac:dyDescent="0.25">
      <c r="A1906" s="269"/>
      <c r="B1906" s="264" t="s">
        <v>1144</v>
      </c>
      <c r="C1906" s="522" t="s">
        <v>2819</v>
      </c>
      <c r="D1906" s="266" t="s">
        <v>215</v>
      </c>
      <c r="E1906" s="310">
        <v>1184.4000000000001</v>
      </c>
      <c r="F1906" s="53">
        <v>41755</v>
      </c>
      <c r="G1906" s="52">
        <v>1184.4000000000001</v>
      </c>
      <c r="H1906" s="98">
        <f t="shared" si="39"/>
        <v>0</v>
      </c>
      <c r="I1906" s="266"/>
    </row>
    <row r="1907" spans="1:9" x14ac:dyDescent="0.25">
      <c r="A1907" s="269"/>
      <c r="B1907" s="264" t="s">
        <v>1145</v>
      </c>
      <c r="C1907" s="522" t="s">
        <v>2819</v>
      </c>
      <c r="D1907" s="266" t="s">
        <v>883</v>
      </c>
      <c r="E1907" s="310">
        <v>1328.6</v>
      </c>
      <c r="F1907" s="53">
        <v>41755</v>
      </c>
      <c r="G1907" s="52">
        <v>1328.6</v>
      </c>
      <c r="H1907" s="98">
        <f t="shared" si="39"/>
        <v>0</v>
      </c>
      <c r="I1907" s="266" t="s">
        <v>8</v>
      </c>
    </row>
    <row r="1908" spans="1:9" x14ac:dyDescent="0.25">
      <c r="A1908" s="269"/>
      <c r="B1908" s="264" t="s">
        <v>1146</v>
      </c>
      <c r="C1908" s="522" t="s">
        <v>2819</v>
      </c>
      <c r="D1908" s="266" t="s">
        <v>494</v>
      </c>
      <c r="E1908" s="310">
        <v>436.6</v>
      </c>
      <c r="F1908" s="53">
        <v>41755</v>
      </c>
      <c r="G1908" s="52">
        <v>436.6</v>
      </c>
      <c r="H1908" s="98">
        <f t="shared" si="39"/>
        <v>0</v>
      </c>
      <c r="I1908" s="266"/>
    </row>
    <row r="1909" spans="1:9" x14ac:dyDescent="0.25">
      <c r="A1909" s="269"/>
      <c r="B1909" s="264" t="s">
        <v>1147</v>
      </c>
      <c r="C1909" s="522" t="s">
        <v>2819</v>
      </c>
      <c r="D1909" s="266" t="s">
        <v>70</v>
      </c>
      <c r="E1909" s="310">
        <v>7405.2</v>
      </c>
      <c r="F1909" s="53">
        <v>41758</v>
      </c>
      <c r="G1909" s="52">
        <v>7405.2</v>
      </c>
      <c r="H1909" s="98">
        <f t="shared" si="39"/>
        <v>0</v>
      </c>
      <c r="I1909" s="266" t="s">
        <v>8</v>
      </c>
    </row>
    <row r="1910" spans="1:9" x14ac:dyDescent="0.25">
      <c r="A1910" s="269"/>
      <c r="B1910" s="264" t="s">
        <v>1148</v>
      </c>
      <c r="C1910" s="522" t="s">
        <v>2819</v>
      </c>
      <c r="D1910" s="266" t="s">
        <v>136</v>
      </c>
      <c r="E1910" s="310">
        <v>3807</v>
      </c>
      <c r="F1910" s="53">
        <v>41755</v>
      </c>
      <c r="G1910" s="52">
        <v>3807</v>
      </c>
      <c r="H1910" s="98">
        <f t="shared" si="39"/>
        <v>0</v>
      </c>
      <c r="I1910" s="266"/>
    </row>
    <row r="1911" spans="1:9" x14ac:dyDescent="0.25">
      <c r="A1911" s="269"/>
      <c r="B1911" s="264" t="s">
        <v>1149</v>
      </c>
      <c r="C1911" s="522" t="s">
        <v>2819</v>
      </c>
      <c r="D1911" s="266" t="s">
        <v>8</v>
      </c>
      <c r="E1911" s="310">
        <v>779</v>
      </c>
      <c r="F1911" s="53">
        <v>41755</v>
      </c>
      <c r="G1911" s="52">
        <v>779</v>
      </c>
      <c r="H1911" s="98">
        <f t="shared" si="39"/>
        <v>0</v>
      </c>
      <c r="I1911" s="266" t="s">
        <v>8</v>
      </c>
    </row>
    <row r="1912" spans="1:9" x14ac:dyDescent="0.25">
      <c r="A1912" s="269"/>
      <c r="B1912" s="264" t="s">
        <v>1150</v>
      </c>
      <c r="C1912" s="522" t="s">
        <v>2819</v>
      </c>
      <c r="D1912" s="266" t="s">
        <v>111</v>
      </c>
      <c r="E1912" s="310">
        <v>4581.6000000000004</v>
      </c>
      <c r="F1912" s="53">
        <v>41755</v>
      </c>
      <c r="G1912" s="52">
        <v>4581.6000000000004</v>
      </c>
      <c r="H1912" s="98">
        <f t="shared" si="39"/>
        <v>0</v>
      </c>
      <c r="I1912" s="266" t="s">
        <v>21</v>
      </c>
    </row>
    <row r="1913" spans="1:9" x14ac:dyDescent="0.25">
      <c r="A1913" s="269"/>
      <c r="B1913" s="264" t="s">
        <v>1151</v>
      </c>
      <c r="C1913" s="522" t="s">
        <v>2819</v>
      </c>
      <c r="D1913" s="266" t="s">
        <v>66</v>
      </c>
      <c r="E1913" s="310">
        <v>1399.2</v>
      </c>
      <c r="F1913" s="53">
        <v>41755</v>
      </c>
      <c r="G1913" s="52">
        <v>1399.2</v>
      </c>
      <c r="H1913" s="98">
        <f t="shared" si="39"/>
        <v>0</v>
      </c>
      <c r="I1913" s="266" t="s">
        <v>21</v>
      </c>
    </row>
    <row r="1914" spans="1:9" x14ac:dyDescent="0.25">
      <c r="A1914" s="269"/>
      <c r="B1914" s="264" t="s">
        <v>1152</v>
      </c>
      <c r="C1914" s="522" t="s">
        <v>2819</v>
      </c>
      <c r="D1914" s="266" t="s">
        <v>2857</v>
      </c>
      <c r="E1914" s="310">
        <v>9372</v>
      </c>
      <c r="F1914" s="53">
        <v>41755</v>
      </c>
      <c r="G1914" s="52">
        <v>9372</v>
      </c>
      <c r="H1914" s="98">
        <f t="shared" si="39"/>
        <v>0</v>
      </c>
      <c r="I1914" s="266" t="s">
        <v>21</v>
      </c>
    </row>
    <row r="1915" spans="1:9" x14ac:dyDescent="0.25">
      <c r="A1915" s="269"/>
      <c r="B1915" s="264" t="s">
        <v>1153</v>
      </c>
      <c r="C1915" s="522" t="s">
        <v>2819</v>
      </c>
      <c r="D1915" s="266" t="s">
        <v>119</v>
      </c>
      <c r="E1915" s="310">
        <v>5112.5</v>
      </c>
      <c r="F1915" s="53">
        <v>41755</v>
      </c>
      <c r="G1915" s="52">
        <v>5112.5</v>
      </c>
      <c r="H1915" s="98">
        <f t="shared" si="39"/>
        <v>0</v>
      </c>
      <c r="I1915" s="266" t="s">
        <v>21</v>
      </c>
    </row>
    <row r="1916" spans="1:9" x14ac:dyDescent="0.25">
      <c r="A1916" s="269"/>
      <c r="B1916" s="264" t="s">
        <v>1154</v>
      </c>
      <c r="C1916" s="522" t="s">
        <v>2819</v>
      </c>
      <c r="D1916" s="266" t="s">
        <v>218</v>
      </c>
      <c r="E1916" s="310">
        <v>21113</v>
      </c>
      <c r="F1916" s="313">
        <v>41761</v>
      </c>
      <c r="G1916" s="326">
        <v>21113</v>
      </c>
      <c r="H1916" s="98">
        <f t="shared" si="39"/>
        <v>0</v>
      </c>
      <c r="I1916" s="266" t="s">
        <v>12</v>
      </c>
    </row>
    <row r="1917" spans="1:9" x14ac:dyDescent="0.25">
      <c r="A1917" s="269"/>
      <c r="B1917" s="264" t="s">
        <v>1155</v>
      </c>
      <c r="C1917" s="522" t="s">
        <v>2819</v>
      </c>
      <c r="D1917" s="266" t="s">
        <v>136</v>
      </c>
      <c r="E1917" s="310">
        <v>655.20000000000005</v>
      </c>
      <c r="F1917" s="53">
        <v>41755</v>
      </c>
      <c r="G1917" s="52">
        <v>655.20000000000005</v>
      </c>
      <c r="H1917" s="98">
        <f t="shared" si="39"/>
        <v>0</v>
      </c>
      <c r="I1917" s="266"/>
    </row>
    <row r="1918" spans="1:9" x14ac:dyDescent="0.25">
      <c r="A1918" s="269"/>
      <c r="B1918" s="264" t="s">
        <v>1156</v>
      </c>
      <c r="C1918" s="522" t="s">
        <v>2819</v>
      </c>
      <c r="D1918" s="266" t="s">
        <v>338</v>
      </c>
      <c r="E1918" s="310">
        <v>548</v>
      </c>
      <c r="F1918" s="53">
        <v>41759</v>
      </c>
      <c r="G1918" s="52">
        <v>548</v>
      </c>
      <c r="H1918" s="98">
        <f t="shared" si="39"/>
        <v>0</v>
      </c>
      <c r="I1918" s="266" t="s">
        <v>12</v>
      </c>
    </row>
    <row r="1919" spans="1:9" x14ac:dyDescent="0.25">
      <c r="A1919" s="269"/>
      <c r="B1919" s="264" t="s">
        <v>1157</v>
      </c>
      <c r="C1919" s="522" t="s">
        <v>2819</v>
      </c>
      <c r="D1919" s="266" t="s">
        <v>29</v>
      </c>
      <c r="E1919" s="310">
        <v>5865.6</v>
      </c>
      <c r="F1919" s="53">
        <v>41759</v>
      </c>
      <c r="G1919" s="52">
        <v>5865.6</v>
      </c>
      <c r="H1919" s="98">
        <f t="shared" si="39"/>
        <v>0</v>
      </c>
      <c r="I1919" s="266" t="s">
        <v>12</v>
      </c>
    </row>
    <row r="1920" spans="1:9" x14ac:dyDescent="0.25">
      <c r="A1920" s="269"/>
      <c r="B1920" s="264" t="s">
        <v>1158</v>
      </c>
      <c r="C1920" s="522" t="s">
        <v>2819</v>
      </c>
      <c r="D1920" s="266" t="s">
        <v>130</v>
      </c>
      <c r="E1920" s="310">
        <v>7607</v>
      </c>
      <c r="F1920" s="78" t="s">
        <v>2953</v>
      </c>
      <c r="G1920" s="52">
        <v>7607</v>
      </c>
      <c r="H1920" s="98">
        <f t="shared" si="39"/>
        <v>0</v>
      </c>
      <c r="I1920" s="266" t="s">
        <v>21</v>
      </c>
    </row>
    <row r="1921" spans="1:9" x14ac:dyDescent="0.25">
      <c r="A1921" s="269"/>
      <c r="B1921" s="264" t="s">
        <v>1159</v>
      </c>
      <c r="C1921" s="522" t="s">
        <v>2819</v>
      </c>
      <c r="D1921" s="266" t="s">
        <v>269</v>
      </c>
      <c r="E1921" s="310">
        <v>3167.8</v>
      </c>
      <c r="F1921" s="53">
        <v>41759</v>
      </c>
      <c r="G1921" s="52">
        <v>3167.8</v>
      </c>
      <c r="H1921" s="98">
        <f t="shared" si="39"/>
        <v>0</v>
      </c>
      <c r="I1921" s="266" t="s">
        <v>12</v>
      </c>
    </row>
    <row r="1922" spans="1:9" x14ac:dyDescent="0.25">
      <c r="A1922" s="269"/>
      <c r="B1922" s="264" t="s">
        <v>1160</v>
      </c>
      <c r="C1922" s="522" t="s">
        <v>2819</v>
      </c>
      <c r="D1922" s="266" t="s">
        <v>83</v>
      </c>
      <c r="E1922" s="310">
        <v>3219</v>
      </c>
      <c r="F1922" s="53">
        <v>41755</v>
      </c>
      <c r="G1922" s="52">
        <v>3219</v>
      </c>
      <c r="H1922" s="98">
        <f t="shared" si="39"/>
        <v>0</v>
      </c>
      <c r="I1922" s="266" t="s">
        <v>21</v>
      </c>
    </row>
    <row r="1923" spans="1:9" x14ac:dyDescent="0.25">
      <c r="A1923" s="269"/>
      <c r="B1923" s="264" t="s">
        <v>1161</v>
      </c>
      <c r="C1923" s="522" t="s">
        <v>2819</v>
      </c>
      <c r="D1923" s="266" t="s">
        <v>2427</v>
      </c>
      <c r="E1923" s="310">
        <v>2037</v>
      </c>
      <c r="F1923" s="317" t="s">
        <v>2954</v>
      </c>
      <c r="G1923" s="64">
        <v>2037</v>
      </c>
      <c r="H1923" s="98">
        <f t="shared" si="39"/>
        <v>0</v>
      </c>
      <c r="I1923" s="266" t="s">
        <v>12</v>
      </c>
    </row>
    <row r="1924" spans="1:9" x14ac:dyDescent="0.25">
      <c r="A1924" s="269"/>
      <c r="B1924" s="264" t="s">
        <v>1163</v>
      </c>
      <c r="C1924" s="522" t="s">
        <v>2819</v>
      </c>
      <c r="D1924" s="266" t="s">
        <v>54</v>
      </c>
      <c r="E1924" s="310">
        <v>6824</v>
      </c>
      <c r="F1924" s="53">
        <v>41759</v>
      </c>
      <c r="G1924" s="64">
        <v>6824</v>
      </c>
      <c r="H1924" s="98">
        <f t="shared" si="39"/>
        <v>0</v>
      </c>
      <c r="I1924" s="266" t="s">
        <v>12</v>
      </c>
    </row>
    <row r="1925" spans="1:9" x14ac:dyDescent="0.25">
      <c r="A1925" s="269"/>
      <c r="B1925" s="264" t="s">
        <v>1164</v>
      </c>
      <c r="C1925" s="522" t="s">
        <v>2819</v>
      </c>
      <c r="D1925" s="266" t="s">
        <v>54</v>
      </c>
      <c r="E1925" s="310">
        <v>3094</v>
      </c>
      <c r="F1925" s="53">
        <v>41759</v>
      </c>
      <c r="G1925" s="64">
        <v>3094</v>
      </c>
      <c r="H1925" s="98">
        <f t="shared" si="39"/>
        <v>0</v>
      </c>
      <c r="I1925" s="266" t="s">
        <v>12</v>
      </c>
    </row>
    <row r="1926" spans="1:9" x14ac:dyDescent="0.25">
      <c r="A1926" s="269"/>
      <c r="B1926" s="264"/>
      <c r="C1926" s="270"/>
      <c r="D1926" s="51" t="s">
        <v>1918</v>
      </c>
      <c r="E1926" s="303"/>
      <c r="F1926" s="436"/>
      <c r="G1926" s="38"/>
      <c r="H1926" s="532">
        <f t="shared" si="39"/>
        <v>0</v>
      </c>
    </row>
    <row r="1927" spans="1:9" x14ac:dyDescent="0.25">
      <c r="A1927" s="395"/>
      <c r="B1927" s="306"/>
      <c r="C1927" s="446"/>
      <c r="D1927" s="37" t="s">
        <v>1206</v>
      </c>
      <c r="E1927" s="38"/>
      <c r="F1927" s="436"/>
      <c r="G1927" s="38"/>
      <c r="H1927" s="398"/>
    </row>
    <row r="1928" spans="1:9" x14ac:dyDescent="0.25">
      <c r="A1928" s="407"/>
      <c r="B1928" s="447"/>
      <c r="C1928" s="448"/>
      <c r="D1928" s="37" t="s">
        <v>1997</v>
      </c>
      <c r="E1928" s="38"/>
      <c r="F1928" s="436"/>
      <c r="G1928" s="38"/>
      <c r="H1928" s="398"/>
    </row>
    <row r="1929" spans="1:9" ht="18.75" x14ac:dyDescent="0.3">
      <c r="A1929" s="592" t="str">
        <f>A1860</f>
        <v>REMISIONES DE    ABRIL         2 0 1 4</v>
      </c>
      <c r="B1929" s="592"/>
      <c r="C1929" s="592"/>
      <c r="D1929" s="592"/>
      <c r="E1929" s="592"/>
      <c r="F1929" s="592"/>
      <c r="G1929" s="339"/>
      <c r="H1929" s="135"/>
    </row>
    <row r="1930" spans="1:9" ht="35.25" thickBot="1" x14ac:dyDescent="0.35">
      <c r="A1930" s="340" t="s">
        <v>1</v>
      </c>
      <c r="B1930" s="256" t="s">
        <v>2</v>
      </c>
      <c r="C1930" s="257"/>
      <c r="D1930" s="258" t="s">
        <v>1531</v>
      </c>
      <c r="E1930" s="259" t="s">
        <v>4</v>
      </c>
      <c r="F1930" s="418" t="s">
        <v>5</v>
      </c>
      <c r="G1930" s="419" t="s">
        <v>6</v>
      </c>
      <c r="H1930" s="420" t="s">
        <v>7</v>
      </c>
    </row>
    <row r="1931" spans="1:9" ht="15.75" thickTop="1" x14ac:dyDescent="0.25">
      <c r="A1931" s="269">
        <v>41755</v>
      </c>
      <c r="B1931" s="264" t="s">
        <v>1165</v>
      </c>
      <c r="C1931" s="522" t="s">
        <v>2819</v>
      </c>
      <c r="D1931" s="266" t="s">
        <v>366</v>
      </c>
      <c r="E1931" s="310">
        <v>3813.4</v>
      </c>
      <c r="F1931" s="53">
        <v>41755</v>
      </c>
      <c r="G1931" s="52">
        <v>3813.4</v>
      </c>
      <c r="H1931" s="449">
        <f t="shared" ref="H1931:H1994" si="40">E1931-G1931</f>
        <v>0</v>
      </c>
      <c r="I1931" s="266" t="s">
        <v>21</v>
      </c>
    </row>
    <row r="1932" spans="1:9" x14ac:dyDescent="0.25">
      <c r="A1932" s="269"/>
      <c r="B1932" s="264" t="s">
        <v>1166</v>
      </c>
      <c r="C1932" s="522" t="s">
        <v>2819</v>
      </c>
      <c r="D1932" s="266" t="s">
        <v>1793</v>
      </c>
      <c r="E1932" s="310">
        <v>3020.5</v>
      </c>
      <c r="F1932" s="317" t="s">
        <v>2955</v>
      </c>
      <c r="G1932" s="52">
        <v>3020.5</v>
      </c>
      <c r="H1932" s="98">
        <f t="shared" si="40"/>
        <v>0</v>
      </c>
      <c r="I1932" s="266" t="s">
        <v>12</v>
      </c>
    </row>
    <row r="1933" spans="1:9" x14ac:dyDescent="0.25">
      <c r="A1933" s="269"/>
      <c r="B1933" s="264" t="s">
        <v>1167</v>
      </c>
      <c r="C1933" s="522" t="s">
        <v>2819</v>
      </c>
      <c r="D1933" s="266" t="s">
        <v>524</v>
      </c>
      <c r="E1933" s="310">
        <v>4727</v>
      </c>
      <c r="F1933" s="313">
        <v>41771</v>
      </c>
      <c r="G1933" s="326">
        <v>4727</v>
      </c>
      <c r="H1933" s="98">
        <f t="shared" si="40"/>
        <v>0</v>
      </c>
      <c r="I1933" s="266"/>
    </row>
    <row r="1934" spans="1:9" x14ac:dyDescent="0.25">
      <c r="A1934" s="269"/>
      <c r="B1934" s="264" t="s">
        <v>1168</v>
      </c>
      <c r="C1934" s="522" t="s">
        <v>2819</v>
      </c>
      <c r="D1934" s="266" t="s">
        <v>57</v>
      </c>
      <c r="E1934" s="310">
        <v>1645</v>
      </c>
      <c r="F1934" s="53">
        <v>41759</v>
      </c>
      <c r="G1934" s="52">
        <v>1645</v>
      </c>
      <c r="H1934" s="98">
        <f t="shared" si="40"/>
        <v>0</v>
      </c>
      <c r="I1934" s="266" t="s">
        <v>12</v>
      </c>
    </row>
    <row r="1935" spans="1:9" x14ac:dyDescent="0.25">
      <c r="A1935" s="269"/>
      <c r="B1935" s="264" t="s">
        <v>1170</v>
      </c>
      <c r="C1935" s="522" t="s">
        <v>2819</v>
      </c>
      <c r="D1935" s="266" t="s">
        <v>524</v>
      </c>
      <c r="E1935" s="310">
        <v>1344</v>
      </c>
      <c r="F1935" s="53">
        <v>41755</v>
      </c>
      <c r="G1935" s="52">
        <v>1344</v>
      </c>
      <c r="H1935" s="98">
        <f t="shared" si="40"/>
        <v>0</v>
      </c>
      <c r="I1935" s="266"/>
    </row>
    <row r="1936" spans="1:9" x14ac:dyDescent="0.25">
      <c r="A1936" s="269"/>
      <c r="B1936" s="264" t="s">
        <v>1171</v>
      </c>
      <c r="C1936" s="522" t="s">
        <v>2819</v>
      </c>
      <c r="D1936" s="273" t="s">
        <v>53</v>
      </c>
      <c r="E1936" s="318">
        <v>0</v>
      </c>
      <c r="F1936" s="53"/>
      <c r="G1936" s="52"/>
      <c r="H1936" s="98">
        <f t="shared" si="40"/>
        <v>0</v>
      </c>
      <c r="I1936" s="266" t="s">
        <v>513</v>
      </c>
    </row>
    <row r="1937" spans="1:9" x14ac:dyDescent="0.25">
      <c r="A1937" s="269"/>
      <c r="B1937" s="264" t="s">
        <v>1173</v>
      </c>
      <c r="C1937" s="522" t="s">
        <v>2819</v>
      </c>
      <c r="D1937" s="266" t="s">
        <v>287</v>
      </c>
      <c r="E1937" s="310">
        <v>6518.4</v>
      </c>
      <c r="F1937" s="53">
        <v>41759</v>
      </c>
      <c r="G1937" s="52">
        <v>6518.4</v>
      </c>
      <c r="H1937" s="98">
        <f t="shared" si="40"/>
        <v>0</v>
      </c>
      <c r="I1937" s="266" t="s">
        <v>12</v>
      </c>
    </row>
    <row r="1938" spans="1:9" x14ac:dyDescent="0.25">
      <c r="A1938" s="269"/>
      <c r="B1938" s="264" t="s">
        <v>1174</v>
      </c>
      <c r="C1938" s="522" t="s">
        <v>2819</v>
      </c>
      <c r="D1938" s="266" t="s">
        <v>124</v>
      </c>
      <c r="E1938" s="310">
        <v>8676.7999999999993</v>
      </c>
      <c r="F1938" s="53">
        <v>41759</v>
      </c>
      <c r="G1938" s="64">
        <v>8676.7999999999993</v>
      </c>
      <c r="H1938" s="98">
        <f t="shared" si="40"/>
        <v>0</v>
      </c>
      <c r="I1938" s="266" t="s">
        <v>12</v>
      </c>
    </row>
    <row r="1939" spans="1:9" x14ac:dyDescent="0.25">
      <c r="A1939" s="269"/>
      <c r="B1939" s="264" t="s">
        <v>1175</v>
      </c>
      <c r="C1939" s="522" t="s">
        <v>2819</v>
      </c>
      <c r="D1939" s="266" t="s">
        <v>250</v>
      </c>
      <c r="E1939" s="310">
        <v>15541.2</v>
      </c>
      <c r="F1939" s="53">
        <v>41759</v>
      </c>
      <c r="G1939" s="64">
        <v>15541.2</v>
      </c>
      <c r="H1939" s="98">
        <f t="shared" si="40"/>
        <v>0</v>
      </c>
      <c r="I1939" s="266" t="s">
        <v>12</v>
      </c>
    </row>
    <row r="1940" spans="1:9" x14ac:dyDescent="0.25">
      <c r="A1940" s="269"/>
      <c r="B1940" s="264" t="s">
        <v>1176</v>
      </c>
      <c r="C1940" s="522" t="s">
        <v>2819</v>
      </c>
      <c r="D1940" s="266" t="s">
        <v>561</v>
      </c>
      <c r="E1940" s="310">
        <v>16842.05</v>
      </c>
      <c r="F1940" s="53">
        <v>41757</v>
      </c>
      <c r="G1940" s="52">
        <v>16842.05</v>
      </c>
      <c r="H1940" s="98">
        <f t="shared" si="40"/>
        <v>0</v>
      </c>
      <c r="I1940" s="266" t="s">
        <v>65</v>
      </c>
    </row>
    <row r="1941" spans="1:9" x14ac:dyDescent="0.25">
      <c r="A1941" s="269"/>
      <c r="B1941" s="264" t="s">
        <v>1177</v>
      </c>
      <c r="C1941" s="522" t="s">
        <v>2819</v>
      </c>
      <c r="D1941" s="266" t="s">
        <v>147</v>
      </c>
      <c r="E1941" s="310">
        <v>9912.4</v>
      </c>
      <c r="F1941" s="53">
        <v>41757</v>
      </c>
      <c r="G1941" s="52">
        <v>9912.4</v>
      </c>
      <c r="H1941" s="98">
        <f t="shared" si="40"/>
        <v>0</v>
      </c>
      <c r="I1941" s="266" t="s">
        <v>65</v>
      </c>
    </row>
    <row r="1942" spans="1:9" x14ac:dyDescent="0.25">
      <c r="A1942" s="269"/>
      <c r="B1942" s="264" t="s">
        <v>1179</v>
      </c>
      <c r="C1942" s="522" t="s">
        <v>2819</v>
      </c>
      <c r="D1942" s="266" t="s">
        <v>194</v>
      </c>
      <c r="E1942" s="310">
        <v>6498</v>
      </c>
      <c r="F1942" s="53">
        <v>41757</v>
      </c>
      <c r="G1942" s="64">
        <v>6498</v>
      </c>
      <c r="H1942" s="98">
        <f t="shared" si="40"/>
        <v>0</v>
      </c>
      <c r="I1942" s="266" t="s">
        <v>65</v>
      </c>
    </row>
    <row r="1943" spans="1:9" x14ac:dyDescent="0.25">
      <c r="A1943" s="269"/>
      <c r="B1943" s="264" t="s">
        <v>1181</v>
      </c>
      <c r="C1943" s="522" t="s">
        <v>2819</v>
      </c>
      <c r="D1943" s="266" t="s">
        <v>258</v>
      </c>
      <c r="E1943" s="310">
        <v>1863.2</v>
      </c>
      <c r="F1943" s="53">
        <v>41757</v>
      </c>
      <c r="G1943" s="64">
        <v>1863.2</v>
      </c>
      <c r="H1943" s="98">
        <f t="shared" si="40"/>
        <v>0</v>
      </c>
      <c r="I1943" s="266" t="s">
        <v>65</v>
      </c>
    </row>
    <row r="1944" spans="1:9" x14ac:dyDescent="0.25">
      <c r="A1944" s="269"/>
      <c r="B1944" s="264" t="s">
        <v>1182</v>
      </c>
      <c r="C1944" s="522" t="s">
        <v>2819</v>
      </c>
      <c r="D1944" s="266" t="s">
        <v>231</v>
      </c>
      <c r="E1944" s="310">
        <v>2029.5</v>
      </c>
      <c r="F1944" s="53">
        <v>41757</v>
      </c>
      <c r="G1944" s="64">
        <v>2029.5</v>
      </c>
      <c r="H1944" s="98">
        <f t="shared" si="40"/>
        <v>0</v>
      </c>
      <c r="I1944" s="266" t="s">
        <v>65</v>
      </c>
    </row>
    <row r="1945" spans="1:9" x14ac:dyDescent="0.25">
      <c r="A1945" s="269"/>
      <c r="B1945" s="264" t="s">
        <v>1183</v>
      </c>
      <c r="C1945" s="522" t="s">
        <v>2819</v>
      </c>
      <c r="D1945" s="266" t="s">
        <v>8</v>
      </c>
      <c r="E1945" s="310">
        <v>2860</v>
      </c>
      <c r="F1945" s="53">
        <v>41757</v>
      </c>
      <c r="G1945" s="64">
        <v>2860</v>
      </c>
      <c r="H1945" s="98">
        <f t="shared" si="40"/>
        <v>0</v>
      </c>
      <c r="I1945" s="266" t="s">
        <v>8</v>
      </c>
    </row>
    <row r="1946" spans="1:9" x14ac:dyDescent="0.25">
      <c r="A1946" s="269"/>
      <c r="B1946" s="264" t="s">
        <v>1184</v>
      </c>
      <c r="C1946" s="522" t="s">
        <v>2819</v>
      </c>
      <c r="D1946" s="266" t="s">
        <v>233</v>
      </c>
      <c r="E1946" s="310">
        <v>1031.2</v>
      </c>
      <c r="F1946" s="53">
        <v>41757</v>
      </c>
      <c r="G1946" s="64">
        <v>1031.2</v>
      </c>
      <c r="H1946" s="98">
        <f t="shared" si="40"/>
        <v>0</v>
      </c>
      <c r="I1946" s="266" t="s">
        <v>65</v>
      </c>
    </row>
    <row r="1947" spans="1:9" x14ac:dyDescent="0.25">
      <c r="A1947" s="269"/>
      <c r="B1947" s="264" t="s">
        <v>1185</v>
      </c>
      <c r="C1947" s="522" t="s">
        <v>2819</v>
      </c>
      <c r="D1947" s="266" t="s">
        <v>133</v>
      </c>
      <c r="E1947" s="310">
        <v>14994</v>
      </c>
      <c r="F1947" s="53">
        <v>41755</v>
      </c>
      <c r="G1947" s="52">
        <v>14994</v>
      </c>
      <c r="H1947" s="98">
        <f t="shared" si="40"/>
        <v>0</v>
      </c>
      <c r="I1947" s="266"/>
    </row>
    <row r="1948" spans="1:9" x14ac:dyDescent="0.25">
      <c r="A1948" s="269"/>
      <c r="B1948" s="264" t="s">
        <v>1186</v>
      </c>
      <c r="C1948" s="522" t="s">
        <v>2819</v>
      </c>
      <c r="D1948" s="266" t="s">
        <v>99</v>
      </c>
      <c r="E1948" s="310">
        <v>364.5</v>
      </c>
      <c r="F1948" s="53">
        <v>41755</v>
      </c>
      <c r="G1948" s="52">
        <v>364.5</v>
      </c>
      <c r="H1948" s="98">
        <f t="shared" si="40"/>
        <v>0</v>
      </c>
      <c r="I1948" s="266"/>
    </row>
    <row r="1949" spans="1:9" x14ac:dyDescent="0.25">
      <c r="A1949" s="269"/>
      <c r="B1949" s="264" t="s">
        <v>1187</v>
      </c>
      <c r="C1949" s="522" t="s">
        <v>2819</v>
      </c>
      <c r="D1949" s="266" t="s">
        <v>316</v>
      </c>
      <c r="E1949" s="310">
        <v>1100</v>
      </c>
      <c r="F1949" s="53">
        <v>41759</v>
      </c>
      <c r="G1949" s="52">
        <v>1100</v>
      </c>
      <c r="H1949" s="98">
        <f t="shared" si="40"/>
        <v>0</v>
      </c>
      <c r="I1949" s="266" t="s">
        <v>12</v>
      </c>
    </row>
    <row r="1950" spans="1:9" x14ac:dyDescent="0.25">
      <c r="A1950" s="269"/>
      <c r="B1950" s="264" t="s">
        <v>1188</v>
      </c>
      <c r="C1950" s="522" t="s">
        <v>2819</v>
      </c>
      <c r="D1950" s="266" t="s">
        <v>244</v>
      </c>
      <c r="E1950" s="310">
        <v>27403.200000000001</v>
      </c>
      <c r="F1950" s="344" t="s">
        <v>2956</v>
      </c>
      <c r="G1950" s="326">
        <v>27403.200000000001</v>
      </c>
      <c r="H1950" s="98">
        <f t="shared" si="40"/>
        <v>0</v>
      </c>
      <c r="I1950" s="266" t="s">
        <v>162</v>
      </c>
    </row>
    <row r="1951" spans="1:9" x14ac:dyDescent="0.25">
      <c r="A1951" s="269"/>
      <c r="B1951" s="264" t="s">
        <v>1189</v>
      </c>
      <c r="C1951" s="522" t="s">
        <v>2819</v>
      </c>
      <c r="D1951" s="266" t="s">
        <v>310</v>
      </c>
      <c r="E1951" s="310">
        <v>24081.599999999999</v>
      </c>
      <c r="F1951" s="344" t="s">
        <v>2957</v>
      </c>
      <c r="G1951" s="326">
        <v>24081.599999999999</v>
      </c>
      <c r="H1951" s="98">
        <f t="shared" si="40"/>
        <v>0</v>
      </c>
      <c r="I1951" s="266" t="s">
        <v>162</v>
      </c>
    </row>
    <row r="1952" spans="1:9" x14ac:dyDescent="0.25">
      <c r="A1952" s="269"/>
      <c r="B1952" s="264" t="s">
        <v>1190</v>
      </c>
      <c r="C1952" s="522" t="s">
        <v>2819</v>
      </c>
      <c r="D1952" s="266" t="s">
        <v>101</v>
      </c>
      <c r="E1952" s="310">
        <v>72740.399999999994</v>
      </c>
      <c r="F1952" s="344" t="s">
        <v>2958</v>
      </c>
      <c r="G1952" s="326">
        <v>72740.399999999994</v>
      </c>
      <c r="H1952" s="98">
        <f t="shared" si="40"/>
        <v>0</v>
      </c>
      <c r="I1952" s="266" t="s">
        <v>162</v>
      </c>
    </row>
    <row r="1953" spans="1:9" x14ac:dyDescent="0.25">
      <c r="A1953" s="269"/>
      <c r="B1953" s="264" t="s">
        <v>1191</v>
      </c>
      <c r="C1953" s="522" t="s">
        <v>2819</v>
      </c>
      <c r="D1953" s="266" t="s">
        <v>392</v>
      </c>
      <c r="E1953" s="310">
        <v>20</v>
      </c>
      <c r="F1953" s="53">
        <v>41755</v>
      </c>
      <c r="G1953" s="52">
        <v>20</v>
      </c>
      <c r="H1953" s="98">
        <f t="shared" si="40"/>
        <v>0</v>
      </c>
      <c r="I1953" s="266"/>
    </row>
    <row r="1954" spans="1:9" x14ac:dyDescent="0.25">
      <c r="A1954" s="269"/>
      <c r="B1954" s="264" t="s">
        <v>1192</v>
      </c>
      <c r="C1954" s="522" t="s">
        <v>2819</v>
      </c>
      <c r="D1954" s="266" t="s">
        <v>24</v>
      </c>
      <c r="E1954" s="310">
        <v>1504.4</v>
      </c>
      <c r="F1954" s="53">
        <v>41755</v>
      </c>
      <c r="G1954" s="52">
        <v>1504.4</v>
      </c>
      <c r="H1954" s="98">
        <f t="shared" si="40"/>
        <v>0</v>
      </c>
      <c r="I1954" s="266" t="s">
        <v>8</v>
      </c>
    </row>
    <row r="1955" spans="1:9" ht="23.25" x14ac:dyDescent="0.25">
      <c r="A1955" s="269"/>
      <c r="B1955" s="264" t="s">
        <v>1193</v>
      </c>
      <c r="C1955" s="522" t="s">
        <v>2819</v>
      </c>
      <c r="D1955" s="266" t="s">
        <v>180</v>
      </c>
      <c r="E1955" s="327">
        <v>32333.4</v>
      </c>
      <c r="F1955" s="354" t="s">
        <v>2959</v>
      </c>
      <c r="G1955" s="326">
        <v>32333.4</v>
      </c>
      <c r="H1955" s="98">
        <f t="shared" si="40"/>
        <v>0</v>
      </c>
      <c r="I1955" s="266" t="s">
        <v>330</v>
      </c>
    </row>
    <row r="1956" spans="1:9" x14ac:dyDescent="0.25">
      <c r="A1956" s="269">
        <v>41756</v>
      </c>
      <c r="B1956" s="264" t="s">
        <v>1194</v>
      </c>
      <c r="C1956" s="522" t="s">
        <v>2819</v>
      </c>
      <c r="D1956" s="266" t="s">
        <v>652</v>
      </c>
      <c r="E1956" s="310">
        <v>7271.7</v>
      </c>
      <c r="F1956" s="53">
        <v>41756</v>
      </c>
      <c r="G1956" s="52">
        <v>7271.7</v>
      </c>
      <c r="H1956" s="98">
        <f t="shared" si="40"/>
        <v>0</v>
      </c>
      <c r="I1956" s="266"/>
    </row>
    <row r="1957" spans="1:9" x14ac:dyDescent="0.25">
      <c r="A1957" s="269"/>
      <c r="B1957" s="264" t="s">
        <v>1195</v>
      </c>
      <c r="C1957" s="522" t="s">
        <v>2819</v>
      </c>
      <c r="D1957" s="266" t="s">
        <v>106</v>
      </c>
      <c r="E1957" s="310">
        <v>130819</v>
      </c>
      <c r="F1957" s="313">
        <v>41772</v>
      </c>
      <c r="G1957" s="326">
        <v>130819</v>
      </c>
      <c r="H1957" s="98">
        <f t="shared" si="40"/>
        <v>0</v>
      </c>
      <c r="I1957" s="66"/>
    </row>
    <row r="1958" spans="1:9" x14ac:dyDescent="0.25">
      <c r="A1958" s="269"/>
      <c r="B1958" s="264" t="s">
        <v>1196</v>
      </c>
      <c r="C1958" s="522" t="s">
        <v>2819</v>
      </c>
      <c r="D1958" s="266" t="s">
        <v>106</v>
      </c>
      <c r="E1958" s="310">
        <v>135026</v>
      </c>
      <c r="F1958" s="313">
        <v>41772</v>
      </c>
      <c r="G1958" s="326">
        <v>135026</v>
      </c>
      <c r="H1958" s="98">
        <f t="shared" si="40"/>
        <v>0</v>
      </c>
      <c r="I1958" s="266"/>
    </row>
    <row r="1959" spans="1:9" x14ac:dyDescent="0.25">
      <c r="A1959" s="269"/>
      <c r="B1959" s="264" t="s">
        <v>1197</v>
      </c>
      <c r="C1959" s="522" t="s">
        <v>2819</v>
      </c>
      <c r="D1959" s="266" t="s">
        <v>106</v>
      </c>
      <c r="E1959" s="310">
        <v>183024</v>
      </c>
      <c r="F1959" s="313">
        <v>41769</v>
      </c>
      <c r="G1959" s="326">
        <v>183024</v>
      </c>
      <c r="H1959" s="98">
        <f t="shared" si="40"/>
        <v>0</v>
      </c>
      <c r="I1959" s="266"/>
    </row>
    <row r="1960" spans="1:9" x14ac:dyDescent="0.25">
      <c r="A1960" s="269"/>
      <c r="B1960" s="264" t="s">
        <v>1198</v>
      </c>
      <c r="C1960" s="522" t="s">
        <v>2819</v>
      </c>
      <c r="D1960" s="266" t="s">
        <v>106</v>
      </c>
      <c r="E1960" s="310">
        <v>142104</v>
      </c>
      <c r="F1960" s="313">
        <v>41772</v>
      </c>
      <c r="G1960" s="326">
        <v>142104</v>
      </c>
      <c r="H1960" s="98">
        <f t="shared" si="40"/>
        <v>0</v>
      </c>
      <c r="I1960" s="266"/>
    </row>
    <row r="1961" spans="1:9" x14ac:dyDescent="0.25">
      <c r="A1961" s="269"/>
      <c r="B1961" s="264" t="s">
        <v>1199</v>
      </c>
      <c r="C1961" s="522" t="s">
        <v>2819</v>
      </c>
      <c r="D1961" s="266" t="s">
        <v>106</v>
      </c>
      <c r="E1961" s="310">
        <v>161758</v>
      </c>
      <c r="F1961" s="313">
        <v>41772</v>
      </c>
      <c r="G1961" s="326">
        <v>161758</v>
      </c>
      <c r="H1961" s="98">
        <f t="shared" si="40"/>
        <v>0</v>
      </c>
      <c r="I1961" s="266"/>
    </row>
    <row r="1962" spans="1:9" x14ac:dyDescent="0.25">
      <c r="A1962" s="269"/>
      <c r="B1962" s="264" t="s">
        <v>1200</v>
      </c>
      <c r="C1962" s="522" t="s">
        <v>2819</v>
      </c>
      <c r="D1962" s="266" t="s">
        <v>106</v>
      </c>
      <c r="E1962" s="310">
        <v>406212</v>
      </c>
      <c r="F1962" s="313">
        <v>41773</v>
      </c>
      <c r="G1962" s="326">
        <v>406212</v>
      </c>
      <c r="H1962" s="98">
        <f t="shared" si="40"/>
        <v>0</v>
      </c>
      <c r="I1962" s="266"/>
    </row>
    <row r="1963" spans="1:9" x14ac:dyDescent="0.25">
      <c r="A1963" s="269"/>
      <c r="B1963" s="264" t="s">
        <v>1201</v>
      </c>
      <c r="C1963" s="522" t="s">
        <v>2819</v>
      </c>
      <c r="D1963" s="266" t="s">
        <v>85</v>
      </c>
      <c r="E1963" s="310">
        <v>10316.6</v>
      </c>
      <c r="F1963" s="53">
        <v>41757</v>
      </c>
      <c r="G1963" s="52">
        <v>10316.6</v>
      </c>
      <c r="H1963" s="98">
        <f t="shared" si="40"/>
        <v>0</v>
      </c>
      <c r="I1963" s="266" t="s">
        <v>162</v>
      </c>
    </row>
    <row r="1964" spans="1:9" x14ac:dyDescent="0.25">
      <c r="A1964" s="269"/>
      <c r="B1964" s="264" t="s">
        <v>1202</v>
      </c>
      <c r="C1964" s="522" t="s">
        <v>2819</v>
      </c>
      <c r="D1964" s="266" t="s">
        <v>2960</v>
      </c>
      <c r="E1964" s="310">
        <v>2150.5</v>
      </c>
      <c r="F1964" s="313" t="s">
        <v>2961</v>
      </c>
      <c r="G1964" s="52">
        <v>2150.5</v>
      </c>
      <c r="H1964" s="98">
        <f t="shared" si="40"/>
        <v>0</v>
      </c>
      <c r="I1964" s="266"/>
    </row>
    <row r="1965" spans="1:9" x14ac:dyDescent="0.25">
      <c r="A1965" s="269"/>
      <c r="B1965" s="264" t="s">
        <v>1203</v>
      </c>
      <c r="C1965" s="522" t="s">
        <v>2819</v>
      </c>
      <c r="D1965" s="266" t="s">
        <v>68</v>
      </c>
      <c r="E1965" s="310">
        <v>4221</v>
      </c>
      <c r="F1965" s="53">
        <v>41756</v>
      </c>
      <c r="G1965" s="52">
        <v>4221</v>
      </c>
      <c r="H1965" s="98">
        <f t="shared" si="40"/>
        <v>0</v>
      </c>
      <c r="I1965" s="266" t="s">
        <v>21</v>
      </c>
    </row>
    <row r="1966" spans="1:9" x14ac:dyDescent="0.25">
      <c r="A1966" s="269"/>
      <c r="B1966" s="264" t="s">
        <v>1204</v>
      </c>
      <c r="C1966" s="522" t="s">
        <v>2819</v>
      </c>
      <c r="D1966" s="266" t="s">
        <v>62</v>
      </c>
      <c r="E1966" s="310">
        <v>22647</v>
      </c>
      <c r="F1966" s="53">
        <v>41756</v>
      </c>
      <c r="G1966" s="52">
        <v>22647</v>
      </c>
      <c r="H1966" s="98">
        <f t="shared" si="40"/>
        <v>0</v>
      </c>
      <c r="I1966" s="266" t="s">
        <v>21</v>
      </c>
    </row>
    <row r="1967" spans="1:9" x14ac:dyDescent="0.25">
      <c r="A1967" s="269"/>
      <c r="B1967" s="264" t="s">
        <v>1209</v>
      </c>
      <c r="C1967" s="522" t="s">
        <v>2819</v>
      </c>
      <c r="D1967" s="266" t="s">
        <v>14</v>
      </c>
      <c r="E1967" s="310">
        <v>11317.6</v>
      </c>
      <c r="F1967" s="53">
        <v>41756</v>
      </c>
      <c r="G1967" s="52">
        <v>11317.6</v>
      </c>
      <c r="H1967" s="98">
        <f t="shared" si="40"/>
        <v>0</v>
      </c>
      <c r="I1967" s="266" t="s">
        <v>21</v>
      </c>
    </row>
    <row r="1968" spans="1:9" x14ac:dyDescent="0.25">
      <c r="A1968" s="269"/>
      <c r="B1968" s="264" t="s">
        <v>1210</v>
      </c>
      <c r="C1968" s="522" t="s">
        <v>2819</v>
      </c>
      <c r="D1968" s="266" t="s">
        <v>19</v>
      </c>
      <c r="E1968" s="310">
        <v>648139.97</v>
      </c>
      <c r="F1968" s="505"/>
      <c r="G1968" s="506"/>
      <c r="H1968" s="98">
        <f t="shared" si="40"/>
        <v>648139.97</v>
      </c>
      <c r="I1968" s="266"/>
    </row>
    <row r="1969" spans="1:9" x14ac:dyDescent="0.25">
      <c r="A1969" s="269"/>
      <c r="B1969" s="264" t="s">
        <v>1211</v>
      </c>
      <c r="C1969" s="522" t="s">
        <v>2819</v>
      </c>
      <c r="D1969" s="266" t="s">
        <v>518</v>
      </c>
      <c r="E1969" s="310">
        <v>1821.5</v>
      </c>
      <c r="F1969" s="53">
        <v>41756</v>
      </c>
      <c r="G1969" s="52">
        <v>1821.5</v>
      </c>
      <c r="H1969" s="98">
        <f t="shared" si="40"/>
        <v>0</v>
      </c>
      <c r="I1969" s="266"/>
    </row>
    <row r="1970" spans="1:9" x14ac:dyDescent="0.25">
      <c r="A1970" s="269"/>
      <c r="B1970" s="264" t="s">
        <v>1213</v>
      </c>
      <c r="C1970" s="522" t="s">
        <v>2819</v>
      </c>
      <c r="D1970" s="266" t="s">
        <v>883</v>
      </c>
      <c r="E1970" s="310">
        <v>1137.5</v>
      </c>
      <c r="F1970" s="53">
        <v>41756</v>
      </c>
      <c r="G1970" s="52">
        <v>1137.5</v>
      </c>
      <c r="H1970" s="98">
        <f t="shared" si="40"/>
        <v>0</v>
      </c>
      <c r="I1970" s="266"/>
    </row>
    <row r="1971" spans="1:9" x14ac:dyDescent="0.25">
      <c r="A1971" s="269"/>
      <c r="B1971" s="264" t="s">
        <v>1215</v>
      </c>
      <c r="C1971" s="522" t="s">
        <v>2819</v>
      </c>
      <c r="D1971" s="266" t="s">
        <v>98</v>
      </c>
      <c r="E1971" s="310">
        <v>8563.5</v>
      </c>
      <c r="F1971" s="53">
        <v>41756</v>
      </c>
      <c r="G1971" s="52">
        <v>8563.5</v>
      </c>
      <c r="H1971" s="98">
        <f t="shared" si="40"/>
        <v>0</v>
      </c>
      <c r="I1971" s="266"/>
    </row>
    <row r="1972" spans="1:9" x14ac:dyDescent="0.25">
      <c r="A1972" s="269"/>
      <c r="B1972" s="264" t="s">
        <v>1216</v>
      </c>
      <c r="C1972" s="522" t="s">
        <v>2819</v>
      </c>
      <c r="D1972" s="266" t="s">
        <v>8</v>
      </c>
      <c r="E1972" s="310">
        <v>652</v>
      </c>
      <c r="F1972" s="53">
        <v>41756</v>
      </c>
      <c r="G1972" s="52">
        <v>652</v>
      </c>
      <c r="H1972" s="98">
        <f t="shared" si="40"/>
        <v>0</v>
      </c>
      <c r="I1972" s="266" t="s">
        <v>8</v>
      </c>
    </row>
    <row r="1973" spans="1:9" x14ac:dyDescent="0.25">
      <c r="A1973" s="269"/>
      <c r="B1973" s="264" t="s">
        <v>1217</v>
      </c>
      <c r="C1973" s="522" t="s">
        <v>2819</v>
      </c>
      <c r="D1973" s="266" t="s">
        <v>8</v>
      </c>
      <c r="E1973" s="310">
        <v>2538.1999999999998</v>
      </c>
      <c r="F1973" s="53">
        <v>41756</v>
      </c>
      <c r="G1973" s="52">
        <v>2538.1999999999998</v>
      </c>
      <c r="H1973" s="98">
        <f t="shared" si="40"/>
        <v>0</v>
      </c>
      <c r="I1973" s="266" t="s">
        <v>8</v>
      </c>
    </row>
    <row r="1974" spans="1:9" x14ac:dyDescent="0.25">
      <c r="A1974" s="269"/>
      <c r="B1974" s="264" t="s">
        <v>1218</v>
      </c>
      <c r="C1974" s="522" t="s">
        <v>2819</v>
      </c>
      <c r="D1974" s="266" t="s">
        <v>55</v>
      </c>
      <c r="E1974" s="310">
        <v>10189.6</v>
      </c>
      <c r="F1974" s="317" t="s">
        <v>2962</v>
      </c>
      <c r="G1974" s="52">
        <v>10189.6</v>
      </c>
      <c r="H1974" s="98">
        <f t="shared" si="40"/>
        <v>0</v>
      </c>
      <c r="I1974" s="266" t="s">
        <v>8</v>
      </c>
    </row>
    <row r="1975" spans="1:9" x14ac:dyDescent="0.25">
      <c r="A1975" s="269"/>
      <c r="B1975" s="264" t="s">
        <v>1219</v>
      </c>
      <c r="C1975" s="522" t="s">
        <v>2819</v>
      </c>
      <c r="D1975" s="266" t="s">
        <v>136</v>
      </c>
      <c r="E1975" s="310">
        <v>5164.3999999999996</v>
      </c>
      <c r="F1975" s="53">
        <v>41756</v>
      </c>
      <c r="G1975" s="52">
        <v>5164.3999999999996</v>
      </c>
      <c r="H1975" s="98">
        <f t="shared" si="40"/>
        <v>0</v>
      </c>
      <c r="I1975" s="266"/>
    </row>
    <row r="1976" spans="1:9" x14ac:dyDescent="0.25">
      <c r="A1976" s="269"/>
      <c r="B1976" s="264" t="s">
        <v>1220</v>
      </c>
      <c r="C1976" s="522" t="s">
        <v>2819</v>
      </c>
      <c r="D1976" s="266" t="s">
        <v>130</v>
      </c>
      <c r="E1976" s="310">
        <v>13337.1</v>
      </c>
      <c r="F1976" s="317" t="s">
        <v>2963</v>
      </c>
      <c r="G1976" s="326">
        <v>13337.1</v>
      </c>
      <c r="H1976" s="98">
        <f t="shared" si="40"/>
        <v>0</v>
      </c>
      <c r="I1976" s="266" t="s">
        <v>21</v>
      </c>
    </row>
    <row r="1977" spans="1:9" x14ac:dyDescent="0.25">
      <c r="A1977" s="269"/>
      <c r="B1977" s="264" t="s">
        <v>1221</v>
      </c>
      <c r="C1977" s="522" t="s">
        <v>2819</v>
      </c>
      <c r="D1977" s="266" t="s">
        <v>2964</v>
      </c>
      <c r="E1977" s="310">
        <v>32816.199999999997</v>
      </c>
      <c r="F1977" s="317" t="s">
        <v>2965</v>
      </c>
      <c r="G1977" s="52">
        <v>32816.199999999997</v>
      </c>
      <c r="H1977" s="98">
        <f t="shared" si="40"/>
        <v>0</v>
      </c>
      <c r="I1977" s="266" t="s">
        <v>8</v>
      </c>
    </row>
    <row r="1978" spans="1:9" x14ac:dyDescent="0.25">
      <c r="A1978" s="269"/>
      <c r="B1978" s="264" t="s">
        <v>1222</v>
      </c>
      <c r="C1978" s="522" t="s">
        <v>2819</v>
      </c>
      <c r="D1978" s="266" t="s">
        <v>83</v>
      </c>
      <c r="E1978" s="310">
        <v>3159</v>
      </c>
      <c r="F1978" s="53">
        <v>41756</v>
      </c>
      <c r="G1978" s="52">
        <v>3159</v>
      </c>
      <c r="H1978" s="98">
        <f t="shared" si="40"/>
        <v>0</v>
      </c>
      <c r="I1978" s="266" t="s">
        <v>21</v>
      </c>
    </row>
    <row r="1979" spans="1:9" x14ac:dyDescent="0.25">
      <c r="A1979" s="269"/>
      <c r="B1979" s="264" t="s">
        <v>1224</v>
      </c>
      <c r="C1979" s="522" t="s">
        <v>2819</v>
      </c>
      <c r="D1979" s="266" t="s">
        <v>766</v>
      </c>
      <c r="E1979" s="310">
        <v>32880.1</v>
      </c>
      <c r="F1979" s="53">
        <v>41757</v>
      </c>
      <c r="G1979" s="52">
        <v>32880.1</v>
      </c>
      <c r="H1979" s="98">
        <f t="shared" si="40"/>
        <v>0</v>
      </c>
      <c r="I1979" s="266" t="s">
        <v>65</v>
      </c>
    </row>
    <row r="1980" spans="1:9" x14ac:dyDescent="0.25">
      <c r="A1980" s="269"/>
      <c r="B1980" s="264" t="s">
        <v>1225</v>
      </c>
      <c r="C1980" s="522" t="s">
        <v>2819</v>
      </c>
      <c r="D1980" s="266" t="s">
        <v>188</v>
      </c>
      <c r="E1980" s="310">
        <v>3065.2</v>
      </c>
      <c r="F1980" s="53">
        <v>41756</v>
      </c>
      <c r="G1980" s="52">
        <v>3065.2</v>
      </c>
      <c r="H1980" s="98">
        <f t="shared" si="40"/>
        <v>0</v>
      </c>
      <c r="I1980" s="266" t="s">
        <v>21</v>
      </c>
    </row>
    <row r="1981" spans="1:9" x14ac:dyDescent="0.25">
      <c r="A1981" s="269"/>
      <c r="B1981" s="264" t="s">
        <v>1226</v>
      </c>
      <c r="C1981" s="522" t="s">
        <v>2819</v>
      </c>
      <c r="D1981" s="266" t="s">
        <v>215</v>
      </c>
      <c r="E1981" s="310">
        <v>435</v>
      </c>
      <c r="F1981" s="53">
        <v>41756</v>
      </c>
      <c r="G1981" s="52">
        <v>435</v>
      </c>
      <c r="H1981" s="98">
        <f t="shared" si="40"/>
        <v>0</v>
      </c>
      <c r="I1981" s="266"/>
    </row>
    <row r="1982" spans="1:9" x14ac:dyDescent="0.25">
      <c r="A1982" s="269"/>
      <c r="B1982" s="264" t="s">
        <v>1227</v>
      </c>
      <c r="C1982" s="522" t="s">
        <v>2819</v>
      </c>
      <c r="D1982" s="266" t="s">
        <v>218</v>
      </c>
      <c r="E1982" s="310">
        <v>23736</v>
      </c>
      <c r="F1982" s="313">
        <v>41761</v>
      </c>
      <c r="G1982" s="326">
        <v>23736</v>
      </c>
      <c r="H1982" s="98">
        <f t="shared" si="40"/>
        <v>0</v>
      </c>
      <c r="I1982" s="266" t="s">
        <v>12</v>
      </c>
    </row>
    <row r="1983" spans="1:9" x14ac:dyDescent="0.25">
      <c r="A1983" s="269"/>
      <c r="B1983" s="264" t="s">
        <v>1228</v>
      </c>
      <c r="C1983" s="522" t="s">
        <v>2819</v>
      </c>
      <c r="D1983" s="266" t="s">
        <v>188</v>
      </c>
      <c r="E1983" s="310">
        <v>189</v>
      </c>
      <c r="F1983" s="53">
        <v>41756</v>
      </c>
      <c r="G1983" s="52">
        <v>189</v>
      </c>
      <c r="H1983" s="98">
        <f t="shared" si="40"/>
        <v>0</v>
      </c>
      <c r="I1983" s="266" t="s">
        <v>21</v>
      </c>
    </row>
    <row r="1984" spans="1:9" x14ac:dyDescent="0.25">
      <c r="A1984" s="269"/>
      <c r="B1984" s="264" t="s">
        <v>1230</v>
      </c>
      <c r="C1984" s="522" t="s">
        <v>2819</v>
      </c>
      <c r="D1984" s="273" t="s">
        <v>53</v>
      </c>
      <c r="E1984" s="318">
        <v>0</v>
      </c>
      <c r="F1984" s="53"/>
      <c r="G1984" s="52">
        <v>0</v>
      </c>
      <c r="H1984" s="98">
        <f t="shared" si="40"/>
        <v>0</v>
      </c>
      <c r="I1984" s="266" t="s">
        <v>324</v>
      </c>
    </row>
    <row r="1985" spans="1:9" x14ac:dyDescent="0.25">
      <c r="A1985" s="269"/>
      <c r="B1985" s="264" t="s">
        <v>1231</v>
      </c>
      <c r="C1985" s="522" t="s">
        <v>2819</v>
      </c>
      <c r="D1985" s="266" t="s">
        <v>1793</v>
      </c>
      <c r="E1985" s="310">
        <v>1975.6</v>
      </c>
      <c r="F1985" s="53">
        <v>41758</v>
      </c>
      <c r="G1985" s="52">
        <v>1975.6</v>
      </c>
      <c r="H1985" s="98">
        <f t="shared" si="40"/>
        <v>0</v>
      </c>
      <c r="I1985" s="266" t="s">
        <v>12</v>
      </c>
    </row>
    <row r="1986" spans="1:9" x14ac:dyDescent="0.25">
      <c r="A1986" s="269"/>
      <c r="B1986" s="264" t="s">
        <v>1232</v>
      </c>
      <c r="C1986" s="522" t="s">
        <v>2819</v>
      </c>
      <c r="D1986" s="266" t="s">
        <v>287</v>
      </c>
      <c r="E1986" s="310">
        <v>5337.6</v>
      </c>
      <c r="F1986" s="53">
        <v>41758</v>
      </c>
      <c r="G1986" s="52">
        <v>5337.6</v>
      </c>
      <c r="H1986" s="98">
        <f t="shared" si="40"/>
        <v>0</v>
      </c>
      <c r="I1986" s="266" t="s">
        <v>12</v>
      </c>
    </row>
    <row r="1987" spans="1:9" x14ac:dyDescent="0.25">
      <c r="A1987" s="269"/>
      <c r="B1987" s="264" t="s">
        <v>1233</v>
      </c>
      <c r="C1987" s="522" t="s">
        <v>2819</v>
      </c>
      <c r="D1987" s="266" t="s">
        <v>8</v>
      </c>
      <c r="E1987" s="310">
        <v>2822.5</v>
      </c>
      <c r="F1987" s="53">
        <v>41756</v>
      </c>
      <c r="G1987" s="52">
        <v>2822.5</v>
      </c>
      <c r="H1987" s="98">
        <f t="shared" si="40"/>
        <v>0</v>
      </c>
      <c r="I1987" s="266" t="s">
        <v>8</v>
      </c>
    </row>
    <row r="1988" spans="1:9" x14ac:dyDescent="0.25">
      <c r="A1988" s="269"/>
      <c r="B1988" s="264" t="s">
        <v>1235</v>
      </c>
      <c r="C1988" s="522" t="s">
        <v>2819</v>
      </c>
      <c r="D1988" s="266" t="s">
        <v>17</v>
      </c>
      <c r="E1988" s="310">
        <v>748</v>
      </c>
      <c r="F1988" s="53">
        <v>41756</v>
      </c>
      <c r="G1988" s="52">
        <v>748</v>
      </c>
      <c r="H1988" s="98">
        <f t="shared" si="40"/>
        <v>0</v>
      </c>
      <c r="I1988" s="266"/>
    </row>
    <row r="1989" spans="1:9" x14ac:dyDescent="0.25">
      <c r="A1989" s="269"/>
      <c r="B1989" s="264" t="s">
        <v>1236</v>
      </c>
      <c r="C1989" s="522" t="s">
        <v>2819</v>
      </c>
      <c r="D1989" s="266" t="s">
        <v>8</v>
      </c>
      <c r="E1989" s="310">
        <v>726</v>
      </c>
      <c r="F1989" s="53">
        <v>41756</v>
      </c>
      <c r="G1989" s="52">
        <v>726</v>
      </c>
      <c r="H1989" s="98">
        <f t="shared" si="40"/>
        <v>0</v>
      </c>
      <c r="I1989" s="266" t="s">
        <v>8</v>
      </c>
    </row>
    <row r="1990" spans="1:9" x14ac:dyDescent="0.25">
      <c r="A1990" s="269"/>
      <c r="B1990" s="264" t="s">
        <v>1237</v>
      </c>
      <c r="C1990" s="522" t="s">
        <v>2819</v>
      </c>
      <c r="D1990" s="266" t="s">
        <v>29</v>
      </c>
      <c r="E1990" s="310">
        <v>2636</v>
      </c>
      <c r="F1990" s="53">
        <v>41758</v>
      </c>
      <c r="G1990" s="52">
        <v>2636</v>
      </c>
      <c r="H1990" s="98">
        <f t="shared" si="40"/>
        <v>0</v>
      </c>
      <c r="I1990" s="266" t="s">
        <v>12</v>
      </c>
    </row>
    <row r="1991" spans="1:9" x14ac:dyDescent="0.25">
      <c r="A1991" s="269"/>
      <c r="B1991" s="264" t="s">
        <v>1238</v>
      </c>
      <c r="C1991" s="522" t="s">
        <v>2819</v>
      </c>
      <c r="D1991" s="266" t="s">
        <v>245</v>
      </c>
      <c r="E1991" s="310">
        <v>23785</v>
      </c>
      <c r="F1991" s="53">
        <v>41757</v>
      </c>
      <c r="G1991" s="52">
        <v>23785</v>
      </c>
      <c r="H1991" s="98">
        <f t="shared" si="40"/>
        <v>0</v>
      </c>
      <c r="I1991" s="266" t="s">
        <v>27</v>
      </c>
    </row>
    <row r="1992" spans="1:9" x14ac:dyDescent="0.25">
      <c r="A1992" s="269"/>
      <c r="B1992" s="264" t="s">
        <v>1240</v>
      </c>
      <c r="C1992" s="522" t="s">
        <v>2819</v>
      </c>
      <c r="D1992" s="266" t="s">
        <v>346</v>
      </c>
      <c r="E1992" s="310">
        <v>3655</v>
      </c>
      <c r="F1992" s="53">
        <v>41757</v>
      </c>
      <c r="G1992" s="52">
        <v>3655</v>
      </c>
      <c r="H1992" s="98">
        <f t="shared" si="40"/>
        <v>0</v>
      </c>
      <c r="I1992" s="266" t="s">
        <v>27</v>
      </c>
    </row>
    <row r="1993" spans="1:9" x14ac:dyDescent="0.25">
      <c r="A1993" s="269"/>
      <c r="B1993" s="264" t="s">
        <v>1241</v>
      </c>
      <c r="C1993" s="522" t="s">
        <v>2819</v>
      </c>
      <c r="D1993" s="266" t="s">
        <v>85</v>
      </c>
      <c r="E1993" s="310">
        <v>12079</v>
      </c>
      <c r="F1993" s="53">
        <v>41757</v>
      </c>
      <c r="G1993" s="52">
        <v>12079</v>
      </c>
      <c r="H1993" s="98">
        <f t="shared" si="40"/>
        <v>0</v>
      </c>
      <c r="I1993" s="266" t="s">
        <v>27</v>
      </c>
    </row>
    <row r="1994" spans="1:9" x14ac:dyDescent="0.25">
      <c r="A1994" s="269"/>
      <c r="B1994" s="264" t="s">
        <v>1242</v>
      </c>
      <c r="C1994" s="522" t="s">
        <v>2819</v>
      </c>
      <c r="D1994" s="266" t="s">
        <v>149</v>
      </c>
      <c r="E1994" s="310">
        <v>12961.4</v>
      </c>
      <c r="F1994" s="53">
        <v>41757</v>
      </c>
      <c r="G1994" s="52">
        <v>12961.4</v>
      </c>
      <c r="H1994" s="98">
        <f t="shared" si="40"/>
        <v>0</v>
      </c>
      <c r="I1994" s="266" t="s">
        <v>27</v>
      </c>
    </row>
    <row r="1995" spans="1:9" x14ac:dyDescent="0.25">
      <c r="A1995" s="269"/>
      <c r="B1995" s="283"/>
      <c r="C1995" s="434"/>
      <c r="D1995" s="451" t="s">
        <v>1918</v>
      </c>
      <c r="E1995" s="24"/>
      <c r="F1995" s="452"/>
      <c r="G1995" s="24"/>
      <c r="H1995" s="18">
        <f t="shared" ref="H1995" si="41">E1995-G1995</f>
        <v>0</v>
      </c>
    </row>
    <row r="1996" spans="1:9" x14ac:dyDescent="0.25">
      <c r="A1996" s="407"/>
      <c r="B1996" s="453"/>
      <c r="C1996" s="453"/>
      <c r="D1996" s="451" t="s">
        <v>1919</v>
      </c>
      <c r="E1996" s="24"/>
      <c r="F1996" s="452"/>
      <c r="G1996" s="24"/>
      <c r="H1996" s="18"/>
    </row>
    <row r="1997" spans="1:9" x14ac:dyDescent="0.25">
      <c r="A1997" s="407"/>
      <c r="B1997" s="453"/>
      <c r="C1997" s="453"/>
      <c r="D1997" s="451" t="s">
        <v>1997</v>
      </c>
      <c r="E1997" s="24"/>
      <c r="F1997" s="452"/>
      <c r="G1997" s="24"/>
      <c r="H1997" s="18"/>
    </row>
    <row r="1998" spans="1:9" ht="18.75" x14ac:dyDescent="0.3">
      <c r="A1998" s="594" t="str">
        <f>A1929</f>
        <v>REMISIONES DE    ABRIL         2 0 1 4</v>
      </c>
      <c r="B1998" s="594"/>
      <c r="C1998" s="594"/>
      <c r="D1998" s="594"/>
      <c r="E1998" s="594"/>
      <c r="F1998" s="594"/>
      <c r="G1998" s="454"/>
      <c r="H1998" s="135"/>
    </row>
    <row r="1999" spans="1:9" ht="35.25" thickBot="1" x14ac:dyDescent="0.35">
      <c r="A1999" s="255" t="s">
        <v>1</v>
      </c>
      <c r="B1999" s="291" t="s">
        <v>2</v>
      </c>
      <c r="C1999" s="292"/>
      <c r="D1999" s="258" t="s">
        <v>1531</v>
      </c>
      <c r="E1999" s="259" t="s">
        <v>4</v>
      </c>
      <c r="F1999" s="293" t="s">
        <v>5</v>
      </c>
      <c r="G1999" s="261" t="s">
        <v>6</v>
      </c>
      <c r="H1999" s="420" t="s">
        <v>7</v>
      </c>
    </row>
    <row r="2000" spans="1:9" ht="15.75" thickTop="1" x14ac:dyDescent="0.25">
      <c r="A2000" s="362">
        <v>41756</v>
      </c>
      <c r="B2000" s="435" t="s">
        <v>1243</v>
      </c>
      <c r="C2000" s="522" t="s">
        <v>2819</v>
      </c>
      <c r="D2000" s="266" t="s">
        <v>111</v>
      </c>
      <c r="E2000" s="310">
        <v>3385.6</v>
      </c>
      <c r="F2000" s="53">
        <v>41758</v>
      </c>
      <c r="G2000" s="52">
        <v>3385.6</v>
      </c>
      <c r="H2000" s="467">
        <f t="shared" ref="H2000:H2063" si="42">E2000-G2000</f>
        <v>0</v>
      </c>
      <c r="I2000" s="266" t="s">
        <v>12</v>
      </c>
    </row>
    <row r="2001" spans="1:9" x14ac:dyDescent="0.25">
      <c r="A2001" s="269"/>
      <c r="B2001" s="264" t="s">
        <v>1244</v>
      </c>
      <c r="C2001" s="522" t="s">
        <v>2819</v>
      </c>
      <c r="D2001" s="266" t="s">
        <v>168</v>
      </c>
      <c r="E2001" s="310">
        <v>4298.5</v>
      </c>
      <c r="F2001" s="53">
        <v>41756</v>
      </c>
      <c r="G2001" s="52">
        <v>4298.5</v>
      </c>
      <c r="H2001" s="331">
        <f t="shared" si="42"/>
        <v>0</v>
      </c>
      <c r="I2001" s="266"/>
    </row>
    <row r="2002" spans="1:9" x14ac:dyDescent="0.25">
      <c r="A2002" s="269"/>
      <c r="B2002" s="264" t="s">
        <v>1246</v>
      </c>
      <c r="C2002" s="522" t="s">
        <v>2819</v>
      </c>
      <c r="D2002" s="266" t="s">
        <v>91</v>
      </c>
      <c r="E2002" s="310">
        <v>7133</v>
      </c>
      <c r="F2002" s="53">
        <v>41757</v>
      </c>
      <c r="G2002" s="52">
        <v>7133</v>
      </c>
      <c r="H2002" s="98">
        <f t="shared" si="42"/>
        <v>0</v>
      </c>
      <c r="I2002" s="266" t="s">
        <v>27</v>
      </c>
    </row>
    <row r="2003" spans="1:9" x14ac:dyDescent="0.25">
      <c r="A2003" s="269"/>
      <c r="B2003" s="264" t="s">
        <v>1247</v>
      </c>
      <c r="C2003" s="522" t="s">
        <v>2819</v>
      </c>
      <c r="D2003" s="266" t="s">
        <v>92</v>
      </c>
      <c r="E2003" s="310">
        <v>4752</v>
      </c>
      <c r="F2003" s="53">
        <v>41757</v>
      </c>
      <c r="G2003" s="52">
        <v>4752</v>
      </c>
      <c r="H2003" s="98">
        <f t="shared" si="42"/>
        <v>0</v>
      </c>
      <c r="I2003" s="266" t="s">
        <v>27</v>
      </c>
    </row>
    <row r="2004" spans="1:9" x14ac:dyDescent="0.25">
      <c r="A2004" s="269"/>
      <c r="B2004" s="264" t="s">
        <v>1249</v>
      </c>
      <c r="C2004" s="522" t="s">
        <v>2819</v>
      </c>
      <c r="D2004" s="266" t="s">
        <v>260</v>
      </c>
      <c r="E2004" s="310">
        <v>3600</v>
      </c>
      <c r="F2004" s="53">
        <v>41756</v>
      </c>
      <c r="G2004" s="52">
        <v>3600</v>
      </c>
      <c r="H2004" s="98">
        <f t="shared" si="42"/>
        <v>0</v>
      </c>
      <c r="I2004" s="266" t="s">
        <v>330</v>
      </c>
    </row>
    <row r="2005" spans="1:9" x14ac:dyDescent="0.25">
      <c r="A2005" s="269"/>
      <c r="B2005" s="264" t="s">
        <v>1250</v>
      </c>
      <c r="C2005" s="522" t="s">
        <v>2819</v>
      </c>
      <c r="D2005" s="266" t="s">
        <v>8</v>
      </c>
      <c r="E2005" s="310">
        <v>1382.5</v>
      </c>
      <c r="F2005" s="53">
        <v>41756</v>
      </c>
      <c r="G2005" s="52">
        <v>1382.5</v>
      </c>
      <c r="H2005" s="98">
        <f t="shared" si="42"/>
        <v>0</v>
      </c>
      <c r="I2005" s="266" t="s">
        <v>8</v>
      </c>
    </row>
    <row r="2006" spans="1:9" x14ac:dyDescent="0.25">
      <c r="A2006" s="269"/>
      <c r="B2006" s="264" t="s">
        <v>1252</v>
      </c>
      <c r="C2006" s="522" t="s">
        <v>2819</v>
      </c>
      <c r="D2006" s="266" t="s">
        <v>99</v>
      </c>
      <c r="E2006" s="310">
        <v>871.04</v>
      </c>
      <c r="F2006" s="53">
        <v>41757</v>
      </c>
      <c r="G2006" s="52">
        <v>871.04</v>
      </c>
      <c r="H2006" s="98">
        <f t="shared" si="42"/>
        <v>0</v>
      </c>
      <c r="I2006" s="266" t="s">
        <v>27</v>
      </c>
    </row>
    <row r="2007" spans="1:9" x14ac:dyDescent="0.25">
      <c r="A2007" s="269"/>
      <c r="B2007" s="264" t="s">
        <v>1253</v>
      </c>
      <c r="C2007" s="522" t="s">
        <v>2819</v>
      </c>
      <c r="D2007" s="266" t="s">
        <v>509</v>
      </c>
      <c r="E2007" s="310">
        <v>43806</v>
      </c>
      <c r="F2007" s="53">
        <v>41756</v>
      </c>
      <c r="G2007" s="52">
        <v>43806</v>
      </c>
      <c r="H2007" s="98">
        <f t="shared" si="42"/>
        <v>0</v>
      </c>
      <c r="I2007" s="266" t="s">
        <v>8</v>
      </c>
    </row>
    <row r="2008" spans="1:9" x14ac:dyDescent="0.25">
      <c r="A2008" s="269"/>
      <c r="B2008" s="264" t="s">
        <v>1254</v>
      </c>
      <c r="C2008" s="522" t="s">
        <v>2819</v>
      </c>
      <c r="D2008" s="266" t="s">
        <v>488</v>
      </c>
      <c r="E2008" s="310">
        <v>227.5</v>
      </c>
      <c r="F2008" s="53">
        <v>41756</v>
      </c>
      <c r="G2008" s="52">
        <v>227.5</v>
      </c>
      <c r="H2008" s="98">
        <f t="shared" si="42"/>
        <v>0</v>
      </c>
      <c r="I2008" s="266"/>
    </row>
    <row r="2009" spans="1:9" x14ac:dyDescent="0.25">
      <c r="A2009" s="269"/>
      <c r="B2009" s="264" t="s">
        <v>1255</v>
      </c>
      <c r="C2009" s="522" t="s">
        <v>2819</v>
      </c>
      <c r="D2009" s="266" t="s">
        <v>64</v>
      </c>
      <c r="E2009" s="310">
        <v>13244</v>
      </c>
      <c r="F2009" s="53">
        <v>41757</v>
      </c>
      <c r="G2009" s="52">
        <v>13244</v>
      </c>
      <c r="H2009" s="98">
        <f t="shared" si="42"/>
        <v>0</v>
      </c>
      <c r="I2009" s="266" t="s">
        <v>65</v>
      </c>
    </row>
    <row r="2010" spans="1:9" x14ac:dyDescent="0.25">
      <c r="A2010" s="269"/>
      <c r="B2010" s="264" t="s">
        <v>1256</v>
      </c>
      <c r="C2010" s="522" t="s">
        <v>2819</v>
      </c>
      <c r="D2010" s="266" t="s">
        <v>14</v>
      </c>
      <c r="E2010" s="310">
        <v>8904.4</v>
      </c>
      <c r="F2010" s="53">
        <v>41757</v>
      </c>
      <c r="G2010" s="52">
        <v>8904.4</v>
      </c>
      <c r="H2010" s="98">
        <f t="shared" si="42"/>
        <v>0</v>
      </c>
      <c r="I2010" s="266" t="s">
        <v>65</v>
      </c>
    </row>
    <row r="2011" spans="1:9" x14ac:dyDescent="0.25">
      <c r="A2011" s="269"/>
      <c r="B2011" s="264" t="s">
        <v>1257</v>
      </c>
      <c r="C2011" s="522" t="s">
        <v>2819</v>
      </c>
      <c r="D2011" s="266" t="s">
        <v>8</v>
      </c>
      <c r="E2011" s="310">
        <v>628</v>
      </c>
      <c r="F2011" s="53">
        <v>41756</v>
      </c>
      <c r="G2011" s="52">
        <v>628</v>
      </c>
      <c r="H2011" s="98">
        <f t="shared" si="42"/>
        <v>0</v>
      </c>
      <c r="I2011" s="266" t="s">
        <v>8</v>
      </c>
    </row>
    <row r="2012" spans="1:9" x14ac:dyDescent="0.25">
      <c r="A2012" s="269"/>
      <c r="B2012" s="264" t="s">
        <v>1258</v>
      </c>
      <c r="C2012" s="522" t="s">
        <v>2819</v>
      </c>
      <c r="D2012" s="266" t="s">
        <v>1057</v>
      </c>
      <c r="E2012" s="310">
        <v>162</v>
      </c>
      <c r="F2012" s="53">
        <v>41756</v>
      </c>
      <c r="G2012" s="52">
        <v>162</v>
      </c>
      <c r="H2012" s="98">
        <f t="shared" si="42"/>
        <v>0</v>
      </c>
      <c r="I2012" s="266" t="s">
        <v>8</v>
      </c>
    </row>
    <row r="2013" spans="1:9" x14ac:dyDescent="0.25">
      <c r="A2013" s="269"/>
      <c r="B2013" s="264" t="s">
        <v>1259</v>
      </c>
      <c r="C2013" s="522" t="s">
        <v>2819</v>
      </c>
      <c r="D2013" s="266" t="s">
        <v>1036</v>
      </c>
      <c r="E2013" s="310">
        <v>9279.5</v>
      </c>
      <c r="F2013" s="53">
        <v>41756</v>
      </c>
      <c r="G2013" s="52">
        <v>9279.5</v>
      </c>
      <c r="H2013" s="98">
        <f t="shared" si="42"/>
        <v>0</v>
      </c>
      <c r="I2013" s="266"/>
    </row>
    <row r="2014" spans="1:9" x14ac:dyDescent="0.25">
      <c r="A2014" s="269">
        <v>41757</v>
      </c>
      <c r="B2014" s="264" t="s">
        <v>1260</v>
      </c>
      <c r="C2014" s="522" t="s">
        <v>2819</v>
      </c>
      <c r="D2014" s="266" t="s">
        <v>152</v>
      </c>
      <c r="E2014" s="310">
        <v>7581</v>
      </c>
      <c r="F2014" s="53">
        <v>41757</v>
      </c>
      <c r="G2014" s="52">
        <v>7581</v>
      </c>
      <c r="H2014" s="98">
        <f t="shared" si="42"/>
        <v>0</v>
      </c>
      <c r="I2014" s="266"/>
    </row>
    <row r="2015" spans="1:9" x14ac:dyDescent="0.25">
      <c r="A2015" s="269"/>
      <c r="B2015" s="264" t="s">
        <v>1261</v>
      </c>
      <c r="C2015" s="522" t="s">
        <v>2819</v>
      </c>
      <c r="D2015" s="266" t="s">
        <v>47</v>
      </c>
      <c r="E2015" s="310">
        <v>4896</v>
      </c>
      <c r="F2015" s="53">
        <v>41757</v>
      </c>
      <c r="G2015" s="52">
        <v>4896</v>
      </c>
      <c r="H2015" s="98">
        <f t="shared" si="42"/>
        <v>0</v>
      </c>
      <c r="I2015" s="66" t="s">
        <v>217</v>
      </c>
    </row>
    <row r="2016" spans="1:9" x14ac:dyDescent="0.25">
      <c r="A2016" s="269"/>
      <c r="B2016" s="264" t="s">
        <v>1262</v>
      </c>
      <c r="C2016" s="522" t="s">
        <v>2819</v>
      </c>
      <c r="D2016" s="266" t="s">
        <v>49</v>
      </c>
      <c r="E2016" s="310">
        <v>2926.1</v>
      </c>
      <c r="F2016" s="53">
        <v>41757</v>
      </c>
      <c r="G2016" s="52">
        <v>2926.1</v>
      </c>
      <c r="H2016" s="98">
        <f t="shared" si="42"/>
        <v>0</v>
      </c>
      <c r="I2016" s="266"/>
    </row>
    <row r="2017" spans="1:9" x14ac:dyDescent="0.25">
      <c r="A2017" s="269"/>
      <c r="B2017" s="264" t="s">
        <v>1263</v>
      </c>
      <c r="C2017" s="522" t="s">
        <v>2819</v>
      </c>
      <c r="D2017" s="266" t="s">
        <v>374</v>
      </c>
      <c r="E2017" s="310">
        <v>9435</v>
      </c>
      <c r="F2017" s="53">
        <v>41757</v>
      </c>
      <c r="G2017" s="52">
        <v>9435</v>
      </c>
      <c r="H2017" s="98">
        <f t="shared" si="42"/>
        <v>0</v>
      </c>
      <c r="I2017" s="266"/>
    </row>
    <row r="2018" spans="1:9" x14ac:dyDescent="0.25">
      <c r="A2018" s="269"/>
      <c r="B2018" s="264" t="s">
        <v>1265</v>
      </c>
      <c r="C2018" s="522" t="s">
        <v>2819</v>
      </c>
      <c r="D2018" s="266" t="s">
        <v>49</v>
      </c>
      <c r="E2018" s="310">
        <v>412</v>
      </c>
      <c r="F2018" s="53">
        <v>41757</v>
      </c>
      <c r="G2018" s="52">
        <v>412</v>
      </c>
      <c r="H2018" s="98">
        <f t="shared" si="42"/>
        <v>0</v>
      </c>
      <c r="I2018" s="266"/>
    </row>
    <row r="2019" spans="1:9" x14ac:dyDescent="0.25">
      <c r="A2019" s="269"/>
      <c r="B2019" s="264" t="s">
        <v>1266</v>
      </c>
      <c r="C2019" s="522" t="s">
        <v>2819</v>
      </c>
      <c r="D2019" s="266" t="s">
        <v>883</v>
      </c>
      <c r="E2019" s="310">
        <v>1648.5</v>
      </c>
      <c r="F2019" s="53">
        <v>41757</v>
      </c>
      <c r="G2019" s="52">
        <v>1648.5</v>
      </c>
      <c r="H2019" s="98">
        <f t="shared" si="42"/>
        <v>0</v>
      </c>
      <c r="I2019" s="266"/>
    </row>
    <row r="2020" spans="1:9" x14ac:dyDescent="0.25">
      <c r="A2020" s="269"/>
      <c r="B2020" s="264" t="s">
        <v>1267</v>
      </c>
      <c r="C2020" s="522" t="s">
        <v>2819</v>
      </c>
      <c r="D2020" s="266" t="s">
        <v>374</v>
      </c>
      <c r="E2020" s="310">
        <v>23180.5</v>
      </c>
      <c r="F2020" s="53">
        <v>41757</v>
      </c>
      <c r="G2020" s="52">
        <v>23180.5</v>
      </c>
      <c r="H2020" s="98">
        <f t="shared" si="42"/>
        <v>0</v>
      </c>
      <c r="I2020" s="266"/>
    </row>
    <row r="2021" spans="1:9" x14ac:dyDescent="0.25">
      <c r="A2021" s="269"/>
      <c r="B2021" s="264" t="s">
        <v>1268</v>
      </c>
      <c r="C2021" s="522" t="s">
        <v>2819</v>
      </c>
      <c r="D2021" s="266" t="s">
        <v>374</v>
      </c>
      <c r="E2021" s="310">
        <v>1591</v>
      </c>
      <c r="F2021" s="53">
        <v>41757</v>
      </c>
      <c r="G2021" s="52">
        <v>1591</v>
      </c>
      <c r="H2021" s="98">
        <f t="shared" si="42"/>
        <v>0</v>
      </c>
      <c r="I2021" s="266"/>
    </row>
    <row r="2022" spans="1:9" x14ac:dyDescent="0.25">
      <c r="A2022" s="269"/>
      <c r="B2022" s="264" t="s">
        <v>1269</v>
      </c>
      <c r="C2022" s="522" t="s">
        <v>2819</v>
      </c>
      <c r="D2022" s="266" t="s">
        <v>66</v>
      </c>
      <c r="E2022" s="310">
        <v>1855.2</v>
      </c>
      <c r="F2022" s="53">
        <v>41757</v>
      </c>
      <c r="G2022" s="52">
        <v>1855.2</v>
      </c>
      <c r="H2022" s="98">
        <f t="shared" si="42"/>
        <v>0</v>
      </c>
      <c r="I2022" s="266" t="s">
        <v>27</v>
      </c>
    </row>
    <row r="2023" spans="1:9" x14ac:dyDescent="0.25">
      <c r="A2023" s="269"/>
      <c r="B2023" s="264" t="s">
        <v>1270</v>
      </c>
      <c r="C2023" s="522" t="s">
        <v>2819</v>
      </c>
      <c r="D2023" s="266" t="s">
        <v>260</v>
      </c>
      <c r="E2023" s="310">
        <v>1820</v>
      </c>
      <c r="F2023" s="53">
        <v>41757</v>
      </c>
      <c r="G2023" s="52">
        <v>1820</v>
      </c>
      <c r="H2023" s="98">
        <f t="shared" si="42"/>
        <v>0</v>
      </c>
      <c r="I2023" s="266" t="s">
        <v>27</v>
      </c>
    </row>
    <row r="2024" spans="1:9" x14ac:dyDescent="0.25">
      <c r="A2024" s="269"/>
      <c r="B2024" s="264" t="s">
        <v>1271</v>
      </c>
      <c r="C2024" s="522" t="s">
        <v>2819</v>
      </c>
      <c r="D2024" s="266" t="s">
        <v>57</v>
      </c>
      <c r="E2024" s="310">
        <v>1645</v>
      </c>
      <c r="F2024" s="53">
        <v>41757</v>
      </c>
      <c r="G2024" s="52">
        <v>1645</v>
      </c>
      <c r="H2024" s="98">
        <f t="shared" si="42"/>
        <v>0</v>
      </c>
      <c r="I2024" s="266" t="s">
        <v>27</v>
      </c>
    </row>
    <row r="2025" spans="1:9" x14ac:dyDescent="0.25">
      <c r="A2025" s="269"/>
      <c r="B2025" s="264" t="s">
        <v>1272</v>
      </c>
      <c r="C2025" s="522" t="s">
        <v>2819</v>
      </c>
      <c r="D2025" s="266" t="s">
        <v>250</v>
      </c>
      <c r="E2025" s="310">
        <v>6741.2</v>
      </c>
      <c r="F2025" s="53">
        <v>41757</v>
      </c>
      <c r="G2025" s="52">
        <v>6741.2</v>
      </c>
      <c r="H2025" s="98">
        <f t="shared" si="42"/>
        <v>0</v>
      </c>
      <c r="I2025" s="266" t="s">
        <v>27</v>
      </c>
    </row>
    <row r="2026" spans="1:9" x14ac:dyDescent="0.25">
      <c r="A2026" s="269"/>
      <c r="B2026" s="264" t="s">
        <v>1273</v>
      </c>
      <c r="C2026" s="522" t="s">
        <v>2819</v>
      </c>
      <c r="D2026" s="266" t="s">
        <v>338</v>
      </c>
      <c r="E2026" s="310">
        <v>477</v>
      </c>
      <c r="F2026" s="53">
        <v>41757</v>
      </c>
      <c r="G2026" s="52">
        <v>477</v>
      </c>
      <c r="H2026" s="98">
        <f t="shared" si="42"/>
        <v>0</v>
      </c>
      <c r="I2026" s="266" t="s">
        <v>27</v>
      </c>
    </row>
    <row r="2027" spans="1:9" x14ac:dyDescent="0.25">
      <c r="A2027" s="269"/>
      <c r="B2027" s="264" t="s">
        <v>1274</v>
      </c>
      <c r="C2027" s="522" t="s">
        <v>2819</v>
      </c>
      <c r="D2027" s="266" t="s">
        <v>2427</v>
      </c>
      <c r="E2027" s="310">
        <v>1287.2</v>
      </c>
      <c r="F2027" s="53">
        <v>41757</v>
      </c>
      <c r="G2027" s="52">
        <v>1287.2</v>
      </c>
      <c r="H2027" s="98">
        <f t="shared" si="42"/>
        <v>0</v>
      </c>
      <c r="I2027" s="266" t="s">
        <v>27</v>
      </c>
    </row>
    <row r="2028" spans="1:9" x14ac:dyDescent="0.25">
      <c r="A2028" s="269"/>
      <c r="B2028" s="264" t="s">
        <v>1275</v>
      </c>
      <c r="C2028" s="522" t="s">
        <v>2819</v>
      </c>
      <c r="D2028" s="266" t="s">
        <v>29</v>
      </c>
      <c r="E2028" s="310">
        <v>4953.8</v>
      </c>
      <c r="F2028" s="53">
        <v>41757</v>
      </c>
      <c r="G2028" s="52">
        <v>4953.8</v>
      </c>
      <c r="H2028" s="98">
        <f t="shared" si="42"/>
        <v>0</v>
      </c>
      <c r="I2028" s="266" t="s">
        <v>27</v>
      </c>
    </row>
    <row r="2029" spans="1:9" x14ac:dyDescent="0.25">
      <c r="A2029" s="269"/>
      <c r="B2029" s="264" t="s">
        <v>1276</v>
      </c>
      <c r="C2029" s="522" t="s">
        <v>2819</v>
      </c>
      <c r="D2029" s="266" t="s">
        <v>55</v>
      </c>
      <c r="E2029" s="310">
        <v>9553.7000000000007</v>
      </c>
      <c r="F2029" s="53">
        <v>41757</v>
      </c>
      <c r="G2029" s="52">
        <v>9553.7000000000007</v>
      </c>
      <c r="H2029" s="98">
        <f t="shared" si="42"/>
        <v>0</v>
      </c>
      <c r="I2029" s="266" t="s">
        <v>8</v>
      </c>
    </row>
    <row r="2030" spans="1:9" x14ac:dyDescent="0.25">
      <c r="A2030" s="269"/>
      <c r="B2030" s="264" t="s">
        <v>1277</v>
      </c>
      <c r="C2030" s="522" t="s">
        <v>2819</v>
      </c>
      <c r="D2030" s="266" t="s">
        <v>130</v>
      </c>
      <c r="E2030" s="310">
        <v>10078.450000000001</v>
      </c>
      <c r="F2030" s="53">
        <v>41757</v>
      </c>
      <c r="G2030" s="52">
        <v>10078.450000000001</v>
      </c>
      <c r="H2030" s="98">
        <f t="shared" si="42"/>
        <v>0</v>
      </c>
      <c r="I2030" s="266" t="s">
        <v>21</v>
      </c>
    </row>
    <row r="2031" spans="1:9" x14ac:dyDescent="0.25">
      <c r="A2031" s="269"/>
      <c r="B2031" s="264" t="s">
        <v>1278</v>
      </c>
      <c r="C2031" s="522" t="s">
        <v>2819</v>
      </c>
      <c r="D2031" s="266" t="s">
        <v>2449</v>
      </c>
      <c r="E2031" s="310">
        <v>1220</v>
      </c>
      <c r="F2031" s="53">
        <v>41757</v>
      </c>
      <c r="G2031" s="52">
        <v>1220</v>
      </c>
      <c r="H2031" s="98">
        <f t="shared" si="42"/>
        <v>0</v>
      </c>
      <c r="I2031" s="266"/>
    </row>
    <row r="2032" spans="1:9" x14ac:dyDescent="0.25">
      <c r="A2032" s="269"/>
      <c r="B2032" s="264" t="s">
        <v>1279</v>
      </c>
      <c r="C2032" s="522" t="s">
        <v>2819</v>
      </c>
      <c r="D2032" s="266" t="s">
        <v>16</v>
      </c>
      <c r="E2032" s="310">
        <v>210040.5</v>
      </c>
      <c r="F2032" s="313">
        <v>41781</v>
      </c>
      <c r="G2032" s="326">
        <v>210040.5</v>
      </c>
      <c r="H2032" s="98">
        <f t="shared" si="42"/>
        <v>0</v>
      </c>
      <c r="I2032" s="266"/>
    </row>
    <row r="2033" spans="1:9" x14ac:dyDescent="0.25">
      <c r="A2033" s="269"/>
      <c r="B2033" s="264" t="s">
        <v>1282</v>
      </c>
      <c r="C2033" s="522" t="s">
        <v>2819</v>
      </c>
      <c r="D2033" s="266" t="s">
        <v>687</v>
      </c>
      <c r="E2033" s="310">
        <v>2868</v>
      </c>
      <c r="F2033" s="53">
        <v>41757</v>
      </c>
      <c r="G2033" s="52">
        <v>2868</v>
      </c>
      <c r="H2033" s="98">
        <f t="shared" si="42"/>
        <v>0</v>
      </c>
      <c r="I2033" s="266"/>
    </row>
    <row r="2034" spans="1:9" x14ac:dyDescent="0.25">
      <c r="A2034" s="269"/>
      <c r="B2034" s="264" t="s">
        <v>1283</v>
      </c>
      <c r="C2034" s="522" t="s">
        <v>2819</v>
      </c>
      <c r="D2034" s="266" t="s">
        <v>188</v>
      </c>
      <c r="E2034" s="310">
        <v>7995</v>
      </c>
      <c r="F2034" s="53">
        <v>41757</v>
      </c>
      <c r="G2034" s="52">
        <v>7995</v>
      </c>
      <c r="H2034" s="98">
        <f t="shared" si="42"/>
        <v>0</v>
      </c>
      <c r="I2034" s="266"/>
    </row>
    <row r="2035" spans="1:9" x14ac:dyDescent="0.25">
      <c r="A2035" s="269"/>
      <c r="B2035" s="264" t="s">
        <v>1284</v>
      </c>
      <c r="C2035" s="522" t="s">
        <v>2819</v>
      </c>
      <c r="D2035" s="266" t="s">
        <v>8</v>
      </c>
      <c r="E2035" s="310">
        <v>732.5</v>
      </c>
      <c r="F2035" s="53">
        <v>41757</v>
      </c>
      <c r="G2035" s="52">
        <v>732.5</v>
      </c>
      <c r="H2035" s="98">
        <f t="shared" si="42"/>
        <v>0</v>
      </c>
      <c r="I2035" s="266" t="s">
        <v>8</v>
      </c>
    </row>
    <row r="2036" spans="1:9" x14ac:dyDescent="0.25">
      <c r="A2036" s="269"/>
      <c r="B2036" s="264" t="s">
        <v>1285</v>
      </c>
      <c r="C2036" s="522" t="s">
        <v>2819</v>
      </c>
      <c r="D2036" s="266" t="s">
        <v>2944</v>
      </c>
      <c r="E2036" s="310">
        <v>15717</v>
      </c>
      <c r="F2036" s="313">
        <v>41764</v>
      </c>
      <c r="G2036" s="326">
        <v>15717</v>
      </c>
      <c r="H2036" s="98">
        <f t="shared" si="42"/>
        <v>0</v>
      </c>
      <c r="I2036" s="266" t="s">
        <v>8</v>
      </c>
    </row>
    <row r="2037" spans="1:9" x14ac:dyDescent="0.25">
      <c r="A2037" s="269"/>
      <c r="B2037" s="264" t="s">
        <v>1286</v>
      </c>
      <c r="C2037" s="522" t="s">
        <v>2819</v>
      </c>
      <c r="D2037" s="266" t="s">
        <v>106</v>
      </c>
      <c r="E2037" s="310">
        <v>6533</v>
      </c>
      <c r="F2037" s="313">
        <v>41772</v>
      </c>
      <c r="G2037" s="326">
        <v>6533</v>
      </c>
      <c r="H2037" s="98">
        <f t="shared" si="42"/>
        <v>0</v>
      </c>
      <c r="I2037" s="266" t="s">
        <v>217</v>
      </c>
    </row>
    <row r="2038" spans="1:9" x14ac:dyDescent="0.25">
      <c r="A2038" s="269"/>
      <c r="B2038" s="264" t="s">
        <v>1287</v>
      </c>
      <c r="C2038" s="522" t="s">
        <v>2819</v>
      </c>
      <c r="D2038" s="266" t="s">
        <v>2126</v>
      </c>
      <c r="E2038" s="310">
        <v>18611.599999999999</v>
      </c>
      <c r="F2038" s="53">
        <v>41757</v>
      </c>
      <c r="G2038" s="52">
        <v>18611.599999999999</v>
      </c>
      <c r="H2038" s="98">
        <f t="shared" si="42"/>
        <v>0</v>
      </c>
      <c r="I2038" s="266" t="s">
        <v>330</v>
      </c>
    </row>
    <row r="2039" spans="1:9" x14ac:dyDescent="0.25">
      <c r="A2039" s="269"/>
      <c r="B2039" s="264" t="s">
        <v>1288</v>
      </c>
      <c r="C2039" s="522" t="s">
        <v>2819</v>
      </c>
      <c r="D2039" s="266" t="s">
        <v>2966</v>
      </c>
      <c r="E2039" s="310">
        <v>1872.2</v>
      </c>
      <c r="F2039" s="53">
        <v>41757</v>
      </c>
      <c r="G2039" s="52">
        <v>1872.2</v>
      </c>
      <c r="H2039" s="98">
        <f t="shared" si="42"/>
        <v>0</v>
      </c>
      <c r="I2039" s="266" t="s">
        <v>330</v>
      </c>
    </row>
    <row r="2040" spans="1:9" x14ac:dyDescent="0.25">
      <c r="A2040" s="269"/>
      <c r="B2040" s="264" t="s">
        <v>1289</v>
      </c>
      <c r="C2040" s="522" t="s">
        <v>2819</v>
      </c>
      <c r="D2040" s="266" t="s">
        <v>8</v>
      </c>
      <c r="E2040" s="310">
        <v>1546</v>
      </c>
      <c r="F2040" s="53">
        <v>41757</v>
      </c>
      <c r="G2040" s="52">
        <v>1546</v>
      </c>
      <c r="H2040" s="98">
        <f t="shared" si="42"/>
        <v>0</v>
      </c>
      <c r="I2040" s="266" t="s">
        <v>8</v>
      </c>
    </row>
    <row r="2041" spans="1:9" x14ac:dyDescent="0.25">
      <c r="A2041" s="269"/>
      <c r="B2041" s="264" t="s">
        <v>1290</v>
      </c>
      <c r="C2041" s="522" t="s">
        <v>2819</v>
      </c>
      <c r="D2041" s="266" t="s">
        <v>96</v>
      </c>
      <c r="E2041" s="310">
        <v>44051.4</v>
      </c>
      <c r="F2041" s="53">
        <v>41757</v>
      </c>
      <c r="G2041" s="52">
        <v>44051.4</v>
      </c>
      <c r="H2041" s="322">
        <f t="shared" si="42"/>
        <v>0</v>
      </c>
      <c r="I2041" s="266" t="s">
        <v>162</v>
      </c>
    </row>
    <row r="2042" spans="1:9" x14ac:dyDescent="0.25">
      <c r="A2042" s="269"/>
      <c r="B2042" s="264" t="s">
        <v>1291</v>
      </c>
      <c r="C2042" s="522" t="s">
        <v>2819</v>
      </c>
      <c r="D2042" s="266" t="s">
        <v>136</v>
      </c>
      <c r="E2042" s="310">
        <v>812.5</v>
      </c>
      <c r="F2042" s="53">
        <v>41757</v>
      </c>
      <c r="G2042" s="52">
        <v>812.5</v>
      </c>
      <c r="H2042" s="98">
        <f>E2042-G2042</f>
        <v>0</v>
      </c>
      <c r="I2042" s="266"/>
    </row>
    <row r="2043" spans="1:9" x14ac:dyDescent="0.25">
      <c r="A2043" s="269"/>
      <c r="B2043" s="264" t="s">
        <v>1293</v>
      </c>
      <c r="C2043" s="522" t="s">
        <v>2819</v>
      </c>
      <c r="D2043" s="266" t="s">
        <v>1669</v>
      </c>
      <c r="E2043" s="310">
        <v>5579.4</v>
      </c>
      <c r="F2043" s="53">
        <v>41758</v>
      </c>
      <c r="G2043" s="52">
        <v>5579.4</v>
      </c>
      <c r="H2043" s="98">
        <f>E2043-G2043</f>
        <v>0</v>
      </c>
      <c r="I2043" s="266" t="s">
        <v>217</v>
      </c>
    </row>
    <row r="2044" spans="1:9" x14ac:dyDescent="0.25">
      <c r="A2044" s="269"/>
      <c r="B2044" s="264" t="s">
        <v>1294</v>
      </c>
      <c r="C2044" s="522" t="s">
        <v>2819</v>
      </c>
      <c r="D2044" s="266" t="s">
        <v>561</v>
      </c>
      <c r="E2044" s="310">
        <v>3118</v>
      </c>
      <c r="F2044" s="53">
        <v>41758</v>
      </c>
      <c r="G2044" s="64">
        <v>3118</v>
      </c>
      <c r="H2044" s="98">
        <f>E2044-G2044</f>
        <v>0</v>
      </c>
      <c r="I2044" s="266" t="s">
        <v>217</v>
      </c>
    </row>
    <row r="2045" spans="1:9" x14ac:dyDescent="0.25">
      <c r="A2045" s="269"/>
      <c r="B2045" s="264" t="s">
        <v>1295</v>
      </c>
      <c r="C2045" s="522" t="s">
        <v>2819</v>
      </c>
      <c r="D2045" s="266" t="s">
        <v>190</v>
      </c>
      <c r="E2045" s="310">
        <v>2439</v>
      </c>
      <c r="F2045" s="53">
        <v>41758</v>
      </c>
      <c r="G2045" s="64">
        <v>2439</v>
      </c>
      <c r="H2045" s="98">
        <f t="shared" si="42"/>
        <v>0</v>
      </c>
      <c r="I2045" s="266" t="s">
        <v>217</v>
      </c>
    </row>
    <row r="2046" spans="1:9" x14ac:dyDescent="0.25">
      <c r="A2046" s="269"/>
      <c r="B2046" s="264" t="s">
        <v>1296</v>
      </c>
      <c r="C2046" s="522" t="s">
        <v>2819</v>
      </c>
      <c r="D2046" s="266" t="s">
        <v>348</v>
      </c>
      <c r="E2046" s="310">
        <v>833.6</v>
      </c>
      <c r="F2046" s="53">
        <v>41758</v>
      </c>
      <c r="G2046" s="64">
        <v>833.6</v>
      </c>
      <c r="H2046" s="98">
        <f t="shared" si="42"/>
        <v>0</v>
      </c>
      <c r="I2046" s="266" t="s">
        <v>217</v>
      </c>
    </row>
    <row r="2047" spans="1:9" x14ac:dyDescent="0.25">
      <c r="A2047" s="269"/>
      <c r="B2047" s="264" t="s">
        <v>1297</v>
      </c>
      <c r="C2047" s="522" t="s">
        <v>2819</v>
      </c>
      <c r="D2047" s="266" t="s">
        <v>233</v>
      </c>
      <c r="E2047" s="310">
        <v>1327.2</v>
      </c>
      <c r="F2047" s="53">
        <v>41758</v>
      </c>
      <c r="G2047" s="64">
        <v>1327.2</v>
      </c>
      <c r="H2047" s="98">
        <f t="shared" si="42"/>
        <v>0</v>
      </c>
      <c r="I2047" s="266"/>
    </row>
    <row r="2048" spans="1:9" x14ac:dyDescent="0.25">
      <c r="A2048" s="269"/>
      <c r="B2048" s="264" t="s">
        <v>1298</v>
      </c>
      <c r="C2048" s="522" t="s">
        <v>2819</v>
      </c>
      <c r="D2048" s="266" t="s">
        <v>2944</v>
      </c>
      <c r="E2048" s="310">
        <v>4200</v>
      </c>
      <c r="F2048" s="53">
        <v>41764</v>
      </c>
      <c r="G2048" s="52">
        <v>4200</v>
      </c>
      <c r="H2048" s="98">
        <f t="shared" si="42"/>
        <v>0</v>
      </c>
      <c r="I2048" s="266" t="s">
        <v>27</v>
      </c>
    </row>
    <row r="2049" spans="1:9" x14ac:dyDescent="0.25">
      <c r="A2049" s="269"/>
      <c r="B2049" s="264" t="s">
        <v>1299</v>
      </c>
      <c r="C2049" s="522" t="s">
        <v>2819</v>
      </c>
      <c r="D2049" s="266" t="s">
        <v>106</v>
      </c>
      <c r="E2049" s="310">
        <v>16382.4</v>
      </c>
      <c r="F2049" s="313">
        <v>41772</v>
      </c>
      <c r="G2049" s="326">
        <v>16382.4</v>
      </c>
      <c r="H2049" s="98">
        <f t="shared" si="42"/>
        <v>0</v>
      </c>
      <c r="I2049" s="266" t="s">
        <v>27</v>
      </c>
    </row>
    <row r="2050" spans="1:9" x14ac:dyDescent="0.25">
      <c r="A2050" s="269"/>
      <c r="B2050" s="264" t="s">
        <v>1300</v>
      </c>
      <c r="C2050" s="522" t="s">
        <v>2819</v>
      </c>
      <c r="D2050" s="266" t="s">
        <v>51</v>
      </c>
      <c r="E2050" s="310">
        <v>2313</v>
      </c>
      <c r="F2050" s="53">
        <v>41757</v>
      </c>
      <c r="G2050" s="52">
        <v>2313</v>
      </c>
      <c r="H2050" s="98">
        <f t="shared" si="42"/>
        <v>0</v>
      </c>
      <c r="I2050" s="266" t="s">
        <v>21</v>
      </c>
    </row>
    <row r="2051" spans="1:9" x14ac:dyDescent="0.25">
      <c r="A2051" s="269"/>
      <c r="B2051" s="264" t="s">
        <v>1302</v>
      </c>
      <c r="C2051" s="522" t="s">
        <v>2819</v>
      </c>
      <c r="D2051" s="266" t="s">
        <v>18</v>
      </c>
      <c r="E2051" s="310">
        <v>2492</v>
      </c>
      <c r="F2051" s="53">
        <v>41757</v>
      </c>
      <c r="G2051" s="52">
        <v>2492</v>
      </c>
      <c r="H2051" s="98">
        <f t="shared" si="42"/>
        <v>0</v>
      </c>
      <c r="I2051" s="266"/>
    </row>
    <row r="2052" spans="1:9" x14ac:dyDescent="0.25">
      <c r="A2052" s="269"/>
      <c r="B2052" s="264" t="s">
        <v>1304</v>
      </c>
      <c r="C2052" s="522" t="s">
        <v>2819</v>
      </c>
      <c r="D2052" s="266" t="s">
        <v>160</v>
      </c>
      <c r="E2052" s="310">
        <v>29987.200000000001</v>
      </c>
      <c r="F2052" s="53" t="s">
        <v>2967</v>
      </c>
      <c r="G2052" s="52">
        <v>29987.200000000001</v>
      </c>
      <c r="H2052" s="98">
        <f t="shared" si="42"/>
        <v>0</v>
      </c>
      <c r="I2052" s="266" t="s">
        <v>162</v>
      </c>
    </row>
    <row r="2053" spans="1:9" x14ac:dyDescent="0.25">
      <c r="A2053" s="269"/>
      <c r="B2053" s="264" t="s">
        <v>1305</v>
      </c>
      <c r="C2053" s="522" t="s">
        <v>2819</v>
      </c>
      <c r="D2053" s="266" t="s">
        <v>546</v>
      </c>
      <c r="E2053" s="310">
        <v>4863</v>
      </c>
      <c r="F2053" s="53">
        <v>41759</v>
      </c>
      <c r="G2053" s="52">
        <v>4863</v>
      </c>
      <c r="H2053" s="98">
        <f t="shared" si="42"/>
        <v>0</v>
      </c>
      <c r="I2053" s="266" t="s">
        <v>162</v>
      </c>
    </row>
    <row r="2054" spans="1:9" x14ac:dyDescent="0.25">
      <c r="A2054" s="269"/>
      <c r="B2054" s="264" t="s">
        <v>1307</v>
      </c>
      <c r="C2054" s="522" t="s">
        <v>2819</v>
      </c>
      <c r="D2054" s="266" t="s">
        <v>358</v>
      </c>
      <c r="E2054" s="310">
        <v>83600.990000000005</v>
      </c>
      <c r="F2054" s="313">
        <v>41762</v>
      </c>
      <c r="G2054" s="326">
        <v>83600.990000000005</v>
      </c>
      <c r="H2054" s="98">
        <f t="shared" si="42"/>
        <v>0</v>
      </c>
      <c r="I2054" s="266" t="s">
        <v>162</v>
      </c>
    </row>
    <row r="2055" spans="1:9" x14ac:dyDescent="0.25">
      <c r="A2055" s="269"/>
      <c r="B2055" s="264" t="s">
        <v>1308</v>
      </c>
      <c r="C2055" s="522" t="s">
        <v>2819</v>
      </c>
      <c r="D2055" s="266" t="s">
        <v>358</v>
      </c>
      <c r="E2055" s="310">
        <v>8635</v>
      </c>
      <c r="F2055" s="313">
        <v>41762</v>
      </c>
      <c r="G2055" s="326">
        <v>8635</v>
      </c>
      <c r="H2055" s="98">
        <f t="shared" si="42"/>
        <v>0</v>
      </c>
      <c r="I2055" s="266" t="s">
        <v>162</v>
      </c>
    </row>
    <row r="2056" spans="1:9" x14ac:dyDescent="0.25">
      <c r="A2056" s="269"/>
      <c r="B2056" s="264" t="s">
        <v>1309</v>
      </c>
      <c r="C2056" s="522" t="s">
        <v>2819</v>
      </c>
      <c r="D2056" s="266" t="s">
        <v>272</v>
      </c>
      <c r="E2056" s="310">
        <v>7802.4</v>
      </c>
      <c r="F2056" s="344" t="s">
        <v>2968</v>
      </c>
      <c r="G2056" s="326">
        <v>7802.4</v>
      </c>
      <c r="H2056" s="98">
        <f t="shared" si="42"/>
        <v>0</v>
      </c>
      <c r="I2056" s="266" t="s">
        <v>162</v>
      </c>
    </row>
    <row r="2057" spans="1:9" x14ac:dyDescent="0.25">
      <c r="A2057" s="269"/>
      <c r="B2057" s="264" t="s">
        <v>1310</v>
      </c>
      <c r="C2057" s="522" t="s">
        <v>2819</v>
      </c>
      <c r="D2057" s="266" t="s">
        <v>147</v>
      </c>
      <c r="E2057" s="310">
        <v>3100</v>
      </c>
      <c r="F2057" s="53">
        <v>41759</v>
      </c>
      <c r="G2057" s="52">
        <v>3100</v>
      </c>
      <c r="H2057" s="98">
        <f t="shared" si="42"/>
        <v>0</v>
      </c>
      <c r="I2057" s="266" t="s">
        <v>162</v>
      </c>
    </row>
    <row r="2058" spans="1:9" x14ac:dyDescent="0.25">
      <c r="A2058" s="269"/>
      <c r="B2058" s="264" t="s">
        <v>1311</v>
      </c>
      <c r="C2058" s="522" t="s">
        <v>2819</v>
      </c>
      <c r="D2058" s="266" t="s">
        <v>172</v>
      </c>
      <c r="E2058" s="310">
        <v>10219</v>
      </c>
      <c r="F2058" s="53">
        <v>41759</v>
      </c>
      <c r="G2058" s="64">
        <v>10219</v>
      </c>
      <c r="H2058" s="98">
        <f t="shared" si="42"/>
        <v>0</v>
      </c>
      <c r="I2058" s="266" t="s">
        <v>162</v>
      </c>
    </row>
    <row r="2059" spans="1:9" x14ac:dyDescent="0.25">
      <c r="A2059" s="269"/>
      <c r="B2059" s="264" t="s">
        <v>1312</v>
      </c>
      <c r="C2059" s="522" t="s">
        <v>2819</v>
      </c>
      <c r="D2059" s="266" t="s">
        <v>163</v>
      </c>
      <c r="E2059" s="310">
        <v>7519.5</v>
      </c>
      <c r="F2059" s="53">
        <v>41759</v>
      </c>
      <c r="G2059" s="64">
        <v>7519.5</v>
      </c>
      <c r="H2059" s="98">
        <f t="shared" si="42"/>
        <v>0</v>
      </c>
      <c r="I2059" s="266" t="s">
        <v>162</v>
      </c>
    </row>
    <row r="2060" spans="1:9" x14ac:dyDescent="0.25">
      <c r="A2060" s="269"/>
      <c r="B2060" s="264" t="s">
        <v>1313</v>
      </c>
      <c r="C2060" s="522" t="s">
        <v>2819</v>
      </c>
      <c r="D2060" s="266" t="s">
        <v>22</v>
      </c>
      <c r="E2060" s="310">
        <v>14838.4</v>
      </c>
      <c r="F2060" s="324" t="s">
        <v>2969</v>
      </c>
      <c r="G2060" s="52">
        <v>14838.4</v>
      </c>
      <c r="H2060" s="98">
        <f t="shared" si="42"/>
        <v>0</v>
      </c>
      <c r="I2060" s="266" t="s">
        <v>162</v>
      </c>
    </row>
    <row r="2061" spans="1:9" x14ac:dyDescent="0.25">
      <c r="A2061" s="269"/>
      <c r="B2061" s="264" t="s">
        <v>1315</v>
      </c>
      <c r="C2061" s="522" t="s">
        <v>2819</v>
      </c>
      <c r="D2061" s="266" t="s">
        <v>169</v>
      </c>
      <c r="E2061" s="310">
        <v>40075.199999999997</v>
      </c>
      <c r="F2061" s="53">
        <v>41759</v>
      </c>
      <c r="G2061" s="64">
        <v>40075.199999999997</v>
      </c>
      <c r="H2061" s="98">
        <f t="shared" si="42"/>
        <v>0</v>
      </c>
      <c r="I2061" s="266" t="s">
        <v>162</v>
      </c>
    </row>
    <row r="2062" spans="1:9" x14ac:dyDescent="0.25">
      <c r="A2062" s="269"/>
      <c r="B2062" s="264" t="s">
        <v>1316</v>
      </c>
      <c r="C2062" s="522" t="s">
        <v>2819</v>
      </c>
      <c r="D2062" s="266" t="s">
        <v>65</v>
      </c>
      <c r="E2062" s="310">
        <v>4480</v>
      </c>
      <c r="F2062" s="53">
        <v>41780</v>
      </c>
      <c r="G2062" s="513">
        <v>3757.5</v>
      </c>
      <c r="H2062" s="423">
        <f t="shared" si="42"/>
        <v>722.5</v>
      </c>
      <c r="I2062" s="266" t="s">
        <v>65</v>
      </c>
    </row>
    <row r="2063" spans="1:9" x14ac:dyDescent="0.25">
      <c r="A2063" s="269"/>
      <c r="B2063" s="264" t="s">
        <v>1317</v>
      </c>
      <c r="C2063" s="522" t="s">
        <v>2819</v>
      </c>
      <c r="D2063" s="266" t="s">
        <v>269</v>
      </c>
      <c r="E2063" s="310">
        <v>4412.3</v>
      </c>
      <c r="F2063" s="53">
        <v>41759</v>
      </c>
      <c r="G2063" s="64">
        <v>4412.3</v>
      </c>
      <c r="H2063" s="98">
        <f t="shared" si="42"/>
        <v>0</v>
      </c>
      <c r="I2063" s="266" t="s">
        <v>162</v>
      </c>
    </row>
    <row r="2064" spans="1:9" x14ac:dyDescent="0.25">
      <c r="A2064" s="269"/>
      <c r="B2064" s="264"/>
      <c r="C2064" s="270"/>
      <c r="D2064" s="451" t="s">
        <v>1918</v>
      </c>
      <c r="E2064" s="24"/>
      <c r="F2064" s="452"/>
      <c r="G2064" s="24"/>
      <c r="H2064" s="18">
        <f t="shared" ref="H2064:H2065" si="43">E2064-G2064</f>
        <v>0</v>
      </c>
    </row>
    <row r="2065" spans="1:9" x14ac:dyDescent="0.25">
      <c r="A2065" s="269"/>
      <c r="B2065" s="264"/>
      <c r="C2065" s="270"/>
      <c r="D2065" s="37" t="s">
        <v>1918</v>
      </c>
      <c r="E2065" s="38"/>
      <c r="F2065" s="436"/>
      <c r="G2065" s="38"/>
      <c r="H2065" s="455">
        <f t="shared" si="43"/>
        <v>0</v>
      </c>
    </row>
    <row r="2066" spans="1:9" x14ac:dyDescent="0.25">
      <c r="A2066" s="263"/>
      <c r="B2066" s="369"/>
      <c r="C2066" s="369"/>
      <c r="D2066" s="31" t="s">
        <v>1919</v>
      </c>
      <c r="E2066" s="58"/>
      <c r="F2066" s="389"/>
      <c r="G2066" s="58"/>
      <c r="H2066" s="456"/>
    </row>
    <row r="2067" spans="1:9" ht="18.75" x14ac:dyDescent="0.3">
      <c r="A2067" s="594" t="str">
        <f>A1998</f>
        <v>REMISIONES DE    ABRIL         2 0 1 4</v>
      </c>
      <c r="B2067" s="594"/>
      <c r="C2067" s="594"/>
      <c r="D2067" s="594"/>
      <c r="E2067" s="594"/>
      <c r="F2067" s="594"/>
      <c r="G2067" s="454"/>
      <c r="H2067" s="135"/>
    </row>
    <row r="2068" spans="1:9" ht="35.25" thickBot="1" x14ac:dyDescent="0.35">
      <c r="A2068" s="340" t="s">
        <v>1</v>
      </c>
      <c r="B2068" s="256" t="s">
        <v>2</v>
      </c>
      <c r="C2068" s="257"/>
      <c r="D2068" s="258" t="s">
        <v>1531</v>
      </c>
      <c r="E2068" s="259" t="s">
        <v>4</v>
      </c>
      <c r="F2068" s="293" t="s">
        <v>5</v>
      </c>
      <c r="G2068" s="261" t="s">
        <v>6</v>
      </c>
      <c r="H2068" s="420" t="s">
        <v>7</v>
      </c>
    </row>
    <row r="2069" spans="1:9" ht="15.75" thickTop="1" x14ac:dyDescent="0.25">
      <c r="A2069" s="269">
        <v>41757</v>
      </c>
      <c r="B2069" s="264" t="s">
        <v>1319</v>
      </c>
      <c r="C2069" s="522" t="s">
        <v>2819</v>
      </c>
      <c r="D2069" s="266" t="s">
        <v>168</v>
      </c>
      <c r="E2069" s="310">
        <v>16657.599999999999</v>
      </c>
      <c r="F2069" s="317" t="s">
        <v>2970</v>
      </c>
      <c r="G2069" s="52">
        <v>16657.599999999999</v>
      </c>
      <c r="H2069" s="449">
        <f t="shared" ref="H2069:H2132" si="44">E2069-G2069</f>
        <v>0</v>
      </c>
      <c r="I2069" s="266" t="s">
        <v>162</v>
      </c>
    </row>
    <row r="2070" spans="1:9" x14ac:dyDescent="0.25">
      <c r="A2070" s="269"/>
      <c r="B2070" s="264" t="s">
        <v>1320</v>
      </c>
      <c r="C2070" s="522" t="s">
        <v>2819</v>
      </c>
      <c r="D2070" s="266" t="s">
        <v>168</v>
      </c>
      <c r="E2070" s="310">
        <v>7874</v>
      </c>
      <c r="F2070" s="53">
        <v>41759</v>
      </c>
      <c r="G2070" s="52">
        <v>7874</v>
      </c>
      <c r="H2070" s="98">
        <f t="shared" si="44"/>
        <v>0</v>
      </c>
      <c r="I2070" s="266" t="s">
        <v>162</v>
      </c>
    </row>
    <row r="2071" spans="1:9" x14ac:dyDescent="0.25">
      <c r="A2071" s="269"/>
      <c r="B2071" s="264" t="s">
        <v>1321</v>
      </c>
      <c r="C2071" s="522" t="s">
        <v>2819</v>
      </c>
      <c r="D2071" s="266" t="s">
        <v>175</v>
      </c>
      <c r="E2071" s="310">
        <v>31744.799999999999</v>
      </c>
      <c r="F2071" s="344" t="s">
        <v>2971</v>
      </c>
      <c r="G2071" s="326">
        <v>31744.799999999999</v>
      </c>
      <c r="H2071" s="98">
        <f t="shared" si="44"/>
        <v>0</v>
      </c>
      <c r="I2071" s="266" t="s">
        <v>162</v>
      </c>
    </row>
    <row r="2072" spans="1:9" x14ac:dyDescent="0.25">
      <c r="A2072" s="269"/>
      <c r="B2072" s="264" t="s">
        <v>1322</v>
      </c>
      <c r="C2072" s="522" t="s">
        <v>2819</v>
      </c>
      <c r="D2072" s="266" t="s">
        <v>11</v>
      </c>
      <c r="E2072" s="310">
        <v>59016.24</v>
      </c>
      <c r="F2072" s="313">
        <v>41777</v>
      </c>
      <c r="G2072" s="326">
        <v>59016.24</v>
      </c>
      <c r="H2072" s="98">
        <f t="shared" si="44"/>
        <v>0</v>
      </c>
      <c r="I2072" s="266" t="s">
        <v>21</v>
      </c>
    </row>
    <row r="2073" spans="1:9" x14ac:dyDescent="0.25">
      <c r="A2073" s="269"/>
      <c r="B2073" s="264" t="s">
        <v>1323</v>
      </c>
      <c r="C2073" s="522" t="s">
        <v>2819</v>
      </c>
      <c r="D2073" s="266" t="s">
        <v>434</v>
      </c>
      <c r="E2073" s="310">
        <v>3447.6</v>
      </c>
      <c r="F2073" s="313">
        <v>41768</v>
      </c>
      <c r="G2073" s="326">
        <v>3447.6</v>
      </c>
      <c r="H2073" s="98">
        <f t="shared" si="44"/>
        <v>0</v>
      </c>
      <c r="I2073" s="266" t="s">
        <v>21</v>
      </c>
    </row>
    <row r="2074" spans="1:9" x14ac:dyDescent="0.25">
      <c r="A2074" s="269"/>
      <c r="B2074" s="264" t="s">
        <v>1324</v>
      </c>
      <c r="C2074" s="522" t="s">
        <v>2819</v>
      </c>
      <c r="D2074" s="266" t="s">
        <v>74</v>
      </c>
      <c r="E2074" s="310">
        <v>1543.5</v>
      </c>
      <c r="F2074" s="53">
        <v>41757</v>
      </c>
      <c r="G2074" s="52">
        <v>1543.5</v>
      </c>
      <c r="H2074" s="98">
        <f t="shared" si="44"/>
        <v>0</v>
      </c>
      <c r="I2074" s="266"/>
    </row>
    <row r="2075" spans="1:9" x14ac:dyDescent="0.25">
      <c r="A2075" s="269"/>
      <c r="B2075" s="264" t="s">
        <v>1326</v>
      </c>
      <c r="C2075" s="522" t="s">
        <v>2819</v>
      </c>
      <c r="D2075" s="266" t="s">
        <v>152</v>
      </c>
      <c r="E2075" s="327">
        <v>8922.4</v>
      </c>
      <c r="F2075" s="53">
        <v>41757</v>
      </c>
      <c r="G2075" s="52">
        <v>8922.4</v>
      </c>
      <c r="H2075" s="98">
        <f t="shared" si="44"/>
        <v>0</v>
      </c>
      <c r="I2075" s="266"/>
    </row>
    <row r="2076" spans="1:9" x14ac:dyDescent="0.25">
      <c r="A2076" s="269">
        <v>41758</v>
      </c>
      <c r="B2076" s="264" t="s">
        <v>1327</v>
      </c>
      <c r="C2076" s="522" t="s">
        <v>2819</v>
      </c>
      <c r="D2076" s="266" t="s">
        <v>144</v>
      </c>
      <c r="E2076" s="310">
        <v>5537.7</v>
      </c>
      <c r="F2076" s="53">
        <v>41758</v>
      </c>
      <c r="G2076" s="52">
        <v>5537.7</v>
      </c>
      <c r="H2076" s="98">
        <f t="shared" si="44"/>
        <v>0</v>
      </c>
      <c r="I2076" s="266" t="s">
        <v>27</v>
      </c>
    </row>
    <row r="2077" spans="1:9" x14ac:dyDescent="0.25">
      <c r="A2077" s="269"/>
      <c r="B2077" s="264" t="s">
        <v>1329</v>
      </c>
      <c r="C2077" s="522" t="s">
        <v>2819</v>
      </c>
      <c r="D2077" s="266" t="s">
        <v>14</v>
      </c>
      <c r="E2077" s="310">
        <v>2400</v>
      </c>
      <c r="F2077" s="53">
        <v>41758</v>
      </c>
      <c r="G2077" s="52">
        <v>2400</v>
      </c>
      <c r="H2077" s="98">
        <f t="shared" si="44"/>
        <v>0</v>
      </c>
      <c r="I2077" s="66" t="s">
        <v>27</v>
      </c>
    </row>
    <row r="2078" spans="1:9" x14ac:dyDescent="0.25">
      <c r="A2078" s="269"/>
      <c r="B2078" s="264" t="s">
        <v>1330</v>
      </c>
      <c r="C2078" s="522" t="s">
        <v>2819</v>
      </c>
      <c r="D2078" s="266" t="s">
        <v>373</v>
      </c>
      <c r="E2078" s="310">
        <v>4811.62</v>
      </c>
      <c r="F2078" s="53">
        <v>41758</v>
      </c>
      <c r="G2078" s="52">
        <v>4811.62</v>
      </c>
      <c r="H2078" s="98">
        <f t="shared" si="44"/>
        <v>0</v>
      </c>
      <c r="I2078" s="266" t="s">
        <v>65</v>
      </c>
    </row>
    <row r="2079" spans="1:9" x14ac:dyDescent="0.25">
      <c r="A2079" s="269"/>
      <c r="B2079" s="264" t="s">
        <v>1331</v>
      </c>
      <c r="C2079" s="522" t="s">
        <v>2819</v>
      </c>
      <c r="D2079" s="266" t="s">
        <v>59</v>
      </c>
      <c r="E2079" s="310">
        <v>13496</v>
      </c>
      <c r="F2079" s="313" t="s">
        <v>2972</v>
      </c>
      <c r="G2079" s="52">
        <v>13496</v>
      </c>
      <c r="H2079" s="98">
        <f t="shared" si="44"/>
        <v>0</v>
      </c>
      <c r="I2079" s="266" t="s">
        <v>65</v>
      </c>
    </row>
    <row r="2080" spans="1:9" x14ac:dyDescent="0.25">
      <c r="A2080" s="269"/>
      <c r="B2080" s="264" t="s">
        <v>1334</v>
      </c>
      <c r="C2080" s="522" t="s">
        <v>2819</v>
      </c>
      <c r="D2080" s="266" t="s">
        <v>2973</v>
      </c>
      <c r="E2080" s="310">
        <v>4019</v>
      </c>
      <c r="F2080" s="53">
        <v>41759</v>
      </c>
      <c r="G2080" s="52">
        <v>4019</v>
      </c>
      <c r="H2080" s="98">
        <f t="shared" si="44"/>
        <v>0</v>
      </c>
      <c r="I2080" s="266" t="s">
        <v>162</v>
      </c>
    </row>
    <row r="2081" spans="1:9" x14ac:dyDescent="0.25">
      <c r="A2081" s="269"/>
      <c r="B2081" s="264" t="s">
        <v>1335</v>
      </c>
      <c r="C2081" s="522" t="s">
        <v>2819</v>
      </c>
      <c r="D2081" s="266" t="s">
        <v>25</v>
      </c>
      <c r="E2081" s="310">
        <v>14181</v>
      </c>
      <c r="F2081" s="313">
        <v>41781</v>
      </c>
      <c r="G2081" s="326">
        <v>14181</v>
      </c>
      <c r="H2081" s="98">
        <f t="shared" si="44"/>
        <v>0</v>
      </c>
      <c r="I2081" s="266" t="s">
        <v>8</v>
      </c>
    </row>
    <row r="2082" spans="1:9" x14ac:dyDescent="0.25">
      <c r="A2082" s="269"/>
      <c r="B2082" s="264" t="s">
        <v>1336</v>
      </c>
      <c r="C2082" s="522" t="s">
        <v>2819</v>
      </c>
      <c r="D2082" s="273" t="s">
        <v>53</v>
      </c>
      <c r="E2082" s="318">
        <v>0</v>
      </c>
      <c r="F2082" s="53"/>
      <c r="G2082" s="52"/>
      <c r="H2082" s="98">
        <f t="shared" si="44"/>
        <v>0</v>
      </c>
      <c r="I2082" s="266" t="s">
        <v>513</v>
      </c>
    </row>
    <row r="2083" spans="1:9" x14ac:dyDescent="0.25">
      <c r="A2083" s="269"/>
      <c r="B2083" s="264" t="s">
        <v>1337</v>
      </c>
      <c r="C2083" s="522" t="s">
        <v>2819</v>
      </c>
      <c r="D2083" s="266" t="s">
        <v>502</v>
      </c>
      <c r="E2083" s="310">
        <v>1708</v>
      </c>
      <c r="F2083" s="53">
        <v>41758</v>
      </c>
      <c r="G2083" s="52">
        <v>1708</v>
      </c>
      <c r="H2083" s="98">
        <f t="shared" si="44"/>
        <v>0</v>
      </c>
      <c r="I2083" s="266"/>
    </row>
    <row r="2084" spans="1:9" x14ac:dyDescent="0.25">
      <c r="A2084" s="269"/>
      <c r="B2084" s="264" t="s">
        <v>1338</v>
      </c>
      <c r="C2084" s="522" t="s">
        <v>2819</v>
      </c>
      <c r="D2084" s="266" t="s">
        <v>98</v>
      </c>
      <c r="E2084" s="310">
        <v>10707.6</v>
      </c>
      <c r="F2084" s="53">
        <v>41758</v>
      </c>
      <c r="G2084" s="52">
        <v>10707.6</v>
      </c>
      <c r="H2084" s="98">
        <f t="shared" si="44"/>
        <v>0</v>
      </c>
      <c r="I2084" s="266"/>
    </row>
    <row r="2085" spans="1:9" x14ac:dyDescent="0.25">
      <c r="A2085" s="269"/>
      <c r="B2085" s="264" t="s">
        <v>1339</v>
      </c>
      <c r="C2085" s="522" t="s">
        <v>2819</v>
      </c>
      <c r="D2085" s="266" t="s">
        <v>260</v>
      </c>
      <c r="E2085" s="310">
        <v>1240</v>
      </c>
      <c r="F2085" s="53">
        <v>41759</v>
      </c>
      <c r="G2085" s="52">
        <v>1240</v>
      </c>
      <c r="H2085" s="98">
        <f t="shared" si="44"/>
        <v>0</v>
      </c>
      <c r="I2085" s="266" t="s">
        <v>27</v>
      </c>
    </row>
    <row r="2086" spans="1:9" x14ac:dyDescent="0.25">
      <c r="A2086" s="269"/>
      <c r="B2086" s="264" t="s">
        <v>1341</v>
      </c>
      <c r="C2086" s="522" t="s">
        <v>2819</v>
      </c>
      <c r="D2086" s="266" t="s">
        <v>2698</v>
      </c>
      <c r="E2086" s="310">
        <v>1733</v>
      </c>
      <c r="F2086" s="53">
        <v>41759</v>
      </c>
      <c r="G2086" s="64">
        <v>1733</v>
      </c>
      <c r="H2086" s="98">
        <f t="shared" si="44"/>
        <v>0</v>
      </c>
      <c r="I2086" s="266" t="s">
        <v>27</v>
      </c>
    </row>
    <row r="2087" spans="1:9" x14ac:dyDescent="0.25">
      <c r="A2087" s="269"/>
      <c r="B2087" s="264" t="s">
        <v>1342</v>
      </c>
      <c r="C2087" s="522" t="s">
        <v>2819</v>
      </c>
      <c r="D2087" s="266" t="s">
        <v>290</v>
      </c>
      <c r="E2087" s="310">
        <v>1737.5</v>
      </c>
      <c r="F2087" s="53">
        <v>41759</v>
      </c>
      <c r="G2087" s="64">
        <v>1737.5</v>
      </c>
      <c r="H2087" s="98">
        <f t="shared" si="44"/>
        <v>0</v>
      </c>
      <c r="I2087" s="266" t="s">
        <v>27</v>
      </c>
    </row>
    <row r="2088" spans="1:9" x14ac:dyDescent="0.25">
      <c r="A2088" s="269"/>
      <c r="B2088" s="264" t="s">
        <v>1343</v>
      </c>
      <c r="C2088" s="522" t="s">
        <v>2819</v>
      </c>
      <c r="D2088" s="266" t="s">
        <v>47</v>
      </c>
      <c r="E2088" s="310">
        <v>3187</v>
      </c>
      <c r="F2088" s="53">
        <v>41759</v>
      </c>
      <c r="G2088" s="64">
        <v>3187</v>
      </c>
      <c r="H2088" s="98">
        <f t="shared" si="44"/>
        <v>0</v>
      </c>
      <c r="I2088" s="266" t="s">
        <v>27</v>
      </c>
    </row>
    <row r="2089" spans="1:9" x14ac:dyDescent="0.25">
      <c r="A2089" s="269"/>
      <c r="B2089" s="264" t="s">
        <v>1344</v>
      </c>
      <c r="C2089" s="522" t="s">
        <v>2819</v>
      </c>
      <c r="D2089" s="266" t="s">
        <v>215</v>
      </c>
      <c r="E2089" s="310">
        <v>3471</v>
      </c>
      <c r="F2089" s="53">
        <v>41758</v>
      </c>
      <c r="G2089" s="52">
        <v>3471</v>
      </c>
      <c r="H2089" s="98">
        <f t="shared" si="44"/>
        <v>0</v>
      </c>
      <c r="I2089" s="266"/>
    </row>
    <row r="2090" spans="1:9" x14ac:dyDescent="0.25">
      <c r="A2090" s="269"/>
      <c r="B2090" s="264" t="s">
        <v>1345</v>
      </c>
      <c r="C2090" s="522" t="s">
        <v>2819</v>
      </c>
      <c r="D2090" s="266" t="s">
        <v>36</v>
      </c>
      <c r="E2090" s="310">
        <v>36406.5</v>
      </c>
      <c r="F2090" s="53">
        <v>41759</v>
      </c>
      <c r="G2090" s="52">
        <v>36406.5</v>
      </c>
      <c r="H2090" s="98">
        <f t="shared" si="44"/>
        <v>0</v>
      </c>
      <c r="I2090" s="266" t="s">
        <v>27</v>
      </c>
    </row>
    <row r="2091" spans="1:9" x14ac:dyDescent="0.25">
      <c r="A2091" s="269"/>
      <c r="B2091" s="264" t="s">
        <v>1347</v>
      </c>
      <c r="C2091" s="522" t="s">
        <v>2819</v>
      </c>
      <c r="D2091" s="266" t="s">
        <v>54</v>
      </c>
      <c r="E2091" s="310">
        <v>21129</v>
      </c>
      <c r="F2091" s="53">
        <v>41758</v>
      </c>
      <c r="G2091" s="52">
        <v>21129</v>
      </c>
      <c r="H2091" s="98">
        <f t="shared" si="44"/>
        <v>0</v>
      </c>
      <c r="I2091" s="266"/>
    </row>
    <row r="2092" spans="1:9" x14ac:dyDescent="0.25">
      <c r="A2092" s="269"/>
      <c r="B2092" s="264" t="s">
        <v>1348</v>
      </c>
      <c r="C2092" s="522" t="s">
        <v>2819</v>
      </c>
      <c r="D2092" s="266" t="s">
        <v>366</v>
      </c>
      <c r="E2092" s="310">
        <v>3882.5</v>
      </c>
      <c r="F2092" s="53">
        <v>41758</v>
      </c>
      <c r="G2092" s="52">
        <v>3882.5</v>
      </c>
      <c r="H2092" s="98">
        <f t="shared" si="44"/>
        <v>0</v>
      </c>
      <c r="I2092" s="266" t="s">
        <v>21</v>
      </c>
    </row>
    <row r="2093" spans="1:9" x14ac:dyDescent="0.25">
      <c r="A2093" s="269"/>
      <c r="B2093" s="264" t="s">
        <v>1349</v>
      </c>
      <c r="C2093" s="522" t="s">
        <v>2819</v>
      </c>
      <c r="D2093" s="266" t="s">
        <v>215</v>
      </c>
      <c r="E2093" s="310">
        <v>7832</v>
      </c>
      <c r="F2093" s="53">
        <v>41758</v>
      </c>
      <c r="G2093" s="52">
        <v>7832</v>
      </c>
      <c r="H2093" s="98">
        <f t="shared" si="44"/>
        <v>0</v>
      </c>
      <c r="I2093" s="266"/>
    </row>
    <row r="2094" spans="1:9" x14ac:dyDescent="0.25">
      <c r="A2094" s="269"/>
      <c r="B2094" s="264" t="s">
        <v>1350</v>
      </c>
      <c r="C2094" s="522" t="s">
        <v>2819</v>
      </c>
      <c r="D2094" s="266" t="s">
        <v>58</v>
      </c>
      <c r="E2094" s="310">
        <v>1318</v>
      </c>
      <c r="F2094" s="53">
        <v>41758</v>
      </c>
      <c r="G2094" s="52">
        <v>1318</v>
      </c>
      <c r="H2094" s="98">
        <f t="shared" si="44"/>
        <v>0</v>
      </c>
      <c r="I2094" s="266"/>
    </row>
    <row r="2095" spans="1:9" x14ac:dyDescent="0.25">
      <c r="A2095" s="269"/>
      <c r="B2095" s="264" t="s">
        <v>1351</v>
      </c>
      <c r="C2095" s="522" t="s">
        <v>2819</v>
      </c>
      <c r="D2095" s="266" t="s">
        <v>130</v>
      </c>
      <c r="E2095" s="310">
        <v>3667</v>
      </c>
      <c r="F2095" s="53">
        <v>41758</v>
      </c>
      <c r="G2095" s="52">
        <v>3667</v>
      </c>
      <c r="H2095" s="98">
        <f t="shared" si="44"/>
        <v>0</v>
      </c>
      <c r="I2095" s="266" t="s">
        <v>21</v>
      </c>
    </row>
    <row r="2096" spans="1:9" x14ac:dyDescent="0.25">
      <c r="A2096" s="269"/>
      <c r="B2096" s="264" t="s">
        <v>1352</v>
      </c>
      <c r="C2096" s="522" t="s">
        <v>2819</v>
      </c>
      <c r="D2096" s="266" t="s">
        <v>11</v>
      </c>
      <c r="E2096" s="310">
        <v>22673</v>
      </c>
      <c r="F2096" s="313">
        <v>41777</v>
      </c>
      <c r="G2096" s="326">
        <v>22673</v>
      </c>
      <c r="H2096" s="98">
        <f t="shared" si="44"/>
        <v>0</v>
      </c>
      <c r="I2096" s="266" t="s">
        <v>65</v>
      </c>
    </row>
    <row r="2097" spans="1:9" x14ac:dyDescent="0.25">
      <c r="A2097" s="269"/>
      <c r="B2097" s="264" t="s">
        <v>1354</v>
      </c>
      <c r="C2097" s="522" t="s">
        <v>2819</v>
      </c>
      <c r="D2097" s="266" t="s">
        <v>2302</v>
      </c>
      <c r="E2097" s="315">
        <v>8231.5</v>
      </c>
      <c r="F2097" s="317" t="s">
        <v>2974</v>
      </c>
      <c r="G2097" s="326">
        <v>8231.5</v>
      </c>
      <c r="H2097" s="98">
        <f t="shared" si="44"/>
        <v>0</v>
      </c>
      <c r="I2097" s="266" t="s">
        <v>65</v>
      </c>
    </row>
    <row r="2098" spans="1:9" x14ac:dyDescent="0.25">
      <c r="A2098" s="269"/>
      <c r="B2098" s="264" t="s">
        <v>1355</v>
      </c>
      <c r="C2098" s="522" t="s">
        <v>2819</v>
      </c>
      <c r="D2098" s="266" t="s">
        <v>22</v>
      </c>
      <c r="E2098" s="310">
        <v>4263</v>
      </c>
      <c r="F2098" s="53">
        <v>41758</v>
      </c>
      <c r="G2098" s="52">
        <v>4263</v>
      </c>
      <c r="H2098" s="98">
        <f t="shared" si="44"/>
        <v>0</v>
      </c>
      <c r="I2098" s="266"/>
    </row>
    <row r="2099" spans="1:9" x14ac:dyDescent="0.25">
      <c r="A2099" s="269"/>
      <c r="B2099" s="264" t="s">
        <v>1357</v>
      </c>
      <c r="C2099" s="522" t="s">
        <v>2819</v>
      </c>
      <c r="D2099" s="266" t="s">
        <v>188</v>
      </c>
      <c r="E2099" s="310">
        <v>4771.5</v>
      </c>
      <c r="F2099" s="53">
        <v>41758</v>
      </c>
      <c r="G2099" s="52">
        <v>4771.5</v>
      </c>
      <c r="H2099" s="98">
        <f t="shared" si="44"/>
        <v>0</v>
      </c>
      <c r="I2099" s="266" t="s">
        <v>21</v>
      </c>
    </row>
    <row r="2100" spans="1:9" x14ac:dyDescent="0.25">
      <c r="A2100" s="269"/>
      <c r="B2100" s="264" t="s">
        <v>1360</v>
      </c>
      <c r="C2100" s="522" t="s">
        <v>2819</v>
      </c>
      <c r="D2100" s="266" t="s">
        <v>8</v>
      </c>
      <c r="E2100" s="310">
        <v>600</v>
      </c>
      <c r="F2100" s="53">
        <v>41758</v>
      </c>
      <c r="G2100" s="52">
        <v>600</v>
      </c>
      <c r="H2100" s="98">
        <f t="shared" si="44"/>
        <v>0</v>
      </c>
      <c r="I2100" s="266" t="s">
        <v>8</v>
      </c>
    </row>
    <row r="2101" spans="1:9" x14ac:dyDescent="0.25">
      <c r="A2101" s="269"/>
      <c r="B2101" s="264" t="s">
        <v>1361</v>
      </c>
      <c r="C2101" s="522" t="s">
        <v>2819</v>
      </c>
      <c r="D2101" s="266" t="s">
        <v>233</v>
      </c>
      <c r="E2101" s="310">
        <v>969.5</v>
      </c>
      <c r="F2101" s="53">
        <v>41759</v>
      </c>
      <c r="G2101" s="52">
        <v>969.5</v>
      </c>
      <c r="H2101" s="98">
        <f t="shared" si="44"/>
        <v>0</v>
      </c>
      <c r="I2101" s="266" t="s">
        <v>217</v>
      </c>
    </row>
    <row r="2102" spans="1:9" x14ac:dyDescent="0.25">
      <c r="A2102" s="269"/>
      <c r="B2102" s="264" t="s">
        <v>1362</v>
      </c>
      <c r="C2102" s="522" t="s">
        <v>2819</v>
      </c>
      <c r="D2102" s="266" t="s">
        <v>924</v>
      </c>
      <c r="E2102" s="310">
        <v>2607</v>
      </c>
      <c r="F2102" s="53">
        <v>41759</v>
      </c>
      <c r="G2102" s="52">
        <v>2607</v>
      </c>
      <c r="H2102" s="98">
        <f t="shared" si="44"/>
        <v>0</v>
      </c>
      <c r="I2102" s="266" t="s">
        <v>217</v>
      </c>
    </row>
    <row r="2103" spans="1:9" x14ac:dyDescent="0.25">
      <c r="A2103" s="269"/>
      <c r="B2103" s="264" t="s">
        <v>1364</v>
      </c>
      <c r="C2103" s="522" t="s">
        <v>2819</v>
      </c>
      <c r="D2103" s="266" t="s">
        <v>250</v>
      </c>
      <c r="E2103" s="310">
        <v>8686</v>
      </c>
      <c r="F2103" s="53">
        <v>41758</v>
      </c>
      <c r="G2103" s="52">
        <v>8686</v>
      </c>
      <c r="H2103" s="98">
        <f t="shared" si="44"/>
        <v>0</v>
      </c>
      <c r="I2103" s="266" t="s">
        <v>21</v>
      </c>
    </row>
    <row r="2104" spans="1:9" x14ac:dyDescent="0.25">
      <c r="A2104" s="269"/>
      <c r="B2104" s="264" t="s">
        <v>1365</v>
      </c>
      <c r="C2104" s="522" t="s">
        <v>2819</v>
      </c>
      <c r="D2104" s="266" t="s">
        <v>667</v>
      </c>
      <c r="E2104" s="310">
        <v>3608</v>
      </c>
      <c r="F2104" s="53">
        <v>41758</v>
      </c>
      <c r="G2104" s="52">
        <v>3608</v>
      </c>
      <c r="H2104" s="98">
        <f t="shared" si="44"/>
        <v>0</v>
      </c>
      <c r="I2104" s="266"/>
    </row>
    <row r="2105" spans="1:9" x14ac:dyDescent="0.25">
      <c r="A2105" s="269"/>
      <c r="B2105" s="264" t="s">
        <v>1367</v>
      </c>
      <c r="C2105" s="522" t="s">
        <v>2819</v>
      </c>
      <c r="D2105" s="266" t="s">
        <v>78</v>
      </c>
      <c r="E2105" s="310">
        <v>2196.5</v>
      </c>
      <c r="F2105" s="53">
        <v>41759</v>
      </c>
      <c r="G2105" s="52">
        <v>2196.5</v>
      </c>
      <c r="H2105" s="98">
        <f t="shared" si="44"/>
        <v>0</v>
      </c>
      <c r="I2105" s="266" t="s">
        <v>217</v>
      </c>
    </row>
    <row r="2106" spans="1:9" x14ac:dyDescent="0.25">
      <c r="A2106" s="269"/>
      <c r="B2106" s="264" t="s">
        <v>1368</v>
      </c>
      <c r="C2106" s="522" t="s">
        <v>2819</v>
      </c>
      <c r="D2106" s="266" t="s">
        <v>144</v>
      </c>
      <c r="E2106" s="310">
        <v>5031</v>
      </c>
      <c r="F2106" s="78" t="s">
        <v>2975</v>
      </c>
      <c r="G2106" s="52">
        <v>5031</v>
      </c>
      <c r="H2106" s="98">
        <f t="shared" si="44"/>
        <v>0</v>
      </c>
      <c r="I2106" s="266" t="s">
        <v>217</v>
      </c>
    </row>
    <row r="2107" spans="1:9" x14ac:dyDescent="0.25">
      <c r="A2107" s="269"/>
      <c r="B2107" s="264" t="s">
        <v>1370</v>
      </c>
      <c r="C2107" s="522" t="s">
        <v>2819</v>
      </c>
      <c r="D2107" s="266" t="s">
        <v>163</v>
      </c>
      <c r="E2107" s="310">
        <v>220</v>
      </c>
      <c r="F2107" s="53">
        <v>41759</v>
      </c>
      <c r="G2107" s="64">
        <v>220</v>
      </c>
      <c r="H2107" s="98">
        <f t="shared" si="44"/>
        <v>0</v>
      </c>
      <c r="I2107" s="266" t="s">
        <v>217</v>
      </c>
    </row>
    <row r="2108" spans="1:9" x14ac:dyDescent="0.25">
      <c r="A2108" s="269"/>
      <c r="B2108" s="264" t="s">
        <v>1371</v>
      </c>
      <c r="C2108" s="522" t="s">
        <v>2819</v>
      </c>
      <c r="D2108" s="266" t="s">
        <v>257</v>
      </c>
      <c r="E2108" s="310">
        <v>17206</v>
      </c>
      <c r="F2108" s="53">
        <v>41759</v>
      </c>
      <c r="G2108" s="64">
        <v>17206</v>
      </c>
      <c r="H2108" s="98">
        <f t="shared" si="44"/>
        <v>0</v>
      </c>
      <c r="I2108" s="266" t="s">
        <v>217</v>
      </c>
    </row>
    <row r="2109" spans="1:9" x14ac:dyDescent="0.25">
      <c r="A2109" s="269"/>
      <c r="B2109" s="264" t="s">
        <v>1373</v>
      </c>
      <c r="C2109" s="522" t="s">
        <v>2819</v>
      </c>
      <c r="D2109" s="266" t="s">
        <v>2976</v>
      </c>
      <c r="E2109" s="310">
        <v>7949.5</v>
      </c>
      <c r="F2109" s="53">
        <v>41758</v>
      </c>
      <c r="G2109" s="52">
        <v>7949.5</v>
      </c>
      <c r="H2109" s="98">
        <f t="shared" si="44"/>
        <v>0</v>
      </c>
      <c r="I2109" s="266" t="s">
        <v>8</v>
      </c>
    </row>
    <row r="2110" spans="1:9" x14ac:dyDescent="0.25">
      <c r="A2110" s="269"/>
      <c r="B2110" s="264" t="s">
        <v>1374</v>
      </c>
      <c r="C2110" s="522" t="s">
        <v>2819</v>
      </c>
      <c r="D2110" s="266" t="s">
        <v>183</v>
      </c>
      <c r="E2110" s="310">
        <v>1700</v>
      </c>
      <c r="F2110" s="53">
        <v>41758</v>
      </c>
      <c r="G2110" s="52">
        <v>1700</v>
      </c>
      <c r="H2110" s="98">
        <f t="shared" si="44"/>
        <v>0</v>
      </c>
      <c r="I2110" s="266" t="s">
        <v>12</v>
      </c>
    </row>
    <row r="2111" spans="1:9" x14ac:dyDescent="0.25">
      <c r="A2111" s="269"/>
      <c r="B2111" s="264" t="s">
        <v>1376</v>
      </c>
      <c r="C2111" s="522" t="s">
        <v>2819</v>
      </c>
      <c r="D2111" s="266" t="s">
        <v>2857</v>
      </c>
      <c r="E2111" s="310">
        <v>3792</v>
      </c>
      <c r="F2111" s="53">
        <v>41758</v>
      </c>
      <c r="G2111" s="52">
        <v>3792</v>
      </c>
      <c r="H2111" s="98">
        <f t="shared" si="44"/>
        <v>0</v>
      </c>
      <c r="I2111" s="266"/>
    </row>
    <row r="2112" spans="1:9" x14ac:dyDescent="0.25">
      <c r="A2112" s="269"/>
      <c r="B2112" s="264" t="s">
        <v>1377</v>
      </c>
      <c r="C2112" s="522" t="s">
        <v>2819</v>
      </c>
      <c r="D2112" s="266" t="s">
        <v>176</v>
      </c>
      <c r="E2112" s="310">
        <v>992</v>
      </c>
      <c r="F2112" s="53">
        <v>41759</v>
      </c>
      <c r="G2112" s="52">
        <v>992</v>
      </c>
      <c r="H2112" s="98">
        <f t="shared" si="44"/>
        <v>0</v>
      </c>
      <c r="I2112" s="266" t="s">
        <v>217</v>
      </c>
    </row>
    <row r="2113" spans="1:9" x14ac:dyDescent="0.25">
      <c r="A2113" s="269"/>
      <c r="B2113" s="264" t="s">
        <v>1378</v>
      </c>
      <c r="C2113" s="522" t="s">
        <v>2819</v>
      </c>
      <c r="D2113" s="266" t="s">
        <v>54</v>
      </c>
      <c r="E2113" s="310">
        <v>6867</v>
      </c>
      <c r="F2113" s="53">
        <v>41758</v>
      </c>
      <c r="G2113" s="52">
        <v>6867</v>
      </c>
      <c r="H2113" s="98">
        <f t="shared" si="44"/>
        <v>0</v>
      </c>
      <c r="I2113" s="266" t="s">
        <v>12</v>
      </c>
    </row>
    <row r="2114" spans="1:9" x14ac:dyDescent="0.25">
      <c r="A2114" s="269"/>
      <c r="B2114" s="264" t="s">
        <v>1379</v>
      </c>
      <c r="C2114" s="522" t="s">
        <v>2819</v>
      </c>
      <c r="D2114" s="266" t="s">
        <v>2427</v>
      </c>
      <c r="E2114" s="310">
        <v>686.5</v>
      </c>
      <c r="F2114" s="53">
        <v>41758</v>
      </c>
      <c r="G2114" s="52">
        <v>686.5</v>
      </c>
      <c r="H2114" s="98">
        <f t="shared" si="44"/>
        <v>0</v>
      </c>
      <c r="I2114" s="266" t="s">
        <v>12</v>
      </c>
    </row>
    <row r="2115" spans="1:9" x14ac:dyDescent="0.25">
      <c r="A2115" s="269"/>
      <c r="B2115" s="264" t="s">
        <v>1380</v>
      </c>
      <c r="C2115" s="522" t="s">
        <v>2819</v>
      </c>
      <c r="D2115" s="266" t="s">
        <v>89</v>
      </c>
      <c r="E2115" s="310">
        <v>27995</v>
      </c>
      <c r="F2115" s="313" t="s">
        <v>2977</v>
      </c>
      <c r="G2115" s="52">
        <v>27995</v>
      </c>
      <c r="H2115" s="98">
        <f t="shared" si="44"/>
        <v>0</v>
      </c>
      <c r="I2115" s="266" t="s">
        <v>12</v>
      </c>
    </row>
    <row r="2116" spans="1:9" x14ac:dyDescent="0.25">
      <c r="A2116" s="269"/>
      <c r="B2116" s="264" t="s">
        <v>1382</v>
      </c>
      <c r="C2116" s="522" t="s">
        <v>2819</v>
      </c>
      <c r="D2116" s="266" t="s">
        <v>55</v>
      </c>
      <c r="E2116" s="310">
        <v>1261</v>
      </c>
      <c r="F2116" s="53">
        <v>41758</v>
      </c>
      <c r="G2116" s="52">
        <v>1261</v>
      </c>
      <c r="H2116" s="98">
        <f t="shared" si="44"/>
        <v>0</v>
      </c>
      <c r="I2116" s="266" t="s">
        <v>8</v>
      </c>
    </row>
    <row r="2117" spans="1:9" x14ac:dyDescent="0.25">
      <c r="A2117" s="269"/>
      <c r="B2117" s="264" t="s">
        <v>1383</v>
      </c>
      <c r="C2117" s="522" t="s">
        <v>2819</v>
      </c>
      <c r="D2117" s="266" t="s">
        <v>123</v>
      </c>
      <c r="E2117" s="310">
        <v>2792</v>
      </c>
      <c r="F2117" s="53">
        <v>41759</v>
      </c>
      <c r="G2117" s="52">
        <v>2792</v>
      </c>
      <c r="H2117" s="98">
        <f t="shared" si="44"/>
        <v>0</v>
      </c>
      <c r="I2117" s="266" t="s">
        <v>8</v>
      </c>
    </row>
    <row r="2118" spans="1:9" x14ac:dyDescent="0.25">
      <c r="A2118" s="269"/>
      <c r="B2118" s="264" t="s">
        <v>1384</v>
      </c>
      <c r="C2118" s="522" t="s">
        <v>2819</v>
      </c>
      <c r="D2118" s="266" t="s">
        <v>62</v>
      </c>
      <c r="E2118" s="310">
        <v>9224</v>
      </c>
      <c r="F2118" s="53">
        <v>41759</v>
      </c>
      <c r="G2118" s="52">
        <v>9224</v>
      </c>
      <c r="H2118" s="98">
        <f t="shared" si="44"/>
        <v>0</v>
      </c>
      <c r="I2118" s="266" t="s">
        <v>12</v>
      </c>
    </row>
    <row r="2119" spans="1:9" x14ac:dyDescent="0.25">
      <c r="A2119" s="269"/>
      <c r="B2119" s="264" t="s">
        <v>1386</v>
      </c>
      <c r="C2119" s="522" t="s">
        <v>2819</v>
      </c>
      <c r="D2119" s="266" t="s">
        <v>49</v>
      </c>
      <c r="E2119" s="310">
        <v>6689.6</v>
      </c>
      <c r="F2119" s="53">
        <v>41758</v>
      </c>
      <c r="G2119" s="52">
        <v>6689.6</v>
      </c>
      <c r="H2119" s="98">
        <f t="shared" si="44"/>
        <v>0</v>
      </c>
      <c r="I2119" s="266"/>
    </row>
    <row r="2120" spans="1:9" x14ac:dyDescent="0.25">
      <c r="A2120" s="269"/>
      <c r="B2120" s="264" t="s">
        <v>1387</v>
      </c>
      <c r="C2120" s="522" t="s">
        <v>2819</v>
      </c>
      <c r="D2120" s="266" t="s">
        <v>136</v>
      </c>
      <c r="E2120" s="310">
        <v>952.5</v>
      </c>
      <c r="F2120" s="53">
        <v>41758</v>
      </c>
      <c r="G2120" s="52">
        <v>952.5</v>
      </c>
      <c r="H2120" s="98">
        <f t="shared" si="44"/>
        <v>0</v>
      </c>
      <c r="I2120" s="266"/>
    </row>
    <row r="2121" spans="1:9" x14ac:dyDescent="0.25">
      <c r="A2121" s="269"/>
      <c r="B2121" s="264" t="s">
        <v>1388</v>
      </c>
      <c r="C2121" s="522" t="s">
        <v>2819</v>
      </c>
      <c r="D2121" s="266" t="s">
        <v>8</v>
      </c>
      <c r="E2121" s="310">
        <v>165</v>
      </c>
      <c r="F2121" s="53">
        <v>41758</v>
      </c>
      <c r="G2121" s="52">
        <v>165</v>
      </c>
      <c r="H2121" s="98">
        <f t="shared" si="44"/>
        <v>0</v>
      </c>
      <c r="I2121" s="266" t="s">
        <v>8</v>
      </c>
    </row>
    <row r="2122" spans="1:9" x14ac:dyDescent="0.25">
      <c r="A2122" s="269"/>
      <c r="B2122" s="264" t="s">
        <v>1390</v>
      </c>
      <c r="C2122" s="522" t="s">
        <v>2819</v>
      </c>
      <c r="D2122" s="266" t="s">
        <v>34</v>
      </c>
      <c r="E2122" s="310">
        <v>2272.5</v>
      </c>
      <c r="F2122" s="317" t="s">
        <v>2978</v>
      </c>
      <c r="G2122" s="52">
        <v>2272.5</v>
      </c>
      <c r="H2122" s="98">
        <f t="shared" si="44"/>
        <v>0</v>
      </c>
      <c r="I2122" s="266" t="s">
        <v>12</v>
      </c>
    </row>
    <row r="2123" spans="1:9" x14ac:dyDescent="0.25">
      <c r="A2123" s="269"/>
      <c r="B2123" s="264" t="s">
        <v>1391</v>
      </c>
      <c r="C2123" s="522" t="s">
        <v>2819</v>
      </c>
      <c r="D2123" s="266" t="s">
        <v>561</v>
      </c>
      <c r="E2123" s="310">
        <v>18417.5</v>
      </c>
      <c r="F2123" s="53">
        <v>41759</v>
      </c>
      <c r="G2123" s="52">
        <v>18417.5</v>
      </c>
      <c r="H2123" s="98">
        <f t="shared" si="44"/>
        <v>0</v>
      </c>
      <c r="I2123" s="266" t="s">
        <v>217</v>
      </c>
    </row>
    <row r="2124" spans="1:9" x14ac:dyDescent="0.25">
      <c r="A2124" s="269"/>
      <c r="B2124" s="264" t="s">
        <v>1392</v>
      </c>
      <c r="C2124" s="522" t="s">
        <v>2819</v>
      </c>
      <c r="D2124" s="273" t="s">
        <v>2979</v>
      </c>
      <c r="E2124" s="310">
        <v>0</v>
      </c>
      <c r="F2124" s="415" t="s">
        <v>2980</v>
      </c>
      <c r="G2124" s="416"/>
      <c r="H2124" s="98">
        <f t="shared" si="44"/>
        <v>0</v>
      </c>
      <c r="I2124" s="266" t="s">
        <v>217</v>
      </c>
    </row>
    <row r="2125" spans="1:9" x14ac:dyDescent="0.25">
      <c r="A2125" s="269"/>
      <c r="B2125" s="264" t="s">
        <v>1394</v>
      </c>
      <c r="C2125" s="522" t="s">
        <v>2819</v>
      </c>
      <c r="D2125" s="266" t="s">
        <v>338</v>
      </c>
      <c r="E2125" s="310">
        <v>386</v>
      </c>
      <c r="F2125" s="53">
        <v>41758</v>
      </c>
      <c r="G2125" s="52">
        <v>386</v>
      </c>
      <c r="H2125" s="98">
        <f t="shared" si="44"/>
        <v>0</v>
      </c>
      <c r="I2125" s="266" t="s">
        <v>12</v>
      </c>
    </row>
    <row r="2126" spans="1:9" x14ac:dyDescent="0.25">
      <c r="A2126" s="269"/>
      <c r="B2126" s="264" t="s">
        <v>1396</v>
      </c>
      <c r="C2126" s="522" t="s">
        <v>2819</v>
      </c>
      <c r="D2126" s="266" t="s">
        <v>258</v>
      </c>
      <c r="E2126" s="310">
        <v>3197</v>
      </c>
      <c r="F2126" s="53">
        <v>41759</v>
      </c>
      <c r="G2126" s="52">
        <v>3197</v>
      </c>
      <c r="H2126" s="98">
        <f t="shared" si="44"/>
        <v>0</v>
      </c>
      <c r="I2126" s="266" t="s">
        <v>217</v>
      </c>
    </row>
    <row r="2127" spans="1:9" x14ac:dyDescent="0.25">
      <c r="A2127" s="269"/>
      <c r="B2127" s="264" t="s">
        <v>1399</v>
      </c>
      <c r="C2127" s="522" t="s">
        <v>2819</v>
      </c>
      <c r="D2127" s="266" t="s">
        <v>29</v>
      </c>
      <c r="E2127" s="310">
        <v>4978</v>
      </c>
      <c r="F2127" s="53">
        <v>41758</v>
      </c>
      <c r="G2127" s="52">
        <v>4978</v>
      </c>
      <c r="H2127" s="98">
        <f t="shared" si="44"/>
        <v>0</v>
      </c>
      <c r="I2127" s="266" t="s">
        <v>12</v>
      </c>
    </row>
    <row r="2128" spans="1:9" x14ac:dyDescent="0.25">
      <c r="A2128" s="269"/>
      <c r="B2128" s="264" t="s">
        <v>1400</v>
      </c>
      <c r="C2128" s="522" t="s">
        <v>2819</v>
      </c>
      <c r="D2128" s="266" t="s">
        <v>1793</v>
      </c>
      <c r="E2128" s="310">
        <v>2116</v>
      </c>
      <c r="F2128" s="53">
        <v>41758</v>
      </c>
      <c r="G2128" s="52">
        <v>2116</v>
      </c>
      <c r="H2128" s="98">
        <f t="shared" si="44"/>
        <v>0</v>
      </c>
      <c r="I2128" s="266" t="s">
        <v>12</v>
      </c>
    </row>
    <row r="2129" spans="1:9" x14ac:dyDescent="0.25">
      <c r="A2129" s="269"/>
      <c r="B2129" s="264" t="s">
        <v>1401</v>
      </c>
      <c r="C2129" s="522" t="s">
        <v>2819</v>
      </c>
      <c r="D2129" s="266" t="s">
        <v>299</v>
      </c>
      <c r="E2129" s="310">
        <v>5008.5</v>
      </c>
      <c r="F2129" s="53">
        <v>41758</v>
      </c>
      <c r="G2129" s="52">
        <v>5008.5</v>
      </c>
      <c r="H2129" s="98">
        <f t="shared" si="44"/>
        <v>0</v>
      </c>
      <c r="I2129" s="266"/>
    </row>
    <row r="2130" spans="1:9" x14ac:dyDescent="0.25">
      <c r="A2130" s="269"/>
      <c r="B2130" s="264" t="s">
        <v>1402</v>
      </c>
      <c r="C2130" s="522" t="s">
        <v>2819</v>
      </c>
      <c r="D2130" s="266" t="s">
        <v>124</v>
      </c>
      <c r="E2130" s="310">
        <v>4367.25</v>
      </c>
      <c r="F2130" s="53">
        <v>41758</v>
      </c>
      <c r="G2130" s="52">
        <v>4367.25</v>
      </c>
      <c r="H2130" s="98">
        <f t="shared" si="44"/>
        <v>0</v>
      </c>
      <c r="I2130" s="266" t="s">
        <v>8</v>
      </c>
    </row>
    <row r="2131" spans="1:9" x14ac:dyDescent="0.25">
      <c r="A2131" s="269"/>
      <c r="B2131" s="264" t="s">
        <v>1404</v>
      </c>
      <c r="C2131" s="522" t="s">
        <v>2819</v>
      </c>
      <c r="D2131" s="266" t="s">
        <v>8</v>
      </c>
      <c r="E2131" s="310">
        <v>1473</v>
      </c>
      <c r="F2131" s="53">
        <v>41758</v>
      </c>
      <c r="G2131" s="52">
        <v>1473</v>
      </c>
      <c r="H2131" s="98">
        <f t="shared" si="44"/>
        <v>0</v>
      </c>
      <c r="I2131" s="266" t="s">
        <v>8</v>
      </c>
    </row>
    <row r="2132" spans="1:9" x14ac:dyDescent="0.25">
      <c r="A2132" s="269"/>
      <c r="B2132" s="264" t="s">
        <v>1405</v>
      </c>
      <c r="C2132" s="522" t="s">
        <v>2819</v>
      </c>
      <c r="D2132" s="266" t="s">
        <v>435</v>
      </c>
      <c r="E2132" s="310">
        <v>7132</v>
      </c>
      <c r="F2132" s="317" t="s">
        <v>2981</v>
      </c>
      <c r="G2132" s="52">
        <v>7132</v>
      </c>
      <c r="H2132" s="98">
        <f t="shared" si="44"/>
        <v>0</v>
      </c>
      <c r="I2132" s="266" t="s">
        <v>8</v>
      </c>
    </row>
    <row r="2133" spans="1:9" x14ac:dyDescent="0.25">
      <c r="A2133" s="269"/>
      <c r="B2133" s="264"/>
      <c r="C2133" s="270"/>
      <c r="D2133" s="451" t="s">
        <v>1206</v>
      </c>
      <c r="E2133" s="24"/>
      <c r="F2133" s="452"/>
      <c r="G2133" s="24"/>
      <c r="H2133" s="18">
        <f t="shared" ref="H2133:H2134" si="45">E2133-G2133</f>
        <v>0</v>
      </c>
    </row>
    <row r="2134" spans="1:9" x14ac:dyDescent="0.25">
      <c r="A2134" s="269"/>
      <c r="B2134" s="460"/>
      <c r="C2134" s="270"/>
      <c r="D2134" s="31" t="s">
        <v>1918</v>
      </c>
      <c r="E2134" s="58"/>
      <c r="F2134" s="389"/>
      <c r="G2134" s="58"/>
      <c r="H2134" s="322">
        <f t="shared" si="45"/>
        <v>0</v>
      </c>
    </row>
    <row r="2135" spans="1:9" x14ac:dyDescent="0.25">
      <c r="A2135" s="395"/>
      <c r="B2135" s="461"/>
      <c r="C2135" s="462"/>
      <c r="D2135" s="31" t="s">
        <v>1919</v>
      </c>
      <c r="E2135" s="58"/>
      <c r="F2135" s="389"/>
      <c r="G2135" s="58"/>
      <c r="H2135" s="456"/>
    </row>
    <row r="2136" spans="1:9" ht="18.75" x14ac:dyDescent="0.3">
      <c r="A2136" s="596" t="str">
        <f>A2067</f>
        <v>REMISIONES DE    ABRIL         2 0 1 4</v>
      </c>
      <c r="B2136" s="592"/>
      <c r="C2136" s="592"/>
      <c r="D2136" s="592"/>
      <c r="E2136" s="592"/>
      <c r="F2136" s="592"/>
      <c r="G2136" s="339"/>
      <c r="H2136" s="135"/>
    </row>
    <row r="2137" spans="1:9" ht="35.25" thickBot="1" x14ac:dyDescent="0.35">
      <c r="A2137" s="340" t="s">
        <v>1</v>
      </c>
      <c r="B2137" s="256" t="s">
        <v>2</v>
      </c>
      <c r="C2137" s="257"/>
      <c r="D2137" s="258" t="s">
        <v>1531</v>
      </c>
      <c r="E2137" s="9" t="s">
        <v>4</v>
      </c>
      <c r="F2137" s="418" t="s">
        <v>5</v>
      </c>
      <c r="G2137" s="419" t="s">
        <v>6</v>
      </c>
      <c r="H2137" s="420" t="s">
        <v>7</v>
      </c>
    </row>
    <row r="2138" spans="1:9" ht="15.75" thickTop="1" x14ac:dyDescent="0.25">
      <c r="A2138" s="269">
        <v>41758</v>
      </c>
      <c r="B2138" s="264" t="s">
        <v>1406</v>
      </c>
      <c r="C2138" s="522" t="s">
        <v>2819</v>
      </c>
      <c r="D2138" s="266" t="s">
        <v>312</v>
      </c>
      <c r="E2138" s="310">
        <v>8107</v>
      </c>
      <c r="F2138" s="53">
        <v>41758</v>
      </c>
      <c r="G2138" s="52">
        <v>8107</v>
      </c>
      <c r="H2138" s="449">
        <f t="shared" ref="H2138:H2201" si="46">E2138-G2138</f>
        <v>0</v>
      </c>
      <c r="I2138" s="266" t="s">
        <v>65</v>
      </c>
    </row>
    <row r="2139" spans="1:9" x14ac:dyDescent="0.25">
      <c r="A2139" s="269"/>
      <c r="B2139" s="264" t="s">
        <v>1407</v>
      </c>
      <c r="C2139" s="522" t="s">
        <v>2819</v>
      </c>
      <c r="D2139" s="266" t="s">
        <v>79</v>
      </c>
      <c r="E2139" s="310">
        <v>18345</v>
      </c>
      <c r="F2139" s="53">
        <v>41759</v>
      </c>
      <c r="G2139" s="52">
        <v>18345</v>
      </c>
      <c r="H2139" s="98">
        <f t="shared" si="46"/>
        <v>0</v>
      </c>
      <c r="I2139" s="266" t="s">
        <v>21</v>
      </c>
    </row>
    <row r="2140" spans="1:9" x14ac:dyDescent="0.25">
      <c r="A2140" s="269"/>
      <c r="B2140" s="264" t="s">
        <v>1409</v>
      </c>
      <c r="C2140" s="522" t="s">
        <v>2819</v>
      </c>
      <c r="D2140" s="266" t="s">
        <v>312</v>
      </c>
      <c r="E2140" s="310">
        <v>286</v>
      </c>
      <c r="F2140" s="53">
        <v>41758</v>
      </c>
      <c r="G2140" s="52">
        <v>286</v>
      </c>
      <c r="H2140" s="98">
        <f t="shared" si="46"/>
        <v>0</v>
      </c>
      <c r="I2140" s="266" t="s">
        <v>65</v>
      </c>
    </row>
    <row r="2141" spans="1:9" x14ac:dyDescent="0.25">
      <c r="A2141" s="269"/>
      <c r="B2141" s="264" t="s">
        <v>1411</v>
      </c>
      <c r="C2141" s="522" t="s">
        <v>2819</v>
      </c>
      <c r="D2141" s="273" t="s">
        <v>53</v>
      </c>
      <c r="E2141" s="318">
        <v>0</v>
      </c>
      <c r="F2141" s="53"/>
      <c r="G2141" s="52"/>
      <c r="H2141" s="98">
        <f t="shared" si="46"/>
        <v>0</v>
      </c>
      <c r="I2141" s="266" t="s">
        <v>513</v>
      </c>
    </row>
    <row r="2142" spans="1:9" x14ac:dyDescent="0.25">
      <c r="A2142" s="269"/>
      <c r="B2142" s="264" t="s">
        <v>1412</v>
      </c>
      <c r="C2142" s="522" t="s">
        <v>2819</v>
      </c>
      <c r="D2142" s="266" t="s">
        <v>8</v>
      </c>
      <c r="E2142" s="310">
        <v>651.5</v>
      </c>
      <c r="F2142" s="53">
        <v>41758</v>
      </c>
      <c r="G2142" s="52">
        <v>651.5</v>
      </c>
      <c r="H2142" s="98">
        <f t="shared" si="46"/>
        <v>0</v>
      </c>
      <c r="I2142" s="266" t="s">
        <v>8</v>
      </c>
    </row>
    <row r="2143" spans="1:9" x14ac:dyDescent="0.25">
      <c r="A2143" s="269"/>
      <c r="B2143" s="264" t="s">
        <v>1413</v>
      </c>
      <c r="C2143" s="522" t="s">
        <v>2819</v>
      </c>
      <c r="D2143" s="266" t="s">
        <v>667</v>
      </c>
      <c r="E2143" s="310">
        <v>7600</v>
      </c>
      <c r="F2143" s="53">
        <v>41758</v>
      </c>
      <c r="G2143" s="52">
        <v>7600</v>
      </c>
      <c r="H2143" s="98">
        <f t="shared" si="46"/>
        <v>0</v>
      </c>
      <c r="I2143" s="266"/>
    </row>
    <row r="2144" spans="1:9" x14ac:dyDescent="0.25">
      <c r="A2144" s="269"/>
      <c r="B2144" s="264" t="s">
        <v>1414</v>
      </c>
      <c r="C2144" s="522" t="s">
        <v>2819</v>
      </c>
      <c r="D2144" s="266" t="s">
        <v>8</v>
      </c>
      <c r="E2144" s="327">
        <v>5988.5</v>
      </c>
      <c r="F2144" s="53">
        <v>41758</v>
      </c>
      <c r="G2144" s="52">
        <v>5988.5</v>
      </c>
      <c r="H2144" s="98">
        <f t="shared" si="46"/>
        <v>0</v>
      </c>
      <c r="I2144" s="266" t="s">
        <v>8</v>
      </c>
    </row>
    <row r="2145" spans="1:9" x14ac:dyDescent="0.25">
      <c r="A2145" s="269">
        <v>41759</v>
      </c>
      <c r="B2145" s="264" t="s">
        <v>1416</v>
      </c>
      <c r="C2145" s="522" t="s">
        <v>2819</v>
      </c>
      <c r="D2145" s="266" t="s">
        <v>106</v>
      </c>
      <c r="E2145" s="310">
        <v>83803</v>
      </c>
      <c r="F2145" s="313">
        <v>41769</v>
      </c>
      <c r="G2145" s="326">
        <v>83803</v>
      </c>
      <c r="H2145" s="98">
        <f t="shared" si="46"/>
        <v>0</v>
      </c>
      <c r="I2145" s="266" t="s">
        <v>65</v>
      </c>
    </row>
    <row r="2146" spans="1:9" x14ac:dyDescent="0.25">
      <c r="A2146" s="269"/>
      <c r="B2146" s="264" t="s">
        <v>1418</v>
      </c>
      <c r="C2146" s="522" t="s">
        <v>2819</v>
      </c>
      <c r="D2146" s="266" t="s">
        <v>68</v>
      </c>
      <c r="E2146" s="315">
        <v>6423</v>
      </c>
      <c r="F2146" s="317" t="s">
        <v>2982</v>
      </c>
      <c r="G2146" s="326">
        <v>6423</v>
      </c>
      <c r="H2146" s="98">
        <f t="shared" si="46"/>
        <v>0</v>
      </c>
      <c r="I2146" s="66" t="s">
        <v>65</v>
      </c>
    </row>
    <row r="2147" spans="1:9" x14ac:dyDescent="0.25">
      <c r="A2147" s="269"/>
      <c r="B2147" s="264" t="s">
        <v>1419</v>
      </c>
      <c r="C2147" s="522" t="s">
        <v>2819</v>
      </c>
      <c r="D2147" s="266" t="s">
        <v>616</v>
      </c>
      <c r="E2147" s="310">
        <v>60374</v>
      </c>
      <c r="F2147" s="317" t="s">
        <v>2983</v>
      </c>
      <c r="G2147" s="326">
        <v>60374</v>
      </c>
      <c r="H2147" s="98">
        <f t="shared" si="46"/>
        <v>0</v>
      </c>
      <c r="I2147" s="266" t="s">
        <v>65</v>
      </c>
    </row>
    <row r="2148" spans="1:9" x14ac:dyDescent="0.25">
      <c r="A2148" s="269"/>
      <c r="B2148" s="264" t="s">
        <v>1420</v>
      </c>
      <c r="C2148" s="522" t="s">
        <v>2819</v>
      </c>
      <c r="D2148" s="266" t="s">
        <v>25</v>
      </c>
      <c r="E2148" s="310">
        <v>28836</v>
      </c>
      <c r="F2148" s="533"/>
      <c r="G2148" s="534"/>
      <c r="H2148" s="98">
        <f t="shared" si="46"/>
        <v>28836</v>
      </c>
      <c r="I2148" s="266" t="s">
        <v>65</v>
      </c>
    </row>
    <row r="2149" spans="1:9" x14ac:dyDescent="0.25">
      <c r="A2149" s="269"/>
      <c r="B2149" s="264" t="s">
        <v>1422</v>
      </c>
      <c r="C2149" s="522" t="s">
        <v>2819</v>
      </c>
      <c r="D2149" s="266" t="s">
        <v>180</v>
      </c>
      <c r="E2149" s="310">
        <v>29094</v>
      </c>
      <c r="F2149" s="317" t="s">
        <v>2984</v>
      </c>
      <c r="G2149" s="326">
        <v>29094</v>
      </c>
      <c r="H2149" s="98">
        <f t="shared" si="46"/>
        <v>0</v>
      </c>
      <c r="I2149" s="266" t="s">
        <v>65</v>
      </c>
    </row>
    <row r="2150" spans="1:9" x14ac:dyDescent="0.25">
      <c r="A2150" s="269"/>
      <c r="B2150" s="264" t="s">
        <v>1423</v>
      </c>
      <c r="C2150" s="522" t="s">
        <v>2819</v>
      </c>
      <c r="D2150" s="266" t="s">
        <v>106</v>
      </c>
      <c r="E2150" s="310">
        <v>176522</v>
      </c>
      <c r="F2150" s="313">
        <v>41769</v>
      </c>
      <c r="G2150" s="326">
        <v>176522</v>
      </c>
      <c r="H2150" s="98">
        <f t="shared" si="46"/>
        <v>0</v>
      </c>
      <c r="I2150" s="266" t="s">
        <v>65</v>
      </c>
    </row>
    <row r="2151" spans="1:9" x14ac:dyDescent="0.25">
      <c r="A2151" s="269"/>
      <c r="B2151" s="264" t="s">
        <v>1424</v>
      </c>
      <c r="C2151" s="522" t="s">
        <v>2819</v>
      </c>
      <c r="D2151" s="266" t="s">
        <v>106</v>
      </c>
      <c r="E2151" s="310">
        <v>161820</v>
      </c>
      <c r="F2151" s="313">
        <v>41769</v>
      </c>
      <c r="G2151" s="326">
        <v>161820</v>
      </c>
      <c r="H2151" s="98">
        <f t="shared" si="46"/>
        <v>0</v>
      </c>
      <c r="I2151" s="266" t="s">
        <v>65</v>
      </c>
    </row>
    <row r="2152" spans="1:9" x14ac:dyDescent="0.25">
      <c r="A2152" s="269"/>
      <c r="B2152" s="264" t="s">
        <v>1426</v>
      </c>
      <c r="C2152" s="522" t="s">
        <v>2819</v>
      </c>
      <c r="D2152" s="266" t="s">
        <v>106</v>
      </c>
      <c r="E2152" s="310">
        <v>69255.5</v>
      </c>
      <c r="F2152" s="313">
        <v>41769</v>
      </c>
      <c r="G2152" s="326">
        <v>69255</v>
      </c>
      <c r="H2152" s="98">
        <f t="shared" si="46"/>
        <v>0.5</v>
      </c>
      <c r="I2152" s="266" t="s">
        <v>65</v>
      </c>
    </row>
    <row r="2153" spans="1:9" x14ac:dyDescent="0.25">
      <c r="A2153" s="269"/>
      <c r="B2153" s="264" t="s">
        <v>1427</v>
      </c>
      <c r="C2153" s="522" t="s">
        <v>2819</v>
      </c>
      <c r="D2153" s="266" t="s">
        <v>133</v>
      </c>
      <c r="E2153" s="310">
        <v>26982</v>
      </c>
      <c r="F2153" s="53">
        <v>41759</v>
      </c>
      <c r="G2153" s="52">
        <v>26982</v>
      </c>
      <c r="H2153" s="98">
        <f t="shared" si="46"/>
        <v>0</v>
      </c>
      <c r="I2153" s="266" t="s">
        <v>21</v>
      </c>
    </row>
    <row r="2154" spans="1:9" x14ac:dyDescent="0.25">
      <c r="A2154" s="269"/>
      <c r="B2154" s="264" t="s">
        <v>1428</v>
      </c>
      <c r="C2154" s="522" t="s">
        <v>2819</v>
      </c>
      <c r="D2154" s="266" t="s">
        <v>180</v>
      </c>
      <c r="E2154" s="310">
        <v>6957</v>
      </c>
      <c r="F2154" s="317" t="s">
        <v>2985</v>
      </c>
      <c r="G2154" s="326">
        <v>6957</v>
      </c>
      <c r="H2154" s="98">
        <f t="shared" si="46"/>
        <v>0</v>
      </c>
      <c r="I2154" s="266"/>
    </row>
    <row r="2155" spans="1:9" x14ac:dyDescent="0.25">
      <c r="A2155" s="269"/>
      <c r="B2155" s="264" t="s">
        <v>1430</v>
      </c>
      <c r="C2155" s="522" t="s">
        <v>2819</v>
      </c>
      <c r="D2155" s="266" t="s">
        <v>269</v>
      </c>
      <c r="E2155" s="310">
        <v>17248.5</v>
      </c>
      <c r="F2155" s="53">
        <v>41759</v>
      </c>
      <c r="G2155" s="52">
        <v>17248.5</v>
      </c>
      <c r="H2155" s="98">
        <f t="shared" si="46"/>
        <v>0</v>
      </c>
      <c r="I2155" s="266"/>
    </row>
    <row r="2156" spans="1:9" x14ac:dyDescent="0.25">
      <c r="A2156" s="269"/>
      <c r="B2156" s="264" t="s">
        <v>1431</v>
      </c>
      <c r="C2156" s="522" t="s">
        <v>2819</v>
      </c>
      <c r="D2156" s="266" t="s">
        <v>14</v>
      </c>
      <c r="E2156" s="310">
        <v>5800</v>
      </c>
      <c r="F2156" s="313">
        <v>41760</v>
      </c>
      <c r="G2156" s="326">
        <v>5800</v>
      </c>
      <c r="H2156" s="98">
        <f t="shared" si="46"/>
        <v>0</v>
      </c>
      <c r="I2156" s="266" t="s">
        <v>27</v>
      </c>
    </row>
    <row r="2157" spans="1:9" x14ac:dyDescent="0.25">
      <c r="A2157" s="269"/>
      <c r="B2157" s="264" t="s">
        <v>1432</v>
      </c>
      <c r="C2157" s="522" t="s">
        <v>2819</v>
      </c>
      <c r="D2157" s="266" t="s">
        <v>412</v>
      </c>
      <c r="E2157" s="310">
        <v>1065.5999999999999</v>
      </c>
      <c r="F2157" s="53">
        <v>41759</v>
      </c>
      <c r="G2157" s="52">
        <v>1065.5999999999999</v>
      </c>
      <c r="H2157" s="98">
        <f t="shared" si="46"/>
        <v>0</v>
      </c>
      <c r="I2157" s="266" t="s">
        <v>27</v>
      </c>
    </row>
    <row r="2158" spans="1:9" x14ac:dyDescent="0.25">
      <c r="A2158" s="269"/>
      <c r="B2158" s="264" t="s">
        <v>1434</v>
      </c>
      <c r="C2158" s="522" t="s">
        <v>2819</v>
      </c>
      <c r="D2158" s="266" t="s">
        <v>85</v>
      </c>
      <c r="E2158" s="310">
        <v>24565</v>
      </c>
      <c r="F2158" s="53">
        <v>41759</v>
      </c>
      <c r="G2158" s="52">
        <v>24565</v>
      </c>
      <c r="H2158" s="98">
        <f t="shared" si="46"/>
        <v>0</v>
      </c>
      <c r="I2158" s="266"/>
    </row>
    <row r="2159" spans="1:9" x14ac:dyDescent="0.25">
      <c r="A2159" s="269"/>
      <c r="B2159" s="264" t="s">
        <v>1435</v>
      </c>
      <c r="C2159" s="522" t="s">
        <v>2819</v>
      </c>
      <c r="D2159" s="266" t="s">
        <v>70</v>
      </c>
      <c r="E2159" s="310">
        <v>17837.5</v>
      </c>
      <c r="F2159" s="317" t="s">
        <v>2986</v>
      </c>
      <c r="G2159" s="326">
        <v>17837.5</v>
      </c>
      <c r="H2159" s="98">
        <f t="shared" si="46"/>
        <v>0</v>
      </c>
      <c r="I2159" s="266"/>
    </row>
    <row r="2160" spans="1:9" x14ac:dyDescent="0.25">
      <c r="A2160" s="269"/>
      <c r="B2160" s="264" t="s">
        <v>1437</v>
      </c>
      <c r="C2160" s="522" t="s">
        <v>2819</v>
      </c>
      <c r="D2160" s="266" t="s">
        <v>373</v>
      </c>
      <c r="E2160" s="310">
        <v>28008</v>
      </c>
      <c r="F2160" s="53">
        <v>41759</v>
      </c>
      <c r="G2160" s="52">
        <v>28008</v>
      </c>
      <c r="H2160" s="98">
        <f t="shared" si="46"/>
        <v>0</v>
      </c>
      <c r="I2160" s="266" t="s">
        <v>217</v>
      </c>
    </row>
    <row r="2161" spans="1:9" x14ac:dyDescent="0.25">
      <c r="A2161" s="269"/>
      <c r="B2161" s="264" t="s">
        <v>1438</v>
      </c>
      <c r="C2161" s="522" t="s">
        <v>2819</v>
      </c>
      <c r="D2161" s="266" t="s">
        <v>502</v>
      </c>
      <c r="E2161" s="310">
        <v>460</v>
      </c>
      <c r="F2161" s="53">
        <v>41759</v>
      </c>
      <c r="G2161" s="52">
        <v>460</v>
      </c>
      <c r="H2161" s="98">
        <f t="shared" si="46"/>
        <v>0</v>
      </c>
      <c r="I2161" s="266"/>
    </row>
    <row r="2162" spans="1:9" x14ac:dyDescent="0.25">
      <c r="A2162" s="269"/>
      <c r="B2162" s="264" t="s">
        <v>1439</v>
      </c>
      <c r="C2162" s="522" t="s">
        <v>2819</v>
      </c>
      <c r="D2162" s="266" t="s">
        <v>36</v>
      </c>
      <c r="E2162" s="310">
        <v>19564</v>
      </c>
      <c r="F2162" s="53">
        <v>41759</v>
      </c>
      <c r="G2162" s="52">
        <v>19564</v>
      </c>
      <c r="H2162" s="98">
        <f t="shared" si="46"/>
        <v>0</v>
      </c>
      <c r="I2162" s="266"/>
    </row>
    <row r="2163" spans="1:9" x14ac:dyDescent="0.25">
      <c r="A2163" s="269"/>
      <c r="B2163" s="264" t="s">
        <v>1440</v>
      </c>
      <c r="C2163" s="522" t="s">
        <v>2819</v>
      </c>
      <c r="D2163" s="266" t="s">
        <v>11</v>
      </c>
      <c r="E2163" s="310">
        <v>27315</v>
      </c>
      <c r="F2163" s="313">
        <v>41777</v>
      </c>
      <c r="G2163" s="326">
        <v>27315</v>
      </c>
      <c r="H2163" s="98">
        <f t="shared" si="46"/>
        <v>0</v>
      </c>
      <c r="I2163" s="266" t="s">
        <v>65</v>
      </c>
    </row>
    <row r="2164" spans="1:9" x14ac:dyDescent="0.25">
      <c r="A2164" s="269"/>
      <c r="B2164" s="264" t="s">
        <v>1441</v>
      </c>
      <c r="C2164" s="522" t="s">
        <v>2819</v>
      </c>
      <c r="D2164" s="266" t="s">
        <v>64</v>
      </c>
      <c r="E2164" s="310">
        <v>5437</v>
      </c>
      <c r="F2164" s="53">
        <v>41759</v>
      </c>
      <c r="G2164" s="52">
        <v>5437</v>
      </c>
      <c r="H2164" s="98">
        <f t="shared" si="46"/>
        <v>0</v>
      </c>
      <c r="I2164" s="266" t="s">
        <v>65</v>
      </c>
    </row>
    <row r="2165" spans="1:9" x14ac:dyDescent="0.25">
      <c r="A2165" s="269"/>
      <c r="B2165" s="264" t="s">
        <v>1442</v>
      </c>
      <c r="C2165" s="522" t="s">
        <v>2819</v>
      </c>
      <c r="D2165" s="266" t="s">
        <v>11</v>
      </c>
      <c r="E2165" s="310">
        <v>2966.5</v>
      </c>
      <c r="F2165" s="313">
        <v>41777</v>
      </c>
      <c r="G2165" s="326">
        <v>2966.5</v>
      </c>
      <c r="H2165" s="98">
        <f t="shared" si="46"/>
        <v>0</v>
      </c>
      <c r="I2165" s="266" t="s">
        <v>65</v>
      </c>
    </row>
    <row r="2166" spans="1:9" x14ac:dyDescent="0.25">
      <c r="A2166" s="269"/>
      <c r="B2166" s="264" t="s">
        <v>1443</v>
      </c>
      <c r="C2166" s="522" t="s">
        <v>2819</v>
      </c>
      <c r="D2166" s="266" t="s">
        <v>2987</v>
      </c>
      <c r="E2166" s="310">
        <v>13536</v>
      </c>
      <c r="F2166" s="313">
        <v>41761</v>
      </c>
      <c r="G2166" s="326">
        <v>13536</v>
      </c>
      <c r="H2166" s="98">
        <f t="shared" si="46"/>
        <v>0</v>
      </c>
      <c r="I2166" s="266" t="s">
        <v>21</v>
      </c>
    </row>
    <row r="2167" spans="1:9" x14ac:dyDescent="0.25">
      <c r="A2167" s="269"/>
      <c r="B2167" s="264" t="s">
        <v>1444</v>
      </c>
      <c r="C2167" s="522" t="s">
        <v>2819</v>
      </c>
      <c r="D2167" s="266" t="s">
        <v>123</v>
      </c>
      <c r="E2167" s="310">
        <v>6338.5</v>
      </c>
      <c r="F2167" s="313">
        <v>41761</v>
      </c>
      <c r="G2167" s="326">
        <v>6338.5</v>
      </c>
      <c r="H2167" s="98">
        <f t="shared" si="46"/>
        <v>0</v>
      </c>
      <c r="I2167" s="266"/>
    </row>
    <row r="2168" spans="1:9" x14ac:dyDescent="0.25">
      <c r="A2168" s="269"/>
      <c r="B2168" s="264" t="s">
        <v>1445</v>
      </c>
      <c r="C2168" s="522" t="s">
        <v>2819</v>
      </c>
      <c r="D2168" s="266" t="s">
        <v>366</v>
      </c>
      <c r="E2168" s="310">
        <v>3625</v>
      </c>
      <c r="F2168" s="53">
        <v>41759</v>
      </c>
      <c r="G2168" s="52">
        <v>3625</v>
      </c>
      <c r="H2168" s="98">
        <f t="shared" si="46"/>
        <v>0</v>
      </c>
      <c r="I2168" s="266" t="s">
        <v>21</v>
      </c>
    </row>
    <row r="2169" spans="1:9" x14ac:dyDescent="0.25">
      <c r="A2169" s="269"/>
      <c r="B2169" s="264" t="s">
        <v>1447</v>
      </c>
      <c r="C2169" s="522" t="s">
        <v>2819</v>
      </c>
      <c r="D2169" s="266" t="s">
        <v>79</v>
      </c>
      <c r="E2169" s="310">
        <v>29895.5</v>
      </c>
      <c r="F2169" s="313">
        <v>41771</v>
      </c>
      <c r="G2169" s="326">
        <v>29895.5</v>
      </c>
      <c r="H2169" s="98">
        <f t="shared" si="46"/>
        <v>0</v>
      </c>
      <c r="I2169" s="266" t="s">
        <v>21</v>
      </c>
    </row>
    <row r="2170" spans="1:9" x14ac:dyDescent="0.25">
      <c r="A2170" s="269"/>
      <c r="B2170" s="264" t="s">
        <v>1449</v>
      </c>
      <c r="C2170" s="522" t="s">
        <v>2819</v>
      </c>
      <c r="D2170" s="266" t="s">
        <v>130</v>
      </c>
      <c r="E2170" s="310">
        <v>4262</v>
      </c>
      <c r="F2170" s="53">
        <v>41759</v>
      </c>
      <c r="G2170" s="52">
        <v>4262</v>
      </c>
      <c r="H2170" s="98">
        <f t="shared" si="46"/>
        <v>0</v>
      </c>
      <c r="I2170" s="266" t="s">
        <v>21</v>
      </c>
    </row>
    <row r="2171" spans="1:9" x14ac:dyDescent="0.25">
      <c r="A2171" s="269"/>
      <c r="B2171" s="264" t="s">
        <v>1450</v>
      </c>
      <c r="C2171" s="522" t="s">
        <v>2819</v>
      </c>
      <c r="D2171" s="266" t="s">
        <v>83</v>
      </c>
      <c r="E2171" s="310">
        <v>4211</v>
      </c>
      <c r="F2171" s="53">
        <v>41759</v>
      </c>
      <c r="G2171" s="52">
        <v>4211</v>
      </c>
      <c r="H2171" s="98">
        <f t="shared" si="46"/>
        <v>0</v>
      </c>
      <c r="I2171" s="266" t="s">
        <v>21</v>
      </c>
    </row>
    <row r="2172" spans="1:9" x14ac:dyDescent="0.25">
      <c r="A2172" s="269"/>
      <c r="B2172" s="264" t="s">
        <v>1451</v>
      </c>
      <c r="C2172" s="522" t="s">
        <v>2819</v>
      </c>
      <c r="D2172" s="266" t="s">
        <v>260</v>
      </c>
      <c r="E2172" s="310">
        <v>2416</v>
      </c>
      <c r="F2172" s="53">
        <v>41759</v>
      </c>
      <c r="G2172" s="52">
        <v>2416</v>
      </c>
      <c r="H2172" s="98">
        <f t="shared" si="46"/>
        <v>0</v>
      </c>
      <c r="I2172" s="266" t="s">
        <v>27</v>
      </c>
    </row>
    <row r="2173" spans="1:9" x14ac:dyDescent="0.25">
      <c r="A2173" s="269"/>
      <c r="B2173" s="264" t="s">
        <v>1452</v>
      </c>
      <c r="C2173" s="522" t="s">
        <v>2819</v>
      </c>
      <c r="D2173" s="266" t="s">
        <v>54</v>
      </c>
      <c r="E2173" s="310">
        <v>28147</v>
      </c>
      <c r="F2173" s="53">
        <v>41759</v>
      </c>
      <c r="G2173" s="52">
        <v>28147</v>
      </c>
      <c r="H2173" s="98">
        <f t="shared" si="46"/>
        <v>0</v>
      </c>
      <c r="I2173" s="266"/>
    </row>
    <row r="2174" spans="1:9" x14ac:dyDescent="0.25">
      <c r="A2174" s="269"/>
      <c r="B2174" s="264" t="s">
        <v>1453</v>
      </c>
      <c r="C2174" s="522" t="s">
        <v>2819</v>
      </c>
      <c r="D2174" s="266" t="s">
        <v>134</v>
      </c>
      <c r="E2174" s="310">
        <v>4694.5</v>
      </c>
      <c r="F2174" s="53">
        <v>41759</v>
      </c>
      <c r="G2174" s="52">
        <v>4694.5</v>
      </c>
      <c r="H2174" s="98">
        <f t="shared" si="46"/>
        <v>0</v>
      </c>
      <c r="I2174" s="266" t="s">
        <v>65</v>
      </c>
    </row>
    <row r="2175" spans="1:9" x14ac:dyDescent="0.25">
      <c r="A2175" s="269"/>
      <c r="B2175" s="264" t="s">
        <v>1454</v>
      </c>
      <c r="C2175" s="522" t="s">
        <v>2819</v>
      </c>
      <c r="D2175" s="266" t="s">
        <v>2537</v>
      </c>
      <c r="E2175" s="310">
        <v>5179</v>
      </c>
      <c r="F2175" s="53">
        <v>41759</v>
      </c>
      <c r="G2175" s="52">
        <v>5179</v>
      </c>
      <c r="H2175" s="98">
        <f t="shared" si="46"/>
        <v>0</v>
      </c>
      <c r="I2175" s="266" t="s">
        <v>65</v>
      </c>
    </row>
    <row r="2176" spans="1:9" x14ac:dyDescent="0.25">
      <c r="A2176" s="269"/>
      <c r="B2176" s="264" t="s">
        <v>1455</v>
      </c>
      <c r="C2176" s="522" t="s">
        <v>2819</v>
      </c>
      <c r="D2176" s="266" t="s">
        <v>58</v>
      </c>
      <c r="E2176" s="310">
        <v>6160</v>
      </c>
      <c r="F2176" s="53">
        <v>41759</v>
      </c>
      <c r="G2176" s="52">
        <v>6160</v>
      </c>
      <c r="H2176" s="98">
        <f t="shared" si="46"/>
        <v>0</v>
      </c>
      <c r="I2176" s="266"/>
    </row>
    <row r="2177" spans="1:9" x14ac:dyDescent="0.25">
      <c r="A2177" s="269"/>
      <c r="B2177" s="264" t="s">
        <v>1456</v>
      </c>
      <c r="C2177" s="522" t="s">
        <v>2819</v>
      </c>
      <c r="D2177" s="266" t="s">
        <v>55</v>
      </c>
      <c r="E2177" s="310">
        <v>5927</v>
      </c>
      <c r="F2177" s="53">
        <v>41759</v>
      </c>
      <c r="G2177" s="52">
        <v>5927</v>
      </c>
      <c r="H2177" s="322">
        <f t="shared" si="46"/>
        <v>0</v>
      </c>
      <c r="I2177" s="266" t="s">
        <v>8</v>
      </c>
    </row>
    <row r="2178" spans="1:9" x14ac:dyDescent="0.25">
      <c r="A2178" s="269"/>
      <c r="B2178" s="264" t="s">
        <v>1458</v>
      </c>
      <c r="C2178" s="522" t="s">
        <v>2819</v>
      </c>
      <c r="D2178" s="266" t="s">
        <v>36</v>
      </c>
      <c r="E2178" s="310">
        <v>15717</v>
      </c>
      <c r="F2178" s="53">
        <v>41759</v>
      </c>
      <c r="G2178" s="52">
        <v>15717</v>
      </c>
      <c r="H2178" s="98">
        <f>E2178-G2178</f>
        <v>0</v>
      </c>
      <c r="I2178" s="266" t="s">
        <v>27</v>
      </c>
    </row>
    <row r="2179" spans="1:9" x14ac:dyDescent="0.25">
      <c r="A2179" s="269"/>
      <c r="B2179" s="264" t="s">
        <v>1459</v>
      </c>
      <c r="C2179" s="522" t="s">
        <v>2819</v>
      </c>
      <c r="D2179" s="266" t="s">
        <v>98</v>
      </c>
      <c r="E2179" s="310">
        <v>13047</v>
      </c>
      <c r="F2179" s="53">
        <v>41759</v>
      </c>
      <c r="G2179" s="52">
        <v>13047</v>
      </c>
      <c r="H2179" s="98">
        <f>E2179-G2179</f>
        <v>0</v>
      </c>
      <c r="I2179" s="266" t="s">
        <v>65</v>
      </c>
    </row>
    <row r="2180" spans="1:9" x14ac:dyDescent="0.25">
      <c r="A2180" s="269"/>
      <c r="B2180" s="264" t="s">
        <v>1460</v>
      </c>
      <c r="C2180" s="522" t="s">
        <v>2819</v>
      </c>
      <c r="D2180" s="266" t="s">
        <v>66</v>
      </c>
      <c r="E2180" s="310">
        <v>1310</v>
      </c>
      <c r="F2180" s="53">
        <v>41759</v>
      </c>
      <c r="G2180" s="52">
        <v>1310</v>
      </c>
      <c r="H2180" s="98">
        <f>E2180-G2180</f>
        <v>0</v>
      </c>
      <c r="I2180" s="266" t="s">
        <v>12</v>
      </c>
    </row>
    <row r="2181" spans="1:9" x14ac:dyDescent="0.25">
      <c r="A2181" s="269"/>
      <c r="B2181" s="264" t="s">
        <v>1461</v>
      </c>
      <c r="C2181" s="522" t="s">
        <v>2819</v>
      </c>
      <c r="D2181" s="266" t="s">
        <v>54</v>
      </c>
      <c r="E2181" s="310">
        <v>7564</v>
      </c>
      <c r="F2181" s="53">
        <v>41759</v>
      </c>
      <c r="G2181" s="52">
        <v>7564</v>
      </c>
      <c r="H2181" s="98">
        <f t="shared" si="46"/>
        <v>0</v>
      </c>
      <c r="I2181" s="266" t="s">
        <v>12</v>
      </c>
    </row>
    <row r="2182" spans="1:9" x14ac:dyDescent="0.25">
      <c r="A2182" s="269"/>
      <c r="B2182" s="264" t="s">
        <v>1462</v>
      </c>
      <c r="C2182" s="522" t="s">
        <v>2819</v>
      </c>
      <c r="D2182" s="266" t="s">
        <v>29</v>
      </c>
      <c r="E2182" s="310">
        <v>4781</v>
      </c>
      <c r="F2182" s="313">
        <v>41760</v>
      </c>
      <c r="G2182" s="326">
        <v>4781</v>
      </c>
      <c r="H2182" s="98">
        <f t="shared" si="46"/>
        <v>0</v>
      </c>
      <c r="I2182" s="266" t="s">
        <v>12</v>
      </c>
    </row>
    <row r="2183" spans="1:9" x14ac:dyDescent="0.25">
      <c r="A2183" s="269"/>
      <c r="B2183" s="264" t="s">
        <v>1463</v>
      </c>
      <c r="C2183" s="522" t="s">
        <v>2819</v>
      </c>
      <c r="D2183" s="266" t="s">
        <v>34</v>
      </c>
      <c r="E2183" s="310">
        <v>2054</v>
      </c>
      <c r="F2183" s="313">
        <v>41760</v>
      </c>
      <c r="G2183" s="326">
        <v>2054</v>
      </c>
      <c r="H2183" s="98">
        <f t="shared" si="46"/>
        <v>0</v>
      </c>
      <c r="I2183" s="266" t="s">
        <v>12</v>
      </c>
    </row>
    <row r="2184" spans="1:9" x14ac:dyDescent="0.25">
      <c r="A2184" s="269"/>
      <c r="B2184" s="264" t="s">
        <v>1465</v>
      </c>
      <c r="C2184" s="522" t="s">
        <v>2819</v>
      </c>
      <c r="D2184" s="266" t="s">
        <v>108</v>
      </c>
      <c r="E2184" s="310">
        <v>3148.5</v>
      </c>
      <c r="F2184" s="313">
        <v>41760</v>
      </c>
      <c r="G2184" s="326">
        <v>3148.5</v>
      </c>
      <c r="H2184" s="98">
        <f t="shared" si="46"/>
        <v>0</v>
      </c>
      <c r="I2184" s="266" t="s">
        <v>12</v>
      </c>
    </row>
    <row r="2185" spans="1:9" x14ac:dyDescent="0.25">
      <c r="A2185" s="269"/>
      <c r="B2185" s="264" t="s">
        <v>1467</v>
      </c>
      <c r="C2185" s="522" t="s">
        <v>2819</v>
      </c>
      <c r="D2185" s="266" t="s">
        <v>57</v>
      </c>
      <c r="E2185" s="310">
        <v>1175</v>
      </c>
      <c r="F2185" s="313">
        <v>41760</v>
      </c>
      <c r="G2185" s="326">
        <v>1175</v>
      </c>
      <c r="H2185" s="98">
        <f t="shared" si="46"/>
        <v>0</v>
      </c>
      <c r="I2185" s="266" t="s">
        <v>12</v>
      </c>
    </row>
    <row r="2186" spans="1:9" x14ac:dyDescent="0.25">
      <c r="A2186" s="269"/>
      <c r="B2186" s="264" t="s">
        <v>1468</v>
      </c>
      <c r="C2186" s="522" t="s">
        <v>2819</v>
      </c>
      <c r="D2186" s="266" t="s">
        <v>2427</v>
      </c>
      <c r="E2186" s="310">
        <v>1140.5</v>
      </c>
      <c r="F2186" s="313">
        <v>41760</v>
      </c>
      <c r="G2186" s="326">
        <v>1140.5</v>
      </c>
      <c r="H2186" s="98">
        <f t="shared" si="46"/>
        <v>0</v>
      </c>
      <c r="I2186" s="266" t="s">
        <v>12</v>
      </c>
    </row>
    <row r="2187" spans="1:9" x14ac:dyDescent="0.25">
      <c r="A2187" s="269"/>
      <c r="B2187" s="264" t="s">
        <v>1469</v>
      </c>
      <c r="C2187" s="522" t="s">
        <v>2819</v>
      </c>
      <c r="D2187" s="266" t="s">
        <v>47</v>
      </c>
      <c r="E2187" s="310">
        <v>2690.5</v>
      </c>
      <c r="F2187" s="313">
        <v>41760</v>
      </c>
      <c r="G2187" s="326">
        <v>2690.5</v>
      </c>
      <c r="H2187" s="98">
        <f t="shared" si="46"/>
        <v>0</v>
      </c>
      <c r="I2187" s="266" t="s">
        <v>12</v>
      </c>
    </row>
    <row r="2188" spans="1:9" x14ac:dyDescent="0.25">
      <c r="A2188" s="269"/>
      <c r="B2188" s="264" t="s">
        <v>1470</v>
      </c>
      <c r="C2188" s="522" t="s">
        <v>2819</v>
      </c>
      <c r="D2188" s="273" t="s">
        <v>2988</v>
      </c>
      <c r="E2188" s="318">
        <v>0</v>
      </c>
      <c r="F2188" s="415" t="s">
        <v>2980</v>
      </c>
      <c r="G2188" s="52"/>
      <c r="H2188" s="98">
        <f t="shared" si="46"/>
        <v>0</v>
      </c>
      <c r="I2188" s="266"/>
    </row>
    <row r="2189" spans="1:9" x14ac:dyDescent="0.25">
      <c r="A2189" s="269"/>
      <c r="B2189" s="264" t="s">
        <v>1471</v>
      </c>
      <c r="C2189" s="522" t="s">
        <v>2819</v>
      </c>
      <c r="D2189" s="266" t="s">
        <v>64</v>
      </c>
      <c r="E2189" s="310">
        <v>4277</v>
      </c>
      <c r="F2189" s="53">
        <v>41759</v>
      </c>
      <c r="G2189" s="52">
        <v>4277</v>
      </c>
      <c r="H2189" s="98">
        <f t="shared" si="46"/>
        <v>0</v>
      </c>
      <c r="I2189" s="266" t="s">
        <v>65</v>
      </c>
    </row>
    <row r="2190" spans="1:9" x14ac:dyDescent="0.25">
      <c r="A2190" s="269"/>
      <c r="B2190" s="264" t="s">
        <v>1472</v>
      </c>
      <c r="C2190" s="522" t="s">
        <v>2819</v>
      </c>
      <c r="D2190" s="266" t="s">
        <v>62</v>
      </c>
      <c r="E2190" s="310">
        <v>29295.5</v>
      </c>
      <c r="F2190" s="53">
        <v>41759</v>
      </c>
      <c r="G2190" s="52">
        <v>29295.5</v>
      </c>
      <c r="H2190" s="98">
        <f t="shared" si="46"/>
        <v>0</v>
      </c>
      <c r="I2190" s="266"/>
    </row>
    <row r="2191" spans="1:9" x14ac:dyDescent="0.25">
      <c r="A2191" s="269"/>
      <c r="B2191" s="264" t="s">
        <v>1473</v>
      </c>
      <c r="C2191" s="522" t="s">
        <v>2819</v>
      </c>
      <c r="D2191" s="266" t="s">
        <v>68</v>
      </c>
      <c r="E2191" s="310">
        <v>5229</v>
      </c>
      <c r="F2191" s="313">
        <v>41761</v>
      </c>
      <c r="G2191" s="422">
        <v>1982.5</v>
      </c>
      <c r="H2191" s="423">
        <f t="shared" si="46"/>
        <v>3246.5</v>
      </c>
      <c r="I2191" s="266" t="s">
        <v>65</v>
      </c>
    </row>
    <row r="2192" spans="1:9" x14ac:dyDescent="0.25">
      <c r="A2192" s="269"/>
      <c r="B2192" s="264" t="s">
        <v>1474</v>
      </c>
      <c r="C2192" s="522" t="s">
        <v>2819</v>
      </c>
      <c r="D2192" s="266" t="s">
        <v>124</v>
      </c>
      <c r="E2192" s="310">
        <v>4653</v>
      </c>
      <c r="F2192" s="313">
        <v>41760</v>
      </c>
      <c r="G2192" s="326">
        <v>4653</v>
      </c>
      <c r="H2192" s="98">
        <f t="shared" si="46"/>
        <v>0</v>
      </c>
      <c r="I2192" s="266" t="s">
        <v>12</v>
      </c>
    </row>
    <row r="2193" spans="1:10" x14ac:dyDescent="0.25">
      <c r="A2193" s="269"/>
      <c r="B2193" s="264" t="s">
        <v>1475</v>
      </c>
      <c r="C2193" s="522" t="s">
        <v>2819</v>
      </c>
      <c r="D2193" s="266" t="s">
        <v>2976</v>
      </c>
      <c r="E2193" s="310">
        <v>27265</v>
      </c>
      <c r="F2193" s="53">
        <v>41759</v>
      </c>
      <c r="G2193" s="52">
        <v>27265</v>
      </c>
      <c r="H2193" s="98">
        <f t="shared" si="46"/>
        <v>0</v>
      </c>
      <c r="I2193" s="266"/>
    </row>
    <row r="2194" spans="1:10" x14ac:dyDescent="0.25">
      <c r="A2194" s="269"/>
      <c r="B2194" s="264" t="s">
        <v>1477</v>
      </c>
      <c r="C2194" s="522" t="s">
        <v>2819</v>
      </c>
      <c r="D2194" s="266" t="s">
        <v>200</v>
      </c>
      <c r="E2194" s="310">
        <v>39402</v>
      </c>
      <c r="F2194" s="313" t="s">
        <v>2989</v>
      </c>
      <c r="G2194" s="326">
        <v>39402</v>
      </c>
      <c r="H2194" s="98">
        <f t="shared" si="46"/>
        <v>0</v>
      </c>
      <c r="I2194" s="266"/>
    </row>
    <row r="2195" spans="1:10" x14ac:dyDescent="0.25">
      <c r="A2195" s="269"/>
      <c r="B2195" s="264" t="s">
        <v>1479</v>
      </c>
      <c r="C2195" s="522" t="s">
        <v>2819</v>
      </c>
      <c r="D2195" s="266" t="s">
        <v>74</v>
      </c>
      <c r="E2195" s="310">
        <v>9804</v>
      </c>
      <c r="F2195" s="53">
        <v>41759</v>
      </c>
      <c r="G2195" s="52">
        <v>9804</v>
      </c>
      <c r="H2195" s="98">
        <f t="shared" si="46"/>
        <v>0</v>
      </c>
      <c r="I2195" s="266"/>
    </row>
    <row r="2196" spans="1:10" x14ac:dyDescent="0.25">
      <c r="A2196" s="269"/>
      <c r="B2196" s="264" t="s">
        <v>1480</v>
      </c>
      <c r="C2196" s="522" t="s">
        <v>2819</v>
      </c>
      <c r="D2196" s="266" t="s">
        <v>41</v>
      </c>
      <c r="E2196" s="310">
        <v>13037.5</v>
      </c>
      <c r="F2196" s="313">
        <v>41760</v>
      </c>
      <c r="G2196" s="326">
        <v>13037.5</v>
      </c>
      <c r="H2196" s="98">
        <f t="shared" si="46"/>
        <v>0</v>
      </c>
      <c r="I2196" s="266" t="s">
        <v>12</v>
      </c>
    </row>
    <row r="2197" spans="1:10" x14ac:dyDescent="0.25">
      <c r="A2197" s="269"/>
      <c r="B2197" s="264" t="s">
        <v>1481</v>
      </c>
      <c r="C2197" s="522" t="s">
        <v>2819</v>
      </c>
      <c r="D2197" s="266" t="s">
        <v>106</v>
      </c>
      <c r="E2197" s="310">
        <v>102750</v>
      </c>
      <c r="F2197" s="313">
        <v>41769</v>
      </c>
      <c r="G2197" s="326">
        <v>102750</v>
      </c>
      <c r="H2197" s="98">
        <f t="shared" si="46"/>
        <v>0</v>
      </c>
      <c r="I2197" s="266"/>
    </row>
    <row r="2198" spans="1:10" x14ac:dyDescent="0.25">
      <c r="A2198" s="269"/>
      <c r="B2198" s="264" t="s">
        <v>1482</v>
      </c>
      <c r="C2198" s="522" t="s">
        <v>2819</v>
      </c>
      <c r="D2198" s="266" t="s">
        <v>51</v>
      </c>
      <c r="E2198" s="310">
        <v>2352</v>
      </c>
      <c r="F2198" s="53">
        <v>41759</v>
      </c>
      <c r="G2198" s="52">
        <v>2352</v>
      </c>
      <c r="H2198" s="98">
        <f t="shared" si="46"/>
        <v>0</v>
      </c>
      <c r="I2198" s="266" t="s">
        <v>27</v>
      </c>
    </row>
    <row r="2199" spans="1:10" x14ac:dyDescent="0.25">
      <c r="A2199" s="269"/>
      <c r="B2199" s="264" t="s">
        <v>1483</v>
      </c>
      <c r="C2199" s="522" t="s">
        <v>2819</v>
      </c>
      <c r="D2199" s="266" t="s">
        <v>136</v>
      </c>
      <c r="E2199" s="310">
        <v>395</v>
      </c>
      <c r="F2199" s="53">
        <v>41759</v>
      </c>
      <c r="G2199" s="52">
        <v>395</v>
      </c>
      <c r="H2199" s="98">
        <f t="shared" si="46"/>
        <v>0</v>
      </c>
      <c r="I2199" s="266"/>
    </row>
    <row r="2200" spans="1:10" x14ac:dyDescent="0.25">
      <c r="A2200" s="269"/>
      <c r="B2200" s="264" t="s">
        <v>1484</v>
      </c>
      <c r="C2200" s="522" t="s">
        <v>2819</v>
      </c>
      <c r="D2200" s="266" t="s">
        <v>55</v>
      </c>
      <c r="E2200" s="310">
        <v>803</v>
      </c>
      <c r="F2200" s="53">
        <v>41759</v>
      </c>
      <c r="G2200" s="52">
        <v>803</v>
      </c>
      <c r="H2200" s="98">
        <f t="shared" si="46"/>
        <v>0</v>
      </c>
      <c r="I2200" s="266"/>
    </row>
    <row r="2201" spans="1:10" x14ac:dyDescent="0.25">
      <c r="A2201" s="269"/>
      <c r="B2201" s="264" t="s">
        <v>1485</v>
      </c>
      <c r="C2201" s="522" t="s">
        <v>2819</v>
      </c>
      <c r="D2201" s="266" t="s">
        <v>60</v>
      </c>
      <c r="E2201" s="310">
        <v>8147</v>
      </c>
      <c r="F2201" s="344" t="s">
        <v>2990</v>
      </c>
      <c r="G2201" s="326">
        <v>8147</v>
      </c>
      <c r="H2201" s="98">
        <f t="shared" si="46"/>
        <v>0</v>
      </c>
      <c r="I2201" s="266" t="s">
        <v>8</v>
      </c>
    </row>
    <row r="2202" spans="1:10" x14ac:dyDescent="0.25">
      <c r="A2202" s="269"/>
      <c r="B2202" s="264" t="s">
        <v>1486</v>
      </c>
      <c r="C2202" s="522" t="s">
        <v>2819</v>
      </c>
      <c r="D2202" s="266" t="s">
        <v>133</v>
      </c>
      <c r="E2202" s="310">
        <v>26720</v>
      </c>
      <c r="F2202" s="313" t="s">
        <v>2991</v>
      </c>
      <c r="G2202" s="52">
        <v>26720</v>
      </c>
      <c r="H2202" s="98">
        <f t="shared" ref="H2202:H2204" si="47">E2202-G2202</f>
        <v>0</v>
      </c>
      <c r="I2202" s="266" t="s">
        <v>8</v>
      </c>
    </row>
    <row r="2203" spans="1:10" x14ac:dyDescent="0.25">
      <c r="A2203" s="269"/>
      <c r="B2203" s="460"/>
      <c r="C2203" s="270"/>
      <c r="D2203" s="37" t="s">
        <v>1206</v>
      </c>
      <c r="E2203" s="38"/>
      <c r="F2203" s="436"/>
      <c r="G2203" s="38"/>
      <c r="H2203" s="98">
        <f t="shared" si="47"/>
        <v>0</v>
      </c>
    </row>
    <row r="2204" spans="1:10" x14ac:dyDescent="0.25">
      <c r="A2204" s="395"/>
      <c r="B2204" s="461"/>
      <c r="C2204" s="462"/>
      <c r="D2204" s="31" t="s">
        <v>1207</v>
      </c>
      <c r="E2204" s="58"/>
      <c r="F2204" s="389"/>
      <c r="G2204" s="58"/>
      <c r="H2204" s="456">
        <f t="shared" si="47"/>
        <v>0</v>
      </c>
    </row>
    <row r="2205" spans="1:10" x14ac:dyDescent="0.25">
      <c r="A2205" s="269"/>
      <c r="B2205" s="460"/>
      <c r="C2205" s="264"/>
      <c r="D2205" s="135" t="s">
        <v>1206</v>
      </c>
      <c r="E2205" s="60"/>
      <c r="F2205" s="465"/>
      <c r="G2205" s="60"/>
      <c r="H2205" s="60"/>
    </row>
    <row r="2206" spans="1:10" ht="18.75" x14ac:dyDescent="0.3">
      <c r="A2206" s="596" t="str">
        <f>A2136</f>
        <v>REMISIONES DE    ABRIL         2 0 1 4</v>
      </c>
      <c r="B2206" s="592"/>
      <c r="C2206" s="592"/>
      <c r="D2206" s="592"/>
      <c r="E2206" s="592"/>
      <c r="F2206" s="597"/>
      <c r="G2206" s="466"/>
      <c r="H2206" s="135"/>
    </row>
    <row r="2207" spans="1:10" ht="35.25" thickBot="1" x14ac:dyDescent="0.35">
      <c r="A2207" s="340" t="s">
        <v>1</v>
      </c>
      <c r="B2207" s="256" t="s">
        <v>2</v>
      </c>
      <c r="C2207" s="257"/>
      <c r="D2207" s="258" t="s">
        <v>1531</v>
      </c>
      <c r="E2207" s="259" t="s">
        <v>4</v>
      </c>
      <c r="F2207" s="418" t="s">
        <v>5</v>
      </c>
      <c r="G2207" s="419" t="s">
        <v>6</v>
      </c>
      <c r="H2207" s="420" t="s">
        <v>7</v>
      </c>
    </row>
    <row r="2208" spans="1:10" ht="15.75" thickTop="1" x14ac:dyDescent="0.25">
      <c r="A2208" s="269">
        <v>41759</v>
      </c>
      <c r="B2208" s="264" t="s">
        <v>1487</v>
      </c>
      <c r="C2208" s="522" t="s">
        <v>2819</v>
      </c>
      <c r="D2208" s="266" t="s">
        <v>133</v>
      </c>
      <c r="E2208" s="310">
        <v>2871</v>
      </c>
      <c r="F2208" s="53">
        <v>41759</v>
      </c>
      <c r="G2208" s="52">
        <v>2871</v>
      </c>
      <c r="H2208" s="467">
        <f t="shared" ref="H2208:H2215" si="48">E2208-G2208</f>
        <v>0</v>
      </c>
      <c r="I2208" s="266" t="s">
        <v>8</v>
      </c>
      <c r="J2208" s="1"/>
    </row>
    <row r="2209" spans="1:10" x14ac:dyDescent="0.25">
      <c r="A2209" s="269"/>
      <c r="B2209" s="264" t="s">
        <v>1489</v>
      </c>
      <c r="C2209" s="522" t="s">
        <v>2819</v>
      </c>
      <c r="D2209" s="266" t="s">
        <v>8</v>
      </c>
      <c r="E2209" s="310">
        <v>1666</v>
      </c>
      <c r="F2209" s="53">
        <v>41759</v>
      </c>
      <c r="G2209" s="52">
        <v>1666</v>
      </c>
      <c r="H2209" s="331">
        <f t="shared" si="48"/>
        <v>0</v>
      </c>
      <c r="I2209" s="266"/>
      <c r="J2209" s="1"/>
    </row>
    <row r="2210" spans="1:10" x14ac:dyDescent="0.25">
      <c r="A2210" s="269"/>
      <c r="B2210" s="264" t="s">
        <v>1491</v>
      </c>
      <c r="C2210" s="522" t="s">
        <v>2819</v>
      </c>
      <c r="D2210" s="266" t="s">
        <v>144</v>
      </c>
      <c r="E2210" s="310">
        <v>5598</v>
      </c>
      <c r="F2210" s="313">
        <v>41760</v>
      </c>
      <c r="G2210" s="326">
        <v>5598</v>
      </c>
      <c r="H2210" s="98">
        <f t="shared" si="48"/>
        <v>0</v>
      </c>
      <c r="I2210" s="266" t="s">
        <v>217</v>
      </c>
      <c r="J2210" s="1"/>
    </row>
    <row r="2211" spans="1:10" x14ac:dyDescent="0.25">
      <c r="A2211" s="269"/>
      <c r="B2211" s="264" t="s">
        <v>1492</v>
      </c>
      <c r="C2211" s="522" t="s">
        <v>2819</v>
      </c>
      <c r="D2211" s="266" t="s">
        <v>1087</v>
      </c>
      <c r="E2211" s="310">
        <v>3369</v>
      </c>
      <c r="F2211" s="313">
        <v>41760</v>
      </c>
      <c r="G2211" s="326">
        <v>3369</v>
      </c>
      <c r="H2211" s="98">
        <f t="shared" si="48"/>
        <v>0</v>
      </c>
      <c r="I2211" s="266" t="s">
        <v>217</v>
      </c>
      <c r="J2211" s="1"/>
    </row>
    <row r="2212" spans="1:10" x14ac:dyDescent="0.25">
      <c r="A2212" s="269"/>
      <c r="B2212" s="264" t="s">
        <v>1493</v>
      </c>
      <c r="C2212" s="522" t="s">
        <v>2819</v>
      </c>
      <c r="D2212" s="266" t="s">
        <v>499</v>
      </c>
      <c r="E2212" s="310">
        <v>700</v>
      </c>
      <c r="F2212" s="313">
        <v>41760</v>
      </c>
      <c r="G2212" s="326">
        <v>700</v>
      </c>
      <c r="H2212" s="98">
        <f t="shared" si="48"/>
        <v>0</v>
      </c>
      <c r="I2212" s="266" t="s">
        <v>217</v>
      </c>
      <c r="J2212" s="1"/>
    </row>
    <row r="2213" spans="1:10" x14ac:dyDescent="0.25">
      <c r="A2213" s="269"/>
      <c r="B2213" s="264" t="s">
        <v>1494</v>
      </c>
      <c r="C2213" s="522" t="s">
        <v>2819</v>
      </c>
      <c r="D2213" s="266" t="s">
        <v>78</v>
      </c>
      <c r="E2213" s="310">
        <v>4655</v>
      </c>
      <c r="F2213" s="313">
        <v>41760</v>
      </c>
      <c r="G2213" s="326">
        <v>4655</v>
      </c>
      <c r="H2213" s="98">
        <f t="shared" si="48"/>
        <v>0</v>
      </c>
      <c r="I2213" s="266" t="s">
        <v>217</v>
      </c>
      <c r="J2213" s="1"/>
    </row>
    <row r="2214" spans="1:10" x14ac:dyDescent="0.25">
      <c r="A2214" s="269"/>
      <c r="B2214" s="264" t="s">
        <v>1495</v>
      </c>
      <c r="C2214" s="522" t="s">
        <v>2819</v>
      </c>
      <c r="D2214" s="266" t="s">
        <v>191</v>
      </c>
      <c r="E2214" s="310">
        <v>2530</v>
      </c>
      <c r="F2214" s="313">
        <v>41760</v>
      </c>
      <c r="G2214" s="326">
        <v>2530</v>
      </c>
      <c r="H2214" s="98">
        <f t="shared" si="48"/>
        <v>0</v>
      </c>
      <c r="I2214" s="266" t="s">
        <v>217</v>
      </c>
      <c r="J2214" s="1"/>
    </row>
    <row r="2215" spans="1:10" x14ac:dyDescent="0.25">
      <c r="A2215" s="269"/>
      <c r="B2215" s="264" t="s">
        <v>1496</v>
      </c>
      <c r="C2215" s="522" t="s">
        <v>2819</v>
      </c>
      <c r="D2215" s="266" t="s">
        <v>2992</v>
      </c>
      <c r="E2215" s="310">
        <v>5654</v>
      </c>
      <c r="F2215" s="313">
        <v>41760</v>
      </c>
      <c r="G2215" s="326">
        <v>5654</v>
      </c>
      <c r="H2215" s="98">
        <f t="shared" si="48"/>
        <v>0</v>
      </c>
      <c r="I2215" s="266" t="s">
        <v>217</v>
      </c>
      <c r="J2215" s="1"/>
    </row>
    <row r="2216" spans="1:10" x14ac:dyDescent="0.25">
      <c r="A2216" s="269"/>
      <c r="B2216" s="264" t="s">
        <v>1497</v>
      </c>
      <c r="C2216" s="522" t="s">
        <v>2819</v>
      </c>
      <c r="D2216" s="266" t="s">
        <v>89</v>
      </c>
      <c r="E2216" s="310">
        <v>24549</v>
      </c>
      <c r="F2216" s="313">
        <v>41761</v>
      </c>
      <c r="G2216" s="326">
        <v>24549</v>
      </c>
      <c r="H2216" s="98">
        <f>E2216-G2216</f>
        <v>0</v>
      </c>
      <c r="I2216" s="266" t="s">
        <v>217</v>
      </c>
      <c r="J2216" s="1"/>
    </row>
    <row r="2217" spans="1:10" x14ac:dyDescent="0.25">
      <c r="A2217" s="269"/>
      <c r="B2217" s="264" t="s">
        <v>1499</v>
      </c>
      <c r="C2217" s="522" t="s">
        <v>2819</v>
      </c>
      <c r="D2217" s="266" t="s">
        <v>336</v>
      </c>
      <c r="E2217" s="310">
        <v>210</v>
      </c>
      <c r="F2217" s="53">
        <v>41759</v>
      </c>
      <c r="G2217" s="52">
        <v>210</v>
      </c>
      <c r="H2217" s="98">
        <f t="shared" ref="H2217:H2224" si="49">E2217-G2217</f>
        <v>0</v>
      </c>
      <c r="I2217" s="266"/>
      <c r="J2217" s="1"/>
    </row>
    <row r="2218" spans="1:10" x14ac:dyDescent="0.25">
      <c r="A2218" s="269"/>
      <c r="B2218" s="264" t="s">
        <v>1501</v>
      </c>
      <c r="C2218" s="522" t="s">
        <v>2819</v>
      </c>
      <c r="D2218" s="266" t="s">
        <v>16</v>
      </c>
      <c r="E2218" s="310">
        <v>261855.2</v>
      </c>
      <c r="F2218" s="313">
        <v>41781</v>
      </c>
      <c r="G2218" s="326">
        <v>261855.2</v>
      </c>
      <c r="H2218" s="98">
        <f t="shared" si="49"/>
        <v>0</v>
      </c>
      <c r="I2218" s="266"/>
      <c r="J2218" s="1"/>
    </row>
    <row r="2219" spans="1:10" x14ac:dyDescent="0.25">
      <c r="A2219" s="269"/>
      <c r="B2219" s="264" t="s">
        <v>1502</v>
      </c>
      <c r="C2219" s="522" t="s">
        <v>2819</v>
      </c>
      <c r="D2219" s="266" t="s">
        <v>435</v>
      </c>
      <c r="E2219" s="327">
        <v>5344</v>
      </c>
      <c r="F2219" s="317" t="s">
        <v>2993</v>
      </c>
      <c r="G2219" s="52">
        <v>5344</v>
      </c>
      <c r="H2219" s="98">
        <f t="shared" si="49"/>
        <v>0</v>
      </c>
      <c r="I2219" s="266" t="s">
        <v>8</v>
      </c>
      <c r="J2219" s="1"/>
    </row>
    <row r="2220" spans="1:10" x14ac:dyDescent="0.25">
      <c r="A2220" s="269"/>
      <c r="B2220" s="264"/>
      <c r="C2220" s="522"/>
      <c r="D2220" s="20" t="s">
        <v>1918</v>
      </c>
      <c r="E2220" s="315"/>
      <c r="F2220" s="53"/>
      <c r="G2220" s="52"/>
      <c r="H2220" s="98">
        <f t="shared" si="49"/>
        <v>0</v>
      </c>
      <c r="I2220" s="266"/>
      <c r="J2220" s="1"/>
    </row>
    <row r="2221" spans="1:10" x14ac:dyDescent="0.25">
      <c r="A2221" s="269"/>
      <c r="B2221" s="264"/>
      <c r="C2221" s="522"/>
      <c r="D2221" s="20" t="s">
        <v>935</v>
      </c>
      <c r="E2221" s="315"/>
      <c r="F2221" s="53"/>
      <c r="G2221" s="52"/>
      <c r="H2221" s="98">
        <f t="shared" si="49"/>
        <v>0</v>
      </c>
      <c r="I2221" s="266"/>
      <c r="J2221" s="1"/>
    </row>
    <row r="2222" spans="1:10" x14ac:dyDescent="0.25">
      <c r="A2222" s="269"/>
      <c r="B2222" s="264"/>
      <c r="C2222" s="270"/>
      <c r="D2222" s="37" t="s">
        <v>1918</v>
      </c>
      <c r="E2222" s="38"/>
      <c r="F2222" s="436"/>
      <c r="G2222" s="38"/>
      <c r="H2222" s="331">
        <f t="shared" si="49"/>
        <v>0</v>
      </c>
    </row>
    <row r="2223" spans="1:10" ht="15.75" x14ac:dyDescent="0.25">
      <c r="A2223" s="269"/>
      <c r="B2223" s="264"/>
      <c r="C2223" s="283"/>
      <c r="D2223" s="473"/>
      <c r="E2223" s="40"/>
      <c r="F2223" s="439"/>
      <c r="G2223" s="40"/>
      <c r="H2223" s="331">
        <f t="shared" si="49"/>
        <v>0</v>
      </c>
    </row>
    <row r="2224" spans="1:10" ht="15.75" x14ac:dyDescent="0.25">
      <c r="A2224" s="269"/>
      <c r="B2224" s="264"/>
      <c r="C2224" s="283"/>
      <c r="D2224" s="473"/>
      <c r="E2224" s="40"/>
      <c r="F2224" s="439"/>
      <c r="G2224" s="40"/>
      <c r="H2224" s="331">
        <f t="shared" si="49"/>
        <v>0</v>
      </c>
    </row>
    <row r="2225" spans="1:8" ht="15.75" thickBot="1" x14ac:dyDescent="0.3">
      <c r="D2225" s="476"/>
      <c r="E2225" s="58"/>
      <c r="F2225" s="477"/>
      <c r="G2225" s="478"/>
      <c r="H2225" s="479"/>
    </row>
    <row r="2226" spans="1:8" ht="15.75" thickTop="1" x14ac:dyDescent="0.25">
      <c r="A2226" s="480"/>
      <c r="B2226" s="481"/>
      <c r="C2226" s="482"/>
      <c r="D2226" s="141"/>
      <c r="E2226" s="483">
        <f>SUM(E4:E2225)</f>
        <v>27872681.489999957</v>
      </c>
      <c r="F2226" s="484"/>
      <c r="G2226" s="485">
        <f>SUM(G4:G2224)</f>
        <v>25542816.700999964</v>
      </c>
      <c r="H2226" s="486"/>
    </row>
    <row r="2227" spans="1:8" ht="15.75" thickBot="1" x14ac:dyDescent="0.3">
      <c r="A2227" s="480"/>
      <c r="B2227" s="481"/>
      <c r="C2227" s="482"/>
      <c r="D2227" s="141"/>
      <c r="E2227" s="487"/>
      <c r="F2227" s="484"/>
      <c r="G2227" s="488"/>
      <c r="H2227" s="486"/>
    </row>
    <row r="2228" spans="1:8" x14ac:dyDescent="0.25">
      <c r="A2228" s="480"/>
      <c r="B2228" s="481"/>
      <c r="C2228" s="482"/>
      <c r="D2228" s="141"/>
      <c r="E2228" s="141"/>
      <c r="F2228" s="484"/>
      <c r="G2228" s="489"/>
      <c r="H2228" s="486"/>
    </row>
    <row r="2229" spans="1:8" ht="31.5" x14ac:dyDescent="0.25">
      <c r="A2229" s="480"/>
      <c r="B2229" s="481"/>
      <c r="C2229" s="482"/>
      <c r="D2229" s="32"/>
      <c r="E2229" s="490" t="s">
        <v>749</v>
      </c>
      <c r="F2229" s="484"/>
      <c r="G2229" s="491" t="s">
        <v>750</v>
      </c>
      <c r="H2229" s="486"/>
    </row>
    <row r="2230" spans="1:8" x14ac:dyDescent="0.25">
      <c r="A2230" s="480"/>
      <c r="B2230" s="481"/>
      <c r="C2230" s="482"/>
      <c r="D2230" s="141"/>
      <c r="E2230" s="141"/>
      <c r="F2230" s="484"/>
      <c r="G2230" s="489"/>
      <c r="H2230" s="486"/>
    </row>
    <row r="2231" spans="1:8" x14ac:dyDescent="0.25">
      <c r="A2231" s="480"/>
      <c r="B2231" s="481"/>
      <c r="C2231" s="482"/>
      <c r="D2231" s="141"/>
      <c r="E2231" s="141"/>
      <c r="F2231" s="484"/>
      <c r="G2231" s="489"/>
      <c r="H2231" s="486"/>
    </row>
    <row r="2232" spans="1:8" x14ac:dyDescent="0.25">
      <c r="A2232" s="480"/>
      <c r="B2232" s="481"/>
      <c r="C2232" s="482"/>
      <c r="D2232" s="141"/>
      <c r="E2232" s="141"/>
      <c r="F2232" s="484"/>
      <c r="G2232" s="489"/>
      <c r="H2232" s="486"/>
    </row>
    <row r="2233" spans="1:8" ht="21" x14ac:dyDescent="0.35">
      <c r="A2233" s="480"/>
      <c r="B2233" s="481"/>
      <c r="C2233" s="482"/>
      <c r="D2233" s="141"/>
      <c r="E2233" s="577">
        <f>E2226-G2226</f>
        <v>2329864.7889999934</v>
      </c>
      <c r="F2233" s="578"/>
      <c r="G2233" s="578"/>
      <c r="H2233" s="486"/>
    </row>
    <row r="2234" spans="1:8" x14ac:dyDescent="0.25">
      <c r="A2234" s="480"/>
      <c r="B2234" s="481"/>
      <c r="C2234" s="482"/>
      <c r="D2234" s="141"/>
      <c r="E2234" s="141"/>
      <c r="F2234" s="484"/>
      <c r="G2234" s="489"/>
      <c r="H2234" s="486"/>
    </row>
    <row r="2235" spans="1:8" ht="18.75" x14ac:dyDescent="0.3">
      <c r="A2235" s="480"/>
      <c r="B2235" s="481"/>
      <c r="C2235" s="482"/>
      <c r="D2235" s="141"/>
      <c r="E2235" s="595" t="s">
        <v>2591</v>
      </c>
      <c r="F2235" s="595"/>
      <c r="G2235" s="595"/>
      <c r="H2235" s="486"/>
    </row>
    <row r="2236" spans="1:8" x14ac:dyDescent="0.25">
      <c r="A2236" s="480"/>
      <c r="B2236" s="481"/>
      <c r="C2236" s="482"/>
      <c r="D2236" s="141"/>
      <c r="E2236" s="141"/>
      <c r="F2236" s="484"/>
      <c r="G2236" s="489"/>
      <c r="H2236" s="486"/>
    </row>
    <row r="2237" spans="1:8" x14ac:dyDescent="0.25">
      <c r="A2237" s="480"/>
      <c r="B2237" s="481"/>
      <c r="C2237" s="482"/>
      <c r="D2237" s="141"/>
      <c r="E2237" s="141"/>
      <c r="F2237" s="484"/>
      <c r="G2237" s="489"/>
      <c r="H2237" s="486"/>
    </row>
    <row r="2238" spans="1:8" x14ac:dyDescent="0.25">
      <c r="A2238" s="480"/>
      <c r="B2238" s="481"/>
      <c r="C2238" s="482"/>
      <c r="D2238" s="141"/>
      <c r="E2238" s="141"/>
      <c r="F2238" s="484"/>
      <c r="G2238" s="489"/>
      <c r="H2238" s="486"/>
    </row>
  </sheetData>
  <mergeCells count="35">
    <mergeCell ref="A2067:F2067"/>
    <mergeCell ref="A2136:F2136"/>
    <mergeCell ref="A2206:F2206"/>
    <mergeCell ref="E2233:G2233"/>
    <mergeCell ref="E2235:G2235"/>
    <mergeCell ref="A1998:F1998"/>
    <mergeCell ref="A1239:F1239"/>
    <mergeCell ref="A1308:F1308"/>
    <mergeCell ref="A1377:F1377"/>
    <mergeCell ref="A1446:F1446"/>
    <mergeCell ref="A1515:F1515"/>
    <mergeCell ref="A1583:F1583"/>
    <mergeCell ref="A1652:F1652"/>
    <mergeCell ref="A1721:F1721"/>
    <mergeCell ref="A1790:F1790"/>
    <mergeCell ref="A1860:F1860"/>
    <mergeCell ref="A1929:F1929"/>
    <mergeCell ref="A1170:F1170"/>
    <mergeCell ref="A410:F410"/>
    <mergeCell ref="A479:F479"/>
    <mergeCell ref="A549:F549"/>
    <mergeCell ref="A618:F618"/>
    <mergeCell ref="A687:F687"/>
    <mergeCell ref="A756:F756"/>
    <mergeCell ref="A825:F825"/>
    <mergeCell ref="A894:F894"/>
    <mergeCell ref="A963:F963"/>
    <mergeCell ref="A1032:F1032"/>
    <mergeCell ref="A1101:F1101"/>
    <mergeCell ref="A341:F341"/>
    <mergeCell ref="A1:F1"/>
    <mergeCell ref="A70:F70"/>
    <mergeCell ref="A136:F136"/>
    <mergeCell ref="A203:F203"/>
    <mergeCell ref="A272:F27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J2287"/>
  <sheetViews>
    <sheetView tabSelected="1" topLeftCell="A678" workbookViewId="0">
      <selection activeCell="F694" sqref="F694"/>
    </sheetView>
  </sheetViews>
  <sheetFormatPr baseColWidth="10" defaultRowHeight="15" x14ac:dyDescent="0.25"/>
  <cols>
    <col min="1" max="1" width="11.28515625" style="474" customWidth="1"/>
    <col min="2" max="2" width="9.28515625" style="100" customWidth="1"/>
    <col min="3" max="3" width="5.5703125" style="475" customWidth="1"/>
    <col min="4" max="4" width="30.85546875" style="21" customWidth="1"/>
    <col min="5" max="5" width="14.7109375" style="21" customWidth="1"/>
    <col min="6" max="6" width="22" style="492" customWidth="1"/>
    <col min="7" max="7" width="15.42578125" style="493" bestFit="1" customWidth="1"/>
    <col min="8" max="8" width="15.28515625" style="31" customWidth="1"/>
    <col min="9" max="9" width="11.42578125" style="32"/>
    <col min="10" max="16384" width="11.42578125" style="21"/>
  </cols>
  <sheetData>
    <row r="1" spans="1:9" ht="18.75" x14ac:dyDescent="0.3">
      <c r="A1" s="589" t="s">
        <v>2994</v>
      </c>
      <c r="B1" s="589"/>
      <c r="C1" s="589"/>
      <c r="D1" s="589"/>
      <c r="E1" s="589"/>
      <c r="F1" s="589"/>
      <c r="G1" s="253"/>
      <c r="H1" s="254"/>
    </row>
    <row r="2" spans="1:9" ht="35.25" thickBot="1" x14ac:dyDescent="0.35">
      <c r="A2" s="255" t="s">
        <v>1</v>
      </c>
      <c r="B2" s="256" t="s">
        <v>2</v>
      </c>
      <c r="C2" s="257"/>
      <c r="D2" s="258" t="s">
        <v>1135</v>
      </c>
      <c r="E2" s="259" t="s">
        <v>4</v>
      </c>
      <c r="F2" s="10" t="s">
        <v>5</v>
      </c>
      <c r="G2" s="419" t="s">
        <v>6</v>
      </c>
      <c r="H2" s="420" t="s">
        <v>7</v>
      </c>
    </row>
    <row r="3" spans="1:9" ht="15.75" thickTop="1" x14ac:dyDescent="0.25">
      <c r="A3" s="263">
        <v>41760</v>
      </c>
      <c r="B3" s="264" t="s">
        <v>1503</v>
      </c>
      <c r="C3" s="522" t="s">
        <v>2819</v>
      </c>
      <c r="D3" s="266" t="s">
        <v>85</v>
      </c>
      <c r="E3" s="310">
        <v>10689</v>
      </c>
      <c r="F3" s="53">
        <v>41761</v>
      </c>
      <c r="G3" s="52">
        <v>10689</v>
      </c>
      <c r="H3" s="449">
        <f>E3-G3</f>
        <v>0</v>
      </c>
      <c r="I3" s="20"/>
    </row>
    <row r="4" spans="1:9" x14ac:dyDescent="0.25">
      <c r="A4" s="269"/>
      <c r="B4" s="270" t="s">
        <v>1506</v>
      </c>
      <c r="C4" s="522" t="s">
        <v>2819</v>
      </c>
      <c r="D4" s="266" t="s">
        <v>2605</v>
      </c>
      <c r="E4" s="310">
        <v>49739</v>
      </c>
      <c r="F4" s="37" t="s">
        <v>2995</v>
      </c>
      <c r="G4" s="52">
        <v>49739</v>
      </c>
      <c r="H4" s="98">
        <f>E4-G4</f>
        <v>0</v>
      </c>
      <c r="I4" s="20"/>
    </row>
    <row r="5" spans="1:9" x14ac:dyDescent="0.25">
      <c r="A5" s="272"/>
      <c r="B5" s="270" t="s">
        <v>1507</v>
      </c>
      <c r="C5" s="522" t="s">
        <v>2819</v>
      </c>
      <c r="D5" s="266" t="s">
        <v>244</v>
      </c>
      <c r="E5" s="310">
        <v>20721.95</v>
      </c>
      <c r="F5" s="535" t="s">
        <v>2996</v>
      </c>
      <c r="G5" s="52">
        <v>20721.95</v>
      </c>
      <c r="H5" s="98">
        <f t="shared" ref="H5:H68" si="0">E5-G5</f>
        <v>0</v>
      </c>
      <c r="I5" s="20"/>
    </row>
    <row r="6" spans="1:9" x14ac:dyDescent="0.25">
      <c r="A6" s="272"/>
      <c r="B6" s="270" t="s">
        <v>1508</v>
      </c>
      <c r="C6" s="522" t="s">
        <v>2819</v>
      </c>
      <c r="D6" s="266" t="s">
        <v>27</v>
      </c>
      <c r="E6" s="310">
        <v>31803</v>
      </c>
      <c r="F6" s="39">
        <v>41761</v>
      </c>
      <c r="G6" s="52">
        <v>31803</v>
      </c>
      <c r="H6" s="98">
        <f t="shared" si="0"/>
        <v>0</v>
      </c>
      <c r="I6" s="20"/>
    </row>
    <row r="7" spans="1:9" x14ac:dyDescent="0.25">
      <c r="A7" s="269"/>
      <c r="B7" s="270" t="s">
        <v>1509</v>
      </c>
      <c r="C7" s="522" t="s">
        <v>2819</v>
      </c>
      <c r="D7" s="266" t="s">
        <v>54</v>
      </c>
      <c r="E7" s="310">
        <v>33246</v>
      </c>
      <c r="F7" s="39">
        <v>41760</v>
      </c>
      <c r="G7" s="52">
        <v>33246</v>
      </c>
      <c r="H7" s="98">
        <f t="shared" si="0"/>
        <v>0</v>
      </c>
      <c r="I7" s="20"/>
    </row>
    <row r="8" spans="1:9" x14ac:dyDescent="0.25">
      <c r="A8" s="269"/>
      <c r="B8" s="270" t="s">
        <v>1510</v>
      </c>
      <c r="C8" s="522" t="s">
        <v>2819</v>
      </c>
      <c r="D8" s="266" t="s">
        <v>149</v>
      </c>
      <c r="E8" s="310">
        <v>20371</v>
      </c>
      <c r="F8" s="39">
        <v>41761</v>
      </c>
      <c r="G8" s="52">
        <v>20371</v>
      </c>
      <c r="H8" s="98">
        <f t="shared" si="0"/>
        <v>0</v>
      </c>
      <c r="I8" s="20"/>
    </row>
    <row r="9" spans="1:9" x14ac:dyDescent="0.25">
      <c r="A9" s="269"/>
      <c r="B9" s="270" t="s">
        <v>1512</v>
      </c>
      <c r="C9" s="522" t="s">
        <v>2819</v>
      </c>
      <c r="D9" s="266" t="s">
        <v>2603</v>
      </c>
      <c r="E9" s="310">
        <v>55390.95</v>
      </c>
      <c r="F9" s="535" t="s">
        <v>2997</v>
      </c>
      <c r="G9" s="52">
        <v>55390.95</v>
      </c>
      <c r="H9" s="98">
        <f t="shared" si="0"/>
        <v>0</v>
      </c>
      <c r="I9" s="20"/>
    </row>
    <row r="10" spans="1:9" x14ac:dyDescent="0.25">
      <c r="A10" s="269"/>
      <c r="B10" s="270" t="s">
        <v>1513</v>
      </c>
      <c r="C10" s="522" t="s">
        <v>2819</v>
      </c>
      <c r="D10" s="266" t="s">
        <v>245</v>
      </c>
      <c r="E10" s="310">
        <v>26797.5</v>
      </c>
      <c r="F10" s="39">
        <v>41761</v>
      </c>
      <c r="G10" s="52">
        <v>26797.5</v>
      </c>
      <c r="H10" s="98">
        <f t="shared" si="0"/>
        <v>0</v>
      </c>
      <c r="I10" s="20"/>
    </row>
    <row r="11" spans="1:9" x14ac:dyDescent="0.25">
      <c r="A11" s="269"/>
      <c r="B11" s="270" t="s">
        <v>1515</v>
      </c>
      <c r="C11" s="522" t="s">
        <v>2819</v>
      </c>
      <c r="D11" s="266" t="s">
        <v>766</v>
      </c>
      <c r="E11" s="310">
        <v>5013.5</v>
      </c>
      <c r="F11" s="39">
        <v>41761</v>
      </c>
      <c r="G11" s="52">
        <v>5013.5</v>
      </c>
      <c r="H11" s="98">
        <f t="shared" si="0"/>
        <v>0</v>
      </c>
      <c r="I11" s="20"/>
    </row>
    <row r="12" spans="1:9" x14ac:dyDescent="0.25">
      <c r="A12" s="269"/>
      <c r="B12" s="270" t="s">
        <v>1517</v>
      </c>
      <c r="C12" s="522" t="s">
        <v>2819</v>
      </c>
      <c r="D12" s="266" t="s">
        <v>11</v>
      </c>
      <c r="E12" s="310">
        <v>65550</v>
      </c>
      <c r="F12" s="39">
        <v>41777</v>
      </c>
      <c r="G12" s="52">
        <v>65550</v>
      </c>
      <c r="H12" s="98">
        <f t="shared" si="0"/>
        <v>0</v>
      </c>
      <c r="I12" s="20"/>
    </row>
    <row r="13" spans="1:9" x14ac:dyDescent="0.25">
      <c r="A13" s="269"/>
      <c r="B13" s="270" t="s">
        <v>1518</v>
      </c>
      <c r="C13" s="522" t="s">
        <v>2819</v>
      </c>
      <c r="D13" s="266" t="s">
        <v>92</v>
      </c>
      <c r="E13" s="310">
        <v>4956</v>
      </c>
      <c r="F13" s="39">
        <v>41761</v>
      </c>
      <c r="G13" s="52">
        <v>4956</v>
      </c>
      <c r="H13" s="98">
        <f t="shared" si="0"/>
        <v>0</v>
      </c>
      <c r="I13" s="20"/>
    </row>
    <row r="14" spans="1:9" x14ac:dyDescent="0.25">
      <c r="A14" s="269"/>
      <c r="B14" s="270" t="s">
        <v>1520</v>
      </c>
      <c r="C14" s="522" t="s">
        <v>2819</v>
      </c>
      <c r="D14" s="266" t="s">
        <v>88</v>
      </c>
      <c r="E14" s="310">
        <v>3878</v>
      </c>
      <c r="F14" s="39">
        <v>41761</v>
      </c>
      <c r="G14" s="64">
        <v>3878</v>
      </c>
      <c r="H14" s="98">
        <f t="shared" si="0"/>
        <v>0</v>
      </c>
      <c r="I14" s="20"/>
    </row>
    <row r="15" spans="1:9" x14ac:dyDescent="0.25">
      <c r="A15" s="269"/>
      <c r="B15" s="270" t="s">
        <v>1522</v>
      </c>
      <c r="C15" s="522" t="s">
        <v>2819</v>
      </c>
      <c r="D15" s="266" t="s">
        <v>346</v>
      </c>
      <c r="E15" s="310">
        <v>2332</v>
      </c>
      <c r="F15" s="39">
        <v>41761</v>
      </c>
      <c r="G15" s="64">
        <v>2332</v>
      </c>
      <c r="H15" s="98">
        <f t="shared" si="0"/>
        <v>0</v>
      </c>
      <c r="I15" s="20"/>
    </row>
    <row r="16" spans="1:9" x14ac:dyDescent="0.25">
      <c r="A16" s="269"/>
      <c r="B16" s="270" t="s">
        <v>1523</v>
      </c>
      <c r="C16" s="522" t="s">
        <v>2819</v>
      </c>
      <c r="D16" s="266" t="s">
        <v>91</v>
      </c>
      <c r="E16" s="310">
        <v>5448.5</v>
      </c>
      <c r="F16" s="39">
        <v>41761</v>
      </c>
      <c r="G16" s="64">
        <v>5448.5</v>
      </c>
      <c r="H16" s="98">
        <f t="shared" si="0"/>
        <v>0</v>
      </c>
      <c r="I16" s="20"/>
    </row>
    <row r="17" spans="1:9" x14ac:dyDescent="0.25">
      <c r="A17" s="269"/>
      <c r="B17" s="270" t="s">
        <v>1524</v>
      </c>
      <c r="C17" s="522" t="s">
        <v>2819</v>
      </c>
      <c r="D17" s="266" t="s">
        <v>545</v>
      </c>
      <c r="E17" s="310">
        <v>7537</v>
      </c>
      <c r="F17" s="39">
        <v>41761</v>
      </c>
      <c r="G17" s="52">
        <v>7537</v>
      </c>
      <c r="H17" s="98">
        <f t="shared" si="0"/>
        <v>0</v>
      </c>
      <c r="I17" s="20"/>
    </row>
    <row r="18" spans="1:9" x14ac:dyDescent="0.25">
      <c r="A18" s="269"/>
      <c r="B18" s="270" t="s">
        <v>1525</v>
      </c>
      <c r="C18" s="522" t="s">
        <v>2819</v>
      </c>
      <c r="D18" s="266" t="s">
        <v>14</v>
      </c>
      <c r="E18" s="310">
        <v>11216.5</v>
      </c>
      <c r="F18" s="39">
        <v>41760</v>
      </c>
      <c r="G18" s="52">
        <v>11216.5</v>
      </c>
      <c r="H18" s="98">
        <f t="shared" si="0"/>
        <v>0</v>
      </c>
      <c r="I18" s="20"/>
    </row>
    <row r="19" spans="1:9" x14ac:dyDescent="0.25">
      <c r="A19" s="269"/>
      <c r="B19" s="270" t="s">
        <v>1526</v>
      </c>
      <c r="C19" s="522" t="s">
        <v>2819</v>
      </c>
      <c r="D19" s="266" t="s">
        <v>616</v>
      </c>
      <c r="E19" s="310">
        <v>62982.5</v>
      </c>
      <c r="F19" s="42" t="s">
        <v>2998</v>
      </c>
      <c r="G19" s="52">
        <v>62982.5</v>
      </c>
      <c r="H19" s="98">
        <f t="shared" si="0"/>
        <v>0</v>
      </c>
      <c r="I19" s="20"/>
    </row>
    <row r="20" spans="1:9" x14ac:dyDescent="0.25">
      <c r="A20" s="269"/>
      <c r="B20" s="270" t="s">
        <v>1528</v>
      </c>
      <c r="C20" s="522" t="s">
        <v>2819</v>
      </c>
      <c r="D20" s="266" t="s">
        <v>63</v>
      </c>
      <c r="E20" s="310">
        <v>2273.5</v>
      </c>
      <c r="F20" s="39">
        <v>41760</v>
      </c>
      <c r="G20" s="52">
        <v>2273.5</v>
      </c>
      <c r="H20" s="98">
        <f t="shared" si="0"/>
        <v>0</v>
      </c>
      <c r="I20" s="20"/>
    </row>
    <row r="21" spans="1:9" x14ac:dyDescent="0.25">
      <c r="A21" s="269"/>
      <c r="B21" s="270" t="s">
        <v>1532</v>
      </c>
      <c r="C21" s="522" t="s">
        <v>2819</v>
      </c>
      <c r="D21" s="266" t="s">
        <v>50</v>
      </c>
      <c r="E21" s="310">
        <v>5346</v>
      </c>
      <c r="F21" s="39">
        <v>41760</v>
      </c>
      <c r="G21" s="52">
        <v>5346</v>
      </c>
      <c r="H21" s="98">
        <f t="shared" si="0"/>
        <v>0</v>
      </c>
      <c r="I21" s="20"/>
    </row>
    <row r="22" spans="1:9" x14ac:dyDescent="0.25">
      <c r="A22" s="269"/>
      <c r="B22" s="270" t="s">
        <v>1533</v>
      </c>
      <c r="C22" s="522" t="s">
        <v>2819</v>
      </c>
      <c r="D22" s="266" t="s">
        <v>62</v>
      </c>
      <c r="E22" s="310">
        <v>5126.5</v>
      </c>
      <c r="F22" s="39">
        <v>41764</v>
      </c>
      <c r="G22" s="52">
        <v>5126.5</v>
      </c>
      <c r="H22" s="98">
        <f t="shared" si="0"/>
        <v>0</v>
      </c>
      <c r="I22" s="20"/>
    </row>
    <row r="23" spans="1:9" x14ac:dyDescent="0.25">
      <c r="A23" s="269"/>
      <c r="B23" s="270" t="s">
        <v>1534</v>
      </c>
      <c r="C23" s="522" t="s">
        <v>2819</v>
      </c>
      <c r="D23" s="266" t="s">
        <v>260</v>
      </c>
      <c r="E23" s="310">
        <v>2416</v>
      </c>
      <c r="F23" s="39">
        <v>41760</v>
      </c>
      <c r="G23" s="52">
        <v>2416</v>
      </c>
      <c r="H23" s="98">
        <f t="shared" si="0"/>
        <v>0</v>
      </c>
      <c r="I23" s="20"/>
    </row>
    <row r="24" spans="1:9" x14ac:dyDescent="0.25">
      <c r="A24" s="269"/>
      <c r="B24" s="270" t="s">
        <v>1535</v>
      </c>
      <c r="C24" s="522" t="s">
        <v>2819</v>
      </c>
      <c r="D24" s="266" t="s">
        <v>8</v>
      </c>
      <c r="E24" s="310">
        <v>210</v>
      </c>
      <c r="F24" s="39">
        <v>41760</v>
      </c>
      <c r="G24" s="52">
        <v>210</v>
      </c>
      <c r="H24" s="98">
        <f t="shared" si="0"/>
        <v>0</v>
      </c>
      <c r="I24" s="20"/>
    </row>
    <row r="25" spans="1:9" x14ac:dyDescent="0.25">
      <c r="A25" s="269"/>
      <c r="B25" s="270" t="s">
        <v>1536</v>
      </c>
      <c r="C25" s="522" t="s">
        <v>2819</v>
      </c>
      <c r="D25" s="266" t="s">
        <v>8</v>
      </c>
      <c r="E25" s="310">
        <v>752</v>
      </c>
      <c r="F25" s="39">
        <v>41760</v>
      </c>
      <c r="G25" s="52">
        <v>752</v>
      </c>
      <c r="H25" s="98">
        <f t="shared" si="0"/>
        <v>0</v>
      </c>
      <c r="I25" s="20"/>
    </row>
    <row r="26" spans="1:9" x14ac:dyDescent="0.25">
      <c r="A26" s="269"/>
      <c r="B26" s="270" t="s">
        <v>1537</v>
      </c>
      <c r="C26" s="522" t="s">
        <v>2819</v>
      </c>
      <c r="D26" s="266" t="s">
        <v>123</v>
      </c>
      <c r="E26" s="310">
        <v>4705</v>
      </c>
      <c r="F26" s="39">
        <v>41760</v>
      </c>
      <c r="G26" s="52">
        <v>4705</v>
      </c>
      <c r="H26" s="98">
        <f t="shared" si="0"/>
        <v>0</v>
      </c>
      <c r="I26" s="20"/>
    </row>
    <row r="27" spans="1:9" x14ac:dyDescent="0.25">
      <c r="A27" s="269"/>
      <c r="B27" s="270" t="s">
        <v>1538</v>
      </c>
      <c r="C27" s="522" t="s">
        <v>2819</v>
      </c>
      <c r="D27" s="266" t="s">
        <v>22</v>
      </c>
      <c r="E27" s="310">
        <v>4954</v>
      </c>
      <c r="F27" s="39">
        <v>41760</v>
      </c>
      <c r="G27" s="52">
        <v>4954</v>
      </c>
      <c r="H27" s="98">
        <f t="shared" si="0"/>
        <v>0</v>
      </c>
      <c r="I27" s="20"/>
    </row>
    <row r="28" spans="1:9" x14ac:dyDescent="0.25">
      <c r="A28" s="269"/>
      <c r="B28" s="270" t="s">
        <v>1539</v>
      </c>
      <c r="C28" s="522" t="s">
        <v>2819</v>
      </c>
      <c r="D28" s="266" t="s">
        <v>11</v>
      </c>
      <c r="E28" s="310">
        <v>27333</v>
      </c>
      <c r="F28" s="39">
        <v>41777</v>
      </c>
      <c r="G28" s="52">
        <v>27333</v>
      </c>
      <c r="H28" s="98">
        <f t="shared" si="0"/>
        <v>0</v>
      </c>
      <c r="I28" s="20"/>
    </row>
    <row r="29" spans="1:9" x14ac:dyDescent="0.25">
      <c r="A29" s="269"/>
      <c r="B29" s="270" t="s">
        <v>1541</v>
      </c>
      <c r="C29" s="522" t="s">
        <v>2819</v>
      </c>
      <c r="D29" s="266" t="s">
        <v>116</v>
      </c>
      <c r="E29" s="310">
        <v>5209</v>
      </c>
      <c r="F29" s="39">
        <v>41760</v>
      </c>
      <c r="G29" s="52">
        <v>5209</v>
      </c>
      <c r="H29" s="98">
        <f t="shared" si="0"/>
        <v>0</v>
      </c>
      <c r="I29" s="20"/>
    </row>
    <row r="30" spans="1:9" x14ac:dyDescent="0.25">
      <c r="A30" s="269"/>
      <c r="B30" s="270" t="s">
        <v>1542</v>
      </c>
      <c r="C30" s="522" t="s">
        <v>2819</v>
      </c>
      <c r="D30" s="266" t="s">
        <v>66</v>
      </c>
      <c r="E30" s="310">
        <v>2663</v>
      </c>
      <c r="F30" s="39">
        <v>41761</v>
      </c>
      <c r="G30" s="52">
        <v>2663</v>
      </c>
      <c r="H30" s="98">
        <f t="shared" si="0"/>
        <v>0</v>
      </c>
      <c r="I30" s="20"/>
    </row>
    <row r="31" spans="1:9" x14ac:dyDescent="0.25">
      <c r="A31" s="269"/>
      <c r="B31" s="270" t="s">
        <v>1543</v>
      </c>
      <c r="C31" s="522" t="s">
        <v>2819</v>
      </c>
      <c r="D31" s="266" t="s">
        <v>180</v>
      </c>
      <c r="E31" s="315">
        <v>34066.5</v>
      </c>
      <c r="F31" s="55" t="s">
        <v>2999</v>
      </c>
      <c r="G31" s="52">
        <v>34066.5</v>
      </c>
      <c r="H31" s="98">
        <f t="shared" si="0"/>
        <v>0</v>
      </c>
      <c r="I31" s="20"/>
    </row>
    <row r="32" spans="1:9" x14ac:dyDescent="0.25">
      <c r="A32" s="269"/>
      <c r="B32" s="270" t="s">
        <v>1544</v>
      </c>
      <c r="C32" s="522" t="s">
        <v>2819</v>
      </c>
      <c r="D32" s="266" t="s">
        <v>50</v>
      </c>
      <c r="E32" s="310">
        <v>5583</v>
      </c>
      <c r="F32" s="39">
        <v>41760</v>
      </c>
      <c r="G32" s="52">
        <v>5583</v>
      </c>
      <c r="H32" s="98">
        <f t="shared" si="0"/>
        <v>0</v>
      </c>
      <c r="I32" s="20"/>
    </row>
    <row r="33" spans="1:9" x14ac:dyDescent="0.25">
      <c r="A33" s="269"/>
      <c r="B33" s="270" t="s">
        <v>1545</v>
      </c>
      <c r="C33" s="522" t="s">
        <v>2819</v>
      </c>
      <c r="D33" s="266" t="s">
        <v>55</v>
      </c>
      <c r="E33" s="310">
        <v>3286</v>
      </c>
      <c r="F33" s="39">
        <v>41760</v>
      </c>
      <c r="G33" s="52">
        <v>3286</v>
      </c>
      <c r="H33" s="98">
        <f t="shared" si="0"/>
        <v>0</v>
      </c>
      <c r="I33" s="20"/>
    </row>
    <row r="34" spans="1:9" x14ac:dyDescent="0.25">
      <c r="A34" s="269"/>
      <c r="B34" s="270" t="s">
        <v>1546</v>
      </c>
      <c r="C34" s="522" t="s">
        <v>2819</v>
      </c>
      <c r="D34" s="266" t="s">
        <v>58</v>
      </c>
      <c r="E34" s="310">
        <v>9168</v>
      </c>
      <c r="F34" s="39">
        <v>41761</v>
      </c>
      <c r="G34" s="52">
        <v>9168</v>
      </c>
      <c r="H34" s="98">
        <f t="shared" si="0"/>
        <v>0</v>
      </c>
      <c r="I34" s="20"/>
    </row>
    <row r="35" spans="1:9" x14ac:dyDescent="0.25">
      <c r="A35" s="269"/>
      <c r="B35" s="270" t="s">
        <v>1547</v>
      </c>
      <c r="C35" s="522" t="s">
        <v>2819</v>
      </c>
      <c r="D35" s="266" t="s">
        <v>36</v>
      </c>
      <c r="E35" s="315">
        <v>31418</v>
      </c>
      <c r="F35" s="55" t="s">
        <v>3000</v>
      </c>
      <c r="G35" s="52">
        <v>31418</v>
      </c>
      <c r="H35" s="98">
        <f t="shared" si="0"/>
        <v>0</v>
      </c>
      <c r="I35" s="20"/>
    </row>
    <row r="36" spans="1:9" x14ac:dyDescent="0.25">
      <c r="A36" s="269"/>
      <c r="B36" s="270" t="s">
        <v>1548</v>
      </c>
      <c r="C36" s="522" t="s">
        <v>2819</v>
      </c>
      <c r="D36" s="266" t="s">
        <v>2187</v>
      </c>
      <c r="E36" s="310">
        <v>1815</v>
      </c>
      <c r="F36" s="39">
        <v>41761</v>
      </c>
      <c r="G36" s="52">
        <v>1815</v>
      </c>
      <c r="H36" s="98">
        <f t="shared" si="0"/>
        <v>0</v>
      </c>
      <c r="I36" s="20"/>
    </row>
    <row r="37" spans="1:9" x14ac:dyDescent="0.25">
      <c r="A37" s="269"/>
      <c r="B37" s="270" t="s">
        <v>1549</v>
      </c>
      <c r="C37" s="522" t="s">
        <v>2819</v>
      </c>
      <c r="D37" s="266" t="s">
        <v>237</v>
      </c>
      <c r="E37" s="310">
        <v>5817</v>
      </c>
      <c r="F37" s="39">
        <v>41760</v>
      </c>
      <c r="G37" s="52">
        <v>5817</v>
      </c>
      <c r="H37" s="98">
        <f t="shared" si="0"/>
        <v>0</v>
      </c>
      <c r="I37" s="20"/>
    </row>
    <row r="38" spans="1:9" x14ac:dyDescent="0.25">
      <c r="A38" s="269"/>
      <c r="B38" s="270" t="s">
        <v>1550</v>
      </c>
      <c r="C38" s="522" t="s">
        <v>2819</v>
      </c>
      <c r="D38" s="266" t="s">
        <v>111</v>
      </c>
      <c r="E38" s="310">
        <v>2723</v>
      </c>
      <c r="F38" s="39">
        <v>41760</v>
      </c>
      <c r="G38" s="52">
        <v>2723</v>
      </c>
      <c r="H38" s="98">
        <f t="shared" si="0"/>
        <v>0</v>
      </c>
      <c r="I38" s="20"/>
    </row>
    <row r="39" spans="1:9" x14ac:dyDescent="0.25">
      <c r="A39" s="269"/>
      <c r="B39" s="270" t="s">
        <v>1552</v>
      </c>
      <c r="C39" s="522" t="s">
        <v>2819</v>
      </c>
      <c r="D39" s="266" t="s">
        <v>66</v>
      </c>
      <c r="E39" s="310">
        <v>1709</v>
      </c>
      <c r="F39" s="39">
        <v>41760</v>
      </c>
      <c r="G39" s="52">
        <v>1709</v>
      </c>
      <c r="H39" s="98">
        <f t="shared" si="0"/>
        <v>0</v>
      </c>
      <c r="I39" s="20"/>
    </row>
    <row r="40" spans="1:9" x14ac:dyDescent="0.25">
      <c r="A40" s="269"/>
      <c r="B40" s="270" t="s">
        <v>1553</v>
      </c>
      <c r="C40" s="522" t="s">
        <v>2819</v>
      </c>
      <c r="D40" s="266" t="s">
        <v>130</v>
      </c>
      <c r="E40" s="310">
        <v>3628</v>
      </c>
      <c r="F40" s="39">
        <v>41761</v>
      </c>
      <c r="G40" s="52">
        <v>3628</v>
      </c>
      <c r="H40" s="98">
        <f t="shared" si="0"/>
        <v>0</v>
      </c>
      <c r="I40" s="20"/>
    </row>
    <row r="41" spans="1:9" x14ac:dyDescent="0.25">
      <c r="A41" s="269"/>
      <c r="B41" s="270" t="s">
        <v>1554</v>
      </c>
      <c r="C41" s="522" t="s">
        <v>2819</v>
      </c>
      <c r="D41" s="266" t="s">
        <v>2833</v>
      </c>
      <c r="E41" s="310">
        <v>645</v>
      </c>
      <c r="F41" s="39">
        <v>41760</v>
      </c>
      <c r="G41" s="52">
        <v>645</v>
      </c>
      <c r="H41" s="98">
        <f t="shared" si="0"/>
        <v>0</v>
      </c>
      <c r="I41" s="20"/>
    </row>
    <row r="42" spans="1:9" x14ac:dyDescent="0.25">
      <c r="A42" s="269"/>
      <c r="B42" s="270" t="s">
        <v>1556</v>
      </c>
      <c r="C42" s="522" t="s">
        <v>2819</v>
      </c>
      <c r="D42" s="266" t="s">
        <v>52</v>
      </c>
      <c r="E42" s="310">
        <v>5593.5</v>
      </c>
      <c r="F42" s="39">
        <v>41760</v>
      </c>
      <c r="G42" s="52">
        <v>5593.5</v>
      </c>
      <c r="H42" s="98">
        <f t="shared" si="0"/>
        <v>0</v>
      </c>
      <c r="I42" s="20"/>
    </row>
    <row r="43" spans="1:9" x14ac:dyDescent="0.25">
      <c r="A43" s="269"/>
      <c r="B43" s="270" t="s">
        <v>1557</v>
      </c>
      <c r="C43" s="522" t="s">
        <v>2819</v>
      </c>
      <c r="D43" s="266" t="s">
        <v>366</v>
      </c>
      <c r="E43" s="310">
        <v>3615.5</v>
      </c>
      <c r="F43" s="39">
        <v>41760</v>
      </c>
      <c r="G43" s="52">
        <v>3615.5</v>
      </c>
      <c r="H43" s="98">
        <f t="shared" si="0"/>
        <v>0</v>
      </c>
      <c r="I43" s="20"/>
    </row>
    <row r="44" spans="1:9" x14ac:dyDescent="0.25">
      <c r="A44" s="269"/>
      <c r="B44" s="270" t="s">
        <v>1558</v>
      </c>
      <c r="C44" s="522" t="s">
        <v>2819</v>
      </c>
      <c r="D44" s="266" t="s">
        <v>8</v>
      </c>
      <c r="E44" s="310">
        <v>2460</v>
      </c>
      <c r="F44" s="39">
        <v>41760</v>
      </c>
      <c r="G44" s="52">
        <v>2460</v>
      </c>
      <c r="H44" s="98">
        <f t="shared" si="0"/>
        <v>0</v>
      </c>
      <c r="I44" s="20"/>
    </row>
    <row r="45" spans="1:9" x14ac:dyDescent="0.25">
      <c r="A45" s="269"/>
      <c r="B45" s="270" t="s">
        <v>1559</v>
      </c>
      <c r="C45" s="522" t="s">
        <v>2819</v>
      </c>
      <c r="D45" s="266" t="s">
        <v>57</v>
      </c>
      <c r="E45" s="310">
        <v>1880</v>
      </c>
      <c r="F45" s="39">
        <v>41761</v>
      </c>
      <c r="G45" s="52">
        <v>1880</v>
      </c>
      <c r="H45" s="98">
        <f t="shared" si="0"/>
        <v>0</v>
      </c>
      <c r="I45" s="20"/>
    </row>
    <row r="46" spans="1:9" x14ac:dyDescent="0.25">
      <c r="A46" s="269"/>
      <c r="B46" s="270" t="s">
        <v>1560</v>
      </c>
      <c r="C46" s="522" t="s">
        <v>2819</v>
      </c>
      <c r="D46" s="266" t="s">
        <v>1793</v>
      </c>
      <c r="E46" s="310">
        <v>950</v>
      </c>
      <c r="F46" s="39">
        <v>41761</v>
      </c>
      <c r="G46" s="52">
        <v>950</v>
      </c>
      <c r="H46" s="98">
        <f t="shared" si="0"/>
        <v>0</v>
      </c>
      <c r="I46" s="20"/>
    </row>
    <row r="47" spans="1:9" x14ac:dyDescent="0.25">
      <c r="A47" s="269"/>
      <c r="B47" s="270" t="s">
        <v>1561</v>
      </c>
      <c r="C47" s="522" t="s">
        <v>2819</v>
      </c>
      <c r="D47" s="273" t="s">
        <v>3001</v>
      </c>
      <c r="E47" s="310">
        <v>0</v>
      </c>
      <c r="F47" s="56" t="s">
        <v>3002</v>
      </c>
      <c r="G47" s="52"/>
      <c r="H47" s="98">
        <f t="shared" si="0"/>
        <v>0</v>
      </c>
      <c r="I47" s="20"/>
    </row>
    <row r="48" spans="1:9" x14ac:dyDescent="0.25">
      <c r="A48" s="269"/>
      <c r="B48" s="270" t="s">
        <v>1562</v>
      </c>
      <c r="C48" s="522" t="s">
        <v>2819</v>
      </c>
      <c r="D48" s="266" t="s">
        <v>74</v>
      </c>
      <c r="E48" s="310">
        <v>1535.2</v>
      </c>
      <c r="F48" s="39">
        <v>41760</v>
      </c>
      <c r="G48" s="52">
        <v>1535.2</v>
      </c>
      <c r="H48" s="98">
        <f t="shared" si="0"/>
        <v>0</v>
      </c>
      <c r="I48" s="20"/>
    </row>
    <row r="49" spans="1:9" x14ac:dyDescent="0.25">
      <c r="A49" s="269"/>
      <c r="B49" s="270" t="s">
        <v>1563</v>
      </c>
      <c r="C49" s="522" t="s">
        <v>2819</v>
      </c>
      <c r="D49" s="266" t="s">
        <v>176</v>
      </c>
      <c r="E49" s="310">
        <v>210</v>
      </c>
      <c r="F49" s="39">
        <v>41760</v>
      </c>
      <c r="G49" s="52">
        <v>210</v>
      </c>
      <c r="H49" s="98">
        <f t="shared" si="0"/>
        <v>0</v>
      </c>
      <c r="I49" s="20"/>
    </row>
    <row r="50" spans="1:9" x14ac:dyDescent="0.25">
      <c r="A50" s="269"/>
      <c r="B50" s="270" t="s">
        <v>1564</v>
      </c>
      <c r="C50" s="522" t="s">
        <v>2819</v>
      </c>
      <c r="D50" s="266" t="s">
        <v>12</v>
      </c>
      <c r="E50" s="310">
        <v>1303.5</v>
      </c>
      <c r="F50" s="39">
        <v>41760</v>
      </c>
      <c r="G50" s="52">
        <v>1303.5</v>
      </c>
      <c r="H50" s="98">
        <f t="shared" si="0"/>
        <v>0</v>
      </c>
      <c r="I50" s="20"/>
    </row>
    <row r="51" spans="1:9" x14ac:dyDescent="0.25">
      <c r="A51" s="269"/>
      <c r="B51" s="270" t="s">
        <v>1565</v>
      </c>
      <c r="C51" s="522" t="s">
        <v>2819</v>
      </c>
      <c r="D51" s="266" t="s">
        <v>449</v>
      </c>
      <c r="E51" s="310">
        <v>2134</v>
      </c>
      <c r="F51" s="39">
        <v>41761</v>
      </c>
      <c r="G51" s="64">
        <v>2134</v>
      </c>
      <c r="H51" s="98">
        <f t="shared" si="0"/>
        <v>0</v>
      </c>
      <c r="I51" s="20"/>
    </row>
    <row r="52" spans="1:9" x14ac:dyDescent="0.25">
      <c r="A52" s="269"/>
      <c r="B52" s="270" t="s">
        <v>1566</v>
      </c>
      <c r="C52" s="522" t="s">
        <v>2819</v>
      </c>
      <c r="D52" s="266" t="s">
        <v>110</v>
      </c>
      <c r="E52" s="310">
        <v>45673.5</v>
      </c>
      <c r="F52" s="55" t="s">
        <v>3003</v>
      </c>
      <c r="G52" s="52">
        <v>45673.5</v>
      </c>
      <c r="H52" s="98">
        <f t="shared" si="0"/>
        <v>0</v>
      </c>
      <c r="I52" s="20"/>
    </row>
    <row r="53" spans="1:9" x14ac:dyDescent="0.25">
      <c r="A53" s="269"/>
      <c r="B53" s="270" t="s">
        <v>1567</v>
      </c>
      <c r="C53" s="522" t="s">
        <v>2819</v>
      </c>
      <c r="D53" s="266" t="s">
        <v>34</v>
      </c>
      <c r="E53" s="310">
        <v>2131</v>
      </c>
      <c r="F53" s="43" t="s">
        <v>3004</v>
      </c>
      <c r="G53" s="64">
        <v>2131</v>
      </c>
      <c r="H53" s="98">
        <f t="shared" si="0"/>
        <v>0</v>
      </c>
      <c r="I53" s="20"/>
    </row>
    <row r="54" spans="1:9" x14ac:dyDescent="0.25">
      <c r="A54" s="269"/>
      <c r="B54" s="270" t="s">
        <v>1569</v>
      </c>
      <c r="C54" s="522" t="s">
        <v>2819</v>
      </c>
      <c r="D54" s="266" t="s">
        <v>29</v>
      </c>
      <c r="E54" s="310">
        <v>4675</v>
      </c>
      <c r="F54" s="39">
        <v>41761</v>
      </c>
      <c r="G54" s="64">
        <v>4675</v>
      </c>
      <c r="H54" s="98">
        <f t="shared" si="0"/>
        <v>0</v>
      </c>
      <c r="I54" s="20"/>
    </row>
    <row r="55" spans="1:9" x14ac:dyDescent="0.25">
      <c r="A55" s="269"/>
      <c r="B55" s="270" t="s">
        <v>1570</v>
      </c>
      <c r="C55" s="522" t="s">
        <v>2819</v>
      </c>
      <c r="D55" s="266" t="s">
        <v>124</v>
      </c>
      <c r="E55" s="310">
        <v>5463</v>
      </c>
      <c r="F55" s="39">
        <v>41761</v>
      </c>
      <c r="G55" s="64">
        <v>5463</v>
      </c>
      <c r="H55" s="98">
        <f t="shared" si="0"/>
        <v>0</v>
      </c>
      <c r="I55" s="20"/>
    </row>
    <row r="56" spans="1:9" x14ac:dyDescent="0.25">
      <c r="A56" s="269"/>
      <c r="B56" s="270" t="s">
        <v>1571</v>
      </c>
      <c r="C56" s="522" t="s">
        <v>2819</v>
      </c>
      <c r="D56" s="266" t="s">
        <v>650</v>
      </c>
      <c r="E56" s="310">
        <v>1263</v>
      </c>
      <c r="F56" s="39">
        <v>41760</v>
      </c>
      <c r="G56" s="52">
        <v>1263</v>
      </c>
      <c r="H56" s="98">
        <f t="shared" si="0"/>
        <v>0</v>
      </c>
      <c r="I56" s="20"/>
    </row>
    <row r="57" spans="1:9" x14ac:dyDescent="0.25">
      <c r="A57" s="269"/>
      <c r="B57" s="270" t="s">
        <v>1572</v>
      </c>
      <c r="C57" s="522" t="s">
        <v>2819</v>
      </c>
      <c r="D57" s="266" t="s">
        <v>54</v>
      </c>
      <c r="E57" s="310">
        <v>6491.5</v>
      </c>
      <c r="F57" s="39">
        <v>41760</v>
      </c>
      <c r="G57" s="52">
        <v>6491.5</v>
      </c>
      <c r="H57" s="98">
        <f t="shared" si="0"/>
        <v>0</v>
      </c>
      <c r="I57" s="20"/>
    </row>
    <row r="58" spans="1:9" x14ac:dyDescent="0.25">
      <c r="A58" s="269"/>
      <c r="B58" s="270" t="s">
        <v>1573</v>
      </c>
      <c r="C58" s="522" t="s">
        <v>2819</v>
      </c>
      <c r="D58" s="266" t="s">
        <v>8</v>
      </c>
      <c r="E58" s="310">
        <v>638</v>
      </c>
      <c r="F58" s="53">
        <v>41760</v>
      </c>
      <c r="G58" s="52">
        <v>638</v>
      </c>
      <c r="H58" s="98">
        <f t="shared" si="0"/>
        <v>0</v>
      </c>
      <c r="I58" s="20"/>
    </row>
    <row r="59" spans="1:9" x14ac:dyDescent="0.25">
      <c r="A59" s="269"/>
      <c r="B59" s="270" t="s">
        <v>1574</v>
      </c>
      <c r="C59" s="522" t="s">
        <v>2819</v>
      </c>
      <c r="D59" s="266" t="s">
        <v>51</v>
      </c>
      <c r="E59" s="310">
        <v>1791</v>
      </c>
      <c r="F59" s="39">
        <v>41760</v>
      </c>
      <c r="G59" s="52">
        <v>1791</v>
      </c>
      <c r="H59" s="98">
        <f t="shared" si="0"/>
        <v>0</v>
      </c>
      <c r="I59" s="20"/>
    </row>
    <row r="60" spans="1:9" x14ac:dyDescent="0.25">
      <c r="A60" s="269"/>
      <c r="B60" s="270" t="s">
        <v>1575</v>
      </c>
      <c r="C60" s="522" t="s">
        <v>2819</v>
      </c>
      <c r="D60" s="266" t="s">
        <v>78</v>
      </c>
      <c r="E60" s="310">
        <v>3760.5</v>
      </c>
      <c r="F60" s="39">
        <v>41761</v>
      </c>
      <c r="G60" s="64">
        <v>3760.5</v>
      </c>
      <c r="H60" s="98">
        <f t="shared" si="0"/>
        <v>0</v>
      </c>
      <c r="I60" s="20"/>
    </row>
    <row r="61" spans="1:9" x14ac:dyDescent="0.25">
      <c r="A61" s="269"/>
      <c r="B61" s="270" t="s">
        <v>1576</v>
      </c>
      <c r="C61" s="522" t="s">
        <v>2819</v>
      </c>
      <c r="D61" s="266" t="s">
        <v>191</v>
      </c>
      <c r="E61" s="310">
        <v>2507</v>
      </c>
      <c r="F61" s="39">
        <v>41761</v>
      </c>
      <c r="G61" s="64">
        <v>2507</v>
      </c>
      <c r="H61" s="98">
        <f t="shared" si="0"/>
        <v>0</v>
      </c>
      <c r="I61" s="20"/>
    </row>
    <row r="62" spans="1:9" x14ac:dyDescent="0.25">
      <c r="A62" s="269"/>
      <c r="B62" s="270" t="s">
        <v>1578</v>
      </c>
      <c r="C62" s="522" t="s">
        <v>2819</v>
      </c>
      <c r="D62" s="266" t="s">
        <v>47</v>
      </c>
      <c r="E62" s="310">
        <v>2945</v>
      </c>
      <c r="F62" s="39">
        <v>41761</v>
      </c>
      <c r="G62" s="64">
        <v>2945</v>
      </c>
      <c r="H62" s="98">
        <f t="shared" si="0"/>
        <v>0</v>
      </c>
      <c r="I62" s="20"/>
    </row>
    <row r="63" spans="1:9" x14ac:dyDescent="0.25">
      <c r="A63" s="269"/>
      <c r="B63" s="270" t="s">
        <v>1579</v>
      </c>
      <c r="C63" s="522" t="s">
        <v>2819</v>
      </c>
      <c r="D63" s="266" t="s">
        <v>250</v>
      </c>
      <c r="E63" s="310">
        <v>8798</v>
      </c>
      <c r="F63" s="39">
        <v>41761</v>
      </c>
      <c r="G63" s="64">
        <v>8798</v>
      </c>
      <c r="H63" s="98">
        <f t="shared" si="0"/>
        <v>0</v>
      </c>
      <c r="I63" s="20"/>
    </row>
    <row r="64" spans="1:9" x14ac:dyDescent="0.25">
      <c r="A64" s="269"/>
      <c r="B64" s="270" t="s">
        <v>1580</v>
      </c>
      <c r="C64" s="522" t="s">
        <v>2819</v>
      </c>
      <c r="D64" s="266" t="s">
        <v>147</v>
      </c>
      <c r="E64" s="310">
        <v>17659.5</v>
      </c>
      <c r="F64" s="39">
        <v>41761</v>
      </c>
      <c r="G64" s="64">
        <v>17659.5</v>
      </c>
      <c r="H64" s="98">
        <f t="shared" si="0"/>
        <v>0</v>
      </c>
      <c r="I64" s="20"/>
    </row>
    <row r="65" spans="1:9" x14ac:dyDescent="0.25">
      <c r="A65" s="269"/>
      <c r="B65" s="270" t="s">
        <v>1581</v>
      </c>
      <c r="C65" s="522" t="s">
        <v>2819</v>
      </c>
      <c r="D65" s="266" t="s">
        <v>3005</v>
      </c>
      <c r="E65" s="310">
        <v>2430</v>
      </c>
      <c r="F65" s="39">
        <v>41761</v>
      </c>
      <c r="G65" s="64">
        <v>2430</v>
      </c>
      <c r="H65" s="98">
        <f t="shared" si="0"/>
        <v>0</v>
      </c>
      <c r="I65" s="18"/>
    </row>
    <row r="66" spans="1:9" x14ac:dyDescent="0.25">
      <c r="A66" s="269"/>
      <c r="B66" s="270" t="s">
        <v>1582</v>
      </c>
      <c r="C66" s="522" t="s">
        <v>2819</v>
      </c>
      <c r="D66" s="266" t="s">
        <v>3006</v>
      </c>
      <c r="E66" s="310">
        <v>2257.5</v>
      </c>
      <c r="F66" s="39">
        <v>41761</v>
      </c>
      <c r="G66" s="64">
        <v>2257.5</v>
      </c>
      <c r="H66" s="98">
        <f t="shared" si="0"/>
        <v>0</v>
      </c>
      <c r="I66" s="20"/>
    </row>
    <row r="67" spans="1:9" x14ac:dyDescent="0.25">
      <c r="A67" s="269"/>
      <c r="B67" s="270" t="s">
        <v>1583</v>
      </c>
      <c r="C67" s="522" t="s">
        <v>2819</v>
      </c>
      <c r="D67" s="266" t="s">
        <v>561</v>
      </c>
      <c r="E67" s="310">
        <v>19642</v>
      </c>
      <c r="F67" s="39">
        <v>41761</v>
      </c>
      <c r="G67" s="64">
        <v>19642</v>
      </c>
      <c r="H67" s="322">
        <f t="shared" si="0"/>
        <v>0</v>
      </c>
    </row>
    <row r="68" spans="1:9" x14ac:dyDescent="0.25">
      <c r="A68" s="269"/>
      <c r="B68" s="270" t="s">
        <v>1584</v>
      </c>
      <c r="C68" s="522" t="s">
        <v>2819</v>
      </c>
      <c r="D68" s="266" t="s">
        <v>488</v>
      </c>
      <c r="E68" s="310">
        <v>1694</v>
      </c>
      <c r="F68" s="39">
        <v>41760</v>
      </c>
      <c r="G68" s="52">
        <v>1694</v>
      </c>
      <c r="H68" s="98">
        <f t="shared" si="0"/>
        <v>0</v>
      </c>
    </row>
    <row r="69" spans="1:9" x14ac:dyDescent="0.25">
      <c r="A69" s="269"/>
      <c r="B69" s="270" t="s">
        <v>1585</v>
      </c>
      <c r="C69" s="522" t="s">
        <v>2819</v>
      </c>
      <c r="D69" s="266" t="s">
        <v>133</v>
      </c>
      <c r="E69" s="310">
        <v>45819</v>
      </c>
      <c r="F69" s="39">
        <v>41760</v>
      </c>
      <c r="G69" s="52">
        <v>45819</v>
      </c>
      <c r="H69" s="289">
        <f t="shared" ref="H69" si="1">E69-G69</f>
        <v>0</v>
      </c>
    </row>
    <row r="70" spans="1:9" x14ac:dyDescent="0.25">
      <c r="A70" s="269"/>
      <c r="B70" s="270" t="s">
        <v>1586</v>
      </c>
      <c r="C70" s="522" t="s">
        <v>2819</v>
      </c>
      <c r="D70" s="266" t="s">
        <v>1036</v>
      </c>
      <c r="E70" s="310">
        <v>6007</v>
      </c>
      <c r="F70" s="39">
        <v>41760</v>
      </c>
      <c r="G70" s="52">
        <v>6007</v>
      </c>
      <c r="H70" s="98">
        <f>E70-G70</f>
        <v>0</v>
      </c>
      <c r="I70" s="20"/>
    </row>
    <row r="71" spans="1:9" x14ac:dyDescent="0.25">
      <c r="A71" s="269"/>
      <c r="B71" s="270" t="s">
        <v>1588</v>
      </c>
      <c r="C71" s="522" t="s">
        <v>2819</v>
      </c>
      <c r="D71" s="266" t="s">
        <v>351</v>
      </c>
      <c r="E71" s="310">
        <v>936</v>
      </c>
      <c r="F71" s="39">
        <v>41761</v>
      </c>
      <c r="G71" s="52">
        <v>936</v>
      </c>
      <c r="H71" s="98">
        <f>E71-G71</f>
        <v>0</v>
      </c>
      <c r="I71" s="20"/>
    </row>
    <row r="72" spans="1:9" x14ac:dyDescent="0.25">
      <c r="A72" s="269"/>
      <c r="B72" s="270" t="s">
        <v>1589</v>
      </c>
      <c r="C72" s="522" t="s">
        <v>2819</v>
      </c>
      <c r="D72" s="266" t="s">
        <v>144</v>
      </c>
      <c r="E72" s="310">
        <v>6489</v>
      </c>
      <c r="F72" s="39">
        <v>41761</v>
      </c>
      <c r="G72" s="52">
        <v>6489</v>
      </c>
      <c r="H72" s="98">
        <f t="shared" ref="H72:H132" si="2">E72-G72</f>
        <v>0</v>
      </c>
      <c r="I72" s="20"/>
    </row>
    <row r="73" spans="1:9" x14ac:dyDescent="0.25">
      <c r="A73" s="269"/>
      <c r="B73" s="270" t="s">
        <v>1590</v>
      </c>
      <c r="C73" s="522" t="s">
        <v>2819</v>
      </c>
      <c r="D73" s="266" t="s">
        <v>163</v>
      </c>
      <c r="E73" s="310">
        <v>2524</v>
      </c>
      <c r="F73" s="39">
        <v>41760</v>
      </c>
      <c r="G73" s="52">
        <v>2524</v>
      </c>
      <c r="H73" s="98">
        <f t="shared" si="2"/>
        <v>0</v>
      </c>
      <c r="I73" s="20"/>
    </row>
    <row r="74" spans="1:9" x14ac:dyDescent="0.25">
      <c r="A74" s="269"/>
      <c r="B74" s="270" t="s">
        <v>1591</v>
      </c>
      <c r="C74" s="522" t="s">
        <v>2819</v>
      </c>
      <c r="D74" s="266" t="s">
        <v>68</v>
      </c>
      <c r="E74" s="310">
        <v>6799.5</v>
      </c>
      <c r="F74" s="536"/>
      <c r="G74" s="506"/>
      <c r="H74" s="98">
        <f t="shared" si="2"/>
        <v>6799.5</v>
      </c>
      <c r="I74" s="20"/>
    </row>
    <row r="75" spans="1:9" x14ac:dyDescent="0.25">
      <c r="A75" s="269"/>
      <c r="B75" s="270" t="s">
        <v>1592</v>
      </c>
      <c r="C75" s="522" t="s">
        <v>2819</v>
      </c>
      <c r="D75" s="266" t="s">
        <v>64</v>
      </c>
      <c r="E75" s="310">
        <v>17063.5</v>
      </c>
      <c r="F75" s="39">
        <v>41761</v>
      </c>
      <c r="G75" s="52">
        <v>17063.5</v>
      </c>
      <c r="H75" s="98">
        <f t="shared" si="2"/>
        <v>0</v>
      </c>
      <c r="I75" s="20"/>
    </row>
    <row r="76" spans="1:9" x14ac:dyDescent="0.25">
      <c r="A76" s="269"/>
      <c r="B76" s="270" t="s">
        <v>1593</v>
      </c>
      <c r="C76" s="522" t="s">
        <v>2819</v>
      </c>
      <c r="D76" s="266" t="s">
        <v>62</v>
      </c>
      <c r="E76" s="310">
        <v>23742.5</v>
      </c>
      <c r="F76" s="43" t="s">
        <v>3007</v>
      </c>
      <c r="G76" s="52">
        <v>23742.5</v>
      </c>
      <c r="H76" s="98">
        <f t="shared" si="2"/>
        <v>0</v>
      </c>
      <c r="I76" s="20"/>
    </row>
    <row r="77" spans="1:9" x14ac:dyDescent="0.25">
      <c r="A77" s="269"/>
      <c r="B77" s="270" t="s">
        <v>1594</v>
      </c>
      <c r="C77" s="522" t="s">
        <v>2819</v>
      </c>
      <c r="D77" s="266" t="s">
        <v>19</v>
      </c>
      <c r="E77" s="310">
        <v>660156.42000000004</v>
      </c>
      <c r="F77" s="536"/>
      <c r="G77" s="506"/>
      <c r="H77" s="98">
        <f t="shared" si="2"/>
        <v>660156.42000000004</v>
      </c>
      <c r="I77" s="20"/>
    </row>
    <row r="78" spans="1:9" x14ac:dyDescent="0.25">
      <c r="A78" s="269"/>
      <c r="B78" s="270" t="s">
        <v>1595</v>
      </c>
      <c r="C78" s="522" t="s">
        <v>2819</v>
      </c>
      <c r="D78" s="266" t="s">
        <v>160</v>
      </c>
      <c r="E78" s="310">
        <v>119570.12</v>
      </c>
      <c r="F78" s="42" t="s">
        <v>3008</v>
      </c>
      <c r="G78" s="52">
        <v>119570.12</v>
      </c>
      <c r="H78" s="98">
        <f t="shared" si="2"/>
        <v>0</v>
      </c>
      <c r="I78" s="20"/>
    </row>
    <row r="79" spans="1:9" x14ac:dyDescent="0.25">
      <c r="A79" s="269"/>
      <c r="B79" s="270" t="s">
        <v>1596</v>
      </c>
      <c r="C79" s="522" t="s">
        <v>2819</v>
      </c>
      <c r="D79" s="266" t="s">
        <v>160</v>
      </c>
      <c r="E79" s="310">
        <v>17564.05</v>
      </c>
      <c r="F79" s="535" t="s">
        <v>3009</v>
      </c>
      <c r="G79" s="52">
        <v>17564.05</v>
      </c>
      <c r="H79" s="98">
        <f t="shared" si="2"/>
        <v>0</v>
      </c>
      <c r="I79" s="20"/>
    </row>
    <row r="80" spans="1:9" x14ac:dyDescent="0.25">
      <c r="A80" s="269"/>
      <c r="B80" s="270" t="s">
        <v>1597</v>
      </c>
      <c r="C80" s="522" t="s">
        <v>2819</v>
      </c>
      <c r="D80" s="266" t="s">
        <v>163</v>
      </c>
      <c r="E80" s="310">
        <v>1767.2</v>
      </c>
      <c r="F80" s="39">
        <v>41762</v>
      </c>
      <c r="G80" s="52">
        <v>1767.2</v>
      </c>
      <c r="H80" s="98">
        <f t="shared" si="2"/>
        <v>0</v>
      </c>
      <c r="I80" s="20"/>
    </row>
    <row r="81" spans="1:9" x14ac:dyDescent="0.25">
      <c r="A81" s="269"/>
      <c r="B81" s="270" t="s">
        <v>1598</v>
      </c>
      <c r="C81" s="522" t="s">
        <v>2819</v>
      </c>
      <c r="D81" s="266" t="s">
        <v>169</v>
      </c>
      <c r="E81" s="310">
        <v>23875.200000000001</v>
      </c>
      <c r="F81" s="39">
        <v>41762</v>
      </c>
      <c r="G81" s="52">
        <v>23875.200000000001</v>
      </c>
      <c r="H81" s="98">
        <f t="shared" si="2"/>
        <v>0</v>
      </c>
      <c r="I81" s="20"/>
    </row>
    <row r="82" spans="1:9" x14ac:dyDescent="0.25">
      <c r="A82" s="269"/>
      <c r="B82" s="270" t="s">
        <v>1599</v>
      </c>
      <c r="C82" s="522" t="s">
        <v>2819</v>
      </c>
      <c r="D82" s="266" t="s">
        <v>168</v>
      </c>
      <c r="E82" s="310">
        <v>25444.6</v>
      </c>
      <c r="F82" s="39">
        <v>41762</v>
      </c>
      <c r="G82" s="52">
        <v>25444.6</v>
      </c>
      <c r="H82" s="98">
        <f t="shared" si="2"/>
        <v>0</v>
      </c>
      <c r="I82" s="20"/>
    </row>
    <row r="83" spans="1:9" x14ac:dyDescent="0.25">
      <c r="A83" s="269"/>
      <c r="B83" s="270" t="s">
        <v>1601</v>
      </c>
      <c r="C83" s="522" t="s">
        <v>2819</v>
      </c>
      <c r="D83" s="266" t="s">
        <v>168</v>
      </c>
      <c r="E83" s="310">
        <v>10338.5</v>
      </c>
      <c r="F83" s="39">
        <v>41762</v>
      </c>
      <c r="G83" s="52">
        <v>10338.5</v>
      </c>
      <c r="H83" s="98">
        <f t="shared" si="2"/>
        <v>0</v>
      </c>
      <c r="I83" s="20"/>
    </row>
    <row r="84" spans="1:9" x14ac:dyDescent="0.25">
      <c r="A84" s="269"/>
      <c r="B84" s="270" t="s">
        <v>1602</v>
      </c>
      <c r="C84" s="522" t="s">
        <v>2819</v>
      </c>
      <c r="D84" s="266" t="s">
        <v>358</v>
      </c>
      <c r="E84" s="310">
        <v>44601</v>
      </c>
      <c r="F84" s="39">
        <v>41766</v>
      </c>
      <c r="G84" s="52">
        <v>44601</v>
      </c>
      <c r="H84" s="98">
        <f t="shared" si="2"/>
        <v>0</v>
      </c>
      <c r="I84" s="20"/>
    </row>
    <row r="85" spans="1:9" x14ac:dyDescent="0.25">
      <c r="A85" s="269"/>
      <c r="B85" s="270" t="s">
        <v>1604</v>
      </c>
      <c r="C85" s="522" t="s">
        <v>2819</v>
      </c>
      <c r="D85" s="266" t="s">
        <v>358</v>
      </c>
      <c r="E85" s="310">
        <v>22494.55</v>
      </c>
      <c r="F85" s="39">
        <v>41766</v>
      </c>
      <c r="G85" s="52">
        <v>22494.55</v>
      </c>
      <c r="H85" s="98">
        <f t="shared" si="2"/>
        <v>0</v>
      </c>
      <c r="I85" s="20"/>
    </row>
    <row r="86" spans="1:9" x14ac:dyDescent="0.25">
      <c r="A86" s="269"/>
      <c r="B86" s="270" t="s">
        <v>1606</v>
      </c>
      <c r="C86" s="522" t="s">
        <v>2819</v>
      </c>
      <c r="D86" s="266" t="s">
        <v>2933</v>
      </c>
      <c r="E86" s="310">
        <v>16723</v>
      </c>
      <c r="F86" s="39">
        <v>41762</v>
      </c>
      <c r="G86" s="52">
        <v>16723</v>
      </c>
      <c r="H86" s="98">
        <f t="shared" si="2"/>
        <v>0</v>
      </c>
      <c r="I86" s="20"/>
    </row>
    <row r="87" spans="1:9" x14ac:dyDescent="0.25">
      <c r="A87" s="269"/>
      <c r="B87" s="270" t="s">
        <v>1607</v>
      </c>
      <c r="C87" s="522" t="s">
        <v>2819</v>
      </c>
      <c r="D87" s="266" t="s">
        <v>1112</v>
      </c>
      <c r="E87" s="310">
        <v>6200</v>
      </c>
      <c r="F87" s="39">
        <v>41762</v>
      </c>
      <c r="G87" s="64">
        <v>6200</v>
      </c>
      <c r="H87" s="98">
        <f t="shared" si="2"/>
        <v>0</v>
      </c>
      <c r="I87" s="20"/>
    </row>
    <row r="88" spans="1:9" x14ac:dyDescent="0.25">
      <c r="A88" s="269"/>
      <c r="B88" s="270" t="s">
        <v>1608</v>
      </c>
      <c r="C88" s="522" t="s">
        <v>2819</v>
      </c>
      <c r="D88" s="266" t="s">
        <v>250</v>
      </c>
      <c r="E88" s="310">
        <v>6148.6</v>
      </c>
      <c r="F88" s="39">
        <v>41762</v>
      </c>
      <c r="G88" s="64">
        <v>6148.6</v>
      </c>
      <c r="H88" s="98">
        <f t="shared" si="2"/>
        <v>0</v>
      </c>
      <c r="I88" s="20"/>
    </row>
    <row r="89" spans="1:9" x14ac:dyDescent="0.25">
      <c r="A89" s="269"/>
      <c r="B89" s="270" t="s">
        <v>1609</v>
      </c>
      <c r="C89" s="522" t="s">
        <v>2819</v>
      </c>
      <c r="D89" s="266" t="s">
        <v>554</v>
      </c>
      <c r="E89" s="310">
        <v>15740.4</v>
      </c>
      <c r="F89" s="39">
        <v>41762</v>
      </c>
      <c r="G89" s="64">
        <v>15740.4</v>
      </c>
      <c r="H89" s="98">
        <f t="shared" si="2"/>
        <v>0</v>
      </c>
      <c r="I89" s="20"/>
    </row>
    <row r="90" spans="1:9" x14ac:dyDescent="0.25">
      <c r="A90" s="269"/>
      <c r="B90" s="270" t="s">
        <v>1610</v>
      </c>
      <c r="C90" s="522" t="s">
        <v>2819</v>
      </c>
      <c r="D90" s="266" t="s">
        <v>22</v>
      </c>
      <c r="E90" s="310">
        <v>14244.6</v>
      </c>
      <c r="F90" s="39">
        <v>41762</v>
      </c>
      <c r="G90" s="64">
        <v>14244.6</v>
      </c>
      <c r="H90" s="98">
        <f t="shared" si="2"/>
        <v>0</v>
      </c>
      <c r="I90" s="20"/>
    </row>
    <row r="91" spans="1:9" x14ac:dyDescent="0.25">
      <c r="A91" s="269"/>
      <c r="B91" s="270" t="s">
        <v>1611</v>
      </c>
      <c r="C91" s="522" t="s">
        <v>2819</v>
      </c>
      <c r="D91" s="266" t="s">
        <v>667</v>
      </c>
      <c r="E91" s="310">
        <v>8370</v>
      </c>
      <c r="F91" s="39">
        <v>41760</v>
      </c>
      <c r="G91" s="52">
        <v>8370</v>
      </c>
      <c r="H91" s="98">
        <f t="shared" si="2"/>
        <v>0</v>
      </c>
      <c r="I91" s="20"/>
    </row>
    <row r="92" spans="1:9" x14ac:dyDescent="0.25">
      <c r="A92" s="269"/>
      <c r="B92" s="270" t="s">
        <v>1612</v>
      </c>
      <c r="C92" s="522" t="s">
        <v>2819</v>
      </c>
      <c r="D92" s="266" t="s">
        <v>160</v>
      </c>
      <c r="E92" s="310">
        <v>34170.25</v>
      </c>
      <c r="F92" s="42" t="s">
        <v>3010</v>
      </c>
      <c r="G92" s="52">
        <v>34170.25</v>
      </c>
      <c r="H92" s="98">
        <f t="shared" si="2"/>
        <v>0</v>
      </c>
      <c r="I92" s="20"/>
    </row>
    <row r="93" spans="1:9" x14ac:dyDescent="0.25">
      <c r="A93" s="269"/>
      <c r="B93" s="270" t="s">
        <v>1613</v>
      </c>
      <c r="C93" s="522" t="s">
        <v>2819</v>
      </c>
      <c r="D93" s="266" t="s">
        <v>1669</v>
      </c>
      <c r="E93" s="310">
        <v>15534.6</v>
      </c>
      <c r="F93" s="39">
        <v>41761</v>
      </c>
      <c r="G93" s="52">
        <v>15534.6</v>
      </c>
      <c r="H93" s="98">
        <f t="shared" si="2"/>
        <v>0</v>
      </c>
      <c r="I93" s="20"/>
    </row>
    <row r="94" spans="1:9" x14ac:dyDescent="0.25">
      <c r="A94" s="269"/>
      <c r="B94" s="270" t="s">
        <v>1614</v>
      </c>
      <c r="C94" s="522" t="s">
        <v>2819</v>
      </c>
      <c r="D94" s="266" t="s">
        <v>307</v>
      </c>
      <c r="E94" s="310">
        <v>17534.400000000001</v>
      </c>
      <c r="F94" s="42" t="s">
        <v>3465</v>
      </c>
      <c r="G94" s="52">
        <v>17534.400000000001</v>
      </c>
      <c r="H94" s="98">
        <f t="shared" si="2"/>
        <v>0</v>
      </c>
      <c r="I94" s="20"/>
    </row>
    <row r="95" spans="1:9" x14ac:dyDescent="0.25">
      <c r="A95" s="269"/>
      <c r="B95" s="270" t="s">
        <v>1616</v>
      </c>
      <c r="C95" s="522" t="s">
        <v>2819</v>
      </c>
      <c r="D95" s="266" t="s">
        <v>392</v>
      </c>
      <c r="E95" s="310">
        <v>4709.6000000000004</v>
      </c>
      <c r="F95" s="39">
        <v>41760</v>
      </c>
      <c r="G95" s="52">
        <v>4709.6000000000004</v>
      </c>
      <c r="H95" s="98">
        <f t="shared" si="2"/>
        <v>0</v>
      </c>
      <c r="I95" s="20"/>
    </row>
    <row r="96" spans="1:9" x14ac:dyDescent="0.25">
      <c r="A96" s="269"/>
      <c r="B96" s="270" t="s">
        <v>1617</v>
      </c>
      <c r="C96" s="522" t="s">
        <v>2819</v>
      </c>
      <c r="D96" s="266" t="s">
        <v>147</v>
      </c>
      <c r="E96" s="310">
        <v>120</v>
      </c>
      <c r="F96" s="39">
        <v>41760</v>
      </c>
      <c r="G96" s="52">
        <v>120</v>
      </c>
      <c r="H96" s="98">
        <f t="shared" si="2"/>
        <v>0</v>
      </c>
      <c r="I96" s="20"/>
    </row>
    <row r="97" spans="1:9" x14ac:dyDescent="0.25">
      <c r="A97" s="269"/>
      <c r="B97" s="270" t="s">
        <v>1618</v>
      </c>
      <c r="C97" s="522" t="s">
        <v>2819</v>
      </c>
      <c r="D97" s="266" t="s">
        <v>616</v>
      </c>
      <c r="E97" s="310">
        <v>56100</v>
      </c>
      <c r="F97" s="42" t="s">
        <v>2998</v>
      </c>
      <c r="G97" s="52">
        <v>56100</v>
      </c>
      <c r="H97" s="98">
        <f t="shared" si="2"/>
        <v>0</v>
      </c>
      <c r="I97" s="20"/>
    </row>
    <row r="98" spans="1:9" x14ac:dyDescent="0.25">
      <c r="A98" s="269"/>
      <c r="B98" s="270" t="s">
        <v>1619</v>
      </c>
      <c r="C98" s="522" t="s">
        <v>2819</v>
      </c>
      <c r="D98" s="266" t="s">
        <v>14</v>
      </c>
      <c r="E98" s="310">
        <v>11990.5</v>
      </c>
      <c r="F98" s="39">
        <v>41761</v>
      </c>
      <c r="G98" s="52">
        <v>11990.5</v>
      </c>
      <c r="H98" s="98">
        <f t="shared" si="2"/>
        <v>0</v>
      </c>
      <c r="I98" s="20"/>
    </row>
    <row r="99" spans="1:9" x14ac:dyDescent="0.25">
      <c r="A99" s="269"/>
      <c r="B99" s="270" t="s">
        <v>1620</v>
      </c>
      <c r="C99" s="522" t="s">
        <v>2819</v>
      </c>
      <c r="D99" s="266" t="s">
        <v>65</v>
      </c>
      <c r="E99" s="310">
        <v>1005</v>
      </c>
      <c r="F99" s="39">
        <v>41760</v>
      </c>
      <c r="G99" s="52">
        <v>1005</v>
      </c>
      <c r="H99" s="98">
        <f t="shared" si="2"/>
        <v>0</v>
      </c>
      <c r="I99" s="20"/>
    </row>
    <row r="100" spans="1:9" x14ac:dyDescent="0.25">
      <c r="A100" s="269"/>
      <c r="B100" s="270" t="s">
        <v>1621</v>
      </c>
      <c r="C100" s="522" t="s">
        <v>2819</v>
      </c>
      <c r="D100" s="266" t="s">
        <v>435</v>
      </c>
      <c r="E100" s="310">
        <v>3404.6</v>
      </c>
      <c r="F100" s="43" t="s">
        <v>3011</v>
      </c>
      <c r="G100" s="52">
        <v>3404.6</v>
      </c>
      <c r="H100" s="98">
        <f t="shared" si="2"/>
        <v>0</v>
      </c>
      <c r="I100" s="20"/>
    </row>
    <row r="101" spans="1:9" x14ac:dyDescent="0.25">
      <c r="A101" s="269"/>
      <c r="B101" s="270" t="s">
        <v>1623</v>
      </c>
      <c r="C101" s="522" t="s">
        <v>2819</v>
      </c>
      <c r="D101" s="266" t="s">
        <v>16</v>
      </c>
      <c r="E101" s="327">
        <v>14363</v>
      </c>
      <c r="F101" s="39">
        <v>41781</v>
      </c>
      <c r="G101" s="52">
        <v>14363</v>
      </c>
      <c r="H101" s="98">
        <f t="shared" si="2"/>
        <v>0</v>
      </c>
      <c r="I101" s="20"/>
    </row>
    <row r="102" spans="1:9" x14ac:dyDescent="0.25">
      <c r="A102" s="269">
        <v>41761</v>
      </c>
      <c r="B102" s="270" t="s">
        <v>1625</v>
      </c>
      <c r="C102" s="522" t="s">
        <v>2819</v>
      </c>
      <c r="D102" s="266" t="s">
        <v>11</v>
      </c>
      <c r="E102" s="310">
        <v>45346.5</v>
      </c>
      <c r="F102" s="39">
        <v>41777</v>
      </c>
      <c r="G102" s="52">
        <v>45346.5</v>
      </c>
      <c r="H102" s="98">
        <f t="shared" si="2"/>
        <v>0</v>
      </c>
      <c r="I102" s="266" t="s">
        <v>12</v>
      </c>
    </row>
    <row r="103" spans="1:9" x14ac:dyDescent="0.25">
      <c r="A103" s="269"/>
      <c r="B103" s="270" t="s">
        <v>1626</v>
      </c>
      <c r="C103" s="522" t="s">
        <v>2819</v>
      </c>
      <c r="D103" s="266" t="s">
        <v>98</v>
      </c>
      <c r="E103" s="310">
        <v>11913.5</v>
      </c>
      <c r="F103" s="39">
        <v>41761</v>
      </c>
      <c r="G103" s="52">
        <v>11913.5</v>
      </c>
      <c r="H103" s="98">
        <f t="shared" si="2"/>
        <v>0</v>
      </c>
      <c r="I103" s="66" t="s">
        <v>12</v>
      </c>
    </row>
    <row r="104" spans="1:9" x14ac:dyDescent="0.25">
      <c r="A104" s="269"/>
      <c r="B104" s="270" t="s">
        <v>1627</v>
      </c>
      <c r="C104" s="522" t="s">
        <v>2819</v>
      </c>
      <c r="D104" s="266" t="s">
        <v>2537</v>
      </c>
      <c r="E104" s="310">
        <v>5481.5</v>
      </c>
      <c r="F104" s="39">
        <v>41761</v>
      </c>
      <c r="G104" s="52">
        <v>5481.5</v>
      </c>
      <c r="H104" s="98">
        <f t="shared" si="2"/>
        <v>0</v>
      </c>
      <c r="I104" s="266" t="s">
        <v>12</v>
      </c>
    </row>
    <row r="105" spans="1:9" x14ac:dyDescent="0.25">
      <c r="A105" s="269"/>
      <c r="B105" s="270" t="s">
        <v>1628</v>
      </c>
      <c r="C105" s="522" t="s">
        <v>2819</v>
      </c>
      <c r="D105" s="266" t="s">
        <v>46</v>
      </c>
      <c r="E105" s="310">
        <v>3624</v>
      </c>
      <c r="F105" s="39">
        <v>41761</v>
      </c>
      <c r="G105" s="52">
        <v>3624</v>
      </c>
      <c r="H105" s="98">
        <f t="shared" si="2"/>
        <v>0</v>
      </c>
      <c r="I105" s="266" t="s">
        <v>65</v>
      </c>
    </row>
    <row r="106" spans="1:9" x14ac:dyDescent="0.25">
      <c r="A106" s="269"/>
      <c r="B106" s="270" t="s">
        <v>1629</v>
      </c>
      <c r="C106" s="522" t="s">
        <v>2819</v>
      </c>
      <c r="D106" s="266" t="s">
        <v>129</v>
      </c>
      <c r="E106" s="310">
        <v>712</v>
      </c>
      <c r="F106" s="39">
        <v>41761</v>
      </c>
      <c r="G106" s="52">
        <v>712</v>
      </c>
      <c r="H106" s="98">
        <f t="shared" si="2"/>
        <v>0</v>
      </c>
      <c r="I106" s="266"/>
    </row>
    <row r="107" spans="1:9" x14ac:dyDescent="0.25">
      <c r="A107" s="269"/>
      <c r="B107" s="270" t="s">
        <v>1630</v>
      </c>
      <c r="C107" s="522" t="s">
        <v>2819</v>
      </c>
      <c r="D107" s="266" t="s">
        <v>245</v>
      </c>
      <c r="E107" s="310">
        <v>23328</v>
      </c>
      <c r="F107" s="39">
        <v>41762</v>
      </c>
      <c r="G107" s="52">
        <v>23328</v>
      </c>
      <c r="H107" s="98">
        <f t="shared" si="2"/>
        <v>0</v>
      </c>
      <c r="I107" s="266" t="s">
        <v>27</v>
      </c>
    </row>
    <row r="108" spans="1:9" x14ac:dyDescent="0.25">
      <c r="A108" s="269"/>
      <c r="B108" s="270" t="s">
        <v>1632</v>
      </c>
      <c r="C108" s="522" t="s">
        <v>2819</v>
      </c>
      <c r="D108" s="266" t="s">
        <v>149</v>
      </c>
      <c r="E108" s="310">
        <v>12964</v>
      </c>
      <c r="F108" s="39">
        <v>41762</v>
      </c>
      <c r="G108" s="52">
        <v>12964</v>
      </c>
      <c r="H108" s="98">
        <f t="shared" si="2"/>
        <v>0</v>
      </c>
      <c r="I108" s="266" t="s">
        <v>27</v>
      </c>
    </row>
    <row r="109" spans="1:9" x14ac:dyDescent="0.25">
      <c r="A109" s="269"/>
      <c r="B109" s="270" t="s">
        <v>1634</v>
      </c>
      <c r="C109" s="522" t="s">
        <v>2819</v>
      </c>
      <c r="D109" s="266" t="s">
        <v>244</v>
      </c>
      <c r="E109" s="310">
        <v>21016</v>
      </c>
      <c r="F109" s="535" t="s">
        <v>3012</v>
      </c>
      <c r="G109" s="52">
        <v>21016</v>
      </c>
      <c r="H109" s="98">
        <f t="shared" si="2"/>
        <v>0</v>
      </c>
      <c r="I109" s="266"/>
    </row>
    <row r="110" spans="1:9" ht="15.75" x14ac:dyDescent="0.25">
      <c r="A110" s="269"/>
      <c r="B110" s="537" t="s">
        <v>1635</v>
      </c>
      <c r="C110" s="538" t="s">
        <v>3013</v>
      </c>
      <c r="D110" s="266" t="s">
        <v>2605</v>
      </c>
      <c r="E110" s="310">
        <v>38435.65</v>
      </c>
      <c r="F110" s="535" t="s">
        <v>3014</v>
      </c>
      <c r="G110" s="52">
        <v>38435.65</v>
      </c>
      <c r="H110" s="98">
        <f t="shared" si="2"/>
        <v>0</v>
      </c>
      <c r="I110" s="266"/>
    </row>
    <row r="111" spans="1:9" ht="15.75" x14ac:dyDescent="0.25">
      <c r="A111" s="269"/>
      <c r="B111" s="537" t="s">
        <v>1638</v>
      </c>
      <c r="C111" s="538" t="s">
        <v>3013</v>
      </c>
      <c r="D111" s="266" t="s">
        <v>2603</v>
      </c>
      <c r="E111" s="310">
        <v>76639</v>
      </c>
      <c r="F111" s="535" t="s">
        <v>3015</v>
      </c>
      <c r="G111" s="52">
        <v>76639</v>
      </c>
      <c r="H111" s="98">
        <f t="shared" si="2"/>
        <v>0</v>
      </c>
      <c r="I111" s="266" t="s">
        <v>27</v>
      </c>
    </row>
    <row r="112" spans="1:9" ht="15.75" x14ac:dyDescent="0.25">
      <c r="A112" s="269"/>
      <c r="B112" s="537" t="s">
        <v>1639</v>
      </c>
      <c r="C112" s="538" t="s">
        <v>3013</v>
      </c>
      <c r="D112" s="266" t="s">
        <v>111</v>
      </c>
      <c r="E112" s="310">
        <v>19359</v>
      </c>
      <c r="F112" s="39">
        <v>41771</v>
      </c>
      <c r="G112" s="52">
        <v>19359</v>
      </c>
      <c r="H112" s="98">
        <f t="shared" si="2"/>
        <v>0</v>
      </c>
      <c r="I112" s="266" t="s">
        <v>217</v>
      </c>
    </row>
    <row r="113" spans="1:9" ht="15.75" x14ac:dyDescent="0.25">
      <c r="A113" s="269"/>
      <c r="B113" s="537" t="s">
        <v>1640</v>
      </c>
      <c r="C113" s="538" t="s">
        <v>3013</v>
      </c>
      <c r="D113" s="266" t="s">
        <v>14</v>
      </c>
      <c r="E113" s="310">
        <v>5346.5</v>
      </c>
      <c r="F113" s="39">
        <v>41761</v>
      </c>
      <c r="G113" s="52">
        <v>5346.5</v>
      </c>
      <c r="H113" s="98">
        <f t="shared" si="2"/>
        <v>0</v>
      </c>
      <c r="I113" s="266" t="s">
        <v>65</v>
      </c>
    </row>
    <row r="114" spans="1:9" ht="15.75" x14ac:dyDescent="0.25">
      <c r="A114" s="269"/>
      <c r="B114" s="537" t="s">
        <v>1641</v>
      </c>
      <c r="C114" s="538" t="s">
        <v>3013</v>
      </c>
      <c r="D114" s="266" t="s">
        <v>366</v>
      </c>
      <c r="E114" s="310">
        <v>3931</v>
      </c>
      <c r="F114" s="39">
        <v>41761</v>
      </c>
      <c r="G114" s="52">
        <v>3931</v>
      </c>
      <c r="H114" s="98">
        <f t="shared" si="2"/>
        <v>0</v>
      </c>
      <c r="I114" s="266" t="s">
        <v>217</v>
      </c>
    </row>
    <row r="115" spans="1:9" ht="15.75" x14ac:dyDescent="0.25">
      <c r="A115" s="269"/>
      <c r="B115" s="537" t="s">
        <v>1643</v>
      </c>
      <c r="C115" s="538" t="s">
        <v>3013</v>
      </c>
      <c r="D115" s="266" t="s">
        <v>49</v>
      </c>
      <c r="E115" s="310">
        <v>4531</v>
      </c>
      <c r="F115" s="39">
        <v>41761</v>
      </c>
      <c r="G115" s="52">
        <v>4531</v>
      </c>
      <c r="H115" s="98">
        <f t="shared" si="2"/>
        <v>0</v>
      </c>
      <c r="I115" s="266"/>
    </row>
    <row r="116" spans="1:9" ht="15.75" x14ac:dyDescent="0.25">
      <c r="A116" s="269"/>
      <c r="B116" s="537" t="s">
        <v>1645</v>
      </c>
      <c r="C116" s="538" t="s">
        <v>3013</v>
      </c>
      <c r="D116" s="266" t="s">
        <v>245</v>
      </c>
      <c r="E116" s="310">
        <v>1020</v>
      </c>
      <c r="F116" s="39">
        <v>41762</v>
      </c>
      <c r="G116" s="52">
        <v>1020</v>
      </c>
      <c r="H116" s="98">
        <f t="shared" si="2"/>
        <v>0</v>
      </c>
      <c r="I116" s="266" t="s">
        <v>27</v>
      </c>
    </row>
    <row r="117" spans="1:9" ht="15.75" x14ac:dyDescent="0.25">
      <c r="A117" s="269"/>
      <c r="B117" s="537" t="s">
        <v>1646</v>
      </c>
      <c r="C117" s="538" t="s">
        <v>3013</v>
      </c>
      <c r="D117" s="266" t="s">
        <v>92</v>
      </c>
      <c r="E117" s="310">
        <v>2144</v>
      </c>
      <c r="F117" s="39">
        <v>41762</v>
      </c>
      <c r="G117" s="52">
        <v>2144</v>
      </c>
      <c r="H117" s="98">
        <f t="shared" si="2"/>
        <v>0</v>
      </c>
      <c r="I117" s="266" t="s">
        <v>27</v>
      </c>
    </row>
    <row r="118" spans="1:9" ht="15.75" x14ac:dyDescent="0.25">
      <c r="A118" s="269"/>
      <c r="B118" s="537" t="s">
        <v>1647</v>
      </c>
      <c r="C118" s="538" t="s">
        <v>3013</v>
      </c>
      <c r="D118" s="266" t="s">
        <v>55</v>
      </c>
      <c r="E118" s="310">
        <v>13024</v>
      </c>
      <c r="F118" s="39">
        <v>41761</v>
      </c>
      <c r="G118" s="52">
        <v>13024</v>
      </c>
      <c r="H118" s="98">
        <f t="shared" si="2"/>
        <v>0</v>
      </c>
      <c r="I118" s="266" t="s">
        <v>8</v>
      </c>
    </row>
    <row r="119" spans="1:9" ht="15.75" x14ac:dyDescent="0.25">
      <c r="A119" s="269"/>
      <c r="B119" s="537" t="s">
        <v>1648</v>
      </c>
      <c r="C119" s="538" t="s">
        <v>3013</v>
      </c>
      <c r="D119" s="266" t="s">
        <v>36</v>
      </c>
      <c r="E119" s="315">
        <v>32064</v>
      </c>
      <c r="F119" s="55" t="s">
        <v>3016</v>
      </c>
      <c r="G119" s="52">
        <v>32064</v>
      </c>
      <c r="H119" s="98">
        <f t="shared" si="2"/>
        <v>0</v>
      </c>
      <c r="I119" s="266" t="s">
        <v>21</v>
      </c>
    </row>
    <row r="120" spans="1:9" ht="15.75" x14ac:dyDescent="0.25">
      <c r="A120" s="269"/>
      <c r="B120" s="537" t="s">
        <v>1650</v>
      </c>
      <c r="C120" s="538" t="s">
        <v>3013</v>
      </c>
      <c r="D120" s="266" t="s">
        <v>12</v>
      </c>
      <c r="E120" s="310">
        <v>514</v>
      </c>
      <c r="F120" s="39">
        <v>41761</v>
      </c>
      <c r="G120" s="52">
        <v>514</v>
      </c>
      <c r="H120" s="98">
        <f t="shared" si="2"/>
        <v>0</v>
      </c>
      <c r="I120" s="266"/>
    </row>
    <row r="121" spans="1:9" ht="15.75" x14ac:dyDescent="0.25">
      <c r="A121" s="269"/>
      <c r="B121" s="537" t="s">
        <v>1652</v>
      </c>
      <c r="C121" s="538" t="s">
        <v>3013</v>
      </c>
      <c r="D121" s="266" t="s">
        <v>130</v>
      </c>
      <c r="E121" s="310">
        <v>9921</v>
      </c>
      <c r="F121" s="39">
        <v>41766</v>
      </c>
      <c r="G121" s="52">
        <v>9921</v>
      </c>
      <c r="H121" s="98">
        <f t="shared" si="2"/>
        <v>0</v>
      </c>
      <c r="I121" s="266" t="s">
        <v>21</v>
      </c>
    </row>
    <row r="122" spans="1:9" ht="15.75" x14ac:dyDescent="0.25">
      <c r="A122" s="269"/>
      <c r="B122" s="537" t="s">
        <v>1653</v>
      </c>
      <c r="C122" s="538" t="s">
        <v>3013</v>
      </c>
      <c r="D122" s="266" t="s">
        <v>51</v>
      </c>
      <c r="E122" s="310">
        <v>2443</v>
      </c>
      <c r="F122" s="39">
        <v>41761</v>
      </c>
      <c r="G122" s="52">
        <v>2443</v>
      </c>
      <c r="H122" s="98">
        <f t="shared" si="2"/>
        <v>0</v>
      </c>
      <c r="I122" s="266" t="s">
        <v>21</v>
      </c>
    </row>
    <row r="123" spans="1:9" ht="15.75" x14ac:dyDescent="0.25">
      <c r="A123" s="269"/>
      <c r="B123" s="537" t="s">
        <v>1654</v>
      </c>
      <c r="C123" s="538" t="s">
        <v>3013</v>
      </c>
      <c r="D123" s="266" t="s">
        <v>2302</v>
      </c>
      <c r="E123" s="315">
        <v>8236.5</v>
      </c>
      <c r="F123" s="55" t="s">
        <v>3017</v>
      </c>
      <c r="G123" s="52">
        <v>8236.5</v>
      </c>
      <c r="H123" s="98">
        <f t="shared" si="2"/>
        <v>0</v>
      </c>
      <c r="I123" s="266" t="s">
        <v>21</v>
      </c>
    </row>
    <row r="124" spans="1:9" ht="15.75" x14ac:dyDescent="0.25">
      <c r="A124" s="269"/>
      <c r="B124" s="537" t="s">
        <v>1655</v>
      </c>
      <c r="C124" s="538" t="s">
        <v>3013</v>
      </c>
      <c r="D124" s="266" t="s">
        <v>59</v>
      </c>
      <c r="E124" s="310">
        <v>4171</v>
      </c>
      <c r="F124" s="42" t="s">
        <v>3018</v>
      </c>
      <c r="G124" s="52">
        <v>4171</v>
      </c>
      <c r="H124" s="98">
        <f t="shared" si="2"/>
        <v>0</v>
      </c>
      <c r="I124" s="266" t="s">
        <v>21</v>
      </c>
    </row>
    <row r="125" spans="1:9" ht="15.75" x14ac:dyDescent="0.25">
      <c r="A125" s="269"/>
      <c r="B125" s="537" t="s">
        <v>1656</v>
      </c>
      <c r="C125" s="538" t="s">
        <v>3013</v>
      </c>
      <c r="D125" s="266" t="s">
        <v>91</v>
      </c>
      <c r="E125" s="310">
        <v>4004</v>
      </c>
      <c r="F125" s="39">
        <v>41762</v>
      </c>
      <c r="G125" s="52">
        <v>4004</v>
      </c>
      <c r="H125" s="98">
        <f t="shared" si="2"/>
        <v>0</v>
      </c>
      <c r="I125" s="266" t="s">
        <v>27</v>
      </c>
    </row>
    <row r="126" spans="1:9" ht="15.75" x14ac:dyDescent="0.25">
      <c r="A126" s="269"/>
      <c r="B126" s="537" t="s">
        <v>1657</v>
      </c>
      <c r="C126" s="538" t="s">
        <v>3013</v>
      </c>
      <c r="D126" s="266" t="s">
        <v>58</v>
      </c>
      <c r="E126" s="310">
        <v>14528</v>
      </c>
      <c r="F126" s="39">
        <v>41762</v>
      </c>
      <c r="G126" s="52">
        <v>14528</v>
      </c>
      <c r="H126" s="98">
        <f t="shared" si="2"/>
        <v>0</v>
      </c>
      <c r="I126" s="266" t="s">
        <v>65</v>
      </c>
    </row>
    <row r="127" spans="1:9" ht="15.75" x14ac:dyDescent="0.25">
      <c r="A127" s="269"/>
      <c r="B127" s="537" t="s">
        <v>1658</v>
      </c>
      <c r="C127" s="538" t="s">
        <v>3013</v>
      </c>
      <c r="D127" s="266" t="s">
        <v>8</v>
      </c>
      <c r="E127" s="310">
        <v>8293</v>
      </c>
      <c r="F127" s="39">
        <v>41761</v>
      </c>
      <c r="G127" s="52">
        <v>8293</v>
      </c>
      <c r="H127" s="98">
        <f t="shared" si="2"/>
        <v>0</v>
      </c>
      <c r="I127" s="266" t="s">
        <v>8</v>
      </c>
    </row>
    <row r="128" spans="1:9" ht="15.75" x14ac:dyDescent="0.25">
      <c r="A128" s="269"/>
      <c r="B128" s="537" t="s">
        <v>1659</v>
      </c>
      <c r="C128" s="538" t="s">
        <v>3013</v>
      </c>
      <c r="D128" s="266" t="s">
        <v>8</v>
      </c>
      <c r="E128" s="310">
        <v>717.6</v>
      </c>
      <c r="F128" s="39">
        <v>41761</v>
      </c>
      <c r="G128" s="52">
        <v>717.6</v>
      </c>
      <c r="H128" s="98">
        <f t="shared" si="2"/>
        <v>0</v>
      </c>
      <c r="I128" s="266" t="s">
        <v>8</v>
      </c>
    </row>
    <row r="129" spans="1:9" ht="15.75" x14ac:dyDescent="0.25">
      <c r="A129" s="269"/>
      <c r="B129" s="537" t="s">
        <v>1660</v>
      </c>
      <c r="C129" s="538" t="s">
        <v>3013</v>
      </c>
      <c r="D129" s="266" t="s">
        <v>22</v>
      </c>
      <c r="E129" s="310">
        <v>7013.5</v>
      </c>
      <c r="F129" s="39">
        <v>41761</v>
      </c>
      <c r="G129" s="52">
        <v>7013.5</v>
      </c>
      <c r="H129" s="98">
        <f t="shared" si="2"/>
        <v>0</v>
      </c>
      <c r="I129" s="266"/>
    </row>
    <row r="130" spans="1:9" ht="15.75" x14ac:dyDescent="0.25">
      <c r="A130" s="269"/>
      <c r="B130" s="537" t="s">
        <v>1661</v>
      </c>
      <c r="C130" s="538" t="s">
        <v>3013</v>
      </c>
      <c r="D130" s="266" t="s">
        <v>123</v>
      </c>
      <c r="E130" s="310">
        <v>3427.5</v>
      </c>
      <c r="F130" s="43" t="s">
        <v>3019</v>
      </c>
      <c r="G130" s="52">
        <v>3427.5</v>
      </c>
      <c r="H130" s="98">
        <f t="shared" si="2"/>
        <v>0</v>
      </c>
      <c r="I130" s="266" t="s">
        <v>8</v>
      </c>
    </row>
    <row r="131" spans="1:9" ht="15.75" x14ac:dyDescent="0.25">
      <c r="A131" s="263"/>
      <c r="B131" s="537" t="s">
        <v>1662</v>
      </c>
      <c r="C131" s="538" t="s">
        <v>3013</v>
      </c>
      <c r="D131" s="266" t="s">
        <v>85</v>
      </c>
      <c r="E131" s="310">
        <v>9154</v>
      </c>
      <c r="F131" s="39">
        <v>41762</v>
      </c>
      <c r="G131" s="52">
        <v>9154</v>
      </c>
      <c r="H131" s="98">
        <f t="shared" si="2"/>
        <v>0</v>
      </c>
      <c r="I131" s="266" t="s">
        <v>27</v>
      </c>
    </row>
    <row r="132" spans="1:9" ht="15.75" x14ac:dyDescent="0.25">
      <c r="A132" s="263"/>
      <c r="B132" s="537" t="s">
        <v>1663</v>
      </c>
      <c r="C132" s="538" t="s">
        <v>3013</v>
      </c>
      <c r="D132" s="266" t="s">
        <v>245</v>
      </c>
      <c r="E132" s="310">
        <v>1368</v>
      </c>
      <c r="F132" s="39">
        <v>41762</v>
      </c>
      <c r="G132" s="52">
        <v>1368</v>
      </c>
      <c r="H132" s="289">
        <f t="shared" si="2"/>
        <v>0</v>
      </c>
      <c r="I132" s="266" t="s">
        <v>27</v>
      </c>
    </row>
    <row r="133" spans="1:9" ht="15.75" x14ac:dyDescent="0.25">
      <c r="A133" s="269"/>
      <c r="B133" s="537" t="s">
        <v>1665</v>
      </c>
      <c r="C133" s="538" t="s">
        <v>3013</v>
      </c>
      <c r="D133" s="266" t="s">
        <v>119</v>
      </c>
      <c r="E133" s="310">
        <v>5404</v>
      </c>
      <c r="F133" s="39">
        <v>41761</v>
      </c>
      <c r="G133" s="52">
        <v>5404</v>
      </c>
      <c r="H133" s="98">
        <f>E133-G133</f>
        <v>0</v>
      </c>
      <c r="I133" s="266" t="s">
        <v>21</v>
      </c>
    </row>
    <row r="134" spans="1:9" ht="15.75" x14ac:dyDescent="0.25">
      <c r="A134" s="269"/>
      <c r="B134" s="537" t="s">
        <v>1666</v>
      </c>
      <c r="C134" s="538" t="s">
        <v>3013</v>
      </c>
      <c r="D134" s="266" t="s">
        <v>8</v>
      </c>
      <c r="E134" s="310">
        <v>2563.1999999999998</v>
      </c>
      <c r="F134" s="39">
        <v>41761</v>
      </c>
      <c r="G134" s="52">
        <v>2563.1999999999998</v>
      </c>
      <c r="H134" s="98">
        <f>E134-G134</f>
        <v>0</v>
      </c>
      <c r="I134" s="266" t="s">
        <v>8</v>
      </c>
    </row>
    <row r="135" spans="1:9" ht="15.75" x14ac:dyDescent="0.25">
      <c r="A135" s="269"/>
      <c r="B135" s="537" t="s">
        <v>1667</v>
      </c>
      <c r="C135" s="538" t="s">
        <v>3013</v>
      </c>
      <c r="D135" s="266" t="s">
        <v>129</v>
      </c>
      <c r="E135" s="310">
        <v>2042</v>
      </c>
      <c r="F135" s="39">
        <v>41761</v>
      </c>
      <c r="G135" s="52">
        <v>2042</v>
      </c>
      <c r="H135" s="98">
        <f t="shared" ref="H135:H198" si="3">E135-G135</f>
        <v>0</v>
      </c>
      <c r="I135" s="266"/>
    </row>
    <row r="136" spans="1:9" ht="15.75" x14ac:dyDescent="0.25">
      <c r="A136" s="269"/>
      <c r="B136" s="537" t="s">
        <v>1668</v>
      </c>
      <c r="C136" s="538" t="s">
        <v>3013</v>
      </c>
      <c r="D136" s="266" t="s">
        <v>136</v>
      </c>
      <c r="E136" s="310">
        <v>3662</v>
      </c>
      <c r="F136" s="39">
        <v>41761</v>
      </c>
      <c r="G136" s="52">
        <v>3662</v>
      </c>
      <c r="H136" s="98">
        <f t="shared" si="3"/>
        <v>0</v>
      </c>
      <c r="I136" s="266"/>
    </row>
    <row r="137" spans="1:9" ht="15.75" x14ac:dyDescent="0.25">
      <c r="A137" s="269"/>
      <c r="B137" s="537" t="s">
        <v>1671</v>
      </c>
      <c r="C137" s="538" t="s">
        <v>3013</v>
      </c>
      <c r="D137" s="266" t="s">
        <v>373</v>
      </c>
      <c r="E137" s="310">
        <v>31501.5</v>
      </c>
      <c r="F137" s="39">
        <v>41762</v>
      </c>
      <c r="G137" s="52">
        <v>31501</v>
      </c>
      <c r="H137" s="98">
        <f t="shared" si="3"/>
        <v>0.5</v>
      </c>
      <c r="I137" s="266" t="s">
        <v>65</v>
      </c>
    </row>
    <row r="138" spans="1:9" ht="15.75" x14ac:dyDescent="0.25">
      <c r="A138" s="269"/>
      <c r="B138" s="537" t="s">
        <v>1672</v>
      </c>
      <c r="C138" s="538" t="s">
        <v>3013</v>
      </c>
      <c r="D138" s="266" t="s">
        <v>250</v>
      </c>
      <c r="E138" s="310">
        <v>12265.5</v>
      </c>
      <c r="F138" s="39">
        <v>41762</v>
      </c>
      <c r="G138" s="64">
        <v>12265.5</v>
      </c>
      <c r="H138" s="98">
        <f t="shared" si="3"/>
        <v>0</v>
      </c>
      <c r="I138" s="266" t="s">
        <v>65</v>
      </c>
    </row>
    <row r="139" spans="1:9" ht="15.75" x14ac:dyDescent="0.25">
      <c r="A139" s="269"/>
      <c r="B139" s="537" t="s">
        <v>1673</v>
      </c>
      <c r="C139" s="538" t="s">
        <v>3013</v>
      </c>
      <c r="D139" s="266" t="s">
        <v>57</v>
      </c>
      <c r="E139" s="310">
        <v>940</v>
      </c>
      <c r="F139" s="39">
        <v>41762</v>
      </c>
      <c r="G139" s="64">
        <v>940</v>
      </c>
      <c r="H139" s="98">
        <f t="shared" si="3"/>
        <v>0</v>
      </c>
      <c r="I139" s="266" t="s">
        <v>65</v>
      </c>
    </row>
    <row r="140" spans="1:9" ht="15.75" x14ac:dyDescent="0.25">
      <c r="A140" s="269"/>
      <c r="B140" s="537" t="s">
        <v>1674</v>
      </c>
      <c r="C140" s="538" t="s">
        <v>3013</v>
      </c>
      <c r="D140" s="266" t="s">
        <v>1793</v>
      </c>
      <c r="E140" s="310">
        <v>1518</v>
      </c>
      <c r="F140" s="39">
        <v>41762</v>
      </c>
      <c r="G140" s="64">
        <v>1518</v>
      </c>
      <c r="H140" s="98">
        <f t="shared" si="3"/>
        <v>0</v>
      </c>
      <c r="I140" s="266" t="s">
        <v>65</v>
      </c>
    </row>
    <row r="141" spans="1:9" ht="15.75" x14ac:dyDescent="0.25">
      <c r="A141" s="269"/>
      <c r="B141" s="537" t="s">
        <v>1675</v>
      </c>
      <c r="C141" s="538" t="s">
        <v>3013</v>
      </c>
      <c r="D141" s="266" t="s">
        <v>8</v>
      </c>
      <c r="E141" s="310">
        <v>877</v>
      </c>
      <c r="F141" s="39">
        <v>41761</v>
      </c>
      <c r="G141" s="52">
        <v>877</v>
      </c>
      <c r="H141" s="98">
        <f t="shared" si="3"/>
        <v>0</v>
      </c>
      <c r="I141" s="266" t="s">
        <v>8</v>
      </c>
    </row>
    <row r="142" spans="1:9" ht="15.75" x14ac:dyDescent="0.25">
      <c r="A142" s="269"/>
      <c r="B142" s="537" t="s">
        <v>1676</v>
      </c>
      <c r="C142" s="538" t="s">
        <v>3013</v>
      </c>
      <c r="D142" s="266" t="s">
        <v>8</v>
      </c>
      <c r="E142" s="310">
        <v>375</v>
      </c>
      <c r="F142" s="39">
        <v>41761</v>
      </c>
      <c r="G142" s="52">
        <v>375</v>
      </c>
      <c r="H142" s="98">
        <f t="shared" si="3"/>
        <v>0</v>
      </c>
      <c r="I142" s="266" t="s">
        <v>8</v>
      </c>
    </row>
    <row r="143" spans="1:9" ht="15.75" x14ac:dyDescent="0.25">
      <c r="A143" s="269"/>
      <c r="B143" s="537" t="s">
        <v>1677</v>
      </c>
      <c r="C143" s="538" t="s">
        <v>3013</v>
      </c>
      <c r="D143" s="266" t="s">
        <v>144</v>
      </c>
      <c r="E143" s="310">
        <v>6750</v>
      </c>
      <c r="F143" s="39">
        <v>41762</v>
      </c>
      <c r="G143" s="64">
        <v>6750</v>
      </c>
      <c r="H143" s="98">
        <f t="shared" si="3"/>
        <v>0</v>
      </c>
      <c r="I143" s="266" t="s">
        <v>217</v>
      </c>
    </row>
    <row r="144" spans="1:9" ht="15.75" x14ac:dyDescent="0.25">
      <c r="A144" s="269"/>
      <c r="B144" s="537" t="s">
        <v>1678</v>
      </c>
      <c r="C144" s="538" t="s">
        <v>3013</v>
      </c>
      <c r="D144" s="266" t="s">
        <v>47</v>
      </c>
      <c r="E144" s="310">
        <v>3641</v>
      </c>
      <c r="F144" s="39">
        <v>41762</v>
      </c>
      <c r="G144" s="64">
        <v>3641</v>
      </c>
      <c r="H144" s="98">
        <f t="shared" si="3"/>
        <v>0</v>
      </c>
      <c r="I144" s="266" t="s">
        <v>65</v>
      </c>
    </row>
    <row r="145" spans="1:9" ht="15.75" x14ac:dyDescent="0.25">
      <c r="A145" s="269"/>
      <c r="B145" s="537" t="s">
        <v>1679</v>
      </c>
      <c r="C145" s="538" t="s">
        <v>3013</v>
      </c>
      <c r="D145" s="266" t="s">
        <v>29</v>
      </c>
      <c r="E145" s="310">
        <v>4843</v>
      </c>
      <c r="F145" s="39">
        <v>41762</v>
      </c>
      <c r="G145" s="64">
        <v>4843</v>
      </c>
      <c r="H145" s="98">
        <f t="shared" si="3"/>
        <v>0</v>
      </c>
      <c r="I145" s="266" t="s">
        <v>65</v>
      </c>
    </row>
    <row r="146" spans="1:9" ht="15.75" x14ac:dyDescent="0.25">
      <c r="A146" s="269"/>
      <c r="B146" s="537" t="s">
        <v>1680</v>
      </c>
      <c r="C146" s="538" t="s">
        <v>3013</v>
      </c>
      <c r="D146" s="266" t="s">
        <v>34</v>
      </c>
      <c r="E146" s="310">
        <v>2726.4</v>
      </c>
      <c r="F146" s="43" t="s">
        <v>3020</v>
      </c>
      <c r="G146" s="64">
        <v>2726.4</v>
      </c>
      <c r="H146" s="98">
        <f t="shared" si="3"/>
        <v>0</v>
      </c>
      <c r="I146" s="266" t="s">
        <v>65</v>
      </c>
    </row>
    <row r="147" spans="1:9" ht="15.75" x14ac:dyDescent="0.25">
      <c r="A147" s="269"/>
      <c r="B147" s="537" t="s">
        <v>1681</v>
      </c>
      <c r="C147" s="538" t="s">
        <v>3013</v>
      </c>
      <c r="D147" s="266" t="s">
        <v>191</v>
      </c>
      <c r="E147" s="310">
        <v>2263</v>
      </c>
      <c r="F147" s="39">
        <v>41762</v>
      </c>
      <c r="G147" s="64">
        <v>2263</v>
      </c>
      <c r="H147" s="98">
        <f t="shared" si="3"/>
        <v>0</v>
      </c>
      <c r="I147" s="266" t="s">
        <v>217</v>
      </c>
    </row>
    <row r="148" spans="1:9" ht="15.75" x14ac:dyDescent="0.25">
      <c r="A148" s="269"/>
      <c r="B148" s="537" t="s">
        <v>1682</v>
      </c>
      <c r="C148" s="538" t="s">
        <v>3013</v>
      </c>
      <c r="D148" s="266" t="s">
        <v>78</v>
      </c>
      <c r="E148" s="310">
        <v>2544</v>
      </c>
      <c r="F148" s="39">
        <v>41762</v>
      </c>
      <c r="G148" s="64">
        <v>2544</v>
      </c>
      <c r="H148" s="98">
        <f t="shared" si="3"/>
        <v>0</v>
      </c>
      <c r="I148" s="266" t="s">
        <v>217</v>
      </c>
    </row>
    <row r="149" spans="1:9" ht="15.75" x14ac:dyDescent="0.25">
      <c r="A149" s="269"/>
      <c r="B149" s="537" t="s">
        <v>1683</v>
      </c>
      <c r="C149" s="538" t="s">
        <v>3013</v>
      </c>
      <c r="D149" s="266" t="s">
        <v>3021</v>
      </c>
      <c r="E149" s="310">
        <v>1976.5</v>
      </c>
      <c r="F149" s="39">
        <v>41762</v>
      </c>
      <c r="G149" s="64">
        <v>1976.5</v>
      </c>
      <c r="H149" s="98">
        <f t="shared" si="3"/>
        <v>0</v>
      </c>
      <c r="I149" s="266" t="s">
        <v>217</v>
      </c>
    </row>
    <row r="150" spans="1:9" ht="15.75" x14ac:dyDescent="0.25">
      <c r="A150" s="269"/>
      <c r="B150" s="537" t="s">
        <v>1685</v>
      </c>
      <c r="C150" s="538" t="s">
        <v>3013</v>
      </c>
      <c r="D150" s="266" t="s">
        <v>233</v>
      </c>
      <c r="E150" s="310">
        <v>1760</v>
      </c>
      <c r="F150" s="39">
        <v>41762</v>
      </c>
      <c r="G150" s="64">
        <v>1760</v>
      </c>
      <c r="H150" s="98">
        <f t="shared" si="3"/>
        <v>0</v>
      </c>
      <c r="I150" s="266" t="s">
        <v>217</v>
      </c>
    </row>
    <row r="151" spans="1:9" ht="15.75" x14ac:dyDescent="0.25">
      <c r="A151" s="269"/>
      <c r="B151" s="537" t="s">
        <v>1687</v>
      </c>
      <c r="C151" s="538" t="s">
        <v>3013</v>
      </c>
      <c r="D151" s="266" t="s">
        <v>8</v>
      </c>
      <c r="E151" s="310">
        <v>1221</v>
      </c>
      <c r="F151" s="39">
        <v>41761</v>
      </c>
      <c r="G151" s="52">
        <v>1221</v>
      </c>
      <c r="H151" s="98">
        <f t="shared" si="3"/>
        <v>0</v>
      </c>
      <c r="I151" s="266" t="s">
        <v>8</v>
      </c>
    </row>
    <row r="152" spans="1:9" ht="15.75" x14ac:dyDescent="0.25">
      <c r="A152" s="269"/>
      <c r="B152" s="537" t="s">
        <v>1688</v>
      </c>
      <c r="C152" s="538" t="s">
        <v>3013</v>
      </c>
      <c r="D152" s="266" t="s">
        <v>348</v>
      </c>
      <c r="E152" s="310">
        <v>1798</v>
      </c>
      <c r="F152" s="39">
        <v>41762</v>
      </c>
      <c r="G152" s="52">
        <v>1798</v>
      </c>
      <c r="H152" s="98">
        <f t="shared" si="3"/>
        <v>0</v>
      </c>
      <c r="I152" s="266" t="s">
        <v>217</v>
      </c>
    </row>
    <row r="153" spans="1:9" ht="15.75" x14ac:dyDescent="0.25">
      <c r="A153" s="269"/>
      <c r="B153" s="537" t="s">
        <v>1689</v>
      </c>
      <c r="C153" s="538" t="s">
        <v>3013</v>
      </c>
      <c r="D153" s="266" t="s">
        <v>215</v>
      </c>
      <c r="E153" s="310">
        <v>2072.5</v>
      </c>
      <c r="F153" s="39">
        <v>41761</v>
      </c>
      <c r="G153" s="52">
        <v>2072.5</v>
      </c>
      <c r="H153" s="98">
        <f t="shared" si="3"/>
        <v>0</v>
      </c>
      <c r="I153" s="266"/>
    </row>
    <row r="154" spans="1:9" ht="15.75" x14ac:dyDescent="0.25">
      <c r="A154" s="269"/>
      <c r="B154" s="537" t="s">
        <v>1690</v>
      </c>
      <c r="C154" s="538" t="s">
        <v>3013</v>
      </c>
      <c r="D154" s="266" t="s">
        <v>349</v>
      </c>
      <c r="E154" s="310">
        <v>7134</v>
      </c>
      <c r="F154" s="39">
        <v>41762</v>
      </c>
      <c r="G154" s="52">
        <v>7134</v>
      </c>
      <c r="H154" s="98">
        <f t="shared" si="3"/>
        <v>0</v>
      </c>
      <c r="I154" s="266" t="s">
        <v>217</v>
      </c>
    </row>
    <row r="155" spans="1:9" ht="15.75" x14ac:dyDescent="0.25">
      <c r="A155" s="269"/>
      <c r="B155" s="537" t="s">
        <v>1691</v>
      </c>
      <c r="C155" s="538" t="s">
        <v>3013</v>
      </c>
      <c r="D155" s="266" t="s">
        <v>304</v>
      </c>
      <c r="E155" s="310">
        <v>18108.900000000001</v>
      </c>
      <c r="F155" s="43" t="s">
        <v>3022</v>
      </c>
      <c r="G155" s="52">
        <v>18108.900000000001</v>
      </c>
      <c r="H155" s="98">
        <f t="shared" si="3"/>
        <v>0</v>
      </c>
      <c r="I155" s="266" t="s">
        <v>217</v>
      </c>
    </row>
    <row r="156" spans="1:9" s="32" customFormat="1" ht="15.75" x14ac:dyDescent="0.25">
      <c r="A156" s="269"/>
      <c r="B156" s="537" t="s">
        <v>1692</v>
      </c>
      <c r="C156" s="538" t="s">
        <v>3013</v>
      </c>
      <c r="D156" s="266" t="s">
        <v>54</v>
      </c>
      <c r="E156" s="310">
        <v>56004</v>
      </c>
      <c r="F156" s="39">
        <v>41761</v>
      </c>
      <c r="G156" s="52">
        <v>56004</v>
      </c>
      <c r="H156" s="98">
        <f t="shared" si="3"/>
        <v>0</v>
      </c>
      <c r="I156" s="266" t="s">
        <v>12</v>
      </c>
    </row>
    <row r="157" spans="1:9" s="32" customFormat="1" ht="15.75" x14ac:dyDescent="0.25">
      <c r="A157" s="269"/>
      <c r="B157" s="537" t="s">
        <v>1694</v>
      </c>
      <c r="C157" s="538" t="s">
        <v>3013</v>
      </c>
      <c r="D157" s="273" t="s">
        <v>53</v>
      </c>
      <c r="E157" s="318">
        <v>0</v>
      </c>
      <c r="F157" s="37"/>
      <c r="G157" s="52"/>
      <c r="H157" s="98">
        <f t="shared" si="3"/>
        <v>0</v>
      </c>
      <c r="I157" s="266" t="s">
        <v>513</v>
      </c>
    </row>
    <row r="158" spans="1:9" s="32" customFormat="1" ht="15.75" x14ac:dyDescent="0.25">
      <c r="A158" s="269"/>
      <c r="B158" s="537" t="s">
        <v>1695</v>
      </c>
      <c r="C158" s="538" t="s">
        <v>3013</v>
      </c>
      <c r="D158" s="266" t="s">
        <v>133</v>
      </c>
      <c r="E158" s="310">
        <v>39616</v>
      </c>
      <c r="F158" s="39">
        <v>41761</v>
      </c>
      <c r="G158" s="52">
        <v>39616</v>
      </c>
      <c r="H158" s="98">
        <f t="shared" si="3"/>
        <v>0</v>
      </c>
      <c r="I158" s="266" t="s">
        <v>8</v>
      </c>
    </row>
    <row r="159" spans="1:9" s="32" customFormat="1" ht="15.75" x14ac:dyDescent="0.25">
      <c r="A159" s="269"/>
      <c r="B159" s="537" t="s">
        <v>1696</v>
      </c>
      <c r="C159" s="538" t="s">
        <v>3013</v>
      </c>
      <c r="D159" s="266" t="s">
        <v>8</v>
      </c>
      <c r="E159" s="310">
        <v>485</v>
      </c>
      <c r="F159" s="39">
        <v>41761</v>
      </c>
      <c r="G159" s="52">
        <v>485</v>
      </c>
      <c r="H159" s="98">
        <f t="shared" si="3"/>
        <v>0</v>
      </c>
      <c r="I159" s="266" t="s">
        <v>8</v>
      </c>
    </row>
    <row r="160" spans="1:9" s="32" customFormat="1" ht="15.75" x14ac:dyDescent="0.25">
      <c r="A160" s="269"/>
      <c r="B160" s="537" t="s">
        <v>1697</v>
      </c>
      <c r="C160" s="538" t="s">
        <v>3013</v>
      </c>
      <c r="D160" s="266" t="s">
        <v>188</v>
      </c>
      <c r="E160" s="310">
        <v>581</v>
      </c>
      <c r="F160" s="39">
        <v>41761</v>
      </c>
      <c r="G160" s="52">
        <v>581</v>
      </c>
      <c r="H160" s="98">
        <f t="shared" si="3"/>
        <v>0</v>
      </c>
      <c r="I160" s="266"/>
    </row>
    <row r="161" spans="1:9" s="32" customFormat="1" ht="15.75" x14ac:dyDescent="0.25">
      <c r="A161" s="269"/>
      <c r="B161" s="537" t="s">
        <v>1698</v>
      </c>
      <c r="C161" s="538" t="s">
        <v>3013</v>
      </c>
      <c r="D161" s="266" t="s">
        <v>32</v>
      </c>
      <c r="E161" s="310">
        <v>6240</v>
      </c>
      <c r="F161" s="39">
        <v>41762</v>
      </c>
      <c r="G161" s="52">
        <v>6240</v>
      </c>
      <c r="H161" s="98">
        <f t="shared" si="3"/>
        <v>0</v>
      </c>
      <c r="I161" s="266" t="s">
        <v>12</v>
      </c>
    </row>
    <row r="162" spans="1:9" s="32" customFormat="1" ht="15.75" x14ac:dyDescent="0.25">
      <c r="A162" s="269"/>
      <c r="B162" s="537" t="s">
        <v>1699</v>
      </c>
      <c r="C162" s="538" t="s">
        <v>3013</v>
      </c>
      <c r="D162" s="266" t="s">
        <v>108</v>
      </c>
      <c r="E162" s="310">
        <v>9370.5</v>
      </c>
      <c r="F162" s="39">
        <v>41762</v>
      </c>
      <c r="G162" s="52">
        <v>9370.5</v>
      </c>
      <c r="H162" s="98">
        <f t="shared" si="3"/>
        <v>0</v>
      </c>
      <c r="I162" s="266" t="s">
        <v>12</v>
      </c>
    </row>
    <row r="163" spans="1:9" s="32" customFormat="1" ht="15.75" x14ac:dyDescent="0.25">
      <c r="A163" s="269"/>
      <c r="B163" s="537" t="s">
        <v>1700</v>
      </c>
      <c r="C163" s="538" t="s">
        <v>3013</v>
      </c>
      <c r="D163" s="266" t="s">
        <v>1102</v>
      </c>
      <c r="E163" s="310">
        <v>3365.5</v>
      </c>
      <c r="F163" s="39">
        <v>41762</v>
      </c>
      <c r="G163" s="52">
        <v>3365.5</v>
      </c>
      <c r="H163" s="98">
        <f t="shared" si="3"/>
        <v>0</v>
      </c>
      <c r="I163" s="266" t="s">
        <v>12</v>
      </c>
    </row>
    <row r="164" spans="1:9" s="32" customFormat="1" ht="15.75" x14ac:dyDescent="0.25">
      <c r="A164" s="269"/>
      <c r="B164" s="537" t="s">
        <v>1701</v>
      </c>
      <c r="C164" s="538" t="s">
        <v>3013</v>
      </c>
      <c r="D164" s="266" t="s">
        <v>3023</v>
      </c>
      <c r="E164" s="310">
        <v>4179</v>
      </c>
      <c r="F164" s="39">
        <v>41762</v>
      </c>
      <c r="G164" s="52">
        <v>4179</v>
      </c>
      <c r="H164" s="98">
        <f t="shared" si="3"/>
        <v>0</v>
      </c>
      <c r="I164" s="266" t="s">
        <v>12</v>
      </c>
    </row>
    <row r="165" spans="1:9" s="32" customFormat="1" ht="15.75" x14ac:dyDescent="0.25">
      <c r="A165" s="269"/>
      <c r="B165" s="537" t="s">
        <v>1702</v>
      </c>
      <c r="C165" s="538" t="s">
        <v>3013</v>
      </c>
      <c r="D165" s="266" t="s">
        <v>133</v>
      </c>
      <c r="E165" s="310">
        <v>11660</v>
      </c>
      <c r="F165" s="39">
        <v>41761</v>
      </c>
      <c r="G165" s="52">
        <v>11660</v>
      </c>
      <c r="H165" s="98">
        <f t="shared" si="3"/>
        <v>0</v>
      </c>
      <c r="I165" s="266" t="s">
        <v>8</v>
      </c>
    </row>
    <row r="166" spans="1:9" s="32" customFormat="1" ht="15.75" x14ac:dyDescent="0.25">
      <c r="A166" s="269"/>
      <c r="B166" s="537" t="s">
        <v>1703</v>
      </c>
      <c r="C166" s="538" t="s">
        <v>3013</v>
      </c>
      <c r="D166" s="266" t="s">
        <v>74</v>
      </c>
      <c r="E166" s="310">
        <v>1508</v>
      </c>
      <c r="F166" s="39">
        <v>41761</v>
      </c>
      <c r="G166" s="52">
        <v>1508</v>
      </c>
      <c r="H166" s="98">
        <f t="shared" si="3"/>
        <v>0</v>
      </c>
      <c r="I166" s="266"/>
    </row>
    <row r="167" spans="1:9" ht="15.75" x14ac:dyDescent="0.25">
      <c r="A167" s="269"/>
      <c r="B167" s="537" t="s">
        <v>1704</v>
      </c>
      <c r="C167" s="538" t="s">
        <v>3013</v>
      </c>
      <c r="D167" s="266" t="s">
        <v>68</v>
      </c>
      <c r="E167" s="310">
        <v>4581</v>
      </c>
      <c r="F167" s="39">
        <v>41761</v>
      </c>
      <c r="G167" s="52">
        <v>4581</v>
      </c>
      <c r="H167" s="98">
        <f t="shared" si="3"/>
        <v>0</v>
      </c>
      <c r="I167" s="266"/>
    </row>
    <row r="168" spans="1:9" ht="15.75" x14ac:dyDescent="0.25">
      <c r="A168" s="269"/>
      <c r="B168" s="537" t="s">
        <v>1705</v>
      </c>
      <c r="C168" s="538" t="s">
        <v>3013</v>
      </c>
      <c r="D168" s="266" t="s">
        <v>8</v>
      </c>
      <c r="E168" s="310">
        <v>1565</v>
      </c>
      <c r="F168" s="39">
        <v>41761</v>
      </c>
      <c r="G168" s="52">
        <v>1565</v>
      </c>
      <c r="H168" s="98">
        <f t="shared" si="3"/>
        <v>0</v>
      </c>
      <c r="I168" s="266" t="s">
        <v>8</v>
      </c>
    </row>
    <row r="169" spans="1:9" ht="15.75" x14ac:dyDescent="0.25">
      <c r="A169" s="269"/>
      <c r="B169" s="537" t="s">
        <v>1706</v>
      </c>
      <c r="C169" s="538" t="s">
        <v>3013</v>
      </c>
      <c r="D169" s="266" t="s">
        <v>64</v>
      </c>
      <c r="E169" s="310">
        <v>8888</v>
      </c>
      <c r="F169" s="39">
        <v>41761</v>
      </c>
      <c r="G169" s="52">
        <v>8888</v>
      </c>
      <c r="H169" s="98">
        <f t="shared" si="3"/>
        <v>0</v>
      </c>
      <c r="I169" s="266" t="s">
        <v>330</v>
      </c>
    </row>
    <row r="170" spans="1:9" ht="15.75" x14ac:dyDescent="0.25">
      <c r="A170" s="269"/>
      <c r="B170" s="537" t="s">
        <v>1707</v>
      </c>
      <c r="C170" s="538" t="s">
        <v>3013</v>
      </c>
      <c r="D170" s="266" t="s">
        <v>172</v>
      </c>
      <c r="E170" s="310">
        <v>631</v>
      </c>
      <c r="F170" s="39">
        <v>41761</v>
      </c>
      <c r="G170" s="52">
        <v>631</v>
      </c>
      <c r="H170" s="98">
        <f t="shared" si="3"/>
        <v>0</v>
      </c>
      <c r="I170" s="266"/>
    </row>
    <row r="171" spans="1:9" ht="15.75" x14ac:dyDescent="0.25">
      <c r="A171" s="269"/>
      <c r="B171" s="537" t="s">
        <v>1709</v>
      </c>
      <c r="C171" s="538" t="s">
        <v>3013</v>
      </c>
      <c r="D171" s="266" t="s">
        <v>16</v>
      </c>
      <c r="E171" s="310">
        <v>12800</v>
      </c>
      <c r="F171" s="39">
        <v>41781</v>
      </c>
      <c r="G171" s="52">
        <v>12800</v>
      </c>
      <c r="H171" s="98">
        <f t="shared" si="3"/>
        <v>0</v>
      </c>
      <c r="I171" s="266"/>
    </row>
    <row r="172" spans="1:9" ht="15.75" x14ac:dyDescent="0.25">
      <c r="A172" s="269"/>
      <c r="B172" s="537" t="s">
        <v>1711</v>
      </c>
      <c r="C172" s="538" t="s">
        <v>3013</v>
      </c>
      <c r="D172" s="266" t="s">
        <v>168</v>
      </c>
      <c r="E172" s="315">
        <v>4565</v>
      </c>
      <c r="F172" s="43" t="s">
        <v>3796</v>
      </c>
      <c r="G172" s="52">
        <v>4565</v>
      </c>
      <c r="H172" s="98">
        <f t="shared" si="3"/>
        <v>0</v>
      </c>
      <c r="I172" s="266"/>
    </row>
    <row r="173" spans="1:9" ht="15.75" x14ac:dyDescent="0.25">
      <c r="A173" s="269"/>
      <c r="B173" s="537" t="s">
        <v>1712</v>
      </c>
      <c r="C173" s="538" t="s">
        <v>3013</v>
      </c>
      <c r="D173" s="266" t="s">
        <v>137</v>
      </c>
      <c r="E173" s="310">
        <v>2235</v>
      </c>
      <c r="F173" s="43" t="s">
        <v>3024</v>
      </c>
      <c r="G173" s="52">
        <v>2235</v>
      </c>
      <c r="H173" s="98">
        <f t="shared" si="3"/>
        <v>0</v>
      </c>
      <c r="I173" s="266"/>
    </row>
    <row r="174" spans="1:9" ht="15.75" x14ac:dyDescent="0.25">
      <c r="A174" s="269"/>
      <c r="B174" s="537" t="s">
        <v>1713</v>
      </c>
      <c r="C174" s="538" t="s">
        <v>3013</v>
      </c>
      <c r="D174" s="266" t="s">
        <v>137</v>
      </c>
      <c r="E174" s="310">
        <v>104</v>
      </c>
      <c r="F174" s="42" t="s">
        <v>3025</v>
      </c>
      <c r="G174" s="52">
        <v>104</v>
      </c>
      <c r="H174" s="98">
        <f t="shared" si="3"/>
        <v>0</v>
      </c>
      <c r="I174" s="266"/>
    </row>
    <row r="175" spans="1:9" ht="15.75" x14ac:dyDescent="0.25">
      <c r="A175" s="269"/>
      <c r="B175" s="537" t="s">
        <v>1715</v>
      </c>
      <c r="C175" s="538" t="s">
        <v>3013</v>
      </c>
      <c r="D175" s="266" t="s">
        <v>136</v>
      </c>
      <c r="E175" s="310">
        <v>372</v>
      </c>
      <c r="F175" s="39">
        <v>41761</v>
      </c>
      <c r="G175" s="52">
        <v>372</v>
      </c>
      <c r="H175" s="98">
        <f t="shared" si="3"/>
        <v>0</v>
      </c>
      <c r="I175" s="266"/>
    </row>
    <row r="176" spans="1:9" ht="15.75" x14ac:dyDescent="0.25">
      <c r="A176" s="269"/>
      <c r="B176" s="537" t="s">
        <v>1716</v>
      </c>
      <c r="C176" s="538" t="s">
        <v>3013</v>
      </c>
      <c r="D176" s="266" t="s">
        <v>62</v>
      </c>
      <c r="E176" s="310">
        <v>28887</v>
      </c>
      <c r="F176" s="39">
        <v>41764</v>
      </c>
      <c r="G176" s="52">
        <v>28887</v>
      </c>
      <c r="H176" s="98">
        <f t="shared" si="3"/>
        <v>0</v>
      </c>
      <c r="I176" s="266" t="s">
        <v>21</v>
      </c>
    </row>
    <row r="177" spans="1:9" ht="15.75" x14ac:dyDescent="0.25">
      <c r="A177" s="269"/>
      <c r="B177" s="537" t="s">
        <v>1717</v>
      </c>
      <c r="C177" s="538" t="s">
        <v>3013</v>
      </c>
      <c r="D177" s="266" t="s">
        <v>2976</v>
      </c>
      <c r="E177" s="310">
        <v>35011</v>
      </c>
      <c r="F177" s="39">
        <v>41761</v>
      </c>
      <c r="G177" s="52">
        <v>35011</v>
      </c>
      <c r="H177" s="98">
        <f t="shared" si="3"/>
        <v>0</v>
      </c>
      <c r="I177" s="266"/>
    </row>
    <row r="178" spans="1:9" ht="15.75" x14ac:dyDescent="0.25">
      <c r="A178" s="269"/>
      <c r="B178" s="537" t="s">
        <v>1718</v>
      </c>
      <c r="C178" s="538" t="s">
        <v>3013</v>
      </c>
      <c r="D178" s="266" t="s">
        <v>2976</v>
      </c>
      <c r="E178" s="310">
        <v>763</v>
      </c>
      <c r="F178" s="39">
        <v>41761</v>
      </c>
      <c r="G178" s="52">
        <v>763</v>
      </c>
      <c r="H178" s="98">
        <f t="shared" si="3"/>
        <v>0</v>
      </c>
      <c r="I178" s="266"/>
    </row>
    <row r="179" spans="1:9" ht="15.75" x14ac:dyDescent="0.25">
      <c r="A179" s="269"/>
      <c r="B179" s="537" t="s">
        <v>1719</v>
      </c>
      <c r="C179" s="538" t="s">
        <v>3013</v>
      </c>
      <c r="D179" s="266" t="s">
        <v>336</v>
      </c>
      <c r="E179" s="310">
        <v>8151</v>
      </c>
      <c r="F179" s="39">
        <v>41769</v>
      </c>
      <c r="G179" s="52">
        <v>8151</v>
      </c>
      <c r="H179" s="98">
        <f t="shared" si="3"/>
        <v>0</v>
      </c>
      <c r="I179" s="266"/>
    </row>
    <row r="180" spans="1:9" ht="15.75" x14ac:dyDescent="0.25">
      <c r="A180" s="269"/>
      <c r="B180" s="537" t="s">
        <v>1720</v>
      </c>
      <c r="C180" s="538" t="s">
        <v>3013</v>
      </c>
      <c r="D180" s="266" t="s">
        <v>36</v>
      </c>
      <c r="E180" s="310">
        <v>2538</v>
      </c>
      <c r="F180" s="39">
        <v>41761</v>
      </c>
      <c r="G180" s="52">
        <v>2538</v>
      </c>
      <c r="H180" s="98">
        <f t="shared" si="3"/>
        <v>0</v>
      </c>
      <c r="I180" s="266"/>
    </row>
    <row r="181" spans="1:9" ht="15.75" x14ac:dyDescent="0.25">
      <c r="A181" s="269"/>
      <c r="B181" s="537" t="s">
        <v>1721</v>
      </c>
      <c r="C181" s="538" t="s">
        <v>3013</v>
      </c>
      <c r="D181" s="266" t="s">
        <v>152</v>
      </c>
      <c r="E181" s="310">
        <v>8668</v>
      </c>
      <c r="F181" s="39">
        <v>41761</v>
      </c>
      <c r="G181" s="52">
        <v>8668</v>
      </c>
      <c r="H181" s="98">
        <f t="shared" si="3"/>
        <v>0</v>
      </c>
      <c r="I181" s="266"/>
    </row>
    <row r="182" spans="1:9" ht="15.75" x14ac:dyDescent="0.25">
      <c r="A182" s="269">
        <v>41762</v>
      </c>
      <c r="B182" s="537" t="s">
        <v>1722</v>
      </c>
      <c r="C182" s="538" t="s">
        <v>3013</v>
      </c>
      <c r="D182" s="266" t="s">
        <v>17</v>
      </c>
      <c r="E182" s="310">
        <v>55804</v>
      </c>
      <c r="F182" s="39">
        <v>41769</v>
      </c>
      <c r="G182" s="52">
        <v>55804</v>
      </c>
      <c r="H182" s="98">
        <f t="shared" si="3"/>
        <v>0</v>
      </c>
      <c r="I182" s="266"/>
    </row>
    <row r="183" spans="1:9" ht="15.75" x14ac:dyDescent="0.25">
      <c r="A183" s="269"/>
      <c r="B183" s="537" t="s">
        <v>1723</v>
      </c>
      <c r="C183" s="538" t="s">
        <v>3013</v>
      </c>
      <c r="D183" s="266" t="s">
        <v>200</v>
      </c>
      <c r="E183" s="310">
        <v>3507</v>
      </c>
      <c r="F183" s="42" t="s">
        <v>3026</v>
      </c>
      <c r="G183" s="52">
        <v>3507</v>
      </c>
      <c r="H183" s="98">
        <f t="shared" si="3"/>
        <v>0</v>
      </c>
      <c r="I183" s="66"/>
    </row>
    <row r="184" spans="1:9" ht="15.75" x14ac:dyDescent="0.25">
      <c r="A184" s="269"/>
      <c r="B184" s="537" t="s">
        <v>1724</v>
      </c>
      <c r="C184" s="538" t="s">
        <v>3013</v>
      </c>
      <c r="D184" s="266" t="s">
        <v>14</v>
      </c>
      <c r="E184" s="310">
        <v>11835</v>
      </c>
      <c r="F184" s="39">
        <v>41764</v>
      </c>
      <c r="G184" s="52">
        <v>11835</v>
      </c>
      <c r="H184" s="98">
        <f t="shared" si="3"/>
        <v>0</v>
      </c>
      <c r="I184" s="266" t="s">
        <v>492</v>
      </c>
    </row>
    <row r="185" spans="1:9" ht="15.75" x14ac:dyDescent="0.25">
      <c r="A185" s="269"/>
      <c r="B185" s="537" t="s">
        <v>1726</v>
      </c>
      <c r="C185" s="538" t="s">
        <v>3013</v>
      </c>
      <c r="D185" s="266" t="s">
        <v>525</v>
      </c>
      <c r="E185" s="310">
        <v>693</v>
      </c>
      <c r="F185" s="39">
        <v>41762</v>
      </c>
      <c r="G185" s="52">
        <v>693</v>
      </c>
      <c r="H185" s="98">
        <f t="shared" si="3"/>
        <v>0</v>
      </c>
      <c r="I185" s="266"/>
    </row>
    <row r="186" spans="1:9" ht="15.75" x14ac:dyDescent="0.25">
      <c r="A186" s="269"/>
      <c r="B186" s="537" t="s">
        <v>1727</v>
      </c>
      <c r="C186" s="538" t="s">
        <v>3013</v>
      </c>
      <c r="D186" s="266" t="s">
        <v>269</v>
      </c>
      <c r="E186" s="310">
        <v>5664</v>
      </c>
      <c r="F186" s="39">
        <v>41778</v>
      </c>
      <c r="G186" s="52">
        <v>5664</v>
      </c>
      <c r="H186" s="98">
        <f t="shared" si="3"/>
        <v>0</v>
      </c>
      <c r="I186" s="266"/>
    </row>
    <row r="187" spans="1:9" ht="15.75" x14ac:dyDescent="0.25">
      <c r="A187" s="269"/>
      <c r="B187" s="537" t="s">
        <v>1728</v>
      </c>
      <c r="C187" s="538" t="s">
        <v>3013</v>
      </c>
      <c r="D187" s="266" t="s">
        <v>260</v>
      </c>
      <c r="E187" s="310">
        <v>3000</v>
      </c>
      <c r="F187" s="39">
        <v>41762</v>
      </c>
      <c r="G187" s="52">
        <v>3000</v>
      </c>
      <c r="H187" s="98">
        <f t="shared" si="3"/>
        <v>0</v>
      </c>
      <c r="I187" s="266" t="s">
        <v>65</v>
      </c>
    </row>
    <row r="188" spans="1:9" ht="15.75" x14ac:dyDescent="0.25">
      <c r="A188" s="269"/>
      <c r="B188" s="537" t="s">
        <v>1729</v>
      </c>
      <c r="C188" s="538" t="s">
        <v>3013</v>
      </c>
      <c r="D188" s="266" t="s">
        <v>374</v>
      </c>
      <c r="E188" s="310">
        <v>8772.7000000000007</v>
      </c>
      <c r="F188" s="39">
        <v>41762</v>
      </c>
      <c r="G188" s="52">
        <v>8772.7000000000007</v>
      </c>
      <c r="H188" s="98">
        <f t="shared" si="3"/>
        <v>0</v>
      </c>
      <c r="I188" s="266"/>
    </row>
    <row r="189" spans="1:9" ht="15.75" x14ac:dyDescent="0.25">
      <c r="A189" s="269"/>
      <c r="B189" s="537" t="s">
        <v>1730</v>
      </c>
      <c r="C189" s="538" t="s">
        <v>3013</v>
      </c>
      <c r="D189" s="266" t="s">
        <v>36</v>
      </c>
      <c r="E189" s="310">
        <v>2160</v>
      </c>
      <c r="F189" s="39">
        <v>41762</v>
      </c>
      <c r="G189" s="52">
        <v>2160</v>
      </c>
      <c r="H189" s="98">
        <f t="shared" si="3"/>
        <v>0</v>
      </c>
      <c r="I189" s="266" t="s">
        <v>65</v>
      </c>
    </row>
    <row r="190" spans="1:9" ht="15.75" x14ac:dyDescent="0.25">
      <c r="A190" s="269"/>
      <c r="B190" s="537" t="s">
        <v>1731</v>
      </c>
      <c r="C190" s="538" t="s">
        <v>3013</v>
      </c>
      <c r="D190" s="266" t="s">
        <v>48</v>
      </c>
      <c r="E190" s="310">
        <v>645.4</v>
      </c>
      <c r="F190" s="39">
        <v>41762</v>
      </c>
      <c r="G190" s="52">
        <v>645.4</v>
      </c>
      <c r="H190" s="98">
        <f t="shared" si="3"/>
        <v>0</v>
      </c>
      <c r="I190" s="266" t="s">
        <v>65</v>
      </c>
    </row>
    <row r="191" spans="1:9" ht="15.75" x14ac:dyDescent="0.25">
      <c r="A191" s="269"/>
      <c r="B191" s="537" t="s">
        <v>1732</v>
      </c>
      <c r="C191" s="538" t="s">
        <v>3013</v>
      </c>
      <c r="D191" s="266" t="s">
        <v>34</v>
      </c>
      <c r="E191" s="310">
        <v>2352</v>
      </c>
      <c r="F191" s="39">
        <v>41762</v>
      </c>
      <c r="G191" s="52">
        <v>2352</v>
      </c>
      <c r="H191" s="98">
        <f t="shared" si="3"/>
        <v>0</v>
      </c>
      <c r="I191" s="266" t="s">
        <v>12</v>
      </c>
    </row>
    <row r="192" spans="1:9" ht="15.75" x14ac:dyDescent="0.25">
      <c r="A192" s="269"/>
      <c r="B192" s="537" t="s">
        <v>1733</v>
      </c>
      <c r="C192" s="538" t="s">
        <v>3013</v>
      </c>
      <c r="D192" s="266" t="s">
        <v>91</v>
      </c>
      <c r="E192" s="310">
        <v>2308</v>
      </c>
      <c r="F192" s="39">
        <v>41762</v>
      </c>
      <c r="G192" s="52">
        <v>2308</v>
      </c>
      <c r="H192" s="98">
        <f t="shared" si="3"/>
        <v>0</v>
      </c>
      <c r="I192" s="266" t="s">
        <v>27</v>
      </c>
    </row>
    <row r="193" spans="1:9" ht="15.75" x14ac:dyDescent="0.25">
      <c r="A193" s="269"/>
      <c r="B193" s="537" t="s">
        <v>1734</v>
      </c>
      <c r="C193" s="538" t="s">
        <v>3013</v>
      </c>
      <c r="D193" s="266" t="s">
        <v>47</v>
      </c>
      <c r="E193" s="310">
        <v>3121.6</v>
      </c>
      <c r="F193" s="39">
        <v>41762</v>
      </c>
      <c r="G193" s="52">
        <v>3121.6</v>
      </c>
      <c r="H193" s="98">
        <f t="shared" si="3"/>
        <v>0</v>
      </c>
      <c r="I193" s="266" t="s">
        <v>12</v>
      </c>
    </row>
    <row r="194" spans="1:9" ht="15.75" x14ac:dyDescent="0.25">
      <c r="A194" s="269"/>
      <c r="B194" s="537" t="s">
        <v>1735</v>
      </c>
      <c r="C194" s="538" t="s">
        <v>3013</v>
      </c>
      <c r="D194" s="266" t="s">
        <v>287</v>
      </c>
      <c r="E194" s="310">
        <v>4857.6000000000004</v>
      </c>
      <c r="F194" s="39">
        <v>41762</v>
      </c>
      <c r="G194" s="52">
        <v>4857.6000000000004</v>
      </c>
      <c r="H194" s="98">
        <f t="shared" si="3"/>
        <v>0</v>
      </c>
      <c r="I194" s="266" t="s">
        <v>12</v>
      </c>
    </row>
    <row r="195" spans="1:9" ht="15.75" x14ac:dyDescent="0.25">
      <c r="A195" s="269"/>
      <c r="B195" s="537" t="s">
        <v>1736</v>
      </c>
      <c r="C195" s="538" t="s">
        <v>3013</v>
      </c>
      <c r="D195" s="266" t="s">
        <v>105</v>
      </c>
      <c r="E195" s="310">
        <v>1820</v>
      </c>
      <c r="F195" s="39">
        <v>41762</v>
      </c>
      <c r="G195" s="52">
        <v>1820</v>
      </c>
      <c r="H195" s="98">
        <f t="shared" si="3"/>
        <v>0</v>
      </c>
      <c r="I195" s="266"/>
    </row>
    <row r="196" spans="1:9" ht="15.75" x14ac:dyDescent="0.25">
      <c r="A196" s="263"/>
      <c r="B196" s="537" t="s">
        <v>1738</v>
      </c>
      <c r="C196" s="538" t="s">
        <v>3013</v>
      </c>
      <c r="D196" s="266" t="s">
        <v>92</v>
      </c>
      <c r="E196" s="310">
        <v>1216</v>
      </c>
      <c r="F196" s="39">
        <v>41762</v>
      </c>
      <c r="G196" s="52">
        <v>1216</v>
      </c>
      <c r="H196" s="98">
        <f t="shared" si="3"/>
        <v>0</v>
      </c>
      <c r="I196" s="266" t="s">
        <v>27</v>
      </c>
    </row>
    <row r="197" spans="1:9" ht="15.75" x14ac:dyDescent="0.25">
      <c r="A197" s="263"/>
      <c r="B197" s="537" t="s">
        <v>1739</v>
      </c>
      <c r="C197" s="538" t="s">
        <v>3013</v>
      </c>
      <c r="D197" s="266" t="s">
        <v>57</v>
      </c>
      <c r="E197" s="310">
        <v>1880</v>
      </c>
      <c r="F197" s="39">
        <v>41762</v>
      </c>
      <c r="G197" s="52">
        <v>1880</v>
      </c>
      <c r="H197" s="98">
        <f t="shared" si="3"/>
        <v>0</v>
      </c>
      <c r="I197" s="266" t="s">
        <v>12</v>
      </c>
    </row>
    <row r="198" spans="1:9" ht="15.75" x14ac:dyDescent="0.25">
      <c r="A198" s="269"/>
      <c r="B198" s="537" t="s">
        <v>1740</v>
      </c>
      <c r="C198" s="538" t="s">
        <v>3013</v>
      </c>
      <c r="D198" s="266" t="s">
        <v>130</v>
      </c>
      <c r="E198" s="310">
        <v>13431</v>
      </c>
      <c r="F198" s="39">
        <v>41764</v>
      </c>
      <c r="G198" s="52">
        <v>13431</v>
      </c>
      <c r="H198" s="98">
        <f t="shared" si="3"/>
        <v>0</v>
      </c>
      <c r="I198" s="266" t="s">
        <v>21</v>
      </c>
    </row>
    <row r="199" spans="1:9" ht="15.75" x14ac:dyDescent="0.25">
      <c r="A199" s="269"/>
      <c r="B199" s="537" t="s">
        <v>1741</v>
      </c>
      <c r="C199" s="538" t="s">
        <v>3013</v>
      </c>
      <c r="D199" s="266" t="s">
        <v>123</v>
      </c>
      <c r="E199" s="310">
        <v>3965.5</v>
      </c>
      <c r="F199" s="43" t="s">
        <v>3027</v>
      </c>
      <c r="G199" s="52">
        <v>3965.5</v>
      </c>
      <c r="H199" s="98">
        <f t="shared" ref="H199:H262" si="4">E199-G199</f>
        <v>0</v>
      </c>
      <c r="I199" s="266" t="s">
        <v>8</v>
      </c>
    </row>
    <row r="200" spans="1:9" ht="15.75" x14ac:dyDescent="0.25">
      <c r="A200" s="269"/>
      <c r="B200" s="537" t="s">
        <v>1742</v>
      </c>
      <c r="C200" s="538" t="s">
        <v>3013</v>
      </c>
      <c r="D200" s="266" t="s">
        <v>49</v>
      </c>
      <c r="E200" s="310">
        <v>7388.6</v>
      </c>
      <c r="F200" s="39">
        <v>41762</v>
      </c>
      <c r="G200" s="52">
        <v>7388.6</v>
      </c>
      <c r="H200" s="98">
        <f t="shared" si="4"/>
        <v>0</v>
      </c>
      <c r="I200" s="266"/>
    </row>
    <row r="201" spans="1:9" ht="15.75" x14ac:dyDescent="0.25">
      <c r="A201" s="269"/>
      <c r="B201" s="537" t="s">
        <v>1743</v>
      </c>
      <c r="C201" s="538" t="s">
        <v>3013</v>
      </c>
      <c r="D201" s="266" t="s">
        <v>22</v>
      </c>
      <c r="E201" s="310">
        <v>7973.5</v>
      </c>
      <c r="F201" s="39">
        <v>41762</v>
      </c>
      <c r="G201" s="52">
        <v>7973.5</v>
      </c>
      <c r="H201" s="98">
        <f t="shared" si="4"/>
        <v>0</v>
      </c>
      <c r="I201" s="266"/>
    </row>
    <row r="202" spans="1:9" ht="15.75" x14ac:dyDescent="0.25">
      <c r="A202" s="269"/>
      <c r="B202" s="537" t="s">
        <v>1746</v>
      </c>
      <c r="C202" s="538" t="s">
        <v>3013</v>
      </c>
      <c r="D202" s="266" t="s">
        <v>2427</v>
      </c>
      <c r="E202" s="310">
        <v>1271.4000000000001</v>
      </c>
      <c r="F202" s="39">
        <v>41762</v>
      </c>
      <c r="G202" s="52">
        <v>1271.4000000000001</v>
      </c>
      <c r="H202" s="98">
        <f t="shared" si="4"/>
        <v>0</v>
      </c>
      <c r="I202" s="266" t="s">
        <v>12</v>
      </c>
    </row>
    <row r="203" spans="1:9" ht="15.75" x14ac:dyDescent="0.25">
      <c r="A203" s="269"/>
      <c r="B203" s="537" t="s">
        <v>1748</v>
      </c>
      <c r="C203" s="538" t="s">
        <v>3013</v>
      </c>
      <c r="D203" s="266" t="s">
        <v>55</v>
      </c>
      <c r="E203" s="310">
        <v>9721</v>
      </c>
      <c r="F203" s="42" t="s">
        <v>3028</v>
      </c>
      <c r="G203" s="52">
        <v>9721</v>
      </c>
      <c r="H203" s="98">
        <f t="shared" si="4"/>
        <v>0</v>
      </c>
      <c r="I203" s="266" t="s">
        <v>8</v>
      </c>
    </row>
    <row r="204" spans="1:9" ht="15.75" x14ac:dyDescent="0.25">
      <c r="A204" s="269"/>
      <c r="B204" s="537" t="s">
        <v>1749</v>
      </c>
      <c r="C204" s="538" t="s">
        <v>3013</v>
      </c>
      <c r="D204" s="266" t="s">
        <v>2427</v>
      </c>
      <c r="E204" s="310">
        <v>1417.4</v>
      </c>
      <c r="F204" s="39">
        <v>41762</v>
      </c>
      <c r="G204" s="52">
        <v>1412.4</v>
      </c>
      <c r="H204" s="98">
        <f t="shared" si="4"/>
        <v>5</v>
      </c>
      <c r="I204" s="266" t="s">
        <v>12</v>
      </c>
    </row>
    <row r="205" spans="1:9" ht="15.75" x14ac:dyDescent="0.25">
      <c r="A205" s="269"/>
      <c r="B205" s="537" t="s">
        <v>1750</v>
      </c>
      <c r="C205" s="538" t="s">
        <v>3013</v>
      </c>
      <c r="D205" s="266" t="s">
        <v>54</v>
      </c>
      <c r="E205" s="310">
        <v>4876.2</v>
      </c>
      <c r="F205" s="39">
        <v>41762</v>
      </c>
      <c r="G205" s="52">
        <v>4876.2</v>
      </c>
      <c r="H205" s="322">
        <f t="shared" si="4"/>
        <v>0</v>
      </c>
      <c r="I205" s="266" t="s">
        <v>12</v>
      </c>
    </row>
    <row r="206" spans="1:9" ht="15.75" x14ac:dyDescent="0.25">
      <c r="A206" s="269"/>
      <c r="B206" s="537" t="s">
        <v>1751</v>
      </c>
      <c r="C206" s="538" t="s">
        <v>3013</v>
      </c>
      <c r="D206" s="266" t="s">
        <v>119</v>
      </c>
      <c r="E206" s="310">
        <v>3063</v>
      </c>
      <c r="F206" s="39">
        <v>41762</v>
      </c>
      <c r="G206" s="52">
        <v>3063</v>
      </c>
      <c r="H206" s="322">
        <f t="shared" si="4"/>
        <v>0</v>
      </c>
      <c r="I206" s="266" t="s">
        <v>65</v>
      </c>
    </row>
    <row r="207" spans="1:9" ht="15.75" x14ac:dyDescent="0.25">
      <c r="A207" s="269"/>
      <c r="B207" s="537" t="s">
        <v>1753</v>
      </c>
      <c r="C207" s="538" t="s">
        <v>3013</v>
      </c>
      <c r="D207" s="266" t="s">
        <v>1793</v>
      </c>
      <c r="E207" s="310">
        <v>3840.04</v>
      </c>
      <c r="F207" s="39">
        <v>41762</v>
      </c>
      <c r="G207" s="52">
        <v>3840.04</v>
      </c>
      <c r="H207" s="322">
        <f t="shared" si="4"/>
        <v>0</v>
      </c>
      <c r="I207" s="266" t="s">
        <v>12</v>
      </c>
    </row>
    <row r="208" spans="1:9" ht="15.75" x14ac:dyDescent="0.25">
      <c r="A208" s="269"/>
      <c r="B208" s="537" t="s">
        <v>1754</v>
      </c>
      <c r="C208" s="538" t="s">
        <v>3013</v>
      </c>
      <c r="D208" s="266" t="s">
        <v>25</v>
      </c>
      <c r="E208" s="310">
        <v>4662.3999999999996</v>
      </c>
      <c r="F208" s="39">
        <v>41762</v>
      </c>
      <c r="G208" s="52">
        <v>4662.3999999999996</v>
      </c>
      <c r="H208" s="322">
        <f t="shared" si="4"/>
        <v>0</v>
      </c>
      <c r="I208" s="266" t="s">
        <v>217</v>
      </c>
    </row>
    <row r="209" spans="1:9" ht="15.75" x14ac:dyDescent="0.25">
      <c r="A209" s="269"/>
      <c r="B209" s="537" t="s">
        <v>1756</v>
      </c>
      <c r="C209" s="538" t="s">
        <v>3013</v>
      </c>
      <c r="D209" s="266" t="s">
        <v>366</v>
      </c>
      <c r="E209" s="310">
        <v>3388.5</v>
      </c>
      <c r="F209" s="39">
        <v>41762</v>
      </c>
      <c r="G209" s="52">
        <v>3388.5</v>
      </c>
      <c r="H209" s="322">
        <f t="shared" si="4"/>
        <v>0</v>
      </c>
      <c r="I209" s="266" t="s">
        <v>65</v>
      </c>
    </row>
    <row r="210" spans="1:9" ht="15.75" x14ac:dyDescent="0.25">
      <c r="A210" s="269"/>
      <c r="B210" s="537" t="s">
        <v>1758</v>
      </c>
      <c r="C210" s="538" t="s">
        <v>3013</v>
      </c>
      <c r="D210" s="266" t="s">
        <v>8</v>
      </c>
      <c r="E210" s="310">
        <v>428.5</v>
      </c>
      <c r="F210" s="39">
        <v>41762</v>
      </c>
      <c r="G210" s="52">
        <v>428.5</v>
      </c>
      <c r="H210" s="322">
        <f t="shared" si="4"/>
        <v>0</v>
      </c>
      <c r="I210" s="266" t="s">
        <v>8</v>
      </c>
    </row>
    <row r="211" spans="1:9" ht="15.75" x14ac:dyDescent="0.25">
      <c r="A211" s="269"/>
      <c r="B211" s="537" t="s">
        <v>1759</v>
      </c>
      <c r="C211" s="538" t="s">
        <v>3013</v>
      </c>
      <c r="D211" s="266" t="s">
        <v>8</v>
      </c>
      <c r="E211" s="310">
        <v>2960</v>
      </c>
      <c r="F211" s="39">
        <v>41762</v>
      </c>
      <c r="G211" s="52">
        <v>2960</v>
      </c>
      <c r="H211" s="322">
        <f t="shared" si="4"/>
        <v>0</v>
      </c>
      <c r="I211" s="266" t="s">
        <v>8</v>
      </c>
    </row>
    <row r="212" spans="1:9" ht="15.75" x14ac:dyDescent="0.25">
      <c r="A212" s="269"/>
      <c r="B212" s="537" t="s">
        <v>1760</v>
      </c>
      <c r="C212" s="538" t="s">
        <v>3013</v>
      </c>
      <c r="D212" s="266" t="s">
        <v>11</v>
      </c>
      <c r="E212" s="310">
        <v>4628.8</v>
      </c>
      <c r="F212" s="39">
        <v>41777</v>
      </c>
      <c r="G212" s="52">
        <v>4628.8</v>
      </c>
      <c r="H212" s="322">
        <f t="shared" si="4"/>
        <v>0</v>
      </c>
      <c r="I212" s="266" t="s">
        <v>217</v>
      </c>
    </row>
    <row r="213" spans="1:9" ht="15.75" x14ac:dyDescent="0.25">
      <c r="A213" s="269"/>
      <c r="B213" s="537" t="s">
        <v>1761</v>
      </c>
      <c r="C213" s="538" t="s">
        <v>3013</v>
      </c>
      <c r="D213" s="266" t="s">
        <v>2816</v>
      </c>
      <c r="E213" s="310">
        <v>5589</v>
      </c>
      <c r="F213" s="39">
        <v>41762</v>
      </c>
      <c r="G213" s="52">
        <v>5589</v>
      </c>
      <c r="H213" s="322">
        <f t="shared" si="4"/>
        <v>0</v>
      </c>
      <c r="I213" s="266" t="s">
        <v>12</v>
      </c>
    </row>
    <row r="214" spans="1:9" ht="15.75" x14ac:dyDescent="0.25">
      <c r="A214" s="269"/>
      <c r="B214" s="537" t="s">
        <v>1763</v>
      </c>
      <c r="C214" s="538" t="s">
        <v>3013</v>
      </c>
      <c r="D214" s="266" t="s">
        <v>136</v>
      </c>
      <c r="E214" s="310">
        <v>1612.1</v>
      </c>
      <c r="F214" s="39">
        <v>41762</v>
      </c>
      <c r="G214" s="52">
        <v>1612.1</v>
      </c>
      <c r="H214" s="322">
        <f t="shared" si="4"/>
        <v>0</v>
      </c>
      <c r="I214" s="266"/>
    </row>
    <row r="215" spans="1:9" ht="15.75" x14ac:dyDescent="0.25">
      <c r="A215" s="269"/>
      <c r="B215" s="537" t="s">
        <v>1765</v>
      </c>
      <c r="C215" s="538" t="s">
        <v>3013</v>
      </c>
      <c r="D215" s="266" t="s">
        <v>136</v>
      </c>
      <c r="E215" s="310">
        <v>320.39999999999998</v>
      </c>
      <c r="F215" s="39">
        <v>41762</v>
      </c>
      <c r="G215" s="52">
        <v>320.39999999999998</v>
      </c>
      <c r="H215" s="322">
        <f t="shared" si="4"/>
        <v>0</v>
      </c>
      <c r="I215" s="266"/>
    </row>
    <row r="216" spans="1:9" ht="15.75" x14ac:dyDescent="0.25">
      <c r="A216" s="269"/>
      <c r="B216" s="537" t="s">
        <v>1767</v>
      </c>
      <c r="C216" s="538" t="s">
        <v>3013</v>
      </c>
      <c r="D216" s="266" t="s">
        <v>106</v>
      </c>
      <c r="E216" s="310">
        <v>74718.899999999994</v>
      </c>
      <c r="F216" s="39">
        <v>41769</v>
      </c>
      <c r="G216" s="52">
        <v>74718.899999999994</v>
      </c>
      <c r="H216" s="322">
        <f t="shared" si="4"/>
        <v>0</v>
      </c>
      <c r="I216" s="266" t="s">
        <v>162</v>
      </c>
    </row>
    <row r="217" spans="1:9" ht="15.75" x14ac:dyDescent="0.25">
      <c r="A217" s="269"/>
      <c r="B217" s="537" t="s">
        <v>1768</v>
      </c>
      <c r="C217" s="538" t="s">
        <v>3013</v>
      </c>
      <c r="D217" s="266" t="s">
        <v>317</v>
      </c>
      <c r="E217" s="310">
        <v>340</v>
      </c>
      <c r="F217" s="39">
        <v>41762</v>
      </c>
      <c r="G217" s="52">
        <v>340</v>
      </c>
      <c r="H217" s="322">
        <f t="shared" si="4"/>
        <v>0</v>
      </c>
      <c r="I217" s="266"/>
    </row>
    <row r="218" spans="1:9" ht="15.75" x14ac:dyDescent="0.25">
      <c r="A218" s="269"/>
      <c r="B218" s="537" t="s">
        <v>1769</v>
      </c>
      <c r="C218" s="538" t="s">
        <v>3013</v>
      </c>
      <c r="D218" s="266" t="s">
        <v>136</v>
      </c>
      <c r="E218" s="310">
        <v>974.4</v>
      </c>
      <c r="F218" s="39">
        <v>41762</v>
      </c>
      <c r="G218" s="52">
        <v>974.4</v>
      </c>
      <c r="H218" s="322">
        <f t="shared" si="4"/>
        <v>0</v>
      </c>
      <c r="I218" s="266"/>
    </row>
    <row r="219" spans="1:9" ht="15.75" x14ac:dyDescent="0.25">
      <c r="A219" s="269"/>
      <c r="B219" s="537" t="s">
        <v>1770</v>
      </c>
      <c r="C219" s="538" t="s">
        <v>3013</v>
      </c>
      <c r="D219" s="266" t="s">
        <v>8</v>
      </c>
      <c r="E219" s="310">
        <v>171.6</v>
      </c>
      <c r="F219" s="39">
        <v>41762</v>
      </c>
      <c r="G219" s="52">
        <v>171.6</v>
      </c>
      <c r="H219" s="322">
        <f t="shared" si="4"/>
        <v>0</v>
      </c>
      <c r="I219" s="266" t="s">
        <v>8</v>
      </c>
    </row>
    <row r="220" spans="1:9" ht="15.75" x14ac:dyDescent="0.25">
      <c r="A220" s="269"/>
      <c r="B220" s="537" t="s">
        <v>1771</v>
      </c>
      <c r="C220" s="538" t="s">
        <v>3013</v>
      </c>
      <c r="D220" s="266" t="s">
        <v>24</v>
      </c>
      <c r="E220" s="310">
        <v>1395</v>
      </c>
      <c r="F220" s="39">
        <v>41762</v>
      </c>
      <c r="G220" s="52">
        <v>1395</v>
      </c>
      <c r="H220" s="322">
        <f t="shared" si="4"/>
        <v>0</v>
      </c>
      <c r="I220" s="266"/>
    </row>
    <row r="221" spans="1:9" ht="15.75" x14ac:dyDescent="0.25">
      <c r="A221" s="269"/>
      <c r="B221" s="537" t="s">
        <v>1772</v>
      </c>
      <c r="C221" s="538" t="s">
        <v>3013</v>
      </c>
      <c r="D221" s="266" t="s">
        <v>24</v>
      </c>
      <c r="E221" s="310">
        <v>426.4</v>
      </c>
      <c r="F221" s="39">
        <v>41762</v>
      </c>
      <c r="G221" s="52">
        <v>426.4</v>
      </c>
      <c r="H221" s="322">
        <f t="shared" si="4"/>
        <v>0</v>
      </c>
      <c r="I221" s="266"/>
    </row>
    <row r="222" spans="1:9" ht="15.75" x14ac:dyDescent="0.25">
      <c r="A222" s="269"/>
      <c r="B222" s="537" t="s">
        <v>1773</v>
      </c>
      <c r="C222" s="538" t="s">
        <v>3013</v>
      </c>
      <c r="D222" s="266" t="s">
        <v>330</v>
      </c>
      <c r="E222" s="310">
        <v>2144</v>
      </c>
      <c r="F222" s="39">
        <v>41762</v>
      </c>
      <c r="G222" s="52">
        <v>2144</v>
      </c>
      <c r="H222" s="322">
        <f t="shared" si="4"/>
        <v>0</v>
      </c>
      <c r="I222" s="266" t="s">
        <v>21</v>
      </c>
    </row>
    <row r="223" spans="1:9" ht="15.75" x14ac:dyDescent="0.25">
      <c r="A223" s="269"/>
      <c r="B223" s="537" t="s">
        <v>1774</v>
      </c>
      <c r="C223" s="538" t="s">
        <v>3013</v>
      </c>
      <c r="D223" s="266" t="s">
        <v>237</v>
      </c>
      <c r="E223" s="310">
        <v>1190</v>
      </c>
      <c r="F223" s="39">
        <v>41762</v>
      </c>
      <c r="G223" s="52">
        <v>1190</v>
      </c>
      <c r="H223" s="322">
        <f t="shared" si="4"/>
        <v>0</v>
      </c>
      <c r="I223" s="266" t="s">
        <v>21</v>
      </c>
    </row>
    <row r="224" spans="1:9" ht="15.75" x14ac:dyDescent="0.25">
      <c r="A224" s="269"/>
      <c r="B224" s="537" t="s">
        <v>1775</v>
      </c>
      <c r="C224" s="538" t="s">
        <v>3013</v>
      </c>
      <c r="D224" s="266" t="s">
        <v>74</v>
      </c>
      <c r="E224" s="310">
        <v>3338</v>
      </c>
      <c r="F224" s="39">
        <v>41762</v>
      </c>
      <c r="G224" s="52">
        <v>3338</v>
      </c>
      <c r="H224" s="322">
        <f t="shared" si="4"/>
        <v>0</v>
      </c>
      <c r="I224" s="266"/>
    </row>
    <row r="225" spans="1:9" ht="15.75" x14ac:dyDescent="0.25">
      <c r="A225" s="269"/>
      <c r="B225" s="537" t="s">
        <v>1776</v>
      </c>
      <c r="C225" s="538" t="s">
        <v>3013</v>
      </c>
      <c r="D225" s="266" t="s">
        <v>435</v>
      </c>
      <c r="E225" s="310">
        <v>8468.2999999999993</v>
      </c>
      <c r="F225" s="43" t="s">
        <v>3029</v>
      </c>
      <c r="G225" s="52">
        <v>8468.2999999999993</v>
      </c>
      <c r="H225" s="322">
        <f t="shared" si="4"/>
        <v>0</v>
      </c>
      <c r="I225" s="266" t="s">
        <v>8</v>
      </c>
    </row>
    <row r="226" spans="1:9" ht="15.75" x14ac:dyDescent="0.25">
      <c r="A226" s="269"/>
      <c r="B226" s="537" t="s">
        <v>1777</v>
      </c>
      <c r="C226" s="538" t="s">
        <v>3013</v>
      </c>
      <c r="D226" s="266" t="s">
        <v>51</v>
      </c>
      <c r="E226" s="310">
        <v>2064.1999999999998</v>
      </c>
      <c r="F226" s="39">
        <v>41762</v>
      </c>
      <c r="G226" s="52">
        <v>2064.1999999999998</v>
      </c>
      <c r="H226" s="322">
        <f t="shared" si="4"/>
        <v>0</v>
      </c>
      <c r="I226" s="266"/>
    </row>
    <row r="227" spans="1:9" ht="15.75" x14ac:dyDescent="0.25">
      <c r="A227" s="269"/>
      <c r="B227" s="537" t="s">
        <v>1778</v>
      </c>
      <c r="C227" s="538" t="s">
        <v>3013</v>
      </c>
      <c r="D227" s="266" t="s">
        <v>69</v>
      </c>
      <c r="E227" s="310">
        <v>313</v>
      </c>
      <c r="F227" s="39">
        <v>41762</v>
      </c>
      <c r="G227" s="52">
        <v>313</v>
      </c>
      <c r="H227" s="322">
        <f t="shared" si="4"/>
        <v>0</v>
      </c>
      <c r="I227" s="266"/>
    </row>
    <row r="228" spans="1:9" ht="15.75" x14ac:dyDescent="0.25">
      <c r="A228" s="269"/>
      <c r="B228" s="537" t="s">
        <v>1779</v>
      </c>
      <c r="C228" s="538" t="s">
        <v>3013</v>
      </c>
      <c r="D228" s="266" t="s">
        <v>11</v>
      </c>
      <c r="E228" s="310">
        <v>8976</v>
      </c>
      <c r="F228" s="55" t="s">
        <v>3030</v>
      </c>
      <c r="G228" s="52">
        <v>8976</v>
      </c>
      <c r="H228" s="322">
        <f t="shared" si="4"/>
        <v>0</v>
      </c>
      <c r="I228" s="266" t="s">
        <v>65</v>
      </c>
    </row>
    <row r="229" spans="1:9" ht="15.75" x14ac:dyDescent="0.25">
      <c r="A229" s="269"/>
      <c r="B229" s="537" t="s">
        <v>1780</v>
      </c>
      <c r="C229" s="538" t="s">
        <v>3013</v>
      </c>
      <c r="D229" s="266" t="s">
        <v>14</v>
      </c>
      <c r="E229" s="310">
        <v>12060</v>
      </c>
      <c r="F229" s="39">
        <v>41764</v>
      </c>
      <c r="G229" s="52">
        <v>12060</v>
      </c>
      <c r="H229" s="322">
        <f t="shared" si="4"/>
        <v>0</v>
      </c>
      <c r="I229" s="266" t="s">
        <v>492</v>
      </c>
    </row>
    <row r="230" spans="1:9" ht="15.75" x14ac:dyDescent="0.25">
      <c r="A230" s="269"/>
      <c r="B230" s="537" t="s">
        <v>1781</v>
      </c>
      <c r="C230" s="538" t="s">
        <v>3013</v>
      </c>
      <c r="D230" s="266" t="s">
        <v>561</v>
      </c>
      <c r="E230" s="310">
        <v>19848</v>
      </c>
      <c r="F230" s="39">
        <v>41764</v>
      </c>
      <c r="G230" s="52">
        <v>19848</v>
      </c>
      <c r="H230" s="322">
        <f t="shared" si="4"/>
        <v>0</v>
      </c>
      <c r="I230" s="266" t="s">
        <v>217</v>
      </c>
    </row>
    <row r="231" spans="1:9" ht="15.75" x14ac:dyDescent="0.25">
      <c r="A231" s="269"/>
      <c r="B231" s="537" t="s">
        <v>1782</v>
      </c>
      <c r="C231" s="538" t="s">
        <v>3013</v>
      </c>
      <c r="D231" s="266" t="s">
        <v>524</v>
      </c>
      <c r="E231" s="310">
        <v>8765.4</v>
      </c>
      <c r="F231" s="39">
        <v>41762</v>
      </c>
      <c r="G231" s="52">
        <v>8765.4</v>
      </c>
      <c r="H231" s="322">
        <f t="shared" si="4"/>
        <v>0</v>
      </c>
      <c r="I231" s="266" t="s">
        <v>8</v>
      </c>
    </row>
    <row r="232" spans="1:9" ht="15.75" x14ac:dyDescent="0.25">
      <c r="A232" s="269"/>
      <c r="B232" s="537" t="s">
        <v>1783</v>
      </c>
      <c r="C232" s="538" t="s">
        <v>3013</v>
      </c>
      <c r="D232" s="266" t="s">
        <v>2449</v>
      </c>
      <c r="E232" s="310">
        <v>1900</v>
      </c>
      <c r="F232" s="39">
        <v>41762</v>
      </c>
      <c r="G232" s="52">
        <v>1900</v>
      </c>
      <c r="H232" s="322">
        <f t="shared" si="4"/>
        <v>0</v>
      </c>
      <c r="I232" s="266"/>
    </row>
    <row r="233" spans="1:9" ht="15.75" x14ac:dyDescent="0.25">
      <c r="A233" s="269"/>
      <c r="B233" s="537" t="s">
        <v>1784</v>
      </c>
      <c r="C233" s="538" t="s">
        <v>3013</v>
      </c>
      <c r="D233" s="266" t="s">
        <v>62</v>
      </c>
      <c r="E233" s="310">
        <v>25506.560000000001</v>
      </c>
      <c r="F233" s="63" t="s">
        <v>3031</v>
      </c>
      <c r="G233" s="52">
        <v>25506.560000000001</v>
      </c>
      <c r="H233" s="322">
        <f t="shared" si="4"/>
        <v>0</v>
      </c>
      <c r="I233" s="266" t="s">
        <v>65</v>
      </c>
    </row>
    <row r="234" spans="1:9" ht="15.75" x14ac:dyDescent="0.25">
      <c r="A234" s="269"/>
      <c r="B234" s="537" t="s">
        <v>1786</v>
      </c>
      <c r="C234" s="538" t="s">
        <v>3013</v>
      </c>
      <c r="D234" s="266" t="s">
        <v>99</v>
      </c>
      <c r="E234" s="310">
        <v>843.65</v>
      </c>
      <c r="F234" s="39">
        <v>41762</v>
      </c>
      <c r="G234" s="52">
        <v>843.65</v>
      </c>
      <c r="H234" s="322">
        <f t="shared" si="4"/>
        <v>0</v>
      </c>
      <c r="I234" s="266"/>
    </row>
    <row r="235" spans="1:9" ht="15.75" x14ac:dyDescent="0.25">
      <c r="A235" s="269"/>
      <c r="B235" s="537" t="s">
        <v>1787</v>
      </c>
      <c r="C235" s="538" t="s">
        <v>3013</v>
      </c>
      <c r="D235" s="266" t="s">
        <v>351</v>
      </c>
      <c r="E235" s="310">
        <v>1985.5</v>
      </c>
      <c r="F235" s="39">
        <v>41764</v>
      </c>
      <c r="G235" s="52">
        <v>1985.5</v>
      </c>
      <c r="H235" s="322">
        <f t="shared" si="4"/>
        <v>0</v>
      </c>
      <c r="I235" s="266" t="s">
        <v>217</v>
      </c>
    </row>
    <row r="236" spans="1:9" ht="15.75" x14ac:dyDescent="0.25">
      <c r="A236" s="269"/>
      <c r="B236" s="537" t="s">
        <v>1788</v>
      </c>
      <c r="C236" s="538" t="s">
        <v>3013</v>
      </c>
      <c r="D236" s="266" t="s">
        <v>191</v>
      </c>
      <c r="E236" s="310">
        <v>6145.2</v>
      </c>
      <c r="F236" s="39">
        <v>41764</v>
      </c>
      <c r="G236" s="52">
        <v>6145.2</v>
      </c>
      <c r="H236" s="322">
        <f t="shared" si="4"/>
        <v>0</v>
      </c>
      <c r="I236" s="266" t="s">
        <v>217</v>
      </c>
    </row>
    <row r="237" spans="1:9" ht="15.75" x14ac:dyDescent="0.25">
      <c r="A237" s="269"/>
      <c r="B237" s="537" t="s">
        <v>1789</v>
      </c>
      <c r="C237" s="538" t="s">
        <v>3013</v>
      </c>
      <c r="D237" s="266" t="s">
        <v>233</v>
      </c>
      <c r="E237" s="310">
        <v>1358</v>
      </c>
      <c r="F237" s="39">
        <v>41764</v>
      </c>
      <c r="G237" s="52">
        <v>1358</v>
      </c>
      <c r="H237" s="322">
        <f t="shared" si="4"/>
        <v>0</v>
      </c>
      <c r="I237" s="266" t="s">
        <v>217</v>
      </c>
    </row>
    <row r="238" spans="1:9" ht="15.75" x14ac:dyDescent="0.25">
      <c r="A238" s="269"/>
      <c r="B238" s="537" t="s">
        <v>1790</v>
      </c>
      <c r="C238" s="538" t="s">
        <v>3013</v>
      </c>
      <c r="D238" s="266" t="s">
        <v>147</v>
      </c>
      <c r="E238" s="310">
        <v>29090.2</v>
      </c>
      <c r="F238" s="39">
        <v>41766</v>
      </c>
      <c r="G238" s="52">
        <v>29090.2</v>
      </c>
      <c r="H238" s="322">
        <f t="shared" si="4"/>
        <v>0</v>
      </c>
      <c r="I238" s="266" t="s">
        <v>217</v>
      </c>
    </row>
    <row r="239" spans="1:9" ht="15.75" x14ac:dyDescent="0.25">
      <c r="A239" s="269"/>
      <c r="B239" s="537" t="s">
        <v>1792</v>
      </c>
      <c r="C239" s="538" t="s">
        <v>3013</v>
      </c>
      <c r="D239" s="266" t="s">
        <v>193</v>
      </c>
      <c r="E239" s="310">
        <v>1983</v>
      </c>
      <c r="F239" s="39">
        <v>41764</v>
      </c>
      <c r="G239" s="52">
        <v>1983</v>
      </c>
      <c r="H239" s="322">
        <f t="shared" si="4"/>
        <v>0</v>
      </c>
      <c r="I239" s="266" t="s">
        <v>217</v>
      </c>
    </row>
    <row r="240" spans="1:9" ht="15.75" x14ac:dyDescent="0.25">
      <c r="A240" s="269"/>
      <c r="B240" s="537" t="s">
        <v>1794</v>
      </c>
      <c r="C240" s="538" t="s">
        <v>3013</v>
      </c>
      <c r="D240" s="266" t="s">
        <v>124</v>
      </c>
      <c r="E240" s="310">
        <v>8069.6</v>
      </c>
      <c r="F240" s="39">
        <v>41762</v>
      </c>
      <c r="G240" s="52">
        <v>8069.6</v>
      </c>
      <c r="H240" s="322">
        <f t="shared" si="4"/>
        <v>0</v>
      </c>
      <c r="I240" s="266" t="s">
        <v>8</v>
      </c>
    </row>
    <row r="241" spans="1:9" ht="15.75" x14ac:dyDescent="0.25">
      <c r="A241" s="269"/>
      <c r="B241" s="537" t="s">
        <v>1795</v>
      </c>
      <c r="C241" s="538" t="s">
        <v>3013</v>
      </c>
      <c r="D241" s="266" t="s">
        <v>349</v>
      </c>
      <c r="E241" s="310">
        <v>990</v>
      </c>
      <c r="F241" s="39">
        <v>41764</v>
      </c>
      <c r="G241" s="52">
        <v>990</v>
      </c>
      <c r="H241" s="322">
        <f t="shared" si="4"/>
        <v>0</v>
      </c>
      <c r="I241" s="266" t="s">
        <v>217</v>
      </c>
    </row>
    <row r="242" spans="1:9" ht="15.75" x14ac:dyDescent="0.25">
      <c r="A242" s="269"/>
      <c r="B242" s="537" t="s">
        <v>1796</v>
      </c>
      <c r="C242" s="538" t="s">
        <v>3013</v>
      </c>
      <c r="D242" s="266" t="s">
        <v>106</v>
      </c>
      <c r="E242" s="310">
        <v>4992.8999999999996</v>
      </c>
      <c r="F242" s="39">
        <v>41762</v>
      </c>
      <c r="G242" s="52">
        <v>4992.8999999999996</v>
      </c>
      <c r="H242" s="322">
        <f t="shared" si="4"/>
        <v>0</v>
      </c>
      <c r="I242" s="266" t="s">
        <v>3032</v>
      </c>
    </row>
    <row r="243" spans="1:9" ht="15.75" x14ac:dyDescent="0.25">
      <c r="A243" s="269"/>
      <c r="B243" s="537" t="s">
        <v>1797</v>
      </c>
      <c r="C243" s="538" t="s">
        <v>3013</v>
      </c>
      <c r="D243" s="266" t="s">
        <v>24</v>
      </c>
      <c r="E243" s="310">
        <v>614.5</v>
      </c>
      <c r="F243" s="39">
        <v>41762</v>
      </c>
      <c r="G243" s="52">
        <v>614.5</v>
      </c>
      <c r="H243" s="322">
        <f t="shared" si="4"/>
        <v>0</v>
      </c>
      <c r="I243" s="266"/>
    </row>
    <row r="244" spans="1:9" ht="15.75" x14ac:dyDescent="0.25">
      <c r="A244" s="269"/>
      <c r="B244" s="537" t="s">
        <v>1798</v>
      </c>
      <c r="C244" s="538" t="s">
        <v>3013</v>
      </c>
      <c r="D244" s="273" t="s">
        <v>53</v>
      </c>
      <c r="E244" s="318">
        <v>0</v>
      </c>
      <c r="F244" s="39"/>
      <c r="G244" s="52"/>
      <c r="H244" s="322">
        <f t="shared" si="4"/>
        <v>0</v>
      </c>
      <c r="I244" s="266" t="s">
        <v>513</v>
      </c>
    </row>
    <row r="245" spans="1:9" ht="15.75" x14ac:dyDescent="0.25">
      <c r="A245" s="269"/>
      <c r="B245" s="537" t="s">
        <v>1799</v>
      </c>
      <c r="C245" s="538" t="s">
        <v>3013</v>
      </c>
      <c r="D245" s="266" t="s">
        <v>24</v>
      </c>
      <c r="E245" s="310">
        <v>166.5</v>
      </c>
      <c r="F245" s="39">
        <v>41762</v>
      </c>
      <c r="G245" s="52">
        <v>166.5</v>
      </c>
      <c r="H245" s="322">
        <f t="shared" si="4"/>
        <v>0</v>
      </c>
      <c r="I245" s="266"/>
    </row>
    <row r="246" spans="1:9" ht="15.75" x14ac:dyDescent="0.25">
      <c r="A246" s="269"/>
      <c r="B246" s="537" t="s">
        <v>1800</v>
      </c>
      <c r="C246" s="538" t="s">
        <v>3013</v>
      </c>
      <c r="D246" s="266" t="s">
        <v>136</v>
      </c>
      <c r="E246" s="310">
        <v>2605.1999999999998</v>
      </c>
      <c r="F246" s="39">
        <v>41762</v>
      </c>
      <c r="G246" s="52">
        <v>2605.1999999999998</v>
      </c>
      <c r="H246" s="322">
        <f t="shared" si="4"/>
        <v>0</v>
      </c>
      <c r="I246" s="266"/>
    </row>
    <row r="247" spans="1:9" ht="15.75" x14ac:dyDescent="0.25">
      <c r="A247" s="269"/>
      <c r="B247" s="537" t="s">
        <v>1801</v>
      </c>
      <c r="C247" s="538" t="s">
        <v>3013</v>
      </c>
      <c r="D247" s="266" t="s">
        <v>11</v>
      </c>
      <c r="E247" s="310">
        <v>53735.199999999997</v>
      </c>
      <c r="F247" s="39">
        <v>41788</v>
      </c>
      <c r="G247" s="52">
        <v>53735.199999999997</v>
      </c>
      <c r="H247" s="322">
        <f t="shared" si="4"/>
        <v>0</v>
      </c>
      <c r="I247" s="266" t="s">
        <v>21</v>
      </c>
    </row>
    <row r="248" spans="1:9" ht="15.75" x14ac:dyDescent="0.25">
      <c r="A248" s="269"/>
      <c r="B248" s="537" t="s">
        <v>1802</v>
      </c>
      <c r="C248" s="538" t="s">
        <v>3013</v>
      </c>
      <c r="D248" s="266" t="s">
        <v>18</v>
      </c>
      <c r="E248" s="310">
        <v>1598</v>
      </c>
      <c r="F248" s="39">
        <v>41762</v>
      </c>
      <c r="G248" s="52">
        <v>1598</v>
      </c>
      <c r="H248" s="322">
        <f t="shared" si="4"/>
        <v>0</v>
      </c>
      <c r="I248" s="266"/>
    </row>
    <row r="249" spans="1:9" ht="15.75" x14ac:dyDescent="0.25">
      <c r="A249" s="269"/>
      <c r="B249" s="537" t="s">
        <v>1803</v>
      </c>
      <c r="C249" s="538" t="s">
        <v>3013</v>
      </c>
      <c r="D249" s="273" t="s">
        <v>3033</v>
      </c>
      <c r="E249" s="310">
        <v>0</v>
      </c>
      <c r="F249" s="56" t="s">
        <v>3034</v>
      </c>
      <c r="G249" s="52"/>
      <c r="H249" s="322">
        <f t="shared" si="4"/>
        <v>0</v>
      </c>
      <c r="I249" s="266" t="s">
        <v>27</v>
      </c>
    </row>
    <row r="250" spans="1:9" ht="15.75" x14ac:dyDescent="0.25">
      <c r="A250" s="269"/>
      <c r="B250" s="537" t="s">
        <v>1804</v>
      </c>
      <c r="C250" s="538" t="s">
        <v>3013</v>
      </c>
      <c r="D250" s="266" t="s">
        <v>19</v>
      </c>
      <c r="E250" s="310">
        <v>50765.7</v>
      </c>
      <c r="F250" s="39">
        <v>41764</v>
      </c>
      <c r="G250" s="52">
        <v>50765.7</v>
      </c>
      <c r="H250" s="322">
        <f t="shared" si="4"/>
        <v>0</v>
      </c>
      <c r="I250" s="266" t="s">
        <v>162</v>
      </c>
    </row>
    <row r="251" spans="1:9" ht="15.75" x14ac:dyDescent="0.25">
      <c r="A251" s="269"/>
      <c r="B251" s="537" t="s">
        <v>1805</v>
      </c>
      <c r="C251" s="538" t="s">
        <v>3013</v>
      </c>
      <c r="D251" s="266" t="s">
        <v>68</v>
      </c>
      <c r="E251" s="310">
        <v>5004</v>
      </c>
      <c r="F251" s="39">
        <v>41763</v>
      </c>
      <c r="G251" s="52">
        <v>5004</v>
      </c>
      <c r="H251" s="322">
        <f t="shared" si="4"/>
        <v>0</v>
      </c>
      <c r="I251" s="266" t="s">
        <v>12</v>
      </c>
    </row>
    <row r="252" spans="1:9" ht="15.75" x14ac:dyDescent="0.25">
      <c r="A252" s="269"/>
      <c r="B252" s="537" t="s">
        <v>1807</v>
      </c>
      <c r="C252" s="538" t="s">
        <v>3013</v>
      </c>
      <c r="D252" s="266" t="s">
        <v>902</v>
      </c>
      <c r="E252" s="310">
        <v>22871.200000000001</v>
      </c>
      <c r="F252" s="39">
        <v>41763</v>
      </c>
      <c r="G252" s="52">
        <v>22871.200000000001</v>
      </c>
      <c r="H252" s="322">
        <f t="shared" si="4"/>
        <v>0</v>
      </c>
      <c r="I252" s="266" t="s">
        <v>12</v>
      </c>
    </row>
    <row r="253" spans="1:9" ht="15.75" x14ac:dyDescent="0.25">
      <c r="A253" s="269"/>
      <c r="B253" s="537" t="s">
        <v>1808</v>
      </c>
      <c r="C253" s="538" t="s">
        <v>3013</v>
      </c>
      <c r="D253" s="266" t="s">
        <v>98</v>
      </c>
      <c r="E253" s="310">
        <v>16013</v>
      </c>
      <c r="F253" s="39">
        <v>41763</v>
      </c>
      <c r="G253" s="52">
        <v>16013</v>
      </c>
      <c r="H253" s="322">
        <f t="shared" si="4"/>
        <v>0</v>
      </c>
      <c r="I253" s="266" t="s">
        <v>12</v>
      </c>
    </row>
    <row r="254" spans="1:9" ht="15.75" x14ac:dyDescent="0.25">
      <c r="A254" s="269"/>
      <c r="B254" s="537" t="s">
        <v>1809</v>
      </c>
      <c r="C254" s="538" t="s">
        <v>3013</v>
      </c>
      <c r="D254" s="266" t="s">
        <v>63</v>
      </c>
      <c r="E254" s="310">
        <v>2419.1999999999998</v>
      </c>
      <c r="F254" s="39">
        <v>41764</v>
      </c>
      <c r="G254" s="52">
        <v>2419.1999999999998</v>
      </c>
      <c r="H254" s="322">
        <f t="shared" si="4"/>
        <v>0</v>
      </c>
      <c r="I254" s="266" t="s">
        <v>21</v>
      </c>
    </row>
    <row r="255" spans="1:9" ht="15.75" x14ac:dyDescent="0.25">
      <c r="A255" s="269"/>
      <c r="B255" s="537" t="s">
        <v>1810</v>
      </c>
      <c r="C255" s="538" t="s">
        <v>3013</v>
      </c>
      <c r="D255" s="273" t="s">
        <v>53</v>
      </c>
      <c r="E255" s="318">
        <v>0</v>
      </c>
      <c r="F255" s="37"/>
      <c r="G255" s="52"/>
      <c r="H255" s="322">
        <f t="shared" si="4"/>
        <v>0</v>
      </c>
      <c r="I255" s="266" t="s">
        <v>513</v>
      </c>
    </row>
    <row r="256" spans="1:9" ht="15.75" x14ac:dyDescent="0.25">
      <c r="A256" s="269"/>
      <c r="B256" s="537" t="s">
        <v>1811</v>
      </c>
      <c r="C256" s="538" t="s">
        <v>3013</v>
      </c>
      <c r="D256" s="266" t="s">
        <v>186</v>
      </c>
      <c r="E256" s="310">
        <v>4839</v>
      </c>
      <c r="F256" s="63" t="s">
        <v>3035</v>
      </c>
      <c r="G256" s="52">
        <v>4839</v>
      </c>
      <c r="H256" s="322">
        <f t="shared" si="4"/>
        <v>0</v>
      </c>
      <c r="I256" s="266"/>
    </row>
    <row r="257" spans="1:9" ht="15.75" x14ac:dyDescent="0.25">
      <c r="A257" s="269"/>
      <c r="B257" s="537" t="s">
        <v>1812</v>
      </c>
      <c r="C257" s="538" t="s">
        <v>3013</v>
      </c>
      <c r="D257" s="266" t="s">
        <v>3036</v>
      </c>
      <c r="E257" s="310">
        <v>3594.5</v>
      </c>
      <c r="F257" s="39">
        <v>41762</v>
      </c>
      <c r="G257" s="52">
        <v>3594.5</v>
      </c>
      <c r="H257" s="322">
        <f t="shared" si="4"/>
        <v>0</v>
      </c>
      <c r="I257" s="266"/>
    </row>
    <row r="258" spans="1:9" ht="15.75" x14ac:dyDescent="0.25">
      <c r="A258" s="269"/>
      <c r="B258" s="537" t="s">
        <v>1813</v>
      </c>
      <c r="C258" s="538" t="s">
        <v>3013</v>
      </c>
      <c r="D258" s="266" t="s">
        <v>18</v>
      </c>
      <c r="E258" s="310">
        <v>887</v>
      </c>
      <c r="F258" s="39">
        <v>41762</v>
      </c>
      <c r="G258" s="52">
        <v>887</v>
      </c>
      <c r="H258" s="322">
        <f t="shared" si="4"/>
        <v>0</v>
      </c>
      <c r="I258" s="266"/>
    </row>
    <row r="259" spans="1:9" ht="15.75" x14ac:dyDescent="0.25">
      <c r="A259" s="269">
        <v>41763</v>
      </c>
      <c r="B259" s="537" t="s">
        <v>1814</v>
      </c>
      <c r="C259" s="538" t="s">
        <v>3013</v>
      </c>
      <c r="D259" s="266" t="s">
        <v>269</v>
      </c>
      <c r="E259" s="310">
        <v>3072</v>
      </c>
      <c r="F259" s="39">
        <v>41762</v>
      </c>
      <c r="G259" s="52">
        <v>3072</v>
      </c>
      <c r="H259" s="322">
        <f t="shared" si="4"/>
        <v>0</v>
      </c>
      <c r="I259" s="266"/>
    </row>
    <row r="260" spans="1:9" ht="15.75" x14ac:dyDescent="0.25">
      <c r="A260" s="269"/>
      <c r="B260" s="537" t="s">
        <v>1815</v>
      </c>
      <c r="C260" s="538" t="s">
        <v>3013</v>
      </c>
      <c r="D260" s="266" t="s">
        <v>116</v>
      </c>
      <c r="E260" s="310">
        <v>3479.5</v>
      </c>
      <c r="F260" s="39">
        <v>41763</v>
      </c>
      <c r="G260" s="52">
        <v>3479.5</v>
      </c>
      <c r="H260" s="322">
        <f t="shared" si="4"/>
        <v>0</v>
      </c>
      <c r="I260" s="66"/>
    </row>
    <row r="261" spans="1:9" ht="15.75" x14ac:dyDescent="0.25">
      <c r="A261" s="263"/>
      <c r="B261" s="537" t="s">
        <v>1816</v>
      </c>
      <c r="C261" s="538" t="s">
        <v>3013</v>
      </c>
      <c r="D261" s="266" t="s">
        <v>8</v>
      </c>
      <c r="E261" s="310">
        <v>512.04999999999995</v>
      </c>
      <c r="F261" s="39">
        <v>41763</v>
      </c>
      <c r="G261" s="52">
        <v>512.04999999999995</v>
      </c>
      <c r="H261" s="322">
        <f t="shared" si="4"/>
        <v>0</v>
      </c>
      <c r="I261" s="266" t="s">
        <v>8</v>
      </c>
    </row>
    <row r="262" spans="1:9" ht="15.75" x14ac:dyDescent="0.25">
      <c r="A262" s="263"/>
      <c r="B262" s="537" t="s">
        <v>1817</v>
      </c>
      <c r="C262" s="538" t="s">
        <v>3013</v>
      </c>
      <c r="D262" s="266" t="s">
        <v>47</v>
      </c>
      <c r="E262" s="310">
        <v>4761.6000000000004</v>
      </c>
      <c r="F262" s="39">
        <v>41764</v>
      </c>
      <c r="G262" s="52">
        <v>4761.6000000000004</v>
      </c>
      <c r="H262" s="322">
        <f t="shared" si="4"/>
        <v>0</v>
      </c>
      <c r="I262" s="266" t="s">
        <v>27</v>
      </c>
    </row>
    <row r="263" spans="1:9" ht="15.75" x14ac:dyDescent="0.25">
      <c r="A263" s="263"/>
      <c r="B263" s="537" t="s">
        <v>1818</v>
      </c>
      <c r="C263" s="538" t="s">
        <v>3013</v>
      </c>
      <c r="D263" s="266" t="s">
        <v>34</v>
      </c>
      <c r="E263" s="310">
        <v>2448</v>
      </c>
      <c r="F263" s="39">
        <v>41764</v>
      </c>
      <c r="G263" s="52">
        <v>2448</v>
      </c>
      <c r="H263" s="322">
        <f t="shared" ref="H263:H326" si="5">E263-G263</f>
        <v>0</v>
      </c>
      <c r="I263" s="266" t="s">
        <v>27</v>
      </c>
    </row>
    <row r="264" spans="1:9" ht="15.75" x14ac:dyDescent="0.25">
      <c r="A264" s="332"/>
      <c r="B264" s="537" t="s">
        <v>1819</v>
      </c>
      <c r="C264" s="538" t="s">
        <v>3013</v>
      </c>
      <c r="D264" s="266" t="s">
        <v>123</v>
      </c>
      <c r="E264" s="310">
        <v>2309.6</v>
      </c>
      <c r="F264" s="43" t="s">
        <v>3037</v>
      </c>
      <c r="G264" s="52">
        <v>2309.6</v>
      </c>
      <c r="H264" s="322">
        <f t="shared" si="5"/>
        <v>0</v>
      </c>
      <c r="I264" s="266" t="s">
        <v>8</v>
      </c>
    </row>
    <row r="265" spans="1:9" ht="15.75" x14ac:dyDescent="0.25">
      <c r="A265" s="269"/>
      <c r="B265" s="537" t="s">
        <v>1820</v>
      </c>
      <c r="C265" s="538" t="s">
        <v>3013</v>
      </c>
      <c r="D265" s="266" t="s">
        <v>49</v>
      </c>
      <c r="E265" s="310">
        <v>5092</v>
      </c>
      <c r="F265" s="39">
        <v>41763</v>
      </c>
      <c r="G265" s="52">
        <v>5092</v>
      </c>
      <c r="H265" s="322">
        <f t="shared" si="5"/>
        <v>0</v>
      </c>
      <c r="I265" s="266"/>
    </row>
    <row r="266" spans="1:9" ht="15.75" x14ac:dyDescent="0.25">
      <c r="A266" s="269"/>
      <c r="B266" s="537" t="s">
        <v>1821</v>
      </c>
      <c r="C266" s="538" t="s">
        <v>3013</v>
      </c>
      <c r="D266" s="266" t="s">
        <v>119</v>
      </c>
      <c r="E266" s="310">
        <v>4116</v>
      </c>
      <c r="F266" s="39">
        <v>41764</v>
      </c>
      <c r="G266" s="52">
        <v>4116</v>
      </c>
      <c r="H266" s="322">
        <f t="shared" si="5"/>
        <v>0</v>
      </c>
      <c r="I266" s="266" t="s">
        <v>65</v>
      </c>
    </row>
    <row r="267" spans="1:9" ht="15.75" x14ac:dyDescent="0.25">
      <c r="A267" s="269"/>
      <c r="B267" s="537" t="s">
        <v>1822</v>
      </c>
      <c r="C267" s="538" t="s">
        <v>3013</v>
      </c>
      <c r="D267" s="266" t="s">
        <v>260</v>
      </c>
      <c r="E267" s="310">
        <v>1200</v>
      </c>
      <c r="F267" s="39">
        <v>41764</v>
      </c>
      <c r="G267" s="52">
        <v>1200</v>
      </c>
      <c r="H267" s="322">
        <f t="shared" si="5"/>
        <v>0</v>
      </c>
      <c r="I267" s="266" t="s">
        <v>65</v>
      </c>
    </row>
    <row r="268" spans="1:9" ht="15.75" x14ac:dyDescent="0.25">
      <c r="A268" s="269"/>
      <c r="B268" s="537" t="s">
        <v>1823</v>
      </c>
      <c r="C268" s="538" t="s">
        <v>3013</v>
      </c>
      <c r="D268" s="266" t="s">
        <v>136</v>
      </c>
      <c r="E268" s="310">
        <v>5262</v>
      </c>
      <c r="F268" s="39">
        <v>41763</v>
      </c>
      <c r="G268" s="52">
        <v>5262</v>
      </c>
      <c r="H268" s="322">
        <f t="shared" si="5"/>
        <v>0</v>
      </c>
      <c r="I268" s="266"/>
    </row>
    <row r="269" spans="1:9" ht="15.75" x14ac:dyDescent="0.25">
      <c r="A269" s="269"/>
      <c r="B269" s="537" t="s">
        <v>1824</v>
      </c>
      <c r="C269" s="538" t="s">
        <v>3013</v>
      </c>
      <c r="D269" s="266" t="s">
        <v>130</v>
      </c>
      <c r="E269" s="310">
        <v>8025</v>
      </c>
      <c r="F269" s="39">
        <v>41764</v>
      </c>
      <c r="G269" s="52">
        <v>8025</v>
      </c>
      <c r="H269" s="322">
        <f t="shared" si="5"/>
        <v>0</v>
      </c>
      <c r="I269" s="266" t="s">
        <v>21</v>
      </c>
    </row>
    <row r="270" spans="1:9" ht="15.75" x14ac:dyDescent="0.25">
      <c r="A270" s="269"/>
      <c r="B270" s="537" t="s">
        <v>1826</v>
      </c>
      <c r="C270" s="538" t="s">
        <v>3013</v>
      </c>
      <c r="D270" s="266" t="s">
        <v>83</v>
      </c>
      <c r="E270" s="310">
        <v>3381.2</v>
      </c>
      <c r="F270" s="39">
        <v>41764</v>
      </c>
      <c r="G270" s="52">
        <v>3381.2</v>
      </c>
      <c r="H270" s="322">
        <f t="shared" si="5"/>
        <v>0</v>
      </c>
      <c r="I270" s="266" t="s">
        <v>21</v>
      </c>
    </row>
    <row r="271" spans="1:9" ht="15.75" x14ac:dyDescent="0.25">
      <c r="A271" s="269"/>
      <c r="B271" s="537" t="s">
        <v>1827</v>
      </c>
      <c r="C271" s="538" t="s">
        <v>3013</v>
      </c>
      <c r="D271" s="266" t="s">
        <v>29</v>
      </c>
      <c r="E271" s="310">
        <v>5222.3999999999996</v>
      </c>
      <c r="F271" s="39">
        <v>41764</v>
      </c>
      <c r="G271" s="52">
        <v>5222.3999999999996</v>
      </c>
      <c r="H271" s="322">
        <f t="shared" si="5"/>
        <v>0</v>
      </c>
      <c r="I271" s="266" t="s">
        <v>27</v>
      </c>
    </row>
    <row r="272" spans="1:9" ht="15.75" x14ac:dyDescent="0.25">
      <c r="A272" s="269"/>
      <c r="B272" s="537" t="s">
        <v>1828</v>
      </c>
      <c r="C272" s="538" t="s">
        <v>3013</v>
      </c>
      <c r="D272" s="273" t="s">
        <v>53</v>
      </c>
      <c r="E272" s="318">
        <v>0</v>
      </c>
      <c r="F272" s="37"/>
      <c r="G272" s="52"/>
      <c r="H272" s="322">
        <f t="shared" si="5"/>
        <v>0</v>
      </c>
      <c r="I272" s="266" t="s">
        <v>513</v>
      </c>
    </row>
    <row r="273" spans="1:9" ht="15.75" x14ac:dyDescent="0.25">
      <c r="A273" s="269"/>
      <c r="B273" s="537" t="s">
        <v>1830</v>
      </c>
      <c r="C273" s="538" t="s">
        <v>3013</v>
      </c>
      <c r="D273" s="266" t="s">
        <v>58</v>
      </c>
      <c r="E273" s="310">
        <v>8905.6</v>
      </c>
      <c r="F273" s="39">
        <v>41764</v>
      </c>
      <c r="G273" s="52">
        <v>8905.6</v>
      </c>
      <c r="H273" s="322">
        <f t="shared" si="5"/>
        <v>0</v>
      </c>
      <c r="I273" s="266" t="s">
        <v>27</v>
      </c>
    </row>
    <row r="274" spans="1:9" ht="15.75" x14ac:dyDescent="0.25">
      <c r="A274" s="269"/>
      <c r="B274" s="537" t="s">
        <v>1831</v>
      </c>
      <c r="C274" s="538" t="s">
        <v>3013</v>
      </c>
      <c r="D274" s="273" t="s">
        <v>53</v>
      </c>
      <c r="E274" s="318">
        <v>0</v>
      </c>
      <c r="F274" s="37"/>
      <c r="G274" s="52"/>
      <c r="H274" s="322">
        <f t="shared" si="5"/>
        <v>0</v>
      </c>
      <c r="I274" s="266" t="s">
        <v>1245</v>
      </c>
    </row>
    <row r="275" spans="1:9" ht="15.75" x14ac:dyDescent="0.25">
      <c r="A275" s="269"/>
      <c r="B275" s="537" t="s">
        <v>1832</v>
      </c>
      <c r="C275" s="538" t="s">
        <v>3013</v>
      </c>
      <c r="D275" s="266" t="s">
        <v>215</v>
      </c>
      <c r="E275" s="310">
        <v>1431.4</v>
      </c>
      <c r="F275" s="39">
        <v>41763</v>
      </c>
      <c r="G275" s="52">
        <v>1431.4</v>
      </c>
      <c r="H275" s="322">
        <f t="shared" si="5"/>
        <v>0</v>
      </c>
      <c r="I275" s="266" t="s">
        <v>8</v>
      </c>
    </row>
    <row r="276" spans="1:9" ht="15.75" x14ac:dyDescent="0.25">
      <c r="A276" s="269"/>
      <c r="B276" s="537" t="s">
        <v>1834</v>
      </c>
      <c r="C276" s="538" t="s">
        <v>3013</v>
      </c>
      <c r="D276" s="266" t="s">
        <v>124</v>
      </c>
      <c r="E276" s="310">
        <v>5025</v>
      </c>
      <c r="F276" s="39">
        <v>41764</v>
      </c>
      <c r="G276" s="52">
        <v>5025</v>
      </c>
      <c r="H276" s="322">
        <f t="shared" si="5"/>
        <v>0</v>
      </c>
      <c r="I276" s="266" t="s">
        <v>27</v>
      </c>
    </row>
    <row r="277" spans="1:9" ht="15.75" x14ac:dyDescent="0.25">
      <c r="A277" s="269"/>
      <c r="B277" s="537" t="s">
        <v>1836</v>
      </c>
      <c r="C277" s="538" t="s">
        <v>3013</v>
      </c>
      <c r="D277" s="266" t="s">
        <v>55</v>
      </c>
      <c r="E277" s="310">
        <v>5492.2</v>
      </c>
      <c r="F277" s="39">
        <v>41763</v>
      </c>
      <c r="G277" s="52">
        <v>5492.2</v>
      </c>
      <c r="H277" s="322">
        <f t="shared" si="5"/>
        <v>0</v>
      </c>
      <c r="I277" s="266" t="s">
        <v>8</v>
      </c>
    </row>
    <row r="278" spans="1:9" ht="15.75" x14ac:dyDescent="0.25">
      <c r="A278" s="269"/>
      <c r="B278" s="537" t="s">
        <v>1837</v>
      </c>
      <c r="C278" s="538" t="s">
        <v>3013</v>
      </c>
      <c r="D278" s="266" t="s">
        <v>8</v>
      </c>
      <c r="E278" s="310">
        <v>168</v>
      </c>
      <c r="F278" s="39">
        <v>41763</v>
      </c>
      <c r="G278" s="52">
        <v>168</v>
      </c>
      <c r="H278" s="322">
        <f t="shared" si="5"/>
        <v>0</v>
      </c>
      <c r="I278" s="266" t="s">
        <v>8</v>
      </c>
    </row>
    <row r="279" spans="1:9" ht="15.75" x14ac:dyDescent="0.25">
      <c r="A279" s="269"/>
      <c r="B279" s="537" t="s">
        <v>1838</v>
      </c>
      <c r="C279" s="538" t="s">
        <v>3013</v>
      </c>
      <c r="D279" s="266" t="s">
        <v>1793</v>
      </c>
      <c r="E279" s="310">
        <v>1728</v>
      </c>
      <c r="F279" s="39">
        <v>41764</v>
      </c>
      <c r="G279" s="52">
        <v>1728</v>
      </c>
      <c r="H279" s="322">
        <f t="shared" si="5"/>
        <v>0</v>
      </c>
      <c r="I279" s="266" t="s">
        <v>27</v>
      </c>
    </row>
    <row r="280" spans="1:9" ht="15.75" x14ac:dyDescent="0.25">
      <c r="A280" s="269"/>
      <c r="B280" s="537" t="s">
        <v>1840</v>
      </c>
      <c r="C280" s="538" t="s">
        <v>3013</v>
      </c>
      <c r="D280" s="266" t="s">
        <v>19</v>
      </c>
      <c r="E280" s="310">
        <v>18104.400000000001</v>
      </c>
      <c r="F280" s="55" t="s">
        <v>3038</v>
      </c>
      <c r="G280" s="52">
        <v>18104.400000000001</v>
      </c>
      <c r="H280" s="322">
        <f t="shared" si="5"/>
        <v>0</v>
      </c>
      <c r="I280" s="266" t="s">
        <v>492</v>
      </c>
    </row>
    <row r="281" spans="1:9" ht="15.75" x14ac:dyDescent="0.25">
      <c r="A281" s="269"/>
      <c r="B281" s="537" t="s">
        <v>1841</v>
      </c>
      <c r="C281" s="538" t="s">
        <v>3013</v>
      </c>
      <c r="D281" s="266" t="s">
        <v>3039</v>
      </c>
      <c r="E281" s="310">
        <v>28729.599999999999</v>
      </c>
      <c r="F281" s="42" t="s">
        <v>3040</v>
      </c>
      <c r="G281" s="52">
        <v>28729.599999999999</v>
      </c>
      <c r="H281" s="322">
        <f t="shared" si="5"/>
        <v>0</v>
      </c>
      <c r="I281" s="266" t="s">
        <v>65</v>
      </c>
    </row>
    <row r="282" spans="1:9" ht="15.75" x14ac:dyDescent="0.25">
      <c r="A282" s="269"/>
      <c r="B282" s="537" t="s">
        <v>1842</v>
      </c>
      <c r="C282" s="538" t="s">
        <v>3013</v>
      </c>
      <c r="D282" s="266" t="s">
        <v>180</v>
      </c>
      <c r="E282" s="310">
        <v>6872.4</v>
      </c>
      <c r="F282" s="39">
        <v>41765</v>
      </c>
      <c r="G282" s="52">
        <v>6872.4</v>
      </c>
      <c r="H282" s="322">
        <f t="shared" si="5"/>
        <v>0</v>
      </c>
      <c r="I282" s="266" t="s">
        <v>12</v>
      </c>
    </row>
    <row r="283" spans="1:9" ht="15.75" x14ac:dyDescent="0.25">
      <c r="A283" s="269"/>
      <c r="B283" s="537" t="s">
        <v>1844</v>
      </c>
      <c r="C283" s="538" t="s">
        <v>3013</v>
      </c>
      <c r="D283" s="266" t="s">
        <v>163</v>
      </c>
      <c r="E283" s="310">
        <v>1387.5</v>
      </c>
      <c r="F283" s="39">
        <v>41763</v>
      </c>
      <c r="G283" s="52">
        <v>1387.5</v>
      </c>
      <c r="H283" s="322">
        <f t="shared" si="5"/>
        <v>0</v>
      </c>
      <c r="I283" s="266"/>
    </row>
    <row r="284" spans="1:9" ht="15.75" x14ac:dyDescent="0.25">
      <c r="A284" s="269"/>
      <c r="B284" s="537" t="s">
        <v>1845</v>
      </c>
      <c r="C284" s="538" t="s">
        <v>3013</v>
      </c>
      <c r="D284" s="266" t="s">
        <v>11</v>
      </c>
      <c r="E284" s="310">
        <v>42917.599999999999</v>
      </c>
      <c r="F284" s="39">
        <v>41788</v>
      </c>
      <c r="G284" s="52">
        <v>42917.599999999999</v>
      </c>
      <c r="H284" s="322">
        <f t="shared" si="5"/>
        <v>0</v>
      </c>
      <c r="I284" s="266" t="s">
        <v>12</v>
      </c>
    </row>
    <row r="285" spans="1:9" ht="15.75" x14ac:dyDescent="0.25">
      <c r="A285" s="269"/>
      <c r="B285" s="537" t="s">
        <v>1847</v>
      </c>
      <c r="C285" s="538" t="s">
        <v>3013</v>
      </c>
      <c r="D285" s="266" t="s">
        <v>98</v>
      </c>
      <c r="E285" s="310">
        <v>5785.2</v>
      </c>
      <c r="F285" s="39">
        <v>41765</v>
      </c>
      <c r="G285" s="52">
        <v>5785.2</v>
      </c>
      <c r="H285" s="322">
        <f t="shared" si="5"/>
        <v>0</v>
      </c>
      <c r="I285" s="266" t="s">
        <v>12</v>
      </c>
    </row>
    <row r="286" spans="1:9" ht="15.75" x14ac:dyDescent="0.25">
      <c r="A286" s="269"/>
      <c r="B286" s="537" t="s">
        <v>1848</v>
      </c>
      <c r="C286" s="538" t="s">
        <v>3013</v>
      </c>
      <c r="D286" s="266" t="s">
        <v>12</v>
      </c>
      <c r="E286" s="310">
        <v>116</v>
      </c>
      <c r="F286" s="39">
        <v>41763</v>
      </c>
      <c r="G286" s="52">
        <v>116</v>
      </c>
      <c r="H286" s="322">
        <f t="shared" si="5"/>
        <v>0</v>
      </c>
      <c r="I286" s="266"/>
    </row>
    <row r="287" spans="1:9" ht="15.75" x14ac:dyDescent="0.25">
      <c r="A287" s="269"/>
      <c r="B287" s="537" t="s">
        <v>1849</v>
      </c>
      <c r="C287" s="538" t="s">
        <v>3013</v>
      </c>
      <c r="D287" s="266" t="s">
        <v>99</v>
      </c>
      <c r="E287" s="310">
        <v>860.1</v>
      </c>
      <c r="F287" s="39">
        <v>41763</v>
      </c>
      <c r="G287" s="52">
        <v>860.1</v>
      </c>
      <c r="H287" s="322">
        <f t="shared" si="5"/>
        <v>0</v>
      </c>
      <c r="I287" s="266"/>
    </row>
    <row r="288" spans="1:9" ht="15.75" x14ac:dyDescent="0.25">
      <c r="A288" s="269"/>
      <c r="B288" s="537" t="s">
        <v>1850</v>
      </c>
      <c r="C288" s="538" t="s">
        <v>3013</v>
      </c>
      <c r="D288" s="266" t="s">
        <v>2816</v>
      </c>
      <c r="E288" s="310">
        <v>5261</v>
      </c>
      <c r="F288" s="39">
        <v>41764</v>
      </c>
      <c r="G288" s="52">
        <v>5261</v>
      </c>
      <c r="H288" s="322">
        <f t="shared" si="5"/>
        <v>0</v>
      </c>
      <c r="I288" s="266" t="s">
        <v>65</v>
      </c>
    </row>
    <row r="289" spans="1:9" ht="15.75" x14ac:dyDescent="0.25">
      <c r="A289" s="269"/>
      <c r="B289" s="537" t="s">
        <v>1852</v>
      </c>
      <c r="C289" s="538" t="s">
        <v>3013</v>
      </c>
      <c r="D289" s="266" t="s">
        <v>51</v>
      </c>
      <c r="E289" s="310">
        <v>1568.6</v>
      </c>
      <c r="F289" s="39">
        <v>41763</v>
      </c>
      <c r="G289" s="52">
        <v>1568.6</v>
      </c>
      <c r="H289" s="322">
        <f t="shared" si="5"/>
        <v>0</v>
      </c>
      <c r="I289" s="266"/>
    </row>
    <row r="290" spans="1:9" ht="15.75" x14ac:dyDescent="0.25">
      <c r="A290" s="269"/>
      <c r="B290" s="537" t="s">
        <v>1853</v>
      </c>
      <c r="C290" s="538" t="s">
        <v>3013</v>
      </c>
      <c r="D290" s="266" t="s">
        <v>237</v>
      </c>
      <c r="E290" s="310">
        <v>7872</v>
      </c>
      <c r="F290" s="39">
        <v>41764</v>
      </c>
      <c r="G290" s="52">
        <v>7872</v>
      </c>
      <c r="H290" s="322">
        <f t="shared" si="5"/>
        <v>0</v>
      </c>
      <c r="I290" s="266" t="s">
        <v>21</v>
      </c>
    </row>
    <row r="291" spans="1:9" ht="15.75" x14ac:dyDescent="0.25">
      <c r="A291" s="269"/>
      <c r="B291" s="537" t="s">
        <v>1854</v>
      </c>
      <c r="C291" s="538" t="s">
        <v>3013</v>
      </c>
      <c r="D291" s="266" t="s">
        <v>68</v>
      </c>
      <c r="E291" s="310">
        <v>5841</v>
      </c>
      <c r="F291" s="39">
        <v>41763</v>
      </c>
      <c r="G291" s="52">
        <v>5841</v>
      </c>
      <c r="H291" s="322">
        <f t="shared" si="5"/>
        <v>0</v>
      </c>
      <c r="I291" s="266"/>
    </row>
    <row r="292" spans="1:9" ht="15.75" x14ac:dyDescent="0.25">
      <c r="A292" s="269"/>
      <c r="B292" s="537" t="s">
        <v>1855</v>
      </c>
      <c r="C292" s="538" t="s">
        <v>3013</v>
      </c>
      <c r="D292" s="266" t="s">
        <v>68</v>
      </c>
      <c r="E292" s="310">
        <v>19</v>
      </c>
      <c r="F292" s="39">
        <v>41763</v>
      </c>
      <c r="G292" s="52">
        <v>19</v>
      </c>
      <c r="H292" s="322">
        <f t="shared" si="5"/>
        <v>0</v>
      </c>
      <c r="I292" s="266"/>
    </row>
    <row r="293" spans="1:9" ht="15.75" x14ac:dyDescent="0.25">
      <c r="A293" s="269"/>
      <c r="B293" s="537" t="s">
        <v>1858</v>
      </c>
      <c r="C293" s="538" t="s">
        <v>3013</v>
      </c>
      <c r="D293" s="266" t="s">
        <v>1036</v>
      </c>
      <c r="E293" s="310">
        <v>6745.2</v>
      </c>
      <c r="F293" s="39">
        <v>41763</v>
      </c>
      <c r="G293" s="52">
        <v>6745.2</v>
      </c>
      <c r="H293" s="322">
        <f t="shared" si="5"/>
        <v>0</v>
      </c>
      <c r="I293" s="266"/>
    </row>
    <row r="294" spans="1:9" ht="15.75" x14ac:dyDescent="0.25">
      <c r="A294" s="269"/>
      <c r="B294" s="537" t="s">
        <v>1859</v>
      </c>
      <c r="C294" s="538" t="s">
        <v>3013</v>
      </c>
      <c r="D294" s="266" t="s">
        <v>875</v>
      </c>
      <c r="E294" s="310">
        <v>10016.4</v>
      </c>
      <c r="F294" s="39">
        <v>41763</v>
      </c>
      <c r="G294" s="52">
        <v>10016.4</v>
      </c>
      <c r="H294" s="322">
        <f t="shared" si="5"/>
        <v>0</v>
      </c>
      <c r="I294" s="266"/>
    </row>
    <row r="295" spans="1:9" ht="15.75" x14ac:dyDescent="0.25">
      <c r="A295" s="269"/>
      <c r="B295" s="537" t="s">
        <v>1860</v>
      </c>
      <c r="C295" s="538" t="s">
        <v>3013</v>
      </c>
      <c r="D295" s="266" t="s">
        <v>14</v>
      </c>
      <c r="E295" s="310">
        <v>3360</v>
      </c>
      <c r="F295" s="39">
        <v>41764</v>
      </c>
      <c r="G295" s="52">
        <v>3360</v>
      </c>
      <c r="H295" s="322">
        <f t="shared" si="5"/>
        <v>0</v>
      </c>
      <c r="I295" s="266" t="s">
        <v>65</v>
      </c>
    </row>
    <row r="296" spans="1:9" ht="15.75" x14ac:dyDescent="0.25">
      <c r="A296" s="269"/>
      <c r="B296" s="537" t="s">
        <v>1861</v>
      </c>
      <c r="C296" s="538" t="s">
        <v>3013</v>
      </c>
      <c r="D296" s="266" t="s">
        <v>1057</v>
      </c>
      <c r="E296" s="310">
        <v>431</v>
      </c>
      <c r="F296" s="39">
        <v>41763</v>
      </c>
      <c r="G296" s="52">
        <v>431</v>
      </c>
      <c r="H296" s="322">
        <f t="shared" si="5"/>
        <v>0</v>
      </c>
      <c r="I296" s="266"/>
    </row>
    <row r="297" spans="1:9" ht="15.75" x14ac:dyDescent="0.25">
      <c r="A297" s="269"/>
      <c r="B297" s="537" t="s">
        <v>1862</v>
      </c>
      <c r="C297" s="538" t="s">
        <v>3013</v>
      </c>
      <c r="D297" s="266" t="s">
        <v>152</v>
      </c>
      <c r="E297" s="310">
        <v>8345</v>
      </c>
      <c r="F297" s="39">
        <v>41763</v>
      </c>
      <c r="G297" s="52">
        <v>8345</v>
      </c>
      <c r="H297" s="322">
        <f t="shared" si="5"/>
        <v>0</v>
      </c>
      <c r="I297" s="266"/>
    </row>
    <row r="298" spans="1:9" ht="15.75" x14ac:dyDescent="0.25">
      <c r="A298" s="269"/>
      <c r="B298" s="537" t="s">
        <v>1864</v>
      </c>
      <c r="C298" s="538" t="s">
        <v>3013</v>
      </c>
      <c r="D298" s="266" t="s">
        <v>194</v>
      </c>
      <c r="E298" s="310">
        <v>17971.2</v>
      </c>
      <c r="F298" s="39">
        <v>41763</v>
      </c>
      <c r="G298" s="52">
        <v>17971.2</v>
      </c>
      <c r="H298" s="322">
        <f t="shared" si="5"/>
        <v>0</v>
      </c>
      <c r="I298" s="266"/>
    </row>
    <row r="299" spans="1:9" ht="15.75" x14ac:dyDescent="0.25">
      <c r="A299" s="269">
        <v>41764</v>
      </c>
      <c r="B299" s="537" t="s">
        <v>1866</v>
      </c>
      <c r="C299" s="538" t="s">
        <v>3013</v>
      </c>
      <c r="D299" s="266" t="s">
        <v>307</v>
      </c>
      <c r="E299" s="310">
        <v>13884</v>
      </c>
      <c r="F299" s="42" t="s">
        <v>3466</v>
      </c>
      <c r="G299" s="52">
        <v>13884</v>
      </c>
      <c r="H299" s="322">
        <f t="shared" si="5"/>
        <v>0</v>
      </c>
      <c r="I299" s="266" t="s">
        <v>65</v>
      </c>
    </row>
    <row r="300" spans="1:9" ht="15.75" x14ac:dyDescent="0.25">
      <c r="A300" s="269"/>
      <c r="B300" s="537" t="s">
        <v>1867</v>
      </c>
      <c r="C300" s="538" t="s">
        <v>3013</v>
      </c>
      <c r="D300" s="266" t="s">
        <v>374</v>
      </c>
      <c r="E300" s="310">
        <v>9257</v>
      </c>
      <c r="F300" s="39">
        <v>41764</v>
      </c>
      <c r="G300" s="52">
        <v>9257</v>
      </c>
      <c r="H300" s="322">
        <f t="shared" si="5"/>
        <v>0</v>
      </c>
      <c r="I300" s="66"/>
    </row>
    <row r="301" spans="1:9" ht="15.75" x14ac:dyDescent="0.25">
      <c r="A301" s="269"/>
      <c r="B301" s="537" t="s">
        <v>1868</v>
      </c>
      <c r="C301" s="538" t="s">
        <v>3013</v>
      </c>
      <c r="D301" s="266" t="s">
        <v>144</v>
      </c>
      <c r="E301" s="310">
        <v>4833</v>
      </c>
      <c r="F301" s="39">
        <v>41764</v>
      </c>
      <c r="G301" s="52">
        <v>4833</v>
      </c>
      <c r="H301" s="322">
        <f t="shared" si="5"/>
        <v>0</v>
      </c>
      <c r="I301" s="266" t="s">
        <v>65</v>
      </c>
    </row>
    <row r="302" spans="1:9" ht="15.75" x14ac:dyDescent="0.25">
      <c r="A302" s="269"/>
      <c r="B302" s="537" t="s">
        <v>1869</v>
      </c>
      <c r="C302" s="538" t="s">
        <v>3013</v>
      </c>
      <c r="D302" s="266" t="s">
        <v>83</v>
      </c>
      <c r="E302" s="310">
        <v>5240.5</v>
      </c>
      <c r="F302" s="39">
        <v>41764</v>
      </c>
      <c r="G302" s="52">
        <v>5240.5</v>
      </c>
      <c r="H302" s="322">
        <f t="shared" si="5"/>
        <v>0</v>
      </c>
      <c r="I302" s="266"/>
    </row>
    <row r="303" spans="1:9" ht="15.75" x14ac:dyDescent="0.25">
      <c r="A303" s="269"/>
      <c r="B303" s="537" t="s">
        <v>1870</v>
      </c>
      <c r="C303" s="538" t="s">
        <v>3013</v>
      </c>
      <c r="D303" s="266" t="s">
        <v>49</v>
      </c>
      <c r="E303" s="310">
        <v>2269.8000000000002</v>
      </c>
      <c r="F303" s="39">
        <v>41764</v>
      </c>
      <c r="G303" s="52">
        <v>2269.8000000000002</v>
      </c>
      <c r="H303" s="322">
        <f t="shared" si="5"/>
        <v>0</v>
      </c>
      <c r="I303" s="266"/>
    </row>
    <row r="304" spans="1:9" ht="15.75" x14ac:dyDescent="0.25">
      <c r="A304" s="269"/>
      <c r="B304" s="537" t="s">
        <v>1871</v>
      </c>
      <c r="C304" s="538" t="s">
        <v>3013</v>
      </c>
      <c r="D304" s="266" t="s">
        <v>28</v>
      </c>
      <c r="E304" s="310">
        <v>8186</v>
      </c>
      <c r="F304" s="39">
        <v>41764</v>
      </c>
      <c r="G304" s="52">
        <v>8186</v>
      </c>
      <c r="H304" s="322">
        <f t="shared" si="5"/>
        <v>0</v>
      </c>
      <c r="I304" s="266"/>
    </row>
    <row r="305" spans="1:9" ht="15.75" x14ac:dyDescent="0.25">
      <c r="A305" s="269"/>
      <c r="B305" s="537" t="s">
        <v>1873</v>
      </c>
      <c r="C305" s="538" t="s">
        <v>3013</v>
      </c>
      <c r="D305" s="266" t="s">
        <v>49</v>
      </c>
      <c r="E305" s="310">
        <v>2580</v>
      </c>
      <c r="F305" s="39">
        <v>41765</v>
      </c>
      <c r="G305" s="52">
        <v>2580</v>
      </c>
      <c r="H305" s="322">
        <f t="shared" si="5"/>
        <v>0</v>
      </c>
      <c r="I305" s="266" t="s">
        <v>8</v>
      </c>
    </row>
    <row r="306" spans="1:9" ht="15.75" x14ac:dyDescent="0.25">
      <c r="A306" s="269"/>
      <c r="B306" s="537" t="s">
        <v>1874</v>
      </c>
      <c r="C306" s="538" t="s">
        <v>3013</v>
      </c>
      <c r="D306" s="266" t="s">
        <v>55</v>
      </c>
      <c r="E306" s="310">
        <v>10713.4</v>
      </c>
      <c r="F306" s="42" t="s">
        <v>3041</v>
      </c>
      <c r="G306" s="52">
        <v>10713.4</v>
      </c>
      <c r="H306" s="322">
        <f t="shared" si="5"/>
        <v>0</v>
      </c>
      <c r="I306" s="266"/>
    </row>
    <row r="307" spans="1:9" ht="15.75" x14ac:dyDescent="0.25">
      <c r="A307" s="269"/>
      <c r="B307" s="537" t="s">
        <v>1875</v>
      </c>
      <c r="C307" s="538" t="s">
        <v>3013</v>
      </c>
      <c r="D307" s="266" t="s">
        <v>130</v>
      </c>
      <c r="E307" s="310">
        <v>8565.2000000000007</v>
      </c>
      <c r="F307" s="39">
        <v>41766</v>
      </c>
      <c r="G307" s="52">
        <v>8565.2000000000007</v>
      </c>
      <c r="H307" s="322">
        <f t="shared" si="5"/>
        <v>0</v>
      </c>
      <c r="I307" s="266" t="s">
        <v>21</v>
      </c>
    </row>
    <row r="308" spans="1:9" ht="15.75" x14ac:dyDescent="0.25">
      <c r="A308" s="269"/>
      <c r="B308" s="537" t="s">
        <v>1876</v>
      </c>
      <c r="C308" s="538" t="s">
        <v>3013</v>
      </c>
      <c r="D308" s="266" t="s">
        <v>1793</v>
      </c>
      <c r="E308" s="310">
        <v>1260.5</v>
      </c>
      <c r="F308" s="39">
        <v>41764</v>
      </c>
      <c r="G308" s="52">
        <v>1260.5</v>
      </c>
      <c r="H308" s="322">
        <f t="shared" si="5"/>
        <v>0</v>
      </c>
      <c r="I308" s="266" t="s">
        <v>65</v>
      </c>
    </row>
    <row r="309" spans="1:9" ht="15.75" x14ac:dyDescent="0.25">
      <c r="A309" s="269"/>
      <c r="B309" s="537" t="s">
        <v>1877</v>
      </c>
      <c r="C309" s="538" t="s">
        <v>3013</v>
      </c>
      <c r="D309" s="266" t="s">
        <v>36</v>
      </c>
      <c r="E309" s="315">
        <v>41226</v>
      </c>
      <c r="F309" s="55" t="s">
        <v>3042</v>
      </c>
      <c r="G309" s="52">
        <v>41226</v>
      </c>
      <c r="H309" s="322">
        <f t="shared" si="5"/>
        <v>0</v>
      </c>
      <c r="I309" s="266" t="s">
        <v>217</v>
      </c>
    </row>
    <row r="310" spans="1:9" ht="15.75" x14ac:dyDescent="0.25">
      <c r="A310" s="269"/>
      <c r="B310" s="537" t="s">
        <v>1878</v>
      </c>
      <c r="C310" s="538" t="s">
        <v>3013</v>
      </c>
      <c r="D310" s="266" t="s">
        <v>374</v>
      </c>
      <c r="E310" s="310">
        <v>24816</v>
      </c>
      <c r="F310" s="39">
        <v>41764</v>
      </c>
      <c r="G310" s="52">
        <v>24816</v>
      </c>
      <c r="H310" s="322">
        <f t="shared" si="5"/>
        <v>0</v>
      </c>
      <c r="I310" s="266"/>
    </row>
    <row r="311" spans="1:9" ht="15.75" x14ac:dyDescent="0.25">
      <c r="A311" s="269"/>
      <c r="B311" s="537" t="s">
        <v>1880</v>
      </c>
      <c r="C311" s="538" t="s">
        <v>3013</v>
      </c>
      <c r="D311" s="266" t="s">
        <v>47</v>
      </c>
      <c r="E311" s="310">
        <v>2539</v>
      </c>
      <c r="F311" s="39">
        <v>41764</v>
      </c>
      <c r="G311" s="52">
        <v>2539</v>
      </c>
      <c r="H311" s="322">
        <f t="shared" si="5"/>
        <v>0</v>
      </c>
      <c r="I311" s="266" t="s">
        <v>65</v>
      </c>
    </row>
    <row r="312" spans="1:9" ht="15.75" x14ac:dyDescent="0.25">
      <c r="A312" s="269"/>
      <c r="B312" s="537" t="s">
        <v>1881</v>
      </c>
      <c r="C312" s="538" t="s">
        <v>3013</v>
      </c>
      <c r="D312" s="266" t="s">
        <v>57</v>
      </c>
      <c r="E312" s="310">
        <v>1175</v>
      </c>
      <c r="F312" s="39">
        <v>41764</v>
      </c>
      <c r="G312" s="52">
        <v>1175</v>
      </c>
      <c r="H312" s="322">
        <f t="shared" si="5"/>
        <v>0</v>
      </c>
      <c r="I312" s="266" t="s">
        <v>65</v>
      </c>
    </row>
    <row r="313" spans="1:9" ht="15.75" x14ac:dyDescent="0.25">
      <c r="A313" s="269"/>
      <c r="B313" s="537" t="s">
        <v>1882</v>
      </c>
      <c r="C313" s="538" t="s">
        <v>3013</v>
      </c>
      <c r="D313" s="266" t="s">
        <v>29</v>
      </c>
      <c r="E313" s="310">
        <v>6206.5</v>
      </c>
      <c r="F313" s="39">
        <v>41764</v>
      </c>
      <c r="G313" s="52">
        <v>6206.5</v>
      </c>
      <c r="H313" s="322">
        <f t="shared" si="5"/>
        <v>0</v>
      </c>
      <c r="I313" s="266" t="s">
        <v>65</v>
      </c>
    </row>
    <row r="314" spans="1:9" ht="15.75" x14ac:dyDescent="0.25">
      <c r="A314" s="269"/>
      <c r="B314" s="537" t="s">
        <v>1883</v>
      </c>
      <c r="C314" s="538" t="s">
        <v>3013</v>
      </c>
      <c r="D314" s="266" t="s">
        <v>8</v>
      </c>
      <c r="E314" s="310">
        <v>684</v>
      </c>
      <c r="F314" s="39">
        <v>41764</v>
      </c>
      <c r="G314" s="52">
        <v>684</v>
      </c>
      <c r="H314" s="322">
        <f t="shared" si="5"/>
        <v>0</v>
      </c>
      <c r="I314" s="266" t="s">
        <v>8</v>
      </c>
    </row>
    <row r="315" spans="1:9" ht="15.75" x14ac:dyDescent="0.25">
      <c r="A315" s="269"/>
      <c r="B315" s="537" t="s">
        <v>1884</v>
      </c>
      <c r="C315" s="538" t="s">
        <v>3013</v>
      </c>
      <c r="D315" s="266" t="s">
        <v>111</v>
      </c>
      <c r="E315" s="310">
        <v>9504</v>
      </c>
      <c r="F315" s="39">
        <v>41765</v>
      </c>
      <c r="G315" s="52">
        <v>9504</v>
      </c>
      <c r="H315" s="322">
        <f t="shared" si="5"/>
        <v>0</v>
      </c>
      <c r="I315" s="266" t="s">
        <v>21</v>
      </c>
    </row>
    <row r="316" spans="1:9" ht="15.75" x14ac:dyDescent="0.25">
      <c r="A316" s="269"/>
      <c r="B316" s="537" t="s">
        <v>1886</v>
      </c>
      <c r="C316" s="538" t="s">
        <v>3013</v>
      </c>
      <c r="D316" s="266" t="s">
        <v>366</v>
      </c>
      <c r="E316" s="310">
        <v>3705</v>
      </c>
      <c r="F316" s="39">
        <v>41764</v>
      </c>
      <c r="G316" s="52">
        <v>3705</v>
      </c>
      <c r="H316" s="322">
        <f t="shared" si="5"/>
        <v>0</v>
      </c>
      <c r="I316" s="266" t="s">
        <v>21</v>
      </c>
    </row>
    <row r="317" spans="1:9" ht="15.75" x14ac:dyDescent="0.25">
      <c r="A317" s="269"/>
      <c r="B317" s="537" t="s">
        <v>1887</v>
      </c>
      <c r="C317" s="538" t="s">
        <v>3013</v>
      </c>
      <c r="D317" s="266" t="s">
        <v>183</v>
      </c>
      <c r="E317" s="310">
        <v>5049</v>
      </c>
      <c r="F317" s="39">
        <v>41767</v>
      </c>
      <c r="G317" s="52">
        <v>5049</v>
      </c>
      <c r="H317" s="322">
        <f t="shared" si="5"/>
        <v>0</v>
      </c>
      <c r="I317" s="266" t="s">
        <v>65</v>
      </c>
    </row>
    <row r="318" spans="1:9" ht="15.75" x14ac:dyDescent="0.25">
      <c r="A318" s="269"/>
      <c r="B318" s="537" t="s">
        <v>1888</v>
      </c>
      <c r="C318" s="538" t="s">
        <v>3013</v>
      </c>
      <c r="D318" s="266" t="s">
        <v>32</v>
      </c>
      <c r="E318" s="310">
        <v>10941</v>
      </c>
      <c r="F318" s="39">
        <v>41766</v>
      </c>
      <c r="G318" s="52">
        <v>10941</v>
      </c>
      <c r="H318" s="322">
        <f t="shared" si="5"/>
        <v>0</v>
      </c>
      <c r="I318" s="266" t="s">
        <v>65</v>
      </c>
    </row>
    <row r="319" spans="1:9" ht="15.75" x14ac:dyDescent="0.25">
      <c r="A319" s="269"/>
      <c r="B319" s="537" t="s">
        <v>1889</v>
      </c>
      <c r="C319" s="538" t="s">
        <v>3013</v>
      </c>
      <c r="D319" s="266" t="s">
        <v>22</v>
      </c>
      <c r="E319" s="310">
        <v>2070</v>
      </c>
      <c r="F319" s="43" t="s">
        <v>3043</v>
      </c>
      <c r="G319" s="52">
        <v>2070</v>
      </c>
      <c r="H319" s="322">
        <f t="shared" si="5"/>
        <v>0</v>
      </c>
      <c r="I319" s="266"/>
    </row>
    <row r="320" spans="1:9" ht="15.75" x14ac:dyDescent="0.25">
      <c r="A320" s="269"/>
      <c r="B320" s="537" t="s">
        <v>1890</v>
      </c>
      <c r="C320" s="538" t="s">
        <v>3013</v>
      </c>
      <c r="D320" s="273" t="s">
        <v>53</v>
      </c>
      <c r="E320" s="318">
        <v>0</v>
      </c>
      <c r="F320" s="37"/>
      <c r="G320" s="52"/>
      <c r="H320" s="322">
        <f t="shared" si="5"/>
        <v>0</v>
      </c>
      <c r="I320" s="266" t="s">
        <v>324</v>
      </c>
    </row>
    <row r="321" spans="1:9" ht="15.75" x14ac:dyDescent="0.25">
      <c r="A321" s="269"/>
      <c r="B321" s="537" t="s">
        <v>1891</v>
      </c>
      <c r="C321" s="538" t="s">
        <v>3013</v>
      </c>
      <c r="D321" s="266" t="s">
        <v>545</v>
      </c>
      <c r="E321" s="310">
        <v>10848.5</v>
      </c>
      <c r="F321" s="39">
        <v>41764</v>
      </c>
      <c r="G321" s="52">
        <v>10848.5</v>
      </c>
      <c r="H321" s="322">
        <f t="shared" si="5"/>
        <v>0</v>
      </c>
      <c r="I321" s="266"/>
    </row>
    <row r="322" spans="1:9" ht="15.75" x14ac:dyDescent="0.25">
      <c r="A322" s="269"/>
      <c r="B322" s="537" t="s">
        <v>1892</v>
      </c>
      <c r="C322" s="538" t="s">
        <v>3013</v>
      </c>
      <c r="D322" s="266" t="s">
        <v>260</v>
      </c>
      <c r="E322" s="310">
        <v>1812</v>
      </c>
      <c r="F322" s="39">
        <v>41764</v>
      </c>
      <c r="G322" s="52">
        <v>1812</v>
      </c>
      <c r="H322" s="322">
        <f t="shared" si="5"/>
        <v>0</v>
      </c>
      <c r="I322" s="266" t="s">
        <v>544</v>
      </c>
    </row>
    <row r="323" spans="1:9" ht="15.75" x14ac:dyDescent="0.25">
      <c r="A323" s="269"/>
      <c r="B323" s="537" t="s">
        <v>1894</v>
      </c>
      <c r="C323" s="538" t="s">
        <v>3013</v>
      </c>
      <c r="D323" s="266" t="s">
        <v>3044</v>
      </c>
      <c r="E323" s="310">
        <v>2045</v>
      </c>
      <c r="F323" s="39">
        <v>41764</v>
      </c>
      <c r="G323" s="52">
        <v>2045</v>
      </c>
      <c r="H323" s="322">
        <f t="shared" si="5"/>
        <v>0</v>
      </c>
      <c r="I323" s="266" t="s">
        <v>217</v>
      </c>
    </row>
    <row r="324" spans="1:9" ht="15.75" x14ac:dyDescent="0.25">
      <c r="A324" s="269"/>
      <c r="B324" s="537" t="s">
        <v>1896</v>
      </c>
      <c r="C324" s="538" t="s">
        <v>3013</v>
      </c>
      <c r="D324" s="266" t="s">
        <v>2976</v>
      </c>
      <c r="E324" s="310">
        <v>32932</v>
      </c>
      <c r="F324" s="39">
        <v>41764</v>
      </c>
      <c r="G324" s="52">
        <v>32932</v>
      </c>
      <c r="H324" s="322">
        <f t="shared" si="5"/>
        <v>0</v>
      </c>
      <c r="I324" s="266" t="s">
        <v>8</v>
      </c>
    </row>
    <row r="325" spans="1:9" ht="15.75" x14ac:dyDescent="0.25">
      <c r="A325" s="346"/>
      <c r="B325" s="537" t="s">
        <v>1897</v>
      </c>
      <c r="C325" s="538" t="s">
        <v>3013</v>
      </c>
      <c r="D325" s="266" t="s">
        <v>16</v>
      </c>
      <c r="E325" s="310">
        <v>167443.5</v>
      </c>
      <c r="F325" s="39">
        <v>41781</v>
      </c>
      <c r="G325" s="52">
        <v>167443.5</v>
      </c>
      <c r="H325" s="322">
        <f t="shared" si="5"/>
        <v>0</v>
      </c>
      <c r="I325" s="266" t="s">
        <v>162</v>
      </c>
    </row>
    <row r="326" spans="1:9" ht="15.75" x14ac:dyDescent="0.25">
      <c r="A326" s="269"/>
      <c r="B326" s="537" t="s">
        <v>1898</v>
      </c>
      <c r="C326" s="538" t="s">
        <v>3013</v>
      </c>
      <c r="D326" s="266" t="s">
        <v>2449</v>
      </c>
      <c r="E326" s="310">
        <v>662</v>
      </c>
      <c r="F326" s="39">
        <v>41764</v>
      </c>
      <c r="G326" s="52">
        <v>662</v>
      </c>
      <c r="H326" s="322">
        <f t="shared" si="5"/>
        <v>0</v>
      </c>
      <c r="I326" s="266"/>
    </row>
    <row r="327" spans="1:9" ht="15.75" x14ac:dyDescent="0.25">
      <c r="A327" s="346"/>
      <c r="B327" s="537" t="s">
        <v>1899</v>
      </c>
      <c r="C327" s="538" t="s">
        <v>3013</v>
      </c>
      <c r="D327" s="266" t="s">
        <v>96</v>
      </c>
      <c r="E327" s="310">
        <v>40183</v>
      </c>
      <c r="F327" s="39">
        <v>41764</v>
      </c>
      <c r="G327" s="52">
        <v>40183</v>
      </c>
      <c r="H327" s="322">
        <f t="shared" ref="H327:H390" si="6">E327-G327</f>
        <v>0</v>
      </c>
      <c r="I327" s="266" t="s">
        <v>27</v>
      </c>
    </row>
    <row r="328" spans="1:9" ht="15.75" x14ac:dyDescent="0.25">
      <c r="A328" s="347"/>
      <c r="B328" s="537" t="s">
        <v>1901</v>
      </c>
      <c r="C328" s="538" t="s">
        <v>3013</v>
      </c>
      <c r="D328" s="266" t="s">
        <v>8</v>
      </c>
      <c r="E328" s="310">
        <v>2744</v>
      </c>
      <c r="F328" s="39">
        <v>41764</v>
      </c>
      <c r="G328" s="52">
        <v>2744</v>
      </c>
      <c r="H328" s="322">
        <f t="shared" si="6"/>
        <v>0</v>
      </c>
      <c r="I328" s="266" t="s">
        <v>8</v>
      </c>
    </row>
    <row r="329" spans="1:9" ht="15.75" x14ac:dyDescent="0.25">
      <c r="A329" s="347"/>
      <c r="B329" s="537" t="s">
        <v>1902</v>
      </c>
      <c r="C329" s="538" t="s">
        <v>3013</v>
      </c>
      <c r="D329" s="266" t="s">
        <v>172</v>
      </c>
      <c r="E329" s="310">
        <v>25800</v>
      </c>
      <c r="F329" s="39">
        <v>41764</v>
      </c>
      <c r="G329" s="52">
        <v>25800</v>
      </c>
      <c r="H329" s="322">
        <f t="shared" si="6"/>
        <v>0</v>
      </c>
      <c r="I329" s="266" t="s">
        <v>27</v>
      </c>
    </row>
    <row r="330" spans="1:9" ht="15.75" x14ac:dyDescent="0.25">
      <c r="A330" s="347"/>
      <c r="B330" s="537" t="s">
        <v>1904</v>
      </c>
      <c r="C330" s="538" t="s">
        <v>3013</v>
      </c>
      <c r="D330" s="266" t="s">
        <v>772</v>
      </c>
      <c r="E330" s="310">
        <v>8279</v>
      </c>
      <c r="F330" s="39">
        <v>41764</v>
      </c>
      <c r="G330" s="52">
        <v>8279</v>
      </c>
      <c r="H330" s="322">
        <f t="shared" si="6"/>
        <v>0</v>
      </c>
      <c r="I330" s="266"/>
    </row>
    <row r="331" spans="1:9" ht="15.75" x14ac:dyDescent="0.25">
      <c r="A331" s="347"/>
      <c r="B331" s="537" t="s">
        <v>1905</v>
      </c>
      <c r="C331" s="538" t="s">
        <v>3013</v>
      </c>
      <c r="D331" s="266" t="s">
        <v>8</v>
      </c>
      <c r="E331" s="310">
        <v>710</v>
      </c>
      <c r="F331" s="39">
        <v>41764</v>
      </c>
      <c r="G331" s="52">
        <v>710</v>
      </c>
      <c r="H331" s="322">
        <f t="shared" si="6"/>
        <v>0</v>
      </c>
      <c r="I331" s="266" t="s">
        <v>8</v>
      </c>
    </row>
    <row r="332" spans="1:9" ht="15.75" x14ac:dyDescent="0.25">
      <c r="A332" s="269"/>
      <c r="B332" s="537" t="s">
        <v>1906</v>
      </c>
      <c r="C332" s="538" t="s">
        <v>3013</v>
      </c>
      <c r="D332" s="266" t="s">
        <v>502</v>
      </c>
      <c r="E332" s="310">
        <v>3890</v>
      </c>
      <c r="F332" s="39">
        <v>41764</v>
      </c>
      <c r="G332" s="52">
        <v>3890</v>
      </c>
      <c r="H332" s="322">
        <f t="shared" si="6"/>
        <v>0</v>
      </c>
      <c r="I332" s="266"/>
    </row>
    <row r="333" spans="1:9" ht="15.75" x14ac:dyDescent="0.25">
      <c r="A333" s="346"/>
      <c r="B333" s="537" t="s">
        <v>1907</v>
      </c>
      <c r="C333" s="538" t="s">
        <v>3013</v>
      </c>
      <c r="D333" s="266" t="s">
        <v>11</v>
      </c>
      <c r="E333" s="310">
        <v>1912</v>
      </c>
      <c r="F333" s="39">
        <v>41764</v>
      </c>
      <c r="G333" s="52">
        <v>1912</v>
      </c>
      <c r="H333" s="322">
        <f t="shared" si="6"/>
        <v>0</v>
      </c>
      <c r="I333" s="266"/>
    </row>
    <row r="334" spans="1:9" ht="15.75" x14ac:dyDescent="0.25">
      <c r="A334" s="269"/>
      <c r="B334" s="537" t="s">
        <v>1908</v>
      </c>
      <c r="C334" s="538" t="s">
        <v>3013</v>
      </c>
      <c r="D334" s="266" t="s">
        <v>304</v>
      </c>
      <c r="E334" s="310">
        <v>22185</v>
      </c>
      <c r="F334" s="39">
        <v>41764</v>
      </c>
      <c r="G334" s="52">
        <v>22185</v>
      </c>
      <c r="H334" s="322">
        <f t="shared" si="6"/>
        <v>0</v>
      </c>
      <c r="I334" s="266" t="s">
        <v>162</v>
      </c>
    </row>
    <row r="335" spans="1:9" ht="15.75" x14ac:dyDescent="0.25">
      <c r="A335" s="269"/>
      <c r="B335" s="537" t="s">
        <v>1909</v>
      </c>
      <c r="C335" s="538" t="s">
        <v>3013</v>
      </c>
      <c r="D335" s="266" t="s">
        <v>74</v>
      </c>
      <c r="E335" s="310">
        <v>7257.5</v>
      </c>
      <c r="F335" s="39">
        <v>41764</v>
      </c>
      <c r="G335" s="52">
        <v>7257.5</v>
      </c>
      <c r="H335" s="322">
        <f t="shared" si="6"/>
        <v>0</v>
      </c>
      <c r="I335" s="266"/>
    </row>
    <row r="336" spans="1:9" ht="15.75" x14ac:dyDescent="0.25">
      <c r="A336" s="350"/>
      <c r="B336" s="537" t="s">
        <v>1911</v>
      </c>
      <c r="C336" s="538" t="s">
        <v>3013</v>
      </c>
      <c r="D336" s="266" t="s">
        <v>136</v>
      </c>
      <c r="E336" s="310">
        <v>920.4</v>
      </c>
      <c r="F336" s="39">
        <v>41764</v>
      </c>
      <c r="G336" s="52">
        <v>920.4</v>
      </c>
      <c r="H336" s="322">
        <f t="shared" si="6"/>
        <v>0</v>
      </c>
      <c r="I336" s="266"/>
    </row>
    <row r="337" spans="1:9" ht="15.75" x14ac:dyDescent="0.25">
      <c r="A337" s="350"/>
      <c r="B337" s="537" t="s">
        <v>1912</v>
      </c>
      <c r="C337" s="538" t="s">
        <v>3013</v>
      </c>
      <c r="D337" s="266" t="s">
        <v>215</v>
      </c>
      <c r="E337" s="310">
        <v>3284</v>
      </c>
      <c r="F337" s="39">
        <v>41764</v>
      </c>
      <c r="G337" s="52">
        <v>3284</v>
      </c>
      <c r="H337" s="322">
        <f t="shared" si="6"/>
        <v>0</v>
      </c>
      <c r="I337" s="266"/>
    </row>
    <row r="338" spans="1:9" ht="15.75" x14ac:dyDescent="0.25">
      <c r="A338" s="350"/>
      <c r="B338" s="537" t="s">
        <v>1913</v>
      </c>
      <c r="C338" s="538" t="s">
        <v>3013</v>
      </c>
      <c r="D338" s="266" t="s">
        <v>509</v>
      </c>
      <c r="E338" s="310">
        <v>30740.5</v>
      </c>
      <c r="F338" s="42" t="s">
        <v>3045</v>
      </c>
      <c r="G338" s="52">
        <v>30740.5</v>
      </c>
      <c r="H338" s="322">
        <f t="shared" si="6"/>
        <v>0</v>
      </c>
      <c r="I338" s="266" t="s">
        <v>8</v>
      </c>
    </row>
    <row r="339" spans="1:9" ht="15.75" x14ac:dyDescent="0.25">
      <c r="A339" s="269"/>
      <c r="B339" s="537" t="s">
        <v>1914</v>
      </c>
      <c r="C339" s="538" t="s">
        <v>3013</v>
      </c>
      <c r="D339" s="266" t="s">
        <v>8</v>
      </c>
      <c r="E339" s="310">
        <v>1254</v>
      </c>
      <c r="F339" s="39">
        <v>41764</v>
      </c>
      <c r="G339" s="52">
        <v>1254</v>
      </c>
      <c r="H339" s="322">
        <f t="shared" si="6"/>
        <v>0</v>
      </c>
      <c r="I339" s="266" t="s">
        <v>8</v>
      </c>
    </row>
    <row r="340" spans="1:9" ht="15.75" x14ac:dyDescent="0.25">
      <c r="A340" s="269"/>
      <c r="B340" s="537" t="s">
        <v>1915</v>
      </c>
      <c r="C340" s="538" t="s">
        <v>3013</v>
      </c>
      <c r="D340" s="266" t="s">
        <v>106</v>
      </c>
      <c r="E340" s="310">
        <v>100280.4</v>
      </c>
      <c r="F340" s="39">
        <v>41780</v>
      </c>
      <c r="G340" s="52">
        <v>100280.4</v>
      </c>
      <c r="H340" s="322">
        <f t="shared" si="6"/>
        <v>0</v>
      </c>
      <c r="I340" s="266" t="s">
        <v>27</v>
      </c>
    </row>
    <row r="341" spans="1:9" ht="15.75" x14ac:dyDescent="0.25">
      <c r="A341" s="269"/>
      <c r="B341" s="537" t="s">
        <v>1917</v>
      </c>
      <c r="C341" s="538" t="s">
        <v>3013</v>
      </c>
      <c r="D341" s="266" t="s">
        <v>110</v>
      </c>
      <c r="E341" s="310">
        <v>44246.400000000001</v>
      </c>
      <c r="F341" s="39">
        <v>41773</v>
      </c>
      <c r="G341" s="52">
        <v>44246.400000000001</v>
      </c>
      <c r="H341" s="322">
        <f t="shared" si="6"/>
        <v>0</v>
      </c>
      <c r="I341" s="266" t="s">
        <v>217</v>
      </c>
    </row>
    <row r="342" spans="1:9" ht="15.75" x14ac:dyDescent="0.25">
      <c r="A342" s="269"/>
      <c r="B342" s="537" t="s">
        <v>1920</v>
      </c>
      <c r="C342" s="538" t="s">
        <v>3013</v>
      </c>
      <c r="D342" s="266" t="s">
        <v>78</v>
      </c>
      <c r="E342" s="310">
        <v>2723.2</v>
      </c>
      <c r="F342" s="39">
        <v>41765</v>
      </c>
      <c r="G342" s="52">
        <v>2723.2</v>
      </c>
      <c r="H342" s="322">
        <f t="shared" si="6"/>
        <v>0</v>
      </c>
      <c r="I342" s="266" t="s">
        <v>217</v>
      </c>
    </row>
    <row r="343" spans="1:9" ht="15.75" x14ac:dyDescent="0.25">
      <c r="A343" s="269"/>
      <c r="B343" s="537" t="s">
        <v>1921</v>
      </c>
      <c r="C343" s="538" t="s">
        <v>3013</v>
      </c>
      <c r="D343" s="266" t="s">
        <v>233</v>
      </c>
      <c r="E343" s="310">
        <v>2027.5</v>
      </c>
      <c r="F343" s="39">
        <v>41765</v>
      </c>
      <c r="G343" s="52">
        <v>2027.5</v>
      </c>
      <c r="H343" s="322">
        <f t="shared" si="6"/>
        <v>0</v>
      </c>
      <c r="I343" s="266" t="s">
        <v>217</v>
      </c>
    </row>
    <row r="344" spans="1:9" ht="15.75" x14ac:dyDescent="0.25">
      <c r="A344" s="269"/>
      <c r="B344" s="537" t="s">
        <v>1922</v>
      </c>
      <c r="C344" s="538" t="s">
        <v>3013</v>
      </c>
      <c r="D344" s="266" t="s">
        <v>875</v>
      </c>
      <c r="E344" s="310">
        <v>9231</v>
      </c>
      <c r="F344" s="39">
        <v>41765</v>
      </c>
      <c r="G344" s="52">
        <v>9231</v>
      </c>
      <c r="H344" s="322">
        <f t="shared" si="6"/>
        <v>0</v>
      </c>
      <c r="I344" s="266" t="s">
        <v>217</v>
      </c>
    </row>
    <row r="345" spans="1:9" ht="15.75" x14ac:dyDescent="0.25">
      <c r="A345" s="269"/>
      <c r="B345" s="537" t="s">
        <v>1923</v>
      </c>
      <c r="C345" s="538" t="s">
        <v>3013</v>
      </c>
      <c r="D345" s="266" t="s">
        <v>435</v>
      </c>
      <c r="E345" s="310">
        <v>8957.85</v>
      </c>
      <c r="F345" s="43" t="s">
        <v>3046</v>
      </c>
      <c r="G345" s="52">
        <v>8957.85</v>
      </c>
      <c r="H345" s="322">
        <f t="shared" si="6"/>
        <v>0</v>
      </c>
      <c r="I345" s="266" t="s">
        <v>8</v>
      </c>
    </row>
    <row r="346" spans="1:9" ht="15.75" x14ac:dyDescent="0.25">
      <c r="A346" s="269"/>
      <c r="B346" s="537" t="s">
        <v>1924</v>
      </c>
      <c r="C346" s="538" t="s">
        <v>3013</v>
      </c>
      <c r="D346" s="266" t="s">
        <v>98</v>
      </c>
      <c r="E346" s="310">
        <v>10898</v>
      </c>
      <c r="F346" s="39">
        <v>41766</v>
      </c>
      <c r="G346" s="52">
        <v>10898</v>
      </c>
      <c r="H346" s="322">
        <f t="shared" si="6"/>
        <v>0</v>
      </c>
      <c r="I346" s="266" t="s">
        <v>21</v>
      </c>
    </row>
    <row r="347" spans="1:9" ht="15.75" x14ac:dyDescent="0.25">
      <c r="A347" s="269"/>
      <c r="B347" s="537" t="s">
        <v>1925</v>
      </c>
      <c r="C347" s="538" t="s">
        <v>3013</v>
      </c>
      <c r="D347" s="266" t="s">
        <v>3047</v>
      </c>
      <c r="E347" s="310">
        <v>2092.5</v>
      </c>
      <c r="F347" s="39">
        <v>41765</v>
      </c>
      <c r="G347" s="52">
        <v>2092.5</v>
      </c>
      <c r="H347" s="322">
        <f t="shared" si="6"/>
        <v>0</v>
      </c>
      <c r="I347" s="266" t="s">
        <v>217</v>
      </c>
    </row>
    <row r="348" spans="1:9" ht="15.75" x14ac:dyDescent="0.25">
      <c r="A348" s="269"/>
      <c r="B348" s="537" t="s">
        <v>1927</v>
      </c>
      <c r="C348" s="538" t="s">
        <v>3013</v>
      </c>
      <c r="D348" s="266" t="s">
        <v>68</v>
      </c>
      <c r="E348" s="310">
        <v>5593</v>
      </c>
      <c r="F348" s="39">
        <v>41766</v>
      </c>
      <c r="G348" s="52">
        <v>5593</v>
      </c>
      <c r="H348" s="322">
        <f t="shared" si="6"/>
        <v>0</v>
      </c>
      <c r="I348" s="266" t="s">
        <v>21</v>
      </c>
    </row>
    <row r="349" spans="1:9" ht="15.75" x14ac:dyDescent="0.25">
      <c r="A349" s="269"/>
      <c r="B349" s="537" t="s">
        <v>1928</v>
      </c>
      <c r="C349" s="538" t="s">
        <v>3013</v>
      </c>
      <c r="D349" s="266" t="s">
        <v>64</v>
      </c>
      <c r="E349" s="310">
        <v>3302.5</v>
      </c>
      <c r="F349" s="39">
        <v>41766</v>
      </c>
      <c r="G349" s="52">
        <v>3302.5</v>
      </c>
      <c r="H349" s="322">
        <f t="shared" si="6"/>
        <v>0</v>
      </c>
      <c r="I349" s="266" t="s">
        <v>21</v>
      </c>
    </row>
    <row r="350" spans="1:9" ht="15.75" x14ac:dyDescent="0.25">
      <c r="A350" s="269"/>
      <c r="B350" s="537" t="s">
        <v>1930</v>
      </c>
      <c r="C350" s="538" t="s">
        <v>3013</v>
      </c>
      <c r="D350" s="266" t="s">
        <v>19</v>
      </c>
      <c r="E350" s="310">
        <v>728564.43</v>
      </c>
      <c r="F350" s="536"/>
      <c r="G350" s="506"/>
      <c r="H350" s="322">
        <f t="shared" si="6"/>
        <v>728564.43</v>
      </c>
      <c r="I350" s="266"/>
    </row>
    <row r="351" spans="1:9" ht="34.5" x14ac:dyDescent="0.25">
      <c r="A351" s="269"/>
      <c r="B351" s="537" t="s">
        <v>1931</v>
      </c>
      <c r="C351" s="538" t="s">
        <v>3013</v>
      </c>
      <c r="D351" s="266" t="s">
        <v>71</v>
      </c>
      <c r="E351" s="310">
        <v>13510.8</v>
      </c>
      <c r="F351" s="82" t="s">
        <v>3048</v>
      </c>
      <c r="G351" s="64">
        <v>13510.8</v>
      </c>
      <c r="H351" s="322">
        <f t="shared" si="6"/>
        <v>0</v>
      </c>
      <c r="I351" s="266" t="s">
        <v>21</v>
      </c>
    </row>
    <row r="352" spans="1:9" ht="15.75" x14ac:dyDescent="0.25">
      <c r="A352" s="269"/>
      <c r="B352" s="537" t="s">
        <v>1933</v>
      </c>
      <c r="C352" s="538" t="s">
        <v>3013</v>
      </c>
      <c r="D352" s="266" t="s">
        <v>168</v>
      </c>
      <c r="E352" s="310">
        <v>36757.199999999997</v>
      </c>
      <c r="F352" s="43" t="s">
        <v>3049</v>
      </c>
      <c r="G352" s="64">
        <v>36757.199999999997</v>
      </c>
      <c r="H352" s="322">
        <f t="shared" si="6"/>
        <v>0</v>
      </c>
      <c r="I352" s="266" t="s">
        <v>162</v>
      </c>
    </row>
    <row r="353" spans="1:9" ht="15.75" x14ac:dyDescent="0.25">
      <c r="A353" s="269"/>
      <c r="B353" s="537" t="s">
        <v>1934</v>
      </c>
      <c r="C353" s="538" t="s">
        <v>3013</v>
      </c>
      <c r="D353" s="266" t="s">
        <v>2933</v>
      </c>
      <c r="E353" s="310">
        <v>13887</v>
      </c>
      <c r="F353" s="39">
        <v>41766</v>
      </c>
      <c r="G353" s="64">
        <v>13887</v>
      </c>
      <c r="H353" s="322">
        <f t="shared" si="6"/>
        <v>0</v>
      </c>
      <c r="I353" s="266" t="s">
        <v>162</v>
      </c>
    </row>
    <row r="354" spans="1:9" ht="15.75" x14ac:dyDescent="0.25">
      <c r="A354" s="269"/>
      <c r="B354" s="537" t="s">
        <v>1935</v>
      </c>
      <c r="C354" s="538" t="s">
        <v>3013</v>
      </c>
      <c r="D354" s="266" t="s">
        <v>169</v>
      </c>
      <c r="E354" s="310">
        <v>30673.599999999999</v>
      </c>
      <c r="F354" s="39">
        <v>41766</v>
      </c>
      <c r="G354" s="64">
        <v>30673.599999999999</v>
      </c>
      <c r="H354" s="322">
        <f t="shared" si="6"/>
        <v>0</v>
      </c>
      <c r="I354" s="266" t="s">
        <v>162</v>
      </c>
    </row>
    <row r="355" spans="1:9" ht="15.75" x14ac:dyDescent="0.25">
      <c r="A355" s="269"/>
      <c r="B355" s="537" t="s">
        <v>1936</v>
      </c>
      <c r="C355" s="538" t="s">
        <v>3013</v>
      </c>
      <c r="D355" s="266" t="s">
        <v>3050</v>
      </c>
      <c r="E355" s="310">
        <v>4459.3999999999996</v>
      </c>
      <c r="F355" s="39">
        <v>41766</v>
      </c>
      <c r="G355" s="64">
        <v>4459.3999999999996</v>
      </c>
      <c r="H355" s="322">
        <f t="shared" si="6"/>
        <v>0</v>
      </c>
      <c r="I355" s="266" t="s">
        <v>162</v>
      </c>
    </row>
    <row r="356" spans="1:9" ht="15.75" x14ac:dyDescent="0.25">
      <c r="A356" s="269"/>
      <c r="B356" s="537" t="s">
        <v>1937</v>
      </c>
      <c r="C356" s="538" t="s">
        <v>3013</v>
      </c>
      <c r="D356" s="266" t="s">
        <v>269</v>
      </c>
      <c r="E356" s="310">
        <v>5898.6</v>
      </c>
      <c r="F356" s="39">
        <v>41766</v>
      </c>
      <c r="G356" s="64">
        <v>5898.6</v>
      </c>
      <c r="H356" s="322">
        <f t="shared" si="6"/>
        <v>0</v>
      </c>
      <c r="I356" s="266" t="s">
        <v>162</v>
      </c>
    </row>
    <row r="357" spans="1:9" ht="15.75" x14ac:dyDescent="0.25">
      <c r="A357" s="269"/>
      <c r="B357" s="537" t="s">
        <v>1938</v>
      </c>
      <c r="C357" s="538" t="s">
        <v>3013</v>
      </c>
      <c r="D357" s="266" t="s">
        <v>172</v>
      </c>
      <c r="E357" s="310">
        <v>11835</v>
      </c>
      <c r="F357" s="39">
        <v>41766</v>
      </c>
      <c r="G357" s="64">
        <v>11835</v>
      </c>
      <c r="H357" s="322">
        <f t="shared" si="6"/>
        <v>0</v>
      </c>
      <c r="I357" s="266" t="s">
        <v>162</v>
      </c>
    </row>
    <row r="358" spans="1:9" ht="15.75" x14ac:dyDescent="0.25">
      <c r="A358" s="269"/>
      <c r="B358" s="537" t="s">
        <v>1939</v>
      </c>
      <c r="C358" s="538" t="s">
        <v>3013</v>
      </c>
      <c r="D358" s="266" t="s">
        <v>272</v>
      </c>
      <c r="E358" s="310">
        <v>4329</v>
      </c>
      <c r="F358" s="42" t="s">
        <v>3051</v>
      </c>
      <c r="G358" s="64">
        <v>4329</v>
      </c>
      <c r="H358" s="322">
        <f t="shared" si="6"/>
        <v>0</v>
      </c>
      <c r="I358" s="266" t="s">
        <v>162</v>
      </c>
    </row>
    <row r="359" spans="1:9" ht="15.75" x14ac:dyDescent="0.25">
      <c r="A359" s="269"/>
      <c r="B359" s="537" t="s">
        <v>1940</v>
      </c>
      <c r="C359" s="538" t="s">
        <v>3013</v>
      </c>
      <c r="D359" s="266" t="s">
        <v>250</v>
      </c>
      <c r="E359" s="310">
        <v>3980.2</v>
      </c>
      <c r="F359" s="39">
        <v>41766</v>
      </c>
      <c r="G359" s="64">
        <v>3980.2</v>
      </c>
      <c r="H359" s="322">
        <f t="shared" si="6"/>
        <v>0</v>
      </c>
      <c r="I359" s="266" t="s">
        <v>162</v>
      </c>
    </row>
    <row r="360" spans="1:9" ht="15.75" x14ac:dyDescent="0.25">
      <c r="A360" s="269"/>
      <c r="B360" s="537" t="s">
        <v>1941</v>
      </c>
      <c r="C360" s="538" t="s">
        <v>3013</v>
      </c>
      <c r="D360" s="266" t="s">
        <v>22</v>
      </c>
      <c r="E360" s="310">
        <v>6719</v>
      </c>
      <c r="F360" s="39">
        <v>41766</v>
      </c>
      <c r="G360" s="64">
        <v>6719</v>
      </c>
      <c r="H360" s="322">
        <f t="shared" si="6"/>
        <v>0</v>
      </c>
      <c r="I360" s="266" t="s">
        <v>162</v>
      </c>
    </row>
    <row r="361" spans="1:9" ht="15.75" x14ac:dyDescent="0.25">
      <c r="A361" s="269"/>
      <c r="B361" s="537" t="s">
        <v>1942</v>
      </c>
      <c r="C361" s="538" t="s">
        <v>3013</v>
      </c>
      <c r="D361" s="266" t="s">
        <v>546</v>
      </c>
      <c r="E361" s="310">
        <v>5929.4</v>
      </c>
      <c r="F361" s="43" t="s">
        <v>3052</v>
      </c>
      <c r="G361" s="64">
        <v>5929.4</v>
      </c>
      <c r="H361" s="322">
        <f t="shared" si="6"/>
        <v>0</v>
      </c>
      <c r="I361" s="266" t="s">
        <v>162</v>
      </c>
    </row>
    <row r="362" spans="1:9" ht="15.75" x14ac:dyDescent="0.25">
      <c r="A362" s="269"/>
      <c r="B362" s="537" t="s">
        <v>1943</v>
      </c>
      <c r="C362" s="538" t="s">
        <v>3013</v>
      </c>
      <c r="D362" s="266" t="s">
        <v>163</v>
      </c>
      <c r="E362" s="310">
        <v>11912.4</v>
      </c>
      <c r="F362" s="39">
        <v>41766</v>
      </c>
      <c r="G362" s="64">
        <v>11912.4</v>
      </c>
      <c r="H362" s="322">
        <f t="shared" si="6"/>
        <v>0</v>
      </c>
      <c r="I362" s="266" t="s">
        <v>162</v>
      </c>
    </row>
    <row r="363" spans="1:9" ht="15.75" x14ac:dyDescent="0.25">
      <c r="A363" s="269"/>
      <c r="B363" s="537" t="s">
        <v>1945</v>
      </c>
      <c r="C363" s="538" t="s">
        <v>3013</v>
      </c>
      <c r="D363" s="266" t="s">
        <v>358</v>
      </c>
      <c r="E363" s="310">
        <v>38523.769999999997</v>
      </c>
      <c r="F363" s="39">
        <v>41769</v>
      </c>
      <c r="G363" s="52">
        <v>38523.769999999997</v>
      </c>
      <c r="H363" s="322">
        <f t="shared" si="6"/>
        <v>0</v>
      </c>
      <c r="I363" s="266" t="s">
        <v>162</v>
      </c>
    </row>
    <row r="364" spans="1:9" ht="15.75" x14ac:dyDescent="0.25">
      <c r="A364" s="269"/>
      <c r="B364" s="537" t="s">
        <v>1947</v>
      </c>
      <c r="C364" s="538" t="s">
        <v>3013</v>
      </c>
      <c r="D364" s="266" t="s">
        <v>175</v>
      </c>
      <c r="E364" s="310">
        <v>33194</v>
      </c>
      <c r="F364" s="42" t="s">
        <v>3053</v>
      </c>
      <c r="G364" s="52">
        <v>33194</v>
      </c>
      <c r="H364" s="322">
        <f t="shared" si="6"/>
        <v>0</v>
      </c>
      <c r="I364" s="266" t="s">
        <v>162</v>
      </c>
    </row>
    <row r="365" spans="1:9" ht="15.75" x14ac:dyDescent="0.25">
      <c r="A365" s="269"/>
      <c r="B365" s="537" t="s">
        <v>1948</v>
      </c>
      <c r="C365" s="538" t="s">
        <v>3013</v>
      </c>
      <c r="D365" s="266" t="s">
        <v>160</v>
      </c>
      <c r="E365" s="310">
        <v>130634</v>
      </c>
      <c r="F365" s="42" t="s">
        <v>3054</v>
      </c>
      <c r="G365" s="52">
        <v>130523.77</v>
      </c>
      <c r="H365" s="322">
        <f t="shared" si="6"/>
        <v>110.22999999999593</v>
      </c>
      <c r="I365" s="266" t="s">
        <v>162</v>
      </c>
    </row>
    <row r="366" spans="1:9" ht="15.75" x14ac:dyDescent="0.25">
      <c r="A366" s="269"/>
      <c r="B366" s="537" t="s">
        <v>1949</v>
      </c>
      <c r="C366" s="538" t="s">
        <v>3013</v>
      </c>
      <c r="D366" s="266" t="s">
        <v>160</v>
      </c>
      <c r="E366" s="310">
        <v>26906.799999999999</v>
      </c>
      <c r="F366" s="535" t="s">
        <v>3055</v>
      </c>
      <c r="G366" s="52">
        <v>26906.799999999999</v>
      </c>
      <c r="H366" s="322">
        <f t="shared" si="6"/>
        <v>0</v>
      </c>
      <c r="I366" s="266" t="s">
        <v>162</v>
      </c>
    </row>
    <row r="367" spans="1:9" ht="15.75" x14ac:dyDescent="0.25">
      <c r="A367" s="269"/>
      <c r="B367" s="537" t="s">
        <v>1951</v>
      </c>
      <c r="C367" s="538" t="s">
        <v>3013</v>
      </c>
      <c r="D367" s="266" t="s">
        <v>2605</v>
      </c>
      <c r="E367" s="310">
        <v>25809.3</v>
      </c>
      <c r="F367" s="535" t="s">
        <v>3056</v>
      </c>
      <c r="G367" s="52">
        <v>25809.3</v>
      </c>
      <c r="H367" s="322">
        <f t="shared" si="6"/>
        <v>0</v>
      </c>
      <c r="I367" s="266" t="s">
        <v>27</v>
      </c>
    </row>
    <row r="368" spans="1:9" ht="15.75" x14ac:dyDescent="0.25">
      <c r="A368" s="269"/>
      <c r="B368" s="537" t="s">
        <v>1952</v>
      </c>
      <c r="C368" s="538" t="s">
        <v>3013</v>
      </c>
      <c r="D368" s="266" t="s">
        <v>244</v>
      </c>
      <c r="E368" s="310">
        <v>9736.75</v>
      </c>
      <c r="F368" s="42" t="s">
        <v>3057</v>
      </c>
      <c r="G368" s="52">
        <v>9736.75</v>
      </c>
      <c r="H368" s="322">
        <f t="shared" si="6"/>
        <v>0</v>
      </c>
      <c r="I368" s="266" t="s">
        <v>27</v>
      </c>
    </row>
    <row r="369" spans="1:9" ht="15.75" x14ac:dyDescent="0.25">
      <c r="A369" s="269"/>
      <c r="B369" s="537" t="s">
        <v>1953</v>
      </c>
      <c r="C369" s="538" t="s">
        <v>3013</v>
      </c>
      <c r="D369" s="266" t="s">
        <v>245</v>
      </c>
      <c r="E369" s="310">
        <v>21248</v>
      </c>
      <c r="F369" s="39">
        <v>41765</v>
      </c>
      <c r="G369" s="52">
        <v>21248</v>
      </c>
      <c r="H369" s="322">
        <f t="shared" si="6"/>
        <v>0</v>
      </c>
      <c r="I369" s="266" t="s">
        <v>27</v>
      </c>
    </row>
    <row r="370" spans="1:9" ht="15.75" x14ac:dyDescent="0.25">
      <c r="A370" s="269"/>
      <c r="B370" s="537" t="s">
        <v>1954</v>
      </c>
      <c r="C370" s="538" t="s">
        <v>3013</v>
      </c>
      <c r="D370" s="266" t="s">
        <v>152</v>
      </c>
      <c r="E370" s="310">
        <v>5985</v>
      </c>
      <c r="F370" s="39">
        <v>41764</v>
      </c>
      <c r="G370" s="52">
        <v>5985</v>
      </c>
      <c r="H370" s="322">
        <f t="shared" si="6"/>
        <v>0</v>
      </c>
      <c r="I370" s="266"/>
    </row>
    <row r="371" spans="1:9" ht="15.75" x14ac:dyDescent="0.25">
      <c r="A371" s="269"/>
      <c r="B371" s="537" t="s">
        <v>1955</v>
      </c>
      <c r="C371" s="538" t="s">
        <v>3013</v>
      </c>
      <c r="D371" s="266" t="s">
        <v>269</v>
      </c>
      <c r="E371" s="310">
        <v>3401</v>
      </c>
      <c r="F371" s="39">
        <v>41768</v>
      </c>
      <c r="G371" s="52">
        <v>3401</v>
      </c>
      <c r="H371" s="322">
        <f t="shared" si="6"/>
        <v>0</v>
      </c>
      <c r="I371" s="266" t="s">
        <v>8</v>
      </c>
    </row>
    <row r="372" spans="1:9" ht="15.75" x14ac:dyDescent="0.25">
      <c r="A372" s="269"/>
      <c r="B372" s="537" t="s">
        <v>1956</v>
      </c>
      <c r="C372" s="538" t="s">
        <v>3013</v>
      </c>
      <c r="D372" s="266" t="s">
        <v>178</v>
      </c>
      <c r="E372" s="310">
        <v>2631.2</v>
      </c>
      <c r="F372" s="39">
        <v>41766</v>
      </c>
      <c r="G372" s="52">
        <v>2631.2</v>
      </c>
      <c r="H372" s="322">
        <f t="shared" si="6"/>
        <v>0</v>
      </c>
      <c r="I372" s="266" t="s">
        <v>162</v>
      </c>
    </row>
    <row r="373" spans="1:9" ht="15.75" x14ac:dyDescent="0.25">
      <c r="A373" s="269"/>
      <c r="B373" s="537" t="s">
        <v>1957</v>
      </c>
      <c r="C373" s="538" t="s">
        <v>3013</v>
      </c>
      <c r="D373" s="266" t="s">
        <v>3058</v>
      </c>
      <c r="E373" s="327">
        <v>39752.5</v>
      </c>
      <c r="F373" s="42" t="s">
        <v>3059</v>
      </c>
      <c r="G373" s="52">
        <v>39752.5</v>
      </c>
      <c r="H373" s="322">
        <f t="shared" si="6"/>
        <v>0</v>
      </c>
      <c r="I373" s="266" t="s">
        <v>65</v>
      </c>
    </row>
    <row r="374" spans="1:9" ht="15.75" x14ac:dyDescent="0.25">
      <c r="A374" s="269">
        <v>41765</v>
      </c>
      <c r="B374" s="537" t="s">
        <v>1958</v>
      </c>
      <c r="C374" s="538" t="s">
        <v>3013</v>
      </c>
      <c r="D374" s="266" t="s">
        <v>269</v>
      </c>
      <c r="E374" s="310">
        <v>9777.6</v>
      </c>
      <c r="F374" s="39">
        <v>41765</v>
      </c>
      <c r="G374" s="52">
        <v>9777.6</v>
      </c>
      <c r="H374" s="322">
        <f t="shared" si="6"/>
        <v>0</v>
      </c>
      <c r="I374" s="266"/>
    </row>
    <row r="375" spans="1:9" ht="15.75" x14ac:dyDescent="0.25">
      <c r="A375" s="269"/>
      <c r="B375" s="537" t="s">
        <v>1960</v>
      </c>
      <c r="C375" s="538" t="s">
        <v>3013</v>
      </c>
      <c r="D375" s="266" t="s">
        <v>14</v>
      </c>
      <c r="E375" s="310">
        <v>7040</v>
      </c>
      <c r="F375" s="39">
        <v>41765</v>
      </c>
      <c r="G375" s="52">
        <v>7040</v>
      </c>
      <c r="H375" s="322">
        <f t="shared" si="6"/>
        <v>0</v>
      </c>
      <c r="I375" s="66" t="s">
        <v>65</v>
      </c>
    </row>
    <row r="376" spans="1:9" ht="15.75" x14ac:dyDescent="0.25">
      <c r="A376" s="269"/>
      <c r="B376" s="537" t="s">
        <v>1961</v>
      </c>
      <c r="C376" s="538" t="s">
        <v>3013</v>
      </c>
      <c r="D376" s="266" t="s">
        <v>269</v>
      </c>
      <c r="E376" s="310">
        <v>1905</v>
      </c>
      <c r="F376" s="39">
        <v>41766</v>
      </c>
      <c r="G376" s="52">
        <v>1905</v>
      </c>
      <c r="H376" s="322">
        <f t="shared" si="6"/>
        <v>0</v>
      </c>
      <c r="I376" s="266" t="s">
        <v>162</v>
      </c>
    </row>
    <row r="377" spans="1:9" ht="15.75" x14ac:dyDescent="0.25">
      <c r="A377" s="269"/>
      <c r="B377" s="537" t="s">
        <v>1962</v>
      </c>
      <c r="C377" s="538" t="s">
        <v>3013</v>
      </c>
      <c r="D377" s="266" t="s">
        <v>8</v>
      </c>
      <c r="E377" s="310">
        <v>56</v>
      </c>
      <c r="F377" s="39">
        <v>41765</v>
      </c>
      <c r="G377" s="52">
        <v>56</v>
      </c>
      <c r="H377" s="322">
        <f t="shared" si="6"/>
        <v>0</v>
      </c>
      <c r="I377" s="266" t="s">
        <v>8</v>
      </c>
    </row>
    <row r="378" spans="1:9" ht="15.75" x14ac:dyDescent="0.25">
      <c r="A378" s="269"/>
      <c r="B378" s="537" t="s">
        <v>1963</v>
      </c>
      <c r="C378" s="538" t="s">
        <v>3013</v>
      </c>
      <c r="D378" s="266" t="s">
        <v>62</v>
      </c>
      <c r="E378" s="310">
        <v>7960</v>
      </c>
      <c r="F378" s="39">
        <v>41766</v>
      </c>
      <c r="G378" s="52">
        <v>7960</v>
      </c>
      <c r="H378" s="322">
        <f t="shared" si="6"/>
        <v>0</v>
      </c>
      <c r="I378" s="266" t="s">
        <v>12</v>
      </c>
    </row>
    <row r="379" spans="1:9" ht="15.75" x14ac:dyDescent="0.25">
      <c r="A379" s="269"/>
      <c r="B379" s="537" t="s">
        <v>1965</v>
      </c>
      <c r="C379" s="538" t="s">
        <v>3013</v>
      </c>
      <c r="D379" s="266" t="s">
        <v>22</v>
      </c>
      <c r="E379" s="310">
        <v>2944.1</v>
      </c>
      <c r="F379" s="39">
        <v>41765</v>
      </c>
      <c r="G379" s="52">
        <v>2944.1</v>
      </c>
      <c r="H379" s="322">
        <f t="shared" si="6"/>
        <v>0</v>
      </c>
      <c r="I379" s="266"/>
    </row>
    <row r="380" spans="1:9" ht="15.75" x14ac:dyDescent="0.25">
      <c r="A380" s="269"/>
      <c r="B380" s="537" t="s">
        <v>1966</v>
      </c>
      <c r="C380" s="538" t="s">
        <v>3013</v>
      </c>
      <c r="D380" s="266" t="s">
        <v>49</v>
      </c>
      <c r="E380" s="310">
        <v>3534</v>
      </c>
      <c r="F380" s="39">
        <v>41765</v>
      </c>
      <c r="G380" s="52">
        <v>3534</v>
      </c>
      <c r="H380" s="322">
        <f t="shared" si="6"/>
        <v>0</v>
      </c>
      <c r="I380" s="266"/>
    </row>
    <row r="381" spans="1:9" ht="15.75" x14ac:dyDescent="0.25">
      <c r="A381" s="269"/>
      <c r="B381" s="537" t="s">
        <v>1967</v>
      </c>
      <c r="C381" s="538" t="s">
        <v>3013</v>
      </c>
      <c r="D381" s="266" t="s">
        <v>180</v>
      </c>
      <c r="E381" s="310">
        <v>32981.5</v>
      </c>
      <c r="F381" s="55" t="s">
        <v>3060</v>
      </c>
      <c r="G381" s="52">
        <v>32981.5</v>
      </c>
      <c r="H381" s="322">
        <f t="shared" si="6"/>
        <v>0</v>
      </c>
      <c r="I381" s="266" t="s">
        <v>27</v>
      </c>
    </row>
    <row r="382" spans="1:9" ht="15.75" x14ac:dyDescent="0.25">
      <c r="A382" s="269"/>
      <c r="B382" s="537" t="s">
        <v>1968</v>
      </c>
      <c r="C382" s="538" t="s">
        <v>3013</v>
      </c>
      <c r="D382" s="266" t="s">
        <v>123</v>
      </c>
      <c r="E382" s="310">
        <v>5130</v>
      </c>
      <c r="F382" s="43" t="s">
        <v>3061</v>
      </c>
      <c r="G382" s="52">
        <v>5130</v>
      </c>
      <c r="H382" s="322">
        <f t="shared" si="6"/>
        <v>0</v>
      </c>
      <c r="I382" s="266" t="s">
        <v>8</v>
      </c>
    </row>
    <row r="383" spans="1:9" ht="15.75" x14ac:dyDescent="0.25">
      <c r="A383" s="269"/>
      <c r="B383" s="537" t="s">
        <v>1970</v>
      </c>
      <c r="C383" s="538" t="s">
        <v>3013</v>
      </c>
      <c r="D383" s="266" t="s">
        <v>55</v>
      </c>
      <c r="E383" s="310">
        <v>6537</v>
      </c>
      <c r="F383" s="39">
        <v>41765</v>
      </c>
      <c r="G383" s="52">
        <v>6537</v>
      </c>
      <c r="H383" s="322">
        <f t="shared" si="6"/>
        <v>0</v>
      </c>
      <c r="I383" s="266" t="s">
        <v>8</v>
      </c>
    </row>
    <row r="384" spans="1:9" ht="15.75" x14ac:dyDescent="0.25">
      <c r="A384" s="269"/>
      <c r="B384" s="537" t="s">
        <v>1971</v>
      </c>
      <c r="C384" s="538" t="s">
        <v>3013</v>
      </c>
      <c r="D384" s="266" t="s">
        <v>8</v>
      </c>
      <c r="E384" s="310">
        <v>1190.4000000000001</v>
      </c>
      <c r="F384" s="39">
        <v>41765</v>
      </c>
      <c r="G384" s="52">
        <v>1190.4000000000001</v>
      </c>
      <c r="H384" s="322">
        <f t="shared" si="6"/>
        <v>0</v>
      </c>
      <c r="I384" s="266" t="s">
        <v>8</v>
      </c>
    </row>
    <row r="385" spans="1:9" ht="15.75" x14ac:dyDescent="0.25">
      <c r="A385" s="269"/>
      <c r="B385" s="537" t="s">
        <v>1972</v>
      </c>
      <c r="C385" s="538" t="s">
        <v>3013</v>
      </c>
      <c r="D385" s="266" t="s">
        <v>8</v>
      </c>
      <c r="E385" s="310">
        <v>3144</v>
      </c>
      <c r="F385" s="39">
        <v>41765</v>
      </c>
      <c r="G385" s="52">
        <v>3144</v>
      </c>
      <c r="H385" s="322">
        <f t="shared" si="6"/>
        <v>0</v>
      </c>
      <c r="I385" s="266"/>
    </row>
    <row r="386" spans="1:9" ht="15.75" x14ac:dyDescent="0.25">
      <c r="A386" s="269"/>
      <c r="B386" s="537" t="s">
        <v>1973</v>
      </c>
      <c r="C386" s="538" t="s">
        <v>3013</v>
      </c>
      <c r="D386" s="266" t="s">
        <v>36</v>
      </c>
      <c r="E386" s="310">
        <v>23274.400000000001</v>
      </c>
      <c r="F386" s="39">
        <v>41765</v>
      </c>
      <c r="G386" s="52">
        <v>23274.400000000001</v>
      </c>
      <c r="H386" s="322">
        <f t="shared" si="6"/>
        <v>0</v>
      </c>
      <c r="I386" s="266"/>
    </row>
    <row r="387" spans="1:9" ht="15.75" x14ac:dyDescent="0.25">
      <c r="A387" s="269"/>
      <c r="B387" s="537" t="s">
        <v>1974</v>
      </c>
      <c r="C387" s="538" t="s">
        <v>3013</v>
      </c>
      <c r="D387" s="266" t="s">
        <v>58</v>
      </c>
      <c r="E387" s="310">
        <v>9375</v>
      </c>
      <c r="F387" s="39">
        <v>41766</v>
      </c>
      <c r="G387" s="52">
        <v>9375</v>
      </c>
      <c r="H387" s="322">
        <f t="shared" si="6"/>
        <v>0</v>
      </c>
      <c r="I387" s="266" t="s">
        <v>12</v>
      </c>
    </row>
    <row r="388" spans="1:9" ht="15.75" x14ac:dyDescent="0.25">
      <c r="A388" s="269"/>
      <c r="B388" s="537" t="s">
        <v>1975</v>
      </c>
      <c r="C388" s="538" t="s">
        <v>3013</v>
      </c>
      <c r="D388" s="266" t="s">
        <v>136</v>
      </c>
      <c r="E388" s="310">
        <v>774.68</v>
      </c>
      <c r="F388" s="39">
        <v>41765</v>
      </c>
      <c r="G388" s="52">
        <v>774.68</v>
      </c>
      <c r="H388" s="322">
        <f t="shared" si="6"/>
        <v>0</v>
      </c>
      <c r="I388" s="266"/>
    </row>
    <row r="389" spans="1:9" ht="15.75" x14ac:dyDescent="0.25">
      <c r="A389" s="269"/>
      <c r="B389" s="537" t="s">
        <v>1976</v>
      </c>
      <c r="C389" s="538" t="s">
        <v>3013</v>
      </c>
      <c r="D389" s="266" t="s">
        <v>260</v>
      </c>
      <c r="E389" s="310">
        <v>1812</v>
      </c>
      <c r="F389" s="39">
        <v>41765</v>
      </c>
      <c r="G389" s="52">
        <v>1812</v>
      </c>
      <c r="H389" s="322">
        <f t="shared" si="6"/>
        <v>0</v>
      </c>
      <c r="I389" s="266" t="s">
        <v>65</v>
      </c>
    </row>
    <row r="390" spans="1:9" ht="15.75" x14ac:dyDescent="0.25">
      <c r="A390" s="269"/>
      <c r="B390" s="537" t="s">
        <v>1977</v>
      </c>
      <c r="C390" s="538" t="s">
        <v>3013</v>
      </c>
      <c r="D390" s="266" t="s">
        <v>36</v>
      </c>
      <c r="E390" s="310">
        <v>48120</v>
      </c>
      <c r="F390" s="39">
        <v>41766</v>
      </c>
      <c r="G390" s="52">
        <v>48120</v>
      </c>
      <c r="H390" s="322">
        <f t="shared" si="6"/>
        <v>0</v>
      </c>
      <c r="I390" s="266" t="s">
        <v>21</v>
      </c>
    </row>
    <row r="391" spans="1:9" ht="15.75" x14ac:dyDescent="0.25">
      <c r="A391" s="269"/>
      <c r="B391" s="537" t="s">
        <v>1978</v>
      </c>
      <c r="C391" s="538" t="s">
        <v>3013</v>
      </c>
      <c r="D391" s="266" t="s">
        <v>51</v>
      </c>
      <c r="E391" s="310">
        <v>2304</v>
      </c>
      <c r="F391" s="39">
        <v>41765</v>
      </c>
      <c r="G391" s="52">
        <v>2304</v>
      </c>
      <c r="H391" s="322">
        <f t="shared" ref="H391:H454" si="7">E391-G391</f>
        <v>0</v>
      </c>
      <c r="I391" s="266" t="s">
        <v>65</v>
      </c>
    </row>
    <row r="392" spans="1:9" ht="15.75" x14ac:dyDescent="0.25">
      <c r="A392" s="269"/>
      <c r="B392" s="537" t="s">
        <v>1979</v>
      </c>
      <c r="C392" s="538" t="s">
        <v>3013</v>
      </c>
      <c r="D392" s="266" t="s">
        <v>366</v>
      </c>
      <c r="E392" s="310">
        <v>3643</v>
      </c>
      <c r="F392" s="39">
        <v>41769</v>
      </c>
      <c r="G392" s="52">
        <v>3643</v>
      </c>
      <c r="H392" s="322">
        <f t="shared" si="7"/>
        <v>0</v>
      </c>
      <c r="I392" s="266" t="s">
        <v>21</v>
      </c>
    </row>
    <row r="393" spans="1:9" ht="15.75" x14ac:dyDescent="0.25">
      <c r="A393" s="269"/>
      <c r="B393" s="537" t="s">
        <v>1980</v>
      </c>
      <c r="C393" s="538" t="s">
        <v>3013</v>
      </c>
      <c r="D393" s="266" t="s">
        <v>52</v>
      </c>
      <c r="E393" s="310">
        <v>242.5</v>
      </c>
      <c r="F393" s="39">
        <v>41765</v>
      </c>
      <c r="G393" s="52">
        <v>242.5</v>
      </c>
      <c r="H393" s="322">
        <f t="shared" si="7"/>
        <v>0</v>
      </c>
      <c r="I393" s="266" t="s">
        <v>65</v>
      </c>
    </row>
    <row r="394" spans="1:9" ht="15.75" x14ac:dyDescent="0.25">
      <c r="A394" s="269"/>
      <c r="B394" s="537" t="s">
        <v>1981</v>
      </c>
      <c r="C394" s="538" t="s">
        <v>3013</v>
      </c>
      <c r="D394" s="273" t="s">
        <v>53</v>
      </c>
      <c r="E394" s="318">
        <v>0</v>
      </c>
      <c r="F394" s="37"/>
      <c r="G394" s="52"/>
      <c r="H394" s="322">
        <f t="shared" si="7"/>
        <v>0</v>
      </c>
      <c r="I394" s="266" t="s">
        <v>324</v>
      </c>
    </row>
    <row r="395" spans="1:9" ht="15.75" x14ac:dyDescent="0.25">
      <c r="A395" s="269"/>
      <c r="B395" s="537" t="s">
        <v>1982</v>
      </c>
      <c r="C395" s="538" t="s">
        <v>3013</v>
      </c>
      <c r="D395" s="266" t="s">
        <v>330</v>
      </c>
      <c r="E395" s="310">
        <v>4446</v>
      </c>
      <c r="F395" s="39">
        <v>41765</v>
      </c>
      <c r="G395" s="52">
        <v>4446</v>
      </c>
      <c r="H395" s="322">
        <f t="shared" si="7"/>
        <v>0</v>
      </c>
      <c r="I395" s="266" t="s">
        <v>65</v>
      </c>
    </row>
    <row r="396" spans="1:9" ht="15.75" x14ac:dyDescent="0.25">
      <c r="A396" s="263"/>
      <c r="B396" s="537" t="s">
        <v>1983</v>
      </c>
      <c r="C396" s="538" t="s">
        <v>3013</v>
      </c>
      <c r="D396" s="266" t="s">
        <v>412</v>
      </c>
      <c r="E396" s="310">
        <v>1227.5</v>
      </c>
      <c r="F396" s="39">
        <v>41765</v>
      </c>
      <c r="G396" s="52">
        <v>1227.5</v>
      </c>
      <c r="H396" s="322">
        <f t="shared" si="7"/>
        <v>0</v>
      </c>
      <c r="I396" s="266" t="s">
        <v>65</v>
      </c>
    </row>
    <row r="397" spans="1:9" ht="15.75" x14ac:dyDescent="0.25">
      <c r="A397" s="263"/>
      <c r="B397" s="537" t="s">
        <v>1985</v>
      </c>
      <c r="C397" s="538" t="s">
        <v>3013</v>
      </c>
      <c r="D397" s="266" t="s">
        <v>59</v>
      </c>
      <c r="E397" s="310">
        <v>20965</v>
      </c>
      <c r="F397" s="42" t="s">
        <v>3062</v>
      </c>
      <c r="G397" s="52">
        <v>20965</v>
      </c>
      <c r="H397" s="322">
        <f t="shared" si="7"/>
        <v>0</v>
      </c>
      <c r="I397" s="266"/>
    </row>
    <row r="398" spans="1:9" ht="15.75" x14ac:dyDescent="0.25">
      <c r="A398" s="263"/>
      <c r="B398" s="537" t="s">
        <v>1986</v>
      </c>
      <c r="C398" s="538" t="s">
        <v>3013</v>
      </c>
      <c r="D398" s="266" t="s">
        <v>875</v>
      </c>
      <c r="E398" s="310">
        <v>10787</v>
      </c>
      <c r="F398" s="55" t="s">
        <v>3063</v>
      </c>
      <c r="G398" s="52">
        <v>10787</v>
      </c>
      <c r="H398" s="322">
        <f t="shared" si="7"/>
        <v>0</v>
      </c>
      <c r="I398" s="266" t="s">
        <v>21</v>
      </c>
    </row>
    <row r="399" spans="1:9" ht="15.75" x14ac:dyDescent="0.25">
      <c r="A399" s="269"/>
      <c r="B399" s="537" t="s">
        <v>1987</v>
      </c>
      <c r="C399" s="538" t="s">
        <v>3013</v>
      </c>
      <c r="D399" s="266" t="s">
        <v>130</v>
      </c>
      <c r="E399" s="310">
        <v>5097.5</v>
      </c>
      <c r="F399" s="39">
        <v>41769</v>
      </c>
      <c r="G399" s="52">
        <v>5097.5</v>
      </c>
      <c r="H399" s="322">
        <f t="shared" si="7"/>
        <v>0</v>
      </c>
      <c r="I399" s="266" t="s">
        <v>21</v>
      </c>
    </row>
    <row r="400" spans="1:9" ht="15.75" x14ac:dyDescent="0.25">
      <c r="A400" s="269"/>
      <c r="B400" s="537" t="s">
        <v>1988</v>
      </c>
      <c r="C400" s="538" t="s">
        <v>3013</v>
      </c>
      <c r="D400" s="266" t="s">
        <v>89</v>
      </c>
      <c r="E400" s="310">
        <v>31562</v>
      </c>
      <c r="F400" s="42" t="s">
        <v>3064</v>
      </c>
      <c r="G400" s="52">
        <v>31562</v>
      </c>
      <c r="H400" s="322">
        <f t="shared" si="7"/>
        <v>0</v>
      </c>
      <c r="I400" s="266" t="s">
        <v>12</v>
      </c>
    </row>
    <row r="401" spans="1:9" ht="15.75" x14ac:dyDescent="0.25">
      <c r="A401" s="269"/>
      <c r="B401" s="537" t="s">
        <v>1990</v>
      </c>
      <c r="C401" s="538" t="s">
        <v>3013</v>
      </c>
      <c r="D401" s="266" t="s">
        <v>795</v>
      </c>
      <c r="E401" s="310">
        <v>647</v>
      </c>
      <c r="F401" s="39">
        <v>41766</v>
      </c>
      <c r="G401" s="52">
        <v>647</v>
      </c>
      <c r="H401" s="322">
        <f t="shared" si="7"/>
        <v>0</v>
      </c>
      <c r="I401" s="266" t="s">
        <v>12</v>
      </c>
    </row>
    <row r="402" spans="1:9" ht="15.75" x14ac:dyDescent="0.25">
      <c r="A402" s="269"/>
      <c r="B402" s="537" t="s">
        <v>1991</v>
      </c>
      <c r="C402" s="538" t="s">
        <v>3013</v>
      </c>
      <c r="D402" s="266" t="s">
        <v>1793</v>
      </c>
      <c r="E402" s="310">
        <v>947.6</v>
      </c>
      <c r="F402" s="39">
        <v>41766</v>
      </c>
      <c r="G402" s="64">
        <v>947.6</v>
      </c>
      <c r="H402" s="322">
        <f t="shared" si="7"/>
        <v>0</v>
      </c>
      <c r="I402" s="266" t="s">
        <v>12</v>
      </c>
    </row>
    <row r="403" spans="1:9" ht="15.75" x14ac:dyDescent="0.25">
      <c r="A403" s="269"/>
      <c r="B403" s="537" t="s">
        <v>1993</v>
      </c>
      <c r="C403" s="538" t="s">
        <v>3013</v>
      </c>
      <c r="D403" s="266" t="s">
        <v>34</v>
      </c>
      <c r="E403" s="310">
        <v>2524.8000000000002</v>
      </c>
      <c r="F403" s="43" t="s">
        <v>3065</v>
      </c>
      <c r="G403" s="64">
        <v>2524.8000000000002</v>
      </c>
      <c r="H403" s="322">
        <f t="shared" si="7"/>
        <v>0</v>
      </c>
      <c r="I403" s="266" t="s">
        <v>12</v>
      </c>
    </row>
    <row r="404" spans="1:9" ht="15.75" x14ac:dyDescent="0.25">
      <c r="A404" s="269"/>
      <c r="B404" s="537" t="s">
        <v>1994</v>
      </c>
      <c r="C404" s="538" t="s">
        <v>3013</v>
      </c>
      <c r="D404" s="266" t="s">
        <v>29</v>
      </c>
      <c r="E404" s="310">
        <v>5126.3999999999996</v>
      </c>
      <c r="F404" s="39">
        <v>41766</v>
      </c>
      <c r="G404" s="64">
        <v>5126.3999999999996</v>
      </c>
      <c r="H404" s="322">
        <f t="shared" si="7"/>
        <v>0</v>
      </c>
      <c r="I404" s="266" t="s">
        <v>12</v>
      </c>
    </row>
    <row r="405" spans="1:9" ht="15.75" x14ac:dyDescent="0.25">
      <c r="A405" s="269"/>
      <c r="B405" s="537" t="s">
        <v>1995</v>
      </c>
      <c r="C405" s="538" t="s">
        <v>3013</v>
      </c>
      <c r="D405" s="266" t="s">
        <v>47</v>
      </c>
      <c r="E405" s="310">
        <v>2676</v>
      </c>
      <c r="F405" s="39">
        <v>41766</v>
      </c>
      <c r="G405" s="64">
        <v>2676</v>
      </c>
      <c r="H405" s="322">
        <f t="shared" si="7"/>
        <v>0</v>
      </c>
      <c r="I405" s="266" t="s">
        <v>12</v>
      </c>
    </row>
    <row r="406" spans="1:9" ht="15.75" x14ac:dyDescent="0.25">
      <c r="A406" s="269"/>
      <c r="B406" s="537" t="s">
        <v>1998</v>
      </c>
      <c r="C406" s="538" t="s">
        <v>3013</v>
      </c>
      <c r="D406" s="266" t="s">
        <v>250</v>
      </c>
      <c r="E406" s="310">
        <v>11119.8</v>
      </c>
      <c r="F406" s="39">
        <v>41766</v>
      </c>
      <c r="G406" s="64">
        <v>11119.8</v>
      </c>
      <c r="H406" s="322">
        <f t="shared" si="7"/>
        <v>0</v>
      </c>
      <c r="I406" s="266" t="s">
        <v>12</v>
      </c>
    </row>
    <row r="407" spans="1:9" ht="15.75" x14ac:dyDescent="0.25">
      <c r="A407" s="269"/>
      <c r="B407" s="537" t="s">
        <v>1999</v>
      </c>
      <c r="C407" s="538" t="s">
        <v>3013</v>
      </c>
      <c r="D407" s="266" t="s">
        <v>51</v>
      </c>
      <c r="E407" s="310">
        <v>827</v>
      </c>
      <c r="F407" s="39">
        <v>41765</v>
      </c>
      <c r="G407" s="52">
        <v>827</v>
      </c>
      <c r="H407" s="322">
        <f t="shared" si="7"/>
        <v>0</v>
      </c>
      <c r="I407" s="266"/>
    </row>
    <row r="408" spans="1:9" ht="15.75" x14ac:dyDescent="0.25">
      <c r="A408" s="269"/>
      <c r="B408" s="537" t="s">
        <v>2000</v>
      </c>
      <c r="C408" s="538" t="s">
        <v>3013</v>
      </c>
      <c r="D408" s="266" t="s">
        <v>124</v>
      </c>
      <c r="E408" s="310">
        <v>6601.1</v>
      </c>
      <c r="F408" s="39">
        <v>41766</v>
      </c>
      <c r="G408" s="52">
        <v>6601.1</v>
      </c>
      <c r="H408" s="322">
        <f t="shared" si="7"/>
        <v>0</v>
      </c>
      <c r="I408" s="266" t="s">
        <v>12</v>
      </c>
    </row>
    <row r="409" spans="1:9" ht="15.75" x14ac:dyDescent="0.25">
      <c r="A409" s="269"/>
      <c r="B409" s="537" t="s">
        <v>2001</v>
      </c>
      <c r="C409" s="538" t="s">
        <v>3013</v>
      </c>
      <c r="D409" s="266" t="s">
        <v>667</v>
      </c>
      <c r="E409" s="310">
        <v>20051</v>
      </c>
      <c r="F409" s="42" t="s">
        <v>3066</v>
      </c>
      <c r="G409" s="52">
        <v>20051</v>
      </c>
      <c r="H409" s="322">
        <f t="shared" si="7"/>
        <v>0</v>
      </c>
      <c r="I409" s="266"/>
    </row>
    <row r="410" spans="1:9" ht="15.75" x14ac:dyDescent="0.25">
      <c r="A410" s="269"/>
      <c r="B410" s="537" t="s">
        <v>2002</v>
      </c>
      <c r="C410" s="538" t="s">
        <v>3013</v>
      </c>
      <c r="D410" s="266" t="s">
        <v>78</v>
      </c>
      <c r="E410" s="310">
        <v>2373.6</v>
      </c>
      <c r="F410" s="39">
        <v>41766</v>
      </c>
      <c r="G410" s="52">
        <v>2373.6</v>
      </c>
      <c r="H410" s="322">
        <f t="shared" si="7"/>
        <v>0</v>
      </c>
      <c r="I410" s="266" t="s">
        <v>217</v>
      </c>
    </row>
    <row r="411" spans="1:9" ht="15.75" x14ac:dyDescent="0.25">
      <c r="A411" s="269"/>
      <c r="B411" s="537" t="s">
        <v>2003</v>
      </c>
      <c r="C411" s="538" t="s">
        <v>3013</v>
      </c>
      <c r="D411" s="266" t="s">
        <v>191</v>
      </c>
      <c r="E411" s="310">
        <v>1858.4</v>
      </c>
      <c r="F411" s="39">
        <v>41766</v>
      </c>
      <c r="G411" s="64">
        <v>1858.4</v>
      </c>
      <c r="H411" s="322">
        <f t="shared" si="7"/>
        <v>0</v>
      </c>
      <c r="I411" s="266" t="s">
        <v>217</v>
      </c>
    </row>
    <row r="412" spans="1:9" ht="15.75" x14ac:dyDescent="0.25">
      <c r="A412" s="269"/>
      <c r="B412" s="537" t="s">
        <v>2004</v>
      </c>
      <c r="C412" s="538" t="s">
        <v>3013</v>
      </c>
      <c r="D412" s="266" t="s">
        <v>711</v>
      </c>
      <c r="E412" s="310">
        <v>4355.2</v>
      </c>
      <c r="F412" s="39">
        <v>41766</v>
      </c>
      <c r="G412" s="64">
        <v>4355.2</v>
      </c>
      <c r="H412" s="322">
        <f t="shared" si="7"/>
        <v>0</v>
      </c>
      <c r="I412" s="266" t="s">
        <v>217</v>
      </c>
    </row>
    <row r="413" spans="1:9" ht="15.75" x14ac:dyDescent="0.25">
      <c r="A413" s="269"/>
      <c r="B413" s="537" t="s">
        <v>2005</v>
      </c>
      <c r="C413" s="538" t="s">
        <v>3013</v>
      </c>
      <c r="D413" s="266" t="s">
        <v>231</v>
      </c>
      <c r="E413" s="310">
        <v>1819.1</v>
      </c>
      <c r="F413" s="39">
        <v>41766</v>
      </c>
      <c r="G413" s="64">
        <v>1819.1</v>
      </c>
      <c r="H413" s="322">
        <f t="shared" si="7"/>
        <v>0</v>
      </c>
      <c r="I413" s="266" t="s">
        <v>217</v>
      </c>
    </row>
    <row r="414" spans="1:9" ht="15.75" x14ac:dyDescent="0.25">
      <c r="A414" s="269"/>
      <c r="B414" s="537" t="s">
        <v>2007</v>
      </c>
      <c r="C414" s="538" t="s">
        <v>3013</v>
      </c>
      <c r="D414" s="266" t="s">
        <v>215</v>
      </c>
      <c r="E414" s="310">
        <v>4959.3999999999996</v>
      </c>
      <c r="F414" s="39">
        <v>41765</v>
      </c>
      <c r="G414" s="52">
        <v>4959.3999999999996</v>
      </c>
      <c r="H414" s="322">
        <f t="shared" si="7"/>
        <v>0</v>
      </c>
      <c r="I414" s="266"/>
    </row>
    <row r="415" spans="1:9" ht="15.75" x14ac:dyDescent="0.25">
      <c r="A415" s="269"/>
      <c r="B415" s="537" t="s">
        <v>2009</v>
      </c>
      <c r="C415" s="538" t="s">
        <v>3013</v>
      </c>
      <c r="D415" s="266" t="s">
        <v>144</v>
      </c>
      <c r="E415" s="310">
        <v>5221</v>
      </c>
      <c r="F415" s="39">
        <v>41766</v>
      </c>
      <c r="G415" s="64">
        <v>5221</v>
      </c>
      <c r="H415" s="322">
        <f t="shared" si="7"/>
        <v>0</v>
      </c>
      <c r="I415" s="266" t="s">
        <v>217</v>
      </c>
    </row>
    <row r="416" spans="1:9" ht="15.75" x14ac:dyDescent="0.25">
      <c r="A416" s="269"/>
      <c r="B416" s="537" t="s">
        <v>2010</v>
      </c>
      <c r="C416" s="538" t="s">
        <v>3013</v>
      </c>
      <c r="D416" s="266" t="s">
        <v>234</v>
      </c>
      <c r="E416" s="310">
        <v>693</v>
      </c>
      <c r="F416" s="39">
        <v>41766</v>
      </c>
      <c r="G416" s="64">
        <v>693</v>
      </c>
      <c r="H416" s="322">
        <f t="shared" si="7"/>
        <v>0</v>
      </c>
      <c r="I416" s="266" t="s">
        <v>217</v>
      </c>
    </row>
    <row r="417" spans="1:9" ht="15.75" x14ac:dyDescent="0.25">
      <c r="A417" s="269"/>
      <c r="B417" s="537" t="s">
        <v>2012</v>
      </c>
      <c r="C417" s="538" t="s">
        <v>3013</v>
      </c>
      <c r="D417" s="266" t="s">
        <v>561</v>
      </c>
      <c r="E417" s="310">
        <v>2006</v>
      </c>
      <c r="F417" s="39">
        <v>41766</v>
      </c>
      <c r="G417" s="64">
        <v>2006</v>
      </c>
      <c r="H417" s="322">
        <f t="shared" si="7"/>
        <v>0</v>
      </c>
      <c r="I417" s="266" t="s">
        <v>217</v>
      </c>
    </row>
    <row r="418" spans="1:9" ht="15.75" x14ac:dyDescent="0.25">
      <c r="A418" s="269"/>
      <c r="B418" s="537" t="s">
        <v>2014</v>
      </c>
      <c r="C418" s="538" t="s">
        <v>3013</v>
      </c>
      <c r="D418" s="266" t="s">
        <v>304</v>
      </c>
      <c r="E418" s="310">
        <v>19129</v>
      </c>
      <c r="F418" s="42" t="s">
        <v>3067</v>
      </c>
      <c r="G418" s="64">
        <v>19129</v>
      </c>
      <c r="H418" s="322">
        <f t="shared" si="7"/>
        <v>0</v>
      </c>
      <c r="I418" s="266" t="s">
        <v>217</v>
      </c>
    </row>
    <row r="419" spans="1:9" ht="15.75" x14ac:dyDescent="0.25">
      <c r="A419" s="269"/>
      <c r="B419" s="537" t="s">
        <v>2015</v>
      </c>
      <c r="C419" s="538" t="s">
        <v>3013</v>
      </c>
      <c r="D419" s="266" t="s">
        <v>257</v>
      </c>
      <c r="E419" s="310">
        <v>15141.8</v>
      </c>
      <c r="F419" s="39">
        <v>41766</v>
      </c>
      <c r="G419" s="64">
        <v>15141.8</v>
      </c>
      <c r="H419" s="322">
        <f t="shared" si="7"/>
        <v>0</v>
      </c>
      <c r="I419" s="266" t="s">
        <v>217</v>
      </c>
    </row>
    <row r="420" spans="1:9" ht="15.75" x14ac:dyDescent="0.25">
      <c r="A420" s="269"/>
      <c r="B420" s="537" t="s">
        <v>2016</v>
      </c>
      <c r="C420" s="538" t="s">
        <v>3013</v>
      </c>
      <c r="D420" s="266" t="s">
        <v>307</v>
      </c>
      <c r="E420" s="310">
        <v>11221.6</v>
      </c>
      <c r="F420" s="42" t="s">
        <v>3467</v>
      </c>
      <c r="G420" s="64">
        <v>11221.6</v>
      </c>
      <c r="H420" s="322">
        <f t="shared" si="7"/>
        <v>0</v>
      </c>
      <c r="I420" s="266" t="s">
        <v>217</v>
      </c>
    </row>
    <row r="421" spans="1:9" ht="15.75" x14ac:dyDescent="0.25">
      <c r="A421" s="269"/>
      <c r="B421" s="537" t="s">
        <v>2018</v>
      </c>
      <c r="C421" s="538" t="s">
        <v>3013</v>
      </c>
      <c r="D421" s="266" t="s">
        <v>509</v>
      </c>
      <c r="E421" s="310">
        <v>38380.199999999997</v>
      </c>
      <c r="F421" s="42" t="s">
        <v>3068</v>
      </c>
      <c r="G421" s="52">
        <v>38380.199999999997</v>
      </c>
      <c r="H421" s="322">
        <f t="shared" si="7"/>
        <v>0</v>
      </c>
      <c r="I421" s="266" t="s">
        <v>8</v>
      </c>
    </row>
    <row r="422" spans="1:9" ht="15.75" x14ac:dyDescent="0.25">
      <c r="A422" s="269"/>
      <c r="B422" s="537" t="s">
        <v>2020</v>
      </c>
      <c r="C422" s="538" t="s">
        <v>3013</v>
      </c>
      <c r="D422" s="266" t="s">
        <v>8</v>
      </c>
      <c r="E422" s="310">
        <v>1556.5</v>
      </c>
      <c r="F422" s="39">
        <v>41765</v>
      </c>
      <c r="G422" s="52">
        <v>1556.5</v>
      </c>
      <c r="H422" s="322">
        <f t="shared" si="7"/>
        <v>0</v>
      </c>
      <c r="I422" s="266" t="s">
        <v>8</v>
      </c>
    </row>
    <row r="423" spans="1:9" ht="15.75" x14ac:dyDescent="0.25">
      <c r="A423" s="269"/>
      <c r="B423" s="537" t="s">
        <v>2022</v>
      </c>
      <c r="C423" s="538" t="s">
        <v>3013</v>
      </c>
      <c r="D423" s="266" t="s">
        <v>79</v>
      </c>
      <c r="E423" s="310">
        <v>15381.6</v>
      </c>
      <c r="F423" s="63" t="s">
        <v>3069</v>
      </c>
      <c r="G423" s="52">
        <v>15381.6</v>
      </c>
      <c r="H423" s="322">
        <f t="shared" si="7"/>
        <v>0</v>
      </c>
      <c r="I423" s="266" t="s">
        <v>65</v>
      </c>
    </row>
    <row r="424" spans="1:9" ht="15.75" x14ac:dyDescent="0.25">
      <c r="A424" s="269"/>
      <c r="B424" s="537" t="s">
        <v>2023</v>
      </c>
      <c r="C424" s="538" t="s">
        <v>3013</v>
      </c>
      <c r="D424" s="266" t="s">
        <v>106</v>
      </c>
      <c r="E424" s="310">
        <v>92211</v>
      </c>
      <c r="F424" s="39">
        <v>41769</v>
      </c>
      <c r="G424" s="52">
        <v>92211</v>
      </c>
      <c r="H424" s="322">
        <f t="shared" si="7"/>
        <v>0</v>
      </c>
      <c r="I424" s="266"/>
    </row>
    <row r="425" spans="1:9" ht="15.75" x14ac:dyDescent="0.25">
      <c r="A425" s="269"/>
      <c r="B425" s="537" t="s">
        <v>2026</v>
      </c>
      <c r="C425" s="538" t="s">
        <v>3013</v>
      </c>
      <c r="D425" s="266" t="s">
        <v>28</v>
      </c>
      <c r="E425" s="310">
        <v>2164.4</v>
      </c>
      <c r="F425" s="39">
        <v>41765</v>
      </c>
      <c r="G425" s="52">
        <v>2164.4</v>
      </c>
      <c r="H425" s="322">
        <f t="shared" si="7"/>
        <v>0</v>
      </c>
      <c r="I425" s="266"/>
    </row>
    <row r="426" spans="1:9" ht="15.75" x14ac:dyDescent="0.25">
      <c r="A426" s="269"/>
      <c r="B426" s="537" t="s">
        <v>2028</v>
      </c>
      <c r="C426" s="538" t="s">
        <v>3013</v>
      </c>
      <c r="D426" s="266" t="s">
        <v>152</v>
      </c>
      <c r="E426" s="310">
        <v>5335.2</v>
      </c>
      <c r="F426" s="39">
        <v>41765</v>
      </c>
      <c r="G426" s="52">
        <v>5335.2</v>
      </c>
      <c r="H426" s="322">
        <f t="shared" si="7"/>
        <v>0</v>
      </c>
      <c r="I426" s="266"/>
    </row>
    <row r="427" spans="1:9" ht="15.75" x14ac:dyDescent="0.25">
      <c r="A427" s="269">
        <v>41766</v>
      </c>
      <c r="B427" s="537" t="s">
        <v>2030</v>
      </c>
      <c r="C427" s="538" t="s">
        <v>3013</v>
      </c>
      <c r="D427" s="20" t="s">
        <v>494</v>
      </c>
      <c r="E427" s="315">
        <v>1029</v>
      </c>
      <c r="F427" s="39">
        <v>41766</v>
      </c>
      <c r="G427" s="52">
        <v>1029</v>
      </c>
      <c r="H427" s="322">
        <f t="shared" si="7"/>
        <v>0</v>
      </c>
      <c r="I427" s="20" t="s">
        <v>10</v>
      </c>
    </row>
    <row r="428" spans="1:9" ht="15.75" x14ac:dyDescent="0.25">
      <c r="A428" s="269"/>
      <c r="B428" s="537" t="s">
        <v>2031</v>
      </c>
      <c r="C428" s="538" t="s">
        <v>3013</v>
      </c>
      <c r="D428" s="20" t="s">
        <v>14</v>
      </c>
      <c r="E428" s="315">
        <v>5880</v>
      </c>
      <c r="F428" s="39">
        <v>41766</v>
      </c>
      <c r="G428" s="52">
        <v>5880</v>
      </c>
      <c r="H428" s="322">
        <f t="shared" si="7"/>
        <v>0</v>
      </c>
      <c r="I428" s="20" t="s">
        <v>12</v>
      </c>
    </row>
    <row r="429" spans="1:9" ht="15.75" x14ac:dyDescent="0.25">
      <c r="A429" s="269"/>
      <c r="B429" s="537" t="s">
        <v>2032</v>
      </c>
      <c r="C429" s="538" t="s">
        <v>3013</v>
      </c>
      <c r="D429" s="20" t="s">
        <v>64</v>
      </c>
      <c r="E429" s="315">
        <v>4410</v>
      </c>
      <c r="F429" s="53">
        <v>41767</v>
      </c>
      <c r="G429" s="52">
        <v>4410</v>
      </c>
      <c r="H429" s="322">
        <f t="shared" si="7"/>
        <v>0</v>
      </c>
      <c r="I429" s="20" t="s">
        <v>12</v>
      </c>
    </row>
    <row r="430" spans="1:9" ht="15.75" x14ac:dyDescent="0.25">
      <c r="A430" s="269"/>
      <c r="B430" s="537" t="s">
        <v>2033</v>
      </c>
      <c r="C430" s="538" t="s">
        <v>3013</v>
      </c>
      <c r="D430" s="20" t="s">
        <v>302</v>
      </c>
      <c r="E430" s="315">
        <v>36</v>
      </c>
      <c r="F430" s="39">
        <v>41766</v>
      </c>
      <c r="G430" s="52">
        <v>36</v>
      </c>
      <c r="H430" s="322">
        <f t="shared" si="7"/>
        <v>0</v>
      </c>
      <c r="I430" s="20" t="s">
        <v>10</v>
      </c>
    </row>
    <row r="431" spans="1:9" ht="15.75" x14ac:dyDescent="0.25">
      <c r="A431" s="269"/>
      <c r="B431" s="537" t="s">
        <v>2035</v>
      </c>
      <c r="C431" s="538" t="s">
        <v>3013</v>
      </c>
      <c r="D431" s="20" t="s">
        <v>12</v>
      </c>
      <c r="E431" s="315">
        <v>26</v>
      </c>
      <c r="F431" s="39">
        <v>41766</v>
      </c>
      <c r="G431" s="52">
        <v>26</v>
      </c>
      <c r="H431" s="322">
        <f t="shared" si="7"/>
        <v>0</v>
      </c>
      <c r="I431" s="20" t="s">
        <v>10</v>
      </c>
    </row>
    <row r="432" spans="1:9" ht="15.75" x14ac:dyDescent="0.25">
      <c r="A432" s="269"/>
      <c r="B432" s="537" t="s">
        <v>2036</v>
      </c>
      <c r="C432" s="538" t="s">
        <v>3013</v>
      </c>
      <c r="D432" s="20" t="s">
        <v>667</v>
      </c>
      <c r="E432" s="315">
        <v>4241</v>
      </c>
      <c r="F432" s="39">
        <v>41766</v>
      </c>
      <c r="G432" s="52">
        <v>4241</v>
      </c>
      <c r="H432" s="322">
        <f t="shared" si="7"/>
        <v>0</v>
      </c>
      <c r="I432" s="20" t="s">
        <v>10</v>
      </c>
    </row>
    <row r="433" spans="1:9" ht="15.75" x14ac:dyDescent="0.25">
      <c r="A433" s="269"/>
      <c r="B433" s="537" t="s">
        <v>2037</v>
      </c>
      <c r="C433" s="538" t="s">
        <v>3013</v>
      </c>
      <c r="D433" s="20" t="s">
        <v>74</v>
      </c>
      <c r="E433" s="315">
        <v>1450</v>
      </c>
      <c r="F433" s="39">
        <v>41766</v>
      </c>
      <c r="G433" s="52">
        <v>1450</v>
      </c>
      <c r="H433" s="322">
        <f t="shared" si="7"/>
        <v>0</v>
      </c>
      <c r="I433" s="20" t="s">
        <v>10</v>
      </c>
    </row>
    <row r="434" spans="1:9" ht="15.75" x14ac:dyDescent="0.25">
      <c r="A434" s="269"/>
      <c r="B434" s="537" t="s">
        <v>2038</v>
      </c>
      <c r="C434" s="538" t="s">
        <v>3013</v>
      </c>
      <c r="D434" s="20" t="s">
        <v>28</v>
      </c>
      <c r="E434" s="315">
        <v>7657.5</v>
      </c>
      <c r="F434" s="39">
        <v>41766</v>
      </c>
      <c r="G434" s="52">
        <v>7657.5</v>
      </c>
      <c r="H434" s="322">
        <f t="shared" si="7"/>
        <v>0</v>
      </c>
      <c r="I434" s="20" t="s">
        <v>10</v>
      </c>
    </row>
    <row r="435" spans="1:9" ht="15.75" x14ac:dyDescent="0.25">
      <c r="A435" s="269"/>
      <c r="B435" s="537" t="s">
        <v>2039</v>
      </c>
      <c r="C435" s="538" t="s">
        <v>3013</v>
      </c>
      <c r="D435" s="20" t="s">
        <v>123</v>
      </c>
      <c r="E435" s="315">
        <v>983</v>
      </c>
      <c r="F435" s="39">
        <v>41766</v>
      </c>
      <c r="G435" s="52">
        <v>983</v>
      </c>
      <c r="H435" s="322">
        <f t="shared" si="7"/>
        <v>0</v>
      </c>
      <c r="I435" s="20" t="s">
        <v>10</v>
      </c>
    </row>
    <row r="436" spans="1:9" ht="15.75" x14ac:dyDescent="0.25">
      <c r="A436" s="269"/>
      <c r="B436" s="537" t="s">
        <v>2040</v>
      </c>
      <c r="C436" s="538" t="s">
        <v>3013</v>
      </c>
      <c r="D436" s="20" t="s">
        <v>18</v>
      </c>
      <c r="E436" s="315">
        <v>609</v>
      </c>
      <c r="F436" s="39">
        <v>41766</v>
      </c>
      <c r="G436" s="52">
        <v>609</v>
      </c>
      <c r="H436" s="322">
        <f t="shared" si="7"/>
        <v>0</v>
      </c>
      <c r="I436" s="20" t="s">
        <v>10</v>
      </c>
    </row>
    <row r="437" spans="1:9" ht="15.75" x14ac:dyDescent="0.25">
      <c r="A437" s="269"/>
      <c r="B437" s="537" t="s">
        <v>2042</v>
      </c>
      <c r="C437" s="538" t="s">
        <v>3013</v>
      </c>
      <c r="D437" s="20" t="s">
        <v>12</v>
      </c>
      <c r="E437" s="315">
        <v>651</v>
      </c>
      <c r="F437" s="39">
        <v>41766</v>
      </c>
      <c r="G437" s="52">
        <v>651</v>
      </c>
      <c r="H437" s="322">
        <f t="shared" si="7"/>
        <v>0</v>
      </c>
      <c r="I437" s="20" t="s">
        <v>10</v>
      </c>
    </row>
    <row r="438" spans="1:9" ht="15.75" x14ac:dyDescent="0.25">
      <c r="A438" s="269"/>
      <c r="B438" s="537" t="s">
        <v>2043</v>
      </c>
      <c r="C438" s="538" t="s">
        <v>3013</v>
      </c>
      <c r="D438" s="20" t="s">
        <v>116</v>
      </c>
      <c r="E438" s="315">
        <v>5100</v>
      </c>
      <c r="F438" s="39">
        <v>41766</v>
      </c>
      <c r="G438" s="52">
        <v>5100</v>
      </c>
      <c r="H438" s="322">
        <f t="shared" si="7"/>
        <v>0</v>
      </c>
      <c r="I438" s="20" t="s">
        <v>10</v>
      </c>
    </row>
    <row r="439" spans="1:9" ht="15.75" x14ac:dyDescent="0.25">
      <c r="A439" s="269"/>
      <c r="B439" s="537" t="s">
        <v>2044</v>
      </c>
      <c r="C439" s="538" t="s">
        <v>3013</v>
      </c>
      <c r="D439" s="20" t="s">
        <v>74</v>
      </c>
      <c r="E439" s="315">
        <v>3142</v>
      </c>
      <c r="F439" s="39">
        <v>41766</v>
      </c>
      <c r="G439" s="52">
        <v>3142</v>
      </c>
      <c r="H439" s="322">
        <f t="shared" si="7"/>
        <v>0</v>
      </c>
      <c r="I439" s="20" t="s">
        <v>10</v>
      </c>
    </row>
    <row r="440" spans="1:9" ht="15.75" x14ac:dyDescent="0.25">
      <c r="A440" s="269"/>
      <c r="B440" s="537" t="s">
        <v>2045</v>
      </c>
      <c r="C440" s="538" t="s">
        <v>3013</v>
      </c>
      <c r="D440" s="20" t="s">
        <v>55</v>
      </c>
      <c r="E440" s="315">
        <v>8001</v>
      </c>
      <c r="F440" s="39">
        <v>41766</v>
      </c>
      <c r="G440" s="52">
        <v>8001</v>
      </c>
      <c r="H440" s="322">
        <f t="shared" si="7"/>
        <v>0</v>
      </c>
      <c r="I440" s="20" t="s">
        <v>10</v>
      </c>
    </row>
    <row r="441" spans="1:9" ht="15.75" x14ac:dyDescent="0.25">
      <c r="A441" s="269"/>
      <c r="B441" s="537" t="s">
        <v>2046</v>
      </c>
      <c r="C441" s="538" t="s">
        <v>3013</v>
      </c>
      <c r="D441" s="20" t="s">
        <v>36</v>
      </c>
      <c r="E441" s="315">
        <v>11943</v>
      </c>
      <c r="F441" s="39">
        <v>41766</v>
      </c>
      <c r="G441" s="52">
        <v>11943</v>
      </c>
      <c r="H441" s="322">
        <f t="shared" si="7"/>
        <v>0</v>
      </c>
      <c r="I441" s="20" t="s">
        <v>10</v>
      </c>
    </row>
    <row r="442" spans="1:9" ht="15.75" x14ac:dyDescent="0.25">
      <c r="A442" s="269"/>
      <c r="B442" s="537" t="s">
        <v>2047</v>
      </c>
      <c r="C442" s="538" t="s">
        <v>3013</v>
      </c>
      <c r="D442" s="20" t="s">
        <v>66</v>
      </c>
      <c r="E442" s="315">
        <v>1692</v>
      </c>
      <c r="F442" s="39">
        <v>41766</v>
      </c>
      <c r="G442" s="52">
        <v>1692</v>
      </c>
      <c r="H442" s="322">
        <f t="shared" si="7"/>
        <v>0</v>
      </c>
      <c r="I442" s="20" t="s">
        <v>10</v>
      </c>
    </row>
    <row r="443" spans="1:9" ht="15.75" x14ac:dyDescent="0.25">
      <c r="A443" s="269"/>
      <c r="B443" s="537" t="s">
        <v>2048</v>
      </c>
      <c r="C443" s="538" t="s">
        <v>3013</v>
      </c>
      <c r="D443" s="20" t="s">
        <v>8</v>
      </c>
      <c r="E443" s="315">
        <v>1670</v>
      </c>
      <c r="F443" s="39">
        <v>41766</v>
      </c>
      <c r="G443" s="52">
        <v>1670</v>
      </c>
      <c r="H443" s="322">
        <f t="shared" si="7"/>
        <v>0</v>
      </c>
      <c r="I443" s="20" t="s">
        <v>10</v>
      </c>
    </row>
    <row r="444" spans="1:9" ht="15.75" x14ac:dyDescent="0.25">
      <c r="A444" s="269"/>
      <c r="B444" s="537" t="s">
        <v>2050</v>
      </c>
      <c r="C444" s="538" t="s">
        <v>3013</v>
      </c>
      <c r="D444" s="20" t="s">
        <v>36</v>
      </c>
      <c r="E444" s="315">
        <v>15724</v>
      </c>
      <c r="F444" s="39">
        <v>41771</v>
      </c>
      <c r="G444" s="52">
        <v>15724</v>
      </c>
      <c r="H444" s="322">
        <f t="shared" si="7"/>
        <v>0</v>
      </c>
      <c r="I444" s="20" t="s">
        <v>10</v>
      </c>
    </row>
    <row r="445" spans="1:9" ht="15.75" x14ac:dyDescent="0.25">
      <c r="A445" s="269"/>
      <c r="B445" s="537" t="s">
        <v>2051</v>
      </c>
      <c r="C445" s="538" t="s">
        <v>3013</v>
      </c>
      <c r="D445" s="20" t="s">
        <v>2833</v>
      </c>
      <c r="E445" s="315">
        <v>822</v>
      </c>
      <c r="F445" s="39">
        <v>41766</v>
      </c>
      <c r="G445" s="52">
        <v>822</v>
      </c>
      <c r="H445" s="322">
        <f t="shared" si="7"/>
        <v>0</v>
      </c>
      <c r="I445" s="20" t="s">
        <v>10</v>
      </c>
    </row>
    <row r="446" spans="1:9" ht="15.75" x14ac:dyDescent="0.25">
      <c r="A446" s="269"/>
      <c r="B446" s="537" t="s">
        <v>2052</v>
      </c>
      <c r="C446" s="538" t="s">
        <v>3013</v>
      </c>
      <c r="D446" s="20" t="s">
        <v>22</v>
      </c>
      <c r="E446" s="315">
        <v>4538</v>
      </c>
      <c r="F446" s="43" t="s">
        <v>3070</v>
      </c>
      <c r="G446" s="52">
        <v>4538</v>
      </c>
      <c r="H446" s="322">
        <f t="shared" si="7"/>
        <v>0</v>
      </c>
      <c r="I446" s="20" t="s">
        <v>10</v>
      </c>
    </row>
    <row r="447" spans="1:9" ht="15.75" x14ac:dyDescent="0.25">
      <c r="A447" s="269"/>
      <c r="B447" s="537" t="s">
        <v>2054</v>
      </c>
      <c r="C447" s="538" t="s">
        <v>3013</v>
      </c>
      <c r="D447" s="20" t="s">
        <v>260</v>
      </c>
      <c r="E447" s="315">
        <v>2416</v>
      </c>
      <c r="F447" s="39">
        <v>41766</v>
      </c>
      <c r="G447" s="52">
        <v>2416</v>
      </c>
      <c r="H447" s="322">
        <f t="shared" si="7"/>
        <v>0</v>
      </c>
      <c r="I447" s="20" t="s">
        <v>65</v>
      </c>
    </row>
    <row r="448" spans="1:9" ht="15.75" x14ac:dyDescent="0.25">
      <c r="A448" s="269"/>
      <c r="B448" s="537" t="s">
        <v>2055</v>
      </c>
      <c r="C448" s="538" t="s">
        <v>3013</v>
      </c>
      <c r="D448" s="20" t="s">
        <v>199</v>
      </c>
      <c r="E448" s="315">
        <v>3285</v>
      </c>
      <c r="F448" s="39">
        <v>41766</v>
      </c>
      <c r="G448" s="52">
        <v>3285</v>
      </c>
      <c r="H448" s="322">
        <f t="shared" si="7"/>
        <v>0</v>
      </c>
      <c r="I448" s="20" t="s">
        <v>65</v>
      </c>
    </row>
    <row r="449" spans="1:9" ht="15.75" x14ac:dyDescent="0.25">
      <c r="A449" s="269"/>
      <c r="B449" s="537" t="s">
        <v>2056</v>
      </c>
      <c r="C449" s="538" t="s">
        <v>3013</v>
      </c>
      <c r="D449" s="20" t="s">
        <v>130</v>
      </c>
      <c r="E449" s="315">
        <v>4794</v>
      </c>
      <c r="F449" s="53">
        <v>41769</v>
      </c>
      <c r="G449" s="52">
        <v>4794</v>
      </c>
      <c r="H449" s="322">
        <f t="shared" si="7"/>
        <v>0</v>
      </c>
      <c r="I449" s="20" t="s">
        <v>10</v>
      </c>
    </row>
    <row r="450" spans="1:9" ht="15.75" x14ac:dyDescent="0.25">
      <c r="A450" s="269"/>
      <c r="B450" s="537" t="s">
        <v>2057</v>
      </c>
      <c r="C450" s="538" t="s">
        <v>3013</v>
      </c>
      <c r="D450" s="20" t="s">
        <v>237</v>
      </c>
      <c r="E450" s="315">
        <v>754</v>
      </c>
      <c r="F450" s="53">
        <v>41769</v>
      </c>
      <c r="G450" s="52">
        <v>754</v>
      </c>
      <c r="H450" s="322">
        <f t="shared" si="7"/>
        <v>0</v>
      </c>
      <c r="I450" s="20" t="s">
        <v>10</v>
      </c>
    </row>
    <row r="451" spans="1:9" ht="15.75" x14ac:dyDescent="0.25">
      <c r="A451" s="269"/>
      <c r="B451" s="537" t="s">
        <v>2058</v>
      </c>
      <c r="C451" s="538" t="s">
        <v>3013</v>
      </c>
      <c r="D451" s="20" t="s">
        <v>8</v>
      </c>
      <c r="E451" s="315">
        <v>157</v>
      </c>
      <c r="F451" s="53">
        <v>41766</v>
      </c>
      <c r="G451" s="52">
        <v>157</v>
      </c>
      <c r="H451" s="322">
        <f t="shared" si="7"/>
        <v>0</v>
      </c>
      <c r="I451" s="20" t="s">
        <v>10</v>
      </c>
    </row>
    <row r="452" spans="1:9" ht="15.75" x14ac:dyDescent="0.25">
      <c r="A452" s="269"/>
      <c r="B452" s="537" t="s">
        <v>2060</v>
      </c>
      <c r="C452" s="538" t="s">
        <v>3013</v>
      </c>
      <c r="D452" s="20" t="s">
        <v>16</v>
      </c>
      <c r="E452" s="315">
        <v>169964.4</v>
      </c>
      <c r="F452" s="505"/>
      <c r="G452" s="506"/>
      <c r="H452" s="322">
        <f t="shared" si="7"/>
        <v>169964.4</v>
      </c>
      <c r="I452" s="20" t="s">
        <v>10</v>
      </c>
    </row>
    <row r="453" spans="1:9" ht="15.75" x14ac:dyDescent="0.25">
      <c r="A453" s="269"/>
      <c r="B453" s="537" t="s">
        <v>2061</v>
      </c>
      <c r="C453" s="538" t="s">
        <v>3013</v>
      </c>
      <c r="D453" s="20" t="s">
        <v>8</v>
      </c>
      <c r="E453" s="315">
        <v>1175</v>
      </c>
      <c r="F453" s="53">
        <v>41767</v>
      </c>
      <c r="G453" s="52">
        <v>1175</v>
      </c>
      <c r="H453" s="322">
        <f t="shared" si="7"/>
        <v>0</v>
      </c>
      <c r="I453" s="20" t="s">
        <v>217</v>
      </c>
    </row>
    <row r="454" spans="1:9" ht="15.75" x14ac:dyDescent="0.25">
      <c r="A454" s="269"/>
      <c r="B454" s="537" t="s">
        <v>2062</v>
      </c>
      <c r="C454" s="538" t="s">
        <v>3013</v>
      </c>
      <c r="D454" s="20" t="s">
        <v>58</v>
      </c>
      <c r="E454" s="315">
        <v>3311.5</v>
      </c>
      <c r="F454" s="53">
        <v>41767</v>
      </c>
      <c r="G454" s="52">
        <v>3311.5</v>
      </c>
      <c r="H454" s="322">
        <f t="shared" si="7"/>
        <v>0</v>
      </c>
      <c r="I454" s="20" t="s">
        <v>217</v>
      </c>
    </row>
    <row r="455" spans="1:9" ht="15.75" x14ac:dyDescent="0.25">
      <c r="A455" s="269"/>
      <c r="B455" s="537" t="s">
        <v>2064</v>
      </c>
      <c r="C455" s="538" t="s">
        <v>3013</v>
      </c>
      <c r="D455" s="539" t="s">
        <v>34</v>
      </c>
      <c r="E455" s="540">
        <v>3766</v>
      </c>
      <c r="F455" s="317" t="s">
        <v>3071</v>
      </c>
      <c r="G455" s="52">
        <v>3766</v>
      </c>
      <c r="H455" s="322">
        <f t="shared" ref="H455:H518" si="8">E455-G455</f>
        <v>0</v>
      </c>
      <c r="I455" s="20" t="s">
        <v>217</v>
      </c>
    </row>
    <row r="456" spans="1:9" ht="15.75" x14ac:dyDescent="0.25">
      <c r="A456" s="269"/>
      <c r="B456" s="537" t="s">
        <v>2065</v>
      </c>
      <c r="C456" s="538" t="s">
        <v>3013</v>
      </c>
      <c r="D456" s="20" t="s">
        <v>29</v>
      </c>
      <c r="E456" s="315">
        <v>4989</v>
      </c>
      <c r="F456" s="53">
        <v>41767</v>
      </c>
      <c r="G456" s="52">
        <v>4989</v>
      </c>
      <c r="H456" s="322">
        <f t="shared" si="8"/>
        <v>0</v>
      </c>
      <c r="I456" s="20" t="s">
        <v>217</v>
      </c>
    </row>
    <row r="457" spans="1:9" ht="15.75" x14ac:dyDescent="0.25">
      <c r="A457" s="269"/>
      <c r="B457" s="537" t="s">
        <v>2066</v>
      </c>
      <c r="C457" s="538" t="s">
        <v>3013</v>
      </c>
      <c r="D457" s="20" t="s">
        <v>1793</v>
      </c>
      <c r="E457" s="315">
        <v>851</v>
      </c>
      <c r="F457" s="53">
        <v>41767</v>
      </c>
      <c r="G457" s="52">
        <v>851</v>
      </c>
      <c r="H457" s="322">
        <f t="shared" si="8"/>
        <v>0</v>
      </c>
      <c r="I457" s="20" t="s">
        <v>217</v>
      </c>
    </row>
    <row r="458" spans="1:9" ht="15.75" x14ac:dyDescent="0.25">
      <c r="A458" s="269"/>
      <c r="B458" s="537" t="s">
        <v>2067</v>
      </c>
      <c r="C458" s="538" t="s">
        <v>3013</v>
      </c>
      <c r="D458" s="20" t="s">
        <v>98</v>
      </c>
      <c r="E458" s="315">
        <v>1902</v>
      </c>
      <c r="F458" s="53">
        <v>41767</v>
      </c>
      <c r="G458" s="52">
        <v>1902</v>
      </c>
      <c r="H458" s="322">
        <f t="shared" si="8"/>
        <v>0</v>
      </c>
      <c r="I458" s="20" t="s">
        <v>217</v>
      </c>
    </row>
    <row r="459" spans="1:9" ht="15.75" x14ac:dyDescent="0.25">
      <c r="A459" s="269"/>
      <c r="B459" s="537" t="s">
        <v>2068</v>
      </c>
      <c r="C459" s="538" t="s">
        <v>3013</v>
      </c>
      <c r="D459" s="20" t="s">
        <v>269</v>
      </c>
      <c r="E459" s="315">
        <v>10398</v>
      </c>
      <c r="F459" s="53">
        <v>41766</v>
      </c>
      <c r="G459" s="52">
        <v>10398</v>
      </c>
      <c r="H459" s="322">
        <f t="shared" si="8"/>
        <v>0</v>
      </c>
      <c r="I459" s="20" t="s">
        <v>10</v>
      </c>
    </row>
    <row r="460" spans="1:9" ht="15.75" x14ac:dyDescent="0.25">
      <c r="A460" s="269"/>
      <c r="B460" s="537" t="s">
        <v>2069</v>
      </c>
      <c r="C460" s="538" t="s">
        <v>3013</v>
      </c>
      <c r="D460" s="20" t="s">
        <v>133</v>
      </c>
      <c r="E460" s="315">
        <v>32326.5</v>
      </c>
      <c r="F460" s="317" t="s">
        <v>3072</v>
      </c>
      <c r="G460" s="52">
        <v>32326.5</v>
      </c>
      <c r="H460" s="322">
        <f t="shared" si="8"/>
        <v>0</v>
      </c>
      <c r="I460" s="20" t="s">
        <v>10</v>
      </c>
    </row>
    <row r="461" spans="1:9" ht="15.75" x14ac:dyDescent="0.25">
      <c r="A461" s="269"/>
      <c r="B461" s="537" t="s">
        <v>2070</v>
      </c>
      <c r="C461" s="538" t="s">
        <v>3013</v>
      </c>
      <c r="D461" s="20" t="s">
        <v>149</v>
      </c>
      <c r="E461" s="315">
        <v>15238</v>
      </c>
      <c r="F461" s="317" t="s">
        <v>3073</v>
      </c>
      <c r="G461" s="52">
        <v>15238</v>
      </c>
      <c r="H461" s="322">
        <f t="shared" si="8"/>
        <v>0</v>
      </c>
      <c r="I461" s="20" t="s">
        <v>10</v>
      </c>
    </row>
    <row r="462" spans="1:9" ht="15.75" x14ac:dyDescent="0.25">
      <c r="A462" s="269"/>
      <c r="B462" s="537" t="s">
        <v>2071</v>
      </c>
      <c r="C462" s="538" t="s">
        <v>3013</v>
      </c>
      <c r="D462" s="20" t="s">
        <v>149</v>
      </c>
      <c r="E462" s="315">
        <v>1768.5</v>
      </c>
      <c r="F462" s="53">
        <v>41766</v>
      </c>
      <c r="G462" s="52">
        <v>1768.5</v>
      </c>
      <c r="H462" s="322">
        <f t="shared" si="8"/>
        <v>0</v>
      </c>
      <c r="I462" s="20" t="s">
        <v>10</v>
      </c>
    </row>
    <row r="463" spans="1:9" ht="15.75" x14ac:dyDescent="0.25">
      <c r="A463" s="263"/>
      <c r="B463" s="537" t="s">
        <v>2072</v>
      </c>
      <c r="C463" s="538" t="s">
        <v>3013</v>
      </c>
      <c r="D463" s="37" t="s">
        <v>8</v>
      </c>
      <c r="E463" s="38">
        <v>2722</v>
      </c>
      <c r="F463" s="317" t="s">
        <v>3074</v>
      </c>
      <c r="G463" s="38">
        <v>2722</v>
      </c>
      <c r="H463" s="322">
        <f t="shared" si="8"/>
        <v>0</v>
      </c>
      <c r="I463" s="32" t="s">
        <v>10</v>
      </c>
    </row>
    <row r="464" spans="1:9" ht="15.75" x14ac:dyDescent="0.25">
      <c r="A464" s="263"/>
      <c r="B464" s="537" t="s">
        <v>2073</v>
      </c>
      <c r="C464" s="538" t="s">
        <v>3013</v>
      </c>
      <c r="D464" s="37" t="s">
        <v>8</v>
      </c>
      <c r="E464" s="38">
        <v>5040</v>
      </c>
      <c r="F464" s="53">
        <v>41766</v>
      </c>
      <c r="G464" s="38">
        <v>5040</v>
      </c>
      <c r="H464" s="322">
        <f t="shared" si="8"/>
        <v>0</v>
      </c>
      <c r="I464" s="32" t="s">
        <v>10</v>
      </c>
    </row>
    <row r="465" spans="1:9" ht="15.75" x14ac:dyDescent="0.25">
      <c r="A465" s="263"/>
      <c r="B465" s="537" t="s">
        <v>2074</v>
      </c>
      <c r="C465" s="538" t="s">
        <v>3013</v>
      </c>
      <c r="D465" s="37" t="s">
        <v>106</v>
      </c>
      <c r="E465" s="38">
        <v>220348</v>
      </c>
      <c r="F465" s="541">
        <v>41773</v>
      </c>
      <c r="G465" s="38">
        <v>220348</v>
      </c>
      <c r="H465" s="322">
        <f t="shared" si="8"/>
        <v>0</v>
      </c>
      <c r="I465" s="32" t="s">
        <v>65</v>
      </c>
    </row>
    <row r="466" spans="1:9" ht="15.75" x14ac:dyDescent="0.25">
      <c r="A466" s="362"/>
      <c r="B466" s="537" t="s">
        <v>2075</v>
      </c>
      <c r="C466" s="538" t="s">
        <v>3013</v>
      </c>
      <c r="D466" s="20" t="s">
        <v>106</v>
      </c>
      <c r="E466" s="315">
        <v>396552</v>
      </c>
      <c r="F466" s="53">
        <v>41780</v>
      </c>
      <c r="G466" s="52">
        <v>396552</v>
      </c>
      <c r="H466" s="322">
        <f t="shared" si="8"/>
        <v>0</v>
      </c>
      <c r="I466" s="20" t="s">
        <v>65</v>
      </c>
    </row>
    <row r="467" spans="1:9" ht="15.75" x14ac:dyDescent="0.25">
      <c r="A467" s="269"/>
      <c r="B467" s="537" t="s">
        <v>2076</v>
      </c>
      <c r="C467" s="538" t="s">
        <v>3013</v>
      </c>
      <c r="D467" s="20" t="s">
        <v>106</v>
      </c>
      <c r="E467" s="315">
        <v>165460.5</v>
      </c>
      <c r="F467" s="53">
        <v>41769</v>
      </c>
      <c r="G467" s="52">
        <v>165460.5</v>
      </c>
      <c r="H467" s="322">
        <f t="shared" si="8"/>
        <v>0</v>
      </c>
      <c r="I467" s="20" t="s">
        <v>65</v>
      </c>
    </row>
    <row r="468" spans="1:9" ht="15.75" x14ac:dyDescent="0.25">
      <c r="A468" s="269"/>
      <c r="B468" s="537" t="s">
        <v>2077</v>
      </c>
      <c r="C468" s="538" t="s">
        <v>3013</v>
      </c>
      <c r="D468" s="20" t="s">
        <v>106</v>
      </c>
      <c r="E468" s="315">
        <v>130200</v>
      </c>
      <c r="F468" s="53">
        <v>41773</v>
      </c>
      <c r="G468" s="52">
        <v>130200</v>
      </c>
      <c r="H468" s="322">
        <f t="shared" si="8"/>
        <v>0</v>
      </c>
      <c r="I468" s="20" t="s">
        <v>65</v>
      </c>
    </row>
    <row r="469" spans="1:9" ht="15.75" x14ac:dyDescent="0.25">
      <c r="A469" s="269"/>
      <c r="B469" s="537" t="s">
        <v>2078</v>
      </c>
      <c r="C469" s="538" t="s">
        <v>3013</v>
      </c>
      <c r="D469" s="20" t="s">
        <v>3075</v>
      </c>
      <c r="E469" s="315">
        <v>23047</v>
      </c>
      <c r="F469" s="53">
        <v>41768</v>
      </c>
      <c r="G469" s="52">
        <v>23047</v>
      </c>
      <c r="H469" s="322">
        <f t="shared" si="8"/>
        <v>0</v>
      </c>
      <c r="I469" s="20" t="s">
        <v>162</v>
      </c>
    </row>
    <row r="470" spans="1:9" ht="15.75" x14ac:dyDescent="0.25">
      <c r="A470" s="269"/>
      <c r="B470" s="537" t="s">
        <v>2079</v>
      </c>
      <c r="C470" s="538" t="s">
        <v>3013</v>
      </c>
      <c r="D470" s="20" t="s">
        <v>650</v>
      </c>
      <c r="E470" s="315">
        <v>3806</v>
      </c>
      <c r="F470" s="53">
        <v>41766</v>
      </c>
      <c r="G470" s="52">
        <v>3806</v>
      </c>
      <c r="H470" s="322">
        <f t="shared" si="8"/>
        <v>0</v>
      </c>
      <c r="I470" s="20" t="s">
        <v>10</v>
      </c>
    </row>
    <row r="471" spans="1:9" ht="15.75" x14ac:dyDescent="0.25">
      <c r="A471" s="269">
        <v>41767</v>
      </c>
      <c r="B471" s="537" t="s">
        <v>2081</v>
      </c>
      <c r="C471" s="538" t="s">
        <v>3013</v>
      </c>
      <c r="D471" s="20" t="s">
        <v>11</v>
      </c>
      <c r="E471" s="315">
        <v>22035</v>
      </c>
      <c r="F471" s="542">
        <v>41788</v>
      </c>
      <c r="G471" s="355">
        <v>22035</v>
      </c>
      <c r="H471" s="322">
        <f t="shared" si="8"/>
        <v>0</v>
      </c>
      <c r="I471" s="20" t="s">
        <v>65</v>
      </c>
    </row>
    <row r="472" spans="1:9" ht="15.75" x14ac:dyDescent="0.25">
      <c r="A472" s="269"/>
      <c r="B472" s="537" t="s">
        <v>2083</v>
      </c>
      <c r="C472" s="538" t="s">
        <v>3013</v>
      </c>
      <c r="D472" s="20" t="s">
        <v>98</v>
      </c>
      <c r="E472" s="315">
        <v>14427.5</v>
      </c>
      <c r="F472" s="53">
        <v>41767</v>
      </c>
      <c r="G472" s="52">
        <v>14427.5</v>
      </c>
      <c r="H472" s="322">
        <f t="shared" si="8"/>
        <v>0</v>
      </c>
      <c r="I472" s="20" t="s">
        <v>65</v>
      </c>
    </row>
    <row r="473" spans="1:9" ht="15.75" x14ac:dyDescent="0.25">
      <c r="A473" s="269"/>
      <c r="B473" s="537" t="s">
        <v>2084</v>
      </c>
      <c r="C473" s="538" t="s">
        <v>3013</v>
      </c>
      <c r="D473" s="20" t="s">
        <v>134</v>
      </c>
      <c r="E473" s="315">
        <v>4867</v>
      </c>
      <c r="F473" s="53">
        <v>41767</v>
      </c>
      <c r="G473" s="52">
        <v>4867</v>
      </c>
      <c r="H473" s="322">
        <f t="shared" si="8"/>
        <v>0</v>
      </c>
      <c r="I473" s="20" t="s">
        <v>65</v>
      </c>
    </row>
    <row r="474" spans="1:9" ht="15.75" x14ac:dyDescent="0.25">
      <c r="A474" s="269"/>
      <c r="B474" s="537" t="s">
        <v>2085</v>
      </c>
      <c r="C474" s="538" t="s">
        <v>3013</v>
      </c>
      <c r="D474" s="20" t="s">
        <v>64</v>
      </c>
      <c r="E474" s="315">
        <v>12059.5</v>
      </c>
      <c r="F474" s="53">
        <v>41767</v>
      </c>
      <c r="G474" s="52">
        <v>12059.5</v>
      </c>
      <c r="H474" s="322">
        <f t="shared" si="8"/>
        <v>0</v>
      </c>
      <c r="I474" s="20" t="s">
        <v>65</v>
      </c>
    </row>
    <row r="475" spans="1:9" ht="15.75" x14ac:dyDescent="0.25">
      <c r="A475" s="269"/>
      <c r="B475" s="537" t="s">
        <v>2086</v>
      </c>
      <c r="C475" s="538" t="s">
        <v>3013</v>
      </c>
      <c r="D475" s="20" t="s">
        <v>68</v>
      </c>
      <c r="E475" s="315">
        <v>3636</v>
      </c>
      <c r="F475" s="53">
        <v>41767</v>
      </c>
      <c r="G475" s="52">
        <v>3636</v>
      </c>
      <c r="H475" s="322">
        <f t="shared" si="8"/>
        <v>0</v>
      </c>
      <c r="I475" s="20" t="s">
        <v>65</v>
      </c>
    </row>
    <row r="476" spans="1:9" ht="15.75" x14ac:dyDescent="0.25">
      <c r="A476" s="269"/>
      <c r="B476" s="537" t="s">
        <v>2087</v>
      </c>
      <c r="C476" s="538" t="s">
        <v>3013</v>
      </c>
      <c r="D476" s="20" t="s">
        <v>180</v>
      </c>
      <c r="E476" s="315">
        <v>29101</v>
      </c>
      <c r="F476" s="53">
        <v>41767</v>
      </c>
      <c r="G476" s="52">
        <v>29101</v>
      </c>
      <c r="H476" s="322">
        <f t="shared" si="8"/>
        <v>0</v>
      </c>
      <c r="I476" s="20" t="s">
        <v>10</v>
      </c>
    </row>
    <row r="477" spans="1:9" ht="15.75" x14ac:dyDescent="0.25">
      <c r="A477" s="269"/>
      <c r="B477" s="537" t="s">
        <v>2088</v>
      </c>
      <c r="C477" s="538" t="s">
        <v>3013</v>
      </c>
      <c r="D477" s="20" t="s">
        <v>8</v>
      </c>
      <c r="E477" s="315">
        <v>126</v>
      </c>
      <c r="F477" s="53">
        <v>41767</v>
      </c>
      <c r="G477" s="52">
        <v>126</v>
      </c>
      <c r="H477" s="322">
        <f t="shared" si="8"/>
        <v>0</v>
      </c>
      <c r="I477" s="20" t="s">
        <v>10</v>
      </c>
    </row>
    <row r="478" spans="1:9" ht="15.75" x14ac:dyDescent="0.25">
      <c r="A478" s="269"/>
      <c r="B478" s="537" t="s">
        <v>2090</v>
      </c>
      <c r="C478" s="538" t="s">
        <v>3013</v>
      </c>
      <c r="D478" s="20" t="s">
        <v>111</v>
      </c>
      <c r="E478" s="315">
        <v>22662</v>
      </c>
      <c r="F478" s="53">
        <v>41771</v>
      </c>
      <c r="G478" s="52">
        <v>22662</v>
      </c>
      <c r="H478" s="322">
        <f t="shared" si="8"/>
        <v>0</v>
      </c>
      <c r="I478" s="20" t="s">
        <v>217</v>
      </c>
    </row>
    <row r="479" spans="1:9" ht="15.75" x14ac:dyDescent="0.25">
      <c r="A479" s="269"/>
      <c r="B479" s="537" t="s">
        <v>2091</v>
      </c>
      <c r="C479" s="538" t="s">
        <v>3013</v>
      </c>
      <c r="D479" s="20" t="s">
        <v>70</v>
      </c>
      <c r="E479" s="315">
        <v>14133</v>
      </c>
      <c r="F479" s="53">
        <v>41778</v>
      </c>
      <c r="G479" s="52">
        <v>14133</v>
      </c>
      <c r="H479" s="322">
        <f t="shared" si="8"/>
        <v>0</v>
      </c>
      <c r="I479" s="20" t="s">
        <v>10</v>
      </c>
    </row>
    <row r="480" spans="1:9" ht="15.75" x14ac:dyDescent="0.25">
      <c r="A480" s="269"/>
      <c r="B480" s="537" t="s">
        <v>2092</v>
      </c>
      <c r="C480" s="538" t="s">
        <v>3013</v>
      </c>
      <c r="D480" s="20" t="s">
        <v>11</v>
      </c>
      <c r="E480" s="315">
        <v>48717</v>
      </c>
      <c r="F480" s="512">
        <v>41788</v>
      </c>
      <c r="G480" s="355">
        <v>48717</v>
      </c>
      <c r="H480" s="322">
        <f t="shared" si="8"/>
        <v>0</v>
      </c>
      <c r="I480" s="20" t="s">
        <v>217</v>
      </c>
    </row>
    <row r="481" spans="1:9" ht="15.75" x14ac:dyDescent="0.25">
      <c r="A481" s="269"/>
      <c r="B481" s="537" t="s">
        <v>2095</v>
      </c>
      <c r="C481" s="538" t="s">
        <v>3013</v>
      </c>
      <c r="D481" s="20" t="s">
        <v>260</v>
      </c>
      <c r="E481" s="315">
        <v>906</v>
      </c>
      <c r="F481" s="512">
        <v>41767</v>
      </c>
      <c r="G481" s="355">
        <v>906</v>
      </c>
      <c r="H481" s="322">
        <f t="shared" si="8"/>
        <v>0</v>
      </c>
      <c r="I481" s="20" t="s">
        <v>65</v>
      </c>
    </row>
    <row r="482" spans="1:9" ht="15.75" x14ac:dyDescent="0.25">
      <c r="A482" s="269"/>
      <c r="B482" s="537" t="s">
        <v>2096</v>
      </c>
      <c r="C482" s="538" t="s">
        <v>3013</v>
      </c>
      <c r="D482" s="20" t="s">
        <v>3076</v>
      </c>
      <c r="E482" s="315">
        <v>53672.5</v>
      </c>
      <c r="F482" s="313" t="s">
        <v>3059</v>
      </c>
      <c r="G482" s="52">
        <v>53672.5</v>
      </c>
      <c r="H482" s="322">
        <f t="shared" si="8"/>
        <v>0</v>
      </c>
      <c r="I482" s="20" t="s">
        <v>10</v>
      </c>
    </row>
    <row r="483" spans="1:9" ht="15.75" x14ac:dyDescent="0.25">
      <c r="A483" s="269"/>
      <c r="B483" s="537" t="s">
        <v>2097</v>
      </c>
      <c r="C483" s="538" t="s">
        <v>3013</v>
      </c>
      <c r="D483" s="20" t="s">
        <v>50</v>
      </c>
      <c r="E483" s="315">
        <v>4599.5</v>
      </c>
      <c r="F483" s="53">
        <v>41767</v>
      </c>
      <c r="G483" s="52">
        <v>4599.5</v>
      </c>
      <c r="H483" s="322">
        <f t="shared" si="8"/>
        <v>0</v>
      </c>
      <c r="I483" s="20" t="s">
        <v>10</v>
      </c>
    </row>
    <row r="484" spans="1:9" ht="15.75" x14ac:dyDescent="0.25">
      <c r="A484" s="269"/>
      <c r="B484" s="537" t="s">
        <v>2099</v>
      </c>
      <c r="C484" s="538" t="s">
        <v>3013</v>
      </c>
      <c r="D484" s="20" t="s">
        <v>3077</v>
      </c>
      <c r="E484" s="315">
        <v>15097</v>
      </c>
      <c r="F484" s="53">
        <v>41767</v>
      </c>
      <c r="G484" s="52">
        <v>15097</v>
      </c>
      <c r="H484" s="322">
        <f t="shared" si="8"/>
        <v>0</v>
      </c>
      <c r="I484" s="20" t="s">
        <v>12</v>
      </c>
    </row>
    <row r="485" spans="1:9" ht="15.75" x14ac:dyDescent="0.25">
      <c r="A485" s="269"/>
      <c r="B485" s="537" t="s">
        <v>2100</v>
      </c>
      <c r="C485" s="538" t="s">
        <v>3013</v>
      </c>
      <c r="D485" s="20" t="s">
        <v>70</v>
      </c>
      <c r="E485" s="315">
        <v>15600</v>
      </c>
      <c r="F485" s="543">
        <v>41767</v>
      </c>
      <c r="G485" s="52">
        <v>15600</v>
      </c>
      <c r="H485" s="322">
        <f t="shared" si="8"/>
        <v>0</v>
      </c>
      <c r="I485" s="20" t="s">
        <v>10</v>
      </c>
    </row>
    <row r="486" spans="1:9" ht="15.75" x14ac:dyDescent="0.25">
      <c r="A486" s="269"/>
      <c r="B486" s="537" t="s">
        <v>2101</v>
      </c>
      <c r="C486" s="538" t="s">
        <v>3013</v>
      </c>
      <c r="D486" s="20" t="s">
        <v>54</v>
      </c>
      <c r="E486" s="315">
        <v>27020.5</v>
      </c>
      <c r="F486" s="53">
        <v>41768</v>
      </c>
      <c r="G486" s="52">
        <v>27020.5</v>
      </c>
      <c r="H486" s="322">
        <f t="shared" si="8"/>
        <v>0</v>
      </c>
      <c r="I486" s="20" t="s">
        <v>10</v>
      </c>
    </row>
    <row r="487" spans="1:9" ht="15.75" x14ac:dyDescent="0.25">
      <c r="A487" s="269"/>
      <c r="B487" s="537" t="s">
        <v>2102</v>
      </c>
      <c r="C487" s="538" t="s">
        <v>3013</v>
      </c>
      <c r="D487" s="20" t="s">
        <v>74</v>
      </c>
      <c r="E487" s="315">
        <v>1434</v>
      </c>
      <c r="F487" s="53">
        <v>41767</v>
      </c>
      <c r="G487" s="52">
        <v>1434</v>
      </c>
      <c r="H487" s="322">
        <f t="shared" si="8"/>
        <v>0</v>
      </c>
      <c r="I487" s="20" t="s">
        <v>10</v>
      </c>
    </row>
    <row r="488" spans="1:9" ht="15.75" x14ac:dyDescent="0.25">
      <c r="A488" s="269"/>
      <c r="B488" s="537" t="s">
        <v>2103</v>
      </c>
      <c r="C488" s="538" t="s">
        <v>3013</v>
      </c>
      <c r="D488" s="20" t="s">
        <v>55</v>
      </c>
      <c r="E488" s="315">
        <v>4134</v>
      </c>
      <c r="F488" s="53">
        <v>41767</v>
      </c>
      <c r="G488" s="52">
        <v>4134</v>
      </c>
      <c r="H488" s="322">
        <f t="shared" si="8"/>
        <v>0</v>
      </c>
      <c r="I488" s="20" t="s">
        <v>10</v>
      </c>
    </row>
    <row r="489" spans="1:9" ht="15.75" x14ac:dyDescent="0.25">
      <c r="A489" s="269"/>
      <c r="B489" s="537" t="s">
        <v>2105</v>
      </c>
      <c r="C489" s="538" t="s">
        <v>3013</v>
      </c>
      <c r="D489" s="20" t="s">
        <v>36</v>
      </c>
      <c r="E489" s="315">
        <v>7429.5</v>
      </c>
      <c r="F489" s="53">
        <v>41767</v>
      </c>
      <c r="G489" s="52">
        <v>7429.5</v>
      </c>
      <c r="H489" s="322">
        <f t="shared" si="8"/>
        <v>0</v>
      </c>
      <c r="I489" s="20" t="s">
        <v>10</v>
      </c>
    </row>
    <row r="490" spans="1:9" ht="15.75" x14ac:dyDescent="0.25">
      <c r="A490" s="269"/>
      <c r="B490" s="537" t="s">
        <v>2106</v>
      </c>
      <c r="C490" s="538" t="s">
        <v>3013</v>
      </c>
      <c r="D490" s="20" t="s">
        <v>3078</v>
      </c>
      <c r="E490" s="315">
        <v>29698</v>
      </c>
      <c r="F490" s="78" t="s">
        <v>3079</v>
      </c>
      <c r="G490" s="52">
        <v>29698</v>
      </c>
      <c r="H490" s="322">
        <f t="shared" si="8"/>
        <v>0</v>
      </c>
      <c r="I490" s="20" t="s">
        <v>65</v>
      </c>
    </row>
    <row r="491" spans="1:9" ht="15.75" x14ac:dyDescent="0.25">
      <c r="A491" s="269"/>
      <c r="B491" s="537" t="s">
        <v>2107</v>
      </c>
      <c r="C491" s="538" t="s">
        <v>3013</v>
      </c>
      <c r="D491" s="20" t="s">
        <v>51</v>
      </c>
      <c r="E491" s="315">
        <v>2929</v>
      </c>
      <c r="F491" s="53">
        <v>41767</v>
      </c>
      <c r="G491" s="52">
        <v>2929</v>
      </c>
      <c r="H491" s="322">
        <f t="shared" si="8"/>
        <v>0</v>
      </c>
      <c r="I491" s="20" t="s">
        <v>65</v>
      </c>
    </row>
    <row r="492" spans="1:9" ht="15.75" x14ac:dyDescent="0.25">
      <c r="A492" s="269"/>
      <c r="B492" s="537" t="s">
        <v>2108</v>
      </c>
      <c r="C492" s="538" t="s">
        <v>3013</v>
      </c>
      <c r="D492" s="20" t="s">
        <v>312</v>
      </c>
      <c r="E492" s="315">
        <v>5386</v>
      </c>
      <c r="F492" s="53">
        <v>41767</v>
      </c>
      <c r="G492" s="52">
        <v>5386</v>
      </c>
      <c r="H492" s="322">
        <f t="shared" si="8"/>
        <v>0</v>
      </c>
      <c r="I492" s="20" t="s">
        <v>65</v>
      </c>
    </row>
    <row r="493" spans="1:9" ht="15.75" x14ac:dyDescent="0.25">
      <c r="A493" s="269"/>
      <c r="B493" s="537" t="s">
        <v>2109</v>
      </c>
      <c r="C493" s="538" t="s">
        <v>3013</v>
      </c>
      <c r="D493" s="20" t="s">
        <v>8</v>
      </c>
      <c r="E493" s="315">
        <v>2066</v>
      </c>
      <c r="F493" s="53">
        <v>41767</v>
      </c>
      <c r="G493" s="52">
        <v>2066</v>
      </c>
      <c r="H493" s="322">
        <f t="shared" si="8"/>
        <v>0</v>
      </c>
      <c r="I493" s="20" t="s">
        <v>10</v>
      </c>
    </row>
    <row r="494" spans="1:9" ht="15.75" x14ac:dyDescent="0.25">
      <c r="A494" s="269"/>
      <c r="B494" s="537" t="s">
        <v>2110</v>
      </c>
      <c r="C494" s="538" t="s">
        <v>3013</v>
      </c>
      <c r="D494" s="20" t="s">
        <v>233</v>
      </c>
      <c r="E494" s="315">
        <v>3202</v>
      </c>
      <c r="F494" s="53">
        <v>41767</v>
      </c>
      <c r="G494" s="52">
        <v>3202</v>
      </c>
      <c r="H494" s="322">
        <f t="shared" si="8"/>
        <v>0</v>
      </c>
      <c r="I494" s="20" t="s">
        <v>10</v>
      </c>
    </row>
    <row r="495" spans="1:9" ht="15.75" x14ac:dyDescent="0.25">
      <c r="A495" s="269"/>
      <c r="B495" s="537" t="s">
        <v>2111</v>
      </c>
      <c r="C495" s="538" t="s">
        <v>3013</v>
      </c>
      <c r="D495" s="20" t="s">
        <v>215</v>
      </c>
      <c r="E495" s="315">
        <v>3507.5</v>
      </c>
      <c r="F495" s="53">
        <v>41767</v>
      </c>
      <c r="G495" s="52">
        <v>3507.5</v>
      </c>
      <c r="H495" s="322">
        <f t="shared" si="8"/>
        <v>0</v>
      </c>
      <c r="I495" s="20" t="s">
        <v>10</v>
      </c>
    </row>
    <row r="496" spans="1:9" ht="15.75" x14ac:dyDescent="0.25">
      <c r="A496" s="269"/>
      <c r="B496" s="537" t="s">
        <v>2112</v>
      </c>
      <c r="C496" s="538" t="s">
        <v>3013</v>
      </c>
      <c r="D496" s="20" t="s">
        <v>366</v>
      </c>
      <c r="E496" s="315">
        <v>3763</v>
      </c>
      <c r="F496" s="53">
        <v>41769</v>
      </c>
      <c r="G496" s="52">
        <v>3763</v>
      </c>
      <c r="H496" s="322">
        <f t="shared" si="8"/>
        <v>0</v>
      </c>
      <c r="I496" s="20" t="s">
        <v>21</v>
      </c>
    </row>
    <row r="497" spans="1:9" ht="15.75" x14ac:dyDescent="0.25">
      <c r="A497" s="269"/>
      <c r="B497" s="537" t="s">
        <v>2113</v>
      </c>
      <c r="C497" s="538" t="s">
        <v>3013</v>
      </c>
      <c r="D497" s="20" t="s">
        <v>71</v>
      </c>
      <c r="E497" s="315">
        <v>9799.5</v>
      </c>
      <c r="F497" s="78" t="s">
        <v>3080</v>
      </c>
      <c r="G497" s="52">
        <v>9799.5</v>
      </c>
      <c r="H497" s="322">
        <f t="shared" si="8"/>
        <v>0</v>
      </c>
      <c r="I497" s="20" t="s">
        <v>21</v>
      </c>
    </row>
    <row r="498" spans="1:9" ht="15.75" x14ac:dyDescent="0.25">
      <c r="A498" s="269"/>
      <c r="B498" s="537" t="s">
        <v>2115</v>
      </c>
      <c r="C498" s="538" t="s">
        <v>3013</v>
      </c>
      <c r="D498" s="539" t="s">
        <v>85</v>
      </c>
      <c r="E498" s="540">
        <v>37807</v>
      </c>
      <c r="F498" s="53">
        <v>41768</v>
      </c>
      <c r="G498" s="52">
        <v>37807</v>
      </c>
      <c r="H498" s="322">
        <f t="shared" si="8"/>
        <v>0</v>
      </c>
      <c r="I498" s="20" t="s">
        <v>10</v>
      </c>
    </row>
    <row r="499" spans="1:9" ht="15.75" x14ac:dyDescent="0.25">
      <c r="A499" s="269"/>
      <c r="B499" s="537" t="s">
        <v>2116</v>
      </c>
      <c r="C499" s="538" t="s">
        <v>3013</v>
      </c>
      <c r="D499" s="20" t="s">
        <v>123</v>
      </c>
      <c r="E499" s="315">
        <v>2376.5</v>
      </c>
      <c r="F499" s="533" t="s">
        <v>3081</v>
      </c>
      <c r="G499" s="506"/>
      <c r="H499" s="322">
        <f t="shared" si="8"/>
        <v>2376.5</v>
      </c>
      <c r="I499" s="20" t="s">
        <v>10</v>
      </c>
    </row>
    <row r="500" spans="1:9" ht="15.75" x14ac:dyDescent="0.25">
      <c r="A500" s="269"/>
      <c r="B500" s="537" t="s">
        <v>2118</v>
      </c>
      <c r="C500" s="538" t="s">
        <v>3013</v>
      </c>
      <c r="D500" s="20" t="s">
        <v>2803</v>
      </c>
      <c r="E500" s="315">
        <v>1306.5</v>
      </c>
      <c r="F500" s="53">
        <v>41767</v>
      </c>
      <c r="G500" s="52">
        <v>1306.5</v>
      </c>
      <c r="H500" s="322">
        <f t="shared" si="8"/>
        <v>0</v>
      </c>
      <c r="I500" s="20" t="s">
        <v>10</v>
      </c>
    </row>
    <row r="501" spans="1:9" ht="15.75" x14ac:dyDescent="0.25">
      <c r="A501" s="269"/>
      <c r="B501" s="537" t="s">
        <v>2120</v>
      </c>
      <c r="C501" s="538" t="s">
        <v>3013</v>
      </c>
      <c r="D501" s="20" t="s">
        <v>130</v>
      </c>
      <c r="E501" s="315">
        <v>8448.5</v>
      </c>
      <c r="F501" s="78" t="s">
        <v>3082</v>
      </c>
      <c r="G501" s="52">
        <v>8448.5</v>
      </c>
      <c r="H501" s="322">
        <f t="shared" si="8"/>
        <v>0</v>
      </c>
      <c r="I501" s="20" t="s">
        <v>10</v>
      </c>
    </row>
    <row r="502" spans="1:9" ht="15.75" x14ac:dyDescent="0.25">
      <c r="A502" s="269"/>
      <c r="B502" s="537" t="s">
        <v>2121</v>
      </c>
      <c r="C502" s="538" t="s">
        <v>3013</v>
      </c>
      <c r="D502" s="20" t="s">
        <v>244</v>
      </c>
      <c r="E502" s="315">
        <v>33983</v>
      </c>
      <c r="F502" s="313" t="s">
        <v>3083</v>
      </c>
      <c r="G502" s="52">
        <v>33983</v>
      </c>
      <c r="H502" s="322">
        <f t="shared" si="8"/>
        <v>0</v>
      </c>
      <c r="I502" s="20" t="s">
        <v>27</v>
      </c>
    </row>
    <row r="503" spans="1:9" ht="15.75" x14ac:dyDescent="0.25">
      <c r="A503" s="269"/>
      <c r="B503" s="537" t="s">
        <v>2122</v>
      </c>
      <c r="C503" s="538" t="s">
        <v>3013</v>
      </c>
      <c r="D503" s="517" t="s">
        <v>53</v>
      </c>
      <c r="E503" s="518">
        <v>0</v>
      </c>
      <c r="F503" s="53"/>
      <c r="G503" s="52"/>
      <c r="H503" s="322">
        <f t="shared" si="8"/>
        <v>0</v>
      </c>
      <c r="I503" s="20" t="s">
        <v>10</v>
      </c>
    </row>
    <row r="504" spans="1:9" ht="15.75" x14ac:dyDescent="0.25">
      <c r="A504" s="269"/>
      <c r="B504" s="537" t="s">
        <v>2124</v>
      </c>
      <c r="C504" s="538" t="s">
        <v>3013</v>
      </c>
      <c r="D504" s="539" t="s">
        <v>242</v>
      </c>
      <c r="E504" s="540">
        <v>137497.25</v>
      </c>
      <c r="F504" s="313" t="s">
        <v>3084</v>
      </c>
      <c r="G504" s="52">
        <v>137497.25</v>
      </c>
      <c r="H504" s="322">
        <f t="shared" si="8"/>
        <v>0</v>
      </c>
      <c r="I504" s="20" t="s">
        <v>10</v>
      </c>
    </row>
    <row r="505" spans="1:9" ht="15.75" x14ac:dyDescent="0.25">
      <c r="A505" s="269"/>
      <c r="B505" s="537" t="s">
        <v>2125</v>
      </c>
      <c r="C505" s="538" t="s">
        <v>3013</v>
      </c>
      <c r="D505" s="20" t="s">
        <v>240</v>
      </c>
      <c r="E505" s="315">
        <v>76092.850000000006</v>
      </c>
      <c r="F505" s="313" t="s">
        <v>3085</v>
      </c>
      <c r="G505" s="52">
        <v>76092.850000000006</v>
      </c>
      <c r="H505" s="322">
        <f t="shared" si="8"/>
        <v>0</v>
      </c>
      <c r="I505" s="20" t="s">
        <v>27</v>
      </c>
    </row>
    <row r="506" spans="1:9" ht="15.75" x14ac:dyDescent="0.25">
      <c r="A506" s="269"/>
      <c r="B506" s="537" t="s">
        <v>2127</v>
      </c>
      <c r="C506" s="538" t="s">
        <v>3013</v>
      </c>
      <c r="D506" s="20" t="s">
        <v>106</v>
      </c>
      <c r="E506" s="544">
        <v>45962</v>
      </c>
      <c r="F506" s="53">
        <v>41773</v>
      </c>
      <c r="G506" s="52">
        <v>45962</v>
      </c>
      <c r="H506" s="322">
        <f t="shared" si="8"/>
        <v>0</v>
      </c>
      <c r="I506" s="20" t="s">
        <v>10</v>
      </c>
    </row>
    <row r="507" spans="1:9" ht="15.75" x14ac:dyDescent="0.25">
      <c r="A507" s="269"/>
      <c r="B507" s="537" t="s">
        <v>2128</v>
      </c>
      <c r="C507" s="538" t="s">
        <v>3013</v>
      </c>
      <c r="D507" s="20" t="s">
        <v>32</v>
      </c>
      <c r="E507" s="315">
        <v>6087.5</v>
      </c>
      <c r="F507" s="53">
        <v>41767</v>
      </c>
      <c r="G507" s="52">
        <v>6087.5</v>
      </c>
      <c r="H507" s="322">
        <f t="shared" si="8"/>
        <v>0</v>
      </c>
      <c r="I507" s="20" t="s">
        <v>12</v>
      </c>
    </row>
    <row r="508" spans="1:9" ht="15.75" x14ac:dyDescent="0.25">
      <c r="A508" s="269"/>
      <c r="B508" s="537" t="s">
        <v>2130</v>
      </c>
      <c r="C508" s="538" t="s">
        <v>3013</v>
      </c>
      <c r="D508" s="20" t="s">
        <v>287</v>
      </c>
      <c r="E508" s="315">
        <v>5011</v>
      </c>
      <c r="F508" s="53">
        <v>41767</v>
      </c>
      <c r="G508" s="52">
        <v>5011</v>
      </c>
      <c r="H508" s="322">
        <f t="shared" si="8"/>
        <v>0</v>
      </c>
      <c r="I508" s="18" t="s">
        <v>12</v>
      </c>
    </row>
    <row r="509" spans="1:9" ht="15.75" x14ac:dyDescent="0.25">
      <c r="A509" s="269"/>
      <c r="B509" s="537" t="s">
        <v>2133</v>
      </c>
      <c r="C509" s="538" t="s">
        <v>3013</v>
      </c>
      <c r="D509" s="20" t="s">
        <v>1793</v>
      </c>
      <c r="E509" s="315">
        <v>901.5</v>
      </c>
      <c r="F509" s="53">
        <v>41767</v>
      </c>
      <c r="G509" s="52">
        <v>901.5</v>
      </c>
      <c r="H509" s="322">
        <f t="shared" si="8"/>
        <v>0</v>
      </c>
      <c r="I509" s="20" t="s">
        <v>12</v>
      </c>
    </row>
    <row r="510" spans="1:9" ht="15.75" x14ac:dyDescent="0.25">
      <c r="A510" s="269"/>
      <c r="B510" s="537" t="s">
        <v>2135</v>
      </c>
      <c r="C510" s="538" t="s">
        <v>3013</v>
      </c>
      <c r="D510" s="20" t="s">
        <v>54</v>
      </c>
      <c r="E510" s="315">
        <v>13971.5</v>
      </c>
      <c r="F510" s="53">
        <v>41767</v>
      </c>
      <c r="G510" s="52">
        <v>13971.5</v>
      </c>
      <c r="H510" s="322">
        <f t="shared" si="8"/>
        <v>0</v>
      </c>
      <c r="I510" s="20" t="s">
        <v>217</v>
      </c>
    </row>
    <row r="511" spans="1:9" ht="15.75" x14ac:dyDescent="0.25">
      <c r="A511" s="269"/>
      <c r="B511" s="537" t="s">
        <v>2136</v>
      </c>
      <c r="C511" s="538" t="s">
        <v>3013</v>
      </c>
      <c r="D511" s="20" t="s">
        <v>304</v>
      </c>
      <c r="E511" s="315">
        <v>14354</v>
      </c>
      <c r="F511" s="53">
        <v>41768</v>
      </c>
      <c r="G511" s="52">
        <v>14354</v>
      </c>
      <c r="H511" s="322">
        <f t="shared" si="8"/>
        <v>0</v>
      </c>
      <c r="I511" s="20" t="s">
        <v>27</v>
      </c>
    </row>
    <row r="512" spans="1:9" ht="15.75" x14ac:dyDescent="0.25">
      <c r="A512" s="269"/>
      <c r="B512" s="537" t="s">
        <v>2137</v>
      </c>
      <c r="C512" s="538" t="s">
        <v>3013</v>
      </c>
      <c r="D512" s="20" t="s">
        <v>346</v>
      </c>
      <c r="E512" s="315">
        <v>867.5</v>
      </c>
      <c r="F512" s="53">
        <v>41767</v>
      </c>
      <c r="G512" s="52">
        <v>867.5</v>
      </c>
      <c r="H512" s="322">
        <f t="shared" si="8"/>
        <v>0</v>
      </c>
      <c r="I512" s="20" t="s">
        <v>10</v>
      </c>
    </row>
    <row r="513" spans="1:9" ht="15.75" x14ac:dyDescent="0.25">
      <c r="A513" s="269"/>
      <c r="B513" s="537" t="s">
        <v>2139</v>
      </c>
      <c r="C513" s="538" t="s">
        <v>3013</v>
      </c>
      <c r="D513" s="20" t="s">
        <v>62</v>
      </c>
      <c r="E513" s="315">
        <v>28924</v>
      </c>
      <c r="F513" s="53">
        <v>41767</v>
      </c>
      <c r="G513" s="52">
        <v>28924</v>
      </c>
      <c r="H513" s="322">
        <f t="shared" si="8"/>
        <v>0</v>
      </c>
      <c r="I513" s="20" t="s">
        <v>10</v>
      </c>
    </row>
    <row r="514" spans="1:9" ht="15.75" x14ac:dyDescent="0.25">
      <c r="A514" s="269"/>
      <c r="B514" s="537" t="s">
        <v>2140</v>
      </c>
      <c r="C514" s="538" t="s">
        <v>3013</v>
      </c>
      <c r="D514" s="20" t="s">
        <v>60</v>
      </c>
      <c r="E514" s="315">
        <v>7957</v>
      </c>
      <c r="F514" s="313" t="s">
        <v>3086</v>
      </c>
      <c r="G514" s="52">
        <v>7957</v>
      </c>
      <c r="H514" s="322">
        <f t="shared" si="8"/>
        <v>0</v>
      </c>
      <c r="I514" s="20" t="s">
        <v>3087</v>
      </c>
    </row>
    <row r="515" spans="1:9" ht="15.75" x14ac:dyDescent="0.25">
      <c r="A515" s="269"/>
      <c r="B515" s="537" t="s">
        <v>2141</v>
      </c>
      <c r="C515" s="538" t="s">
        <v>3013</v>
      </c>
      <c r="D515" s="20" t="s">
        <v>8</v>
      </c>
      <c r="E515" s="315">
        <v>2173.5</v>
      </c>
      <c r="F515" s="53">
        <v>41767</v>
      </c>
      <c r="G515" s="52">
        <v>2173.5</v>
      </c>
      <c r="H515" s="322">
        <f t="shared" si="8"/>
        <v>0</v>
      </c>
      <c r="I515" s="20" t="s">
        <v>10</v>
      </c>
    </row>
    <row r="516" spans="1:9" ht="15.75" x14ac:dyDescent="0.25">
      <c r="A516" s="269"/>
      <c r="B516" s="537" t="s">
        <v>2142</v>
      </c>
      <c r="C516" s="538" t="s">
        <v>3013</v>
      </c>
      <c r="D516" s="20" t="s">
        <v>89</v>
      </c>
      <c r="E516" s="315">
        <v>14035</v>
      </c>
      <c r="F516" s="313" t="s">
        <v>3088</v>
      </c>
      <c r="G516" s="52">
        <v>14035</v>
      </c>
      <c r="H516" s="322">
        <f t="shared" si="8"/>
        <v>0</v>
      </c>
      <c r="I516" s="20" t="s">
        <v>10</v>
      </c>
    </row>
    <row r="517" spans="1:9" ht="15.75" x14ac:dyDescent="0.25">
      <c r="A517" s="269"/>
      <c r="B517" s="537" t="s">
        <v>2143</v>
      </c>
      <c r="C517" s="538" t="s">
        <v>3013</v>
      </c>
      <c r="D517" s="20" t="s">
        <v>152</v>
      </c>
      <c r="E517" s="315">
        <v>7659.18</v>
      </c>
      <c r="F517" s="324" t="s">
        <v>3089</v>
      </c>
      <c r="G517" s="52">
        <v>7659.18</v>
      </c>
      <c r="H517" s="322">
        <f t="shared" si="8"/>
        <v>0</v>
      </c>
      <c r="I517" s="20" t="s">
        <v>27</v>
      </c>
    </row>
    <row r="518" spans="1:9" ht="15.75" x14ac:dyDescent="0.25">
      <c r="A518" s="269"/>
      <c r="B518" s="537" t="s">
        <v>2144</v>
      </c>
      <c r="C518" s="538" t="s">
        <v>3013</v>
      </c>
      <c r="D518" s="20" t="s">
        <v>66</v>
      </c>
      <c r="E518" s="315">
        <v>1541</v>
      </c>
      <c r="F518" s="53">
        <v>41768</v>
      </c>
      <c r="G518" s="52">
        <v>1541</v>
      </c>
      <c r="H518" s="322">
        <f t="shared" si="8"/>
        <v>0</v>
      </c>
      <c r="I518" s="20" t="s">
        <v>27</v>
      </c>
    </row>
    <row r="519" spans="1:9" ht="15.75" x14ac:dyDescent="0.25">
      <c r="A519" s="269"/>
      <c r="B519" s="537" t="s">
        <v>2145</v>
      </c>
      <c r="C519" s="538" t="s">
        <v>3013</v>
      </c>
      <c r="D519" s="20" t="s">
        <v>287</v>
      </c>
      <c r="E519" s="315">
        <v>4333</v>
      </c>
      <c r="F519" s="53">
        <v>41767</v>
      </c>
      <c r="G519" s="52">
        <v>4333</v>
      </c>
      <c r="H519" s="322">
        <f t="shared" ref="H519:H582" si="9">E519-G519</f>
        <v>0</v>
      </c>
      <c r="I519" s="20" t="s">
        <v>10</v>
      </c>
    </row>
    <row r="520" spans="1:9" ht="15.75" x14ac:dyDescent="0.25">
      <c r="A520" s="269"/>
      <c r="B520" s="537" t="s">
        <v>2146</v>
      </c>
      <c r="C520" s="538" t="s">
        <v>3013</v>
      </c>
      <c r="D520" s="20" t="s">
        <v>144</v>
      </c>
      <c r="E520" s="315">
        <v>5152</v>
      </c>
      <c r="F520" s="53">
        <v>41768</v>
      </c>
      <c r="G520" s="52">
        <v>5152</v>
      </c>
      <c r="H520" s="322">
        <f t="shared" si="9"/>
        <v>0</v>
      </c>
      <c r="I520" s="20" t="s">
        <v>27</v>
      </c>
    </row>
    <row r="521" spans="1:9" ht="15.75" x14ac:dyDescent="0.25">
      <c r="A521" s="269"/>
      <c r="B521" s="537" t="s">
        <v>2147</v>
      </c>
      <c r="C521" s="538" t="s">
        <v>3013</v>
      </c>
      <c r="D521" s="517" t="s">
        <v>53</v>
      </c>
      <c r="E521" s="518">
        <v>0</v>
      </c>
      <c r="F521" s="313"/>
      <c r="G521" s="52"/>
      <c r="H521" s="322">
        <f t="shared" si="9"/>
        <v>0</v>
      </c>
      <c r="I521" s="20" t="s">
        <v>10</v>
      </c>
    </row>
    <row r="522" spans="1:9" ht="15.75" x14ac:dyDescent="0.25">
      <c r="A522" s="269"/>
      <c r="B522" s="537" t="s">
        <v>2148</v>
      </c>
      <c r="C522" s="538" t="s">
        <v>3013</v>
      </c>
      <c r="D522" s="20" t="s">
        <v>8</v>
      </c>
      <c r="E522" s="315">
        <v>4148</v>
      </c>
      <c r="F522" s="53">
        <v>41767</v>
      </c>
      <c r="G522" s="52">
        <v>4148</v>
      </c>
      <c r="H522" s="322">
        <f t="shared" si="9"/>
        <v>0</v>
      </c>
      <c r="I522" s="20" t="s">
        <v>10</v>
      </c>
    </row>
    <row r="523" spans="1:9" ht="15.75" x14ac:dyDescent="0.25">
      <c r="A523" s="269"/>
      <c r="B523" s="537" t="s">
        <v>2149</v>
      </c>
      <c r="C523" s="538" t="s">
        <v>3013</v>
      </c>
      <c r="D523" s="20" t="s">
        <v>78</v>
      </c>
      <c r="E523" s="315">
        <v>2416</v>
      </c>
      <c r="F523" s="53">
        <v>41768</v>
      </c>
      <c r="G523" s="52">
        <v>2416</v>
      </c>
      <c r="H523" s="322">
        <f t="shared" si="9"/>
        <v>0</v>
      </c>
      <c r="I523" s="20" t="s">
        <v>27</v>
      </c>
    </row>
    <row r="524" spans="1:9" ht="15.75" x14ac:dyDescent="0.25">
      <c r="A524" s="269"/>
      <c r="B524" s="537" t="s">
        <v>2150</v>
      </c>
      <c r="C524" s="538" t="s">
        <v>3013</v>
      </c>
      <c r="D524" s="20" t="s">
        <v>245</v>
      </c>
      <c r="E524" s="315">
        <v>34173.5</v>
      </c>
      <c r="F524" s="53">
        <v>41768</v>
      </c>
      <c r="G524" s="52">
        <v>34173.5</v>
      </c>
      <c r="H524" s="322">
        <f t="shared" si="9"/>
        <v>0</v>
      </c>
      <c r="I524" s="20" t="s">
        <v>27</v>
      </c>
    </row>
    <row r="525" spans="1:9" ht="15.75" x14ac:dyDescent="0.25">
      <c r="A525" s="269"/>
      <c r="B525" s="537" t="s">
        <v>2152</v>
      </c>
      <c r="C525" s="538" t="s">
        <v>3013</v>
      </c>
      <c r="D525" s="20" t="s">
        <v>124</v>
      </c>
      <c r="E525" s="315">
        <v>9549</v>
      </c>
      <c r="F525" s="53">
        <v>41767</v>
      </c>
      <c r="G525" s="52">
        <v>9549</v>
      </c>
      <c r="H525" s="322">
        <f t="shared" si="9"/>
        <v>0</v>
      </c>
      <c r="I525" s="20" t="s">
        <v>12</v>
      </c>
    </row>
    <row r="526" spans="1:9" ht="15.75" x14ac:dyDescent="0.25">
      <c r="A526" s="269"/>
      <c r="B526" s="537" t="s">
        <v>2153</v>
      </c>
      <c r="C526" s="538" t="s">
        <v>3013</v>
      </c>
      <c r="D526" s="20" t="s">
        <v>34</v>
      </c>
      <c r="E526" s="315">
        <v>2141</v>
      </c>
      <c r="F526" s="53">
        <v>41767</v>
      </c>
      <c r="G526" s="52">
        <v>2141</v>
      </c>
      <c r="H526" s="322">
        <f t="shared" si="9"/>
        <v>0</v>
      </c>
      <c r="I526" s="20" t="s">
        <v>12</v>
      </c>
    </row>
    <row r="527" spans="1:9" ht="15.75" x14ac:dyDescent="0.25">
      <c r="A527" s="269"/>
      <c r="B527" s="537" t="s">
        <v>2154</v>
      </c>
      <c r="C527" s="538" t="s">
        <v>3013</v>
      </c>
      <c r="D527" s="20" t="s">
        <v>98</v>
      </c>
      <c r="E527" s="315">
        <v>1320</v>
      </c>
      <c r="F527" s="53">
        <v>41767</v>
      </c>
      <c r="G527" s="52">
        <v>1320</v>
      </c>
      <c r="H527" s="322">
        <f t="shared" si="9"/>
        <v>0</v>
      </c>
      <c r="I527" s="20" t="s">
        <v>12</v>
      </c>
    </row>
    <row r="528" spans="1:9" ht="15.75" x14ac:dyDescent="0.25">
      <c r="A528" s="269"/>
      <c r="B528" s="537" t="s">
        <v>2155</v>
      </c>
      <c r="C528" s="538" t="s">
        <v>3013</v>
      </c>
      <c r="D528" s="20" t="s">
        <v>57</v>
      </c>
      <c r="E528" s="315">
        <v>470</v>
      </c>
      <c r="F528" s="53">
        <v>41767</v>
      </c>
      <c r="G528" s="52">
        <v>470</v>
      </c>
      <c r="H528" s="322">
        <f t="shared" si="9"/>
        <v>0</v>
      </c>
      <c r="I528" s="20" t="s">
        <v>12</v>
      </c>
    </row>
    <row r="529" spans="1:9" ht="15.75" x14ac:dyDescent="0.25">
      <c r="A529" s="269"/>
      <c r="B529" s="537" t="s">
        <v>2156</v>
      </c>
      <c r="C529" s="538" t="s">
        <v>3013</v>
      </c>
      <c r="D529" s="539" t="s">
        <v>54</v>
      </c>
      <c r="E529" s="540">
        <v>5696</v>
      </c>
      <c r="F529" s="53">
        <v>41767</v>
      </c>
      <c r="G529" s="355">
        <v>5696</v>
      </c>
      <c r="H529" s="322">
        <f t="shared" si="9"/>
        <v>0</v>
      </c>
      <c r="I529" s="20" t="s">
        <v>12</v>
      </c>
    </row>
    <row r="530" spans="1:9" ht="15.75" x14ac:dyDescent="0.25">
      <c r="A530" s="269"/>
      <c r="B530" s="537" t="s">
        <v>2157</v>
      </c>
      <c r="C530" s="538" t="s">
        <v>3013</v>
      </c>
      <c r="D530" s="20" t="s">
        <v>66</v>
      </c>
      <c r="E530" s="315">
        <v>1459</v>
      </c>
      <c r="F530" s="53">
        <v>41767</v>
      </c>
      <c r="G530" s="52">
        <v>1459</v>
      </c>
      <c r="H530" s="322">
        <f t="shared" si="9"/>
        <v>0</v>
      </c>
      <c r="I530" s="20" t="s">
        <v>12</v>
      </c>
    </row>
    <row r="531" spans="1:9" ht="15.75" x14ac:dyDescent="0.25">
      <c r="A531" s="269"/>
      <c r="B531" s="537" t="s">
        <v>2158</v>
      </c>
      <c r="C531" s="538" t="s">
        <v>3013</v>
      </c>
      <c r="D531" s="36" t="s">
        <v>339</v>
      </c>
      <c r="E531" s="40">
        <v>1707.5</v>
      </c>
      <c r="F531" s="53">
        <v>41767</v>
      </c>
      <c r="G531" s="38">
        <v>1707.5</v>
      </c>
      <c r="H531" s="322">
        <f t="shared" si="9"/>
        <v>0</v>
      </c>
      <c r="I531" s="36" t="s">
        <v>10</v>
      </c>
    </row>
    <row r="532" spans="1:9" ht="15.75" x14ac:dyDescent="0.25">
      <c r="A532" s="263"/>
      <c r="B532" s="537" t="s">
        <v>2159</v>
      </c>
      <c r="C532" s="538" t="s">
        <v>3013</v>
      </c>
      <c r="D532" s="36" t="s">
        <v>2976</v>
      </c>
      <c r="E532" s="40">
        <v>3481.5</v>
      </c>
      <c r="F532" s="53">
        <v>41767</v>
      </c>
      <c r="G532" s="38">
        <v>3481.5</v>
      </c>
      <c r="H532" s="322">
        <f t="shared" si="9"/>
        <v>0</v>
      </c>
      <c r="I532" s="36" t="s">
        <v>10</v>
      </c>
    </row>
    <row r="533" spans="1:9" ht="15.75" x14ac:dyDescent="0.25">
      <c r="A533" s="263"/>
      <c r="B533" s="537" t="s">
        <v>2160</v>
      </c>
      <c r="C533" s="538" t="s">
        <v>3013</v>
      </c>
      <c r="D533" s="36" t="s">
        <v>545</v>
      </c>
      <c r="E533" s="40">
        <v>7118</v>
      </c>
      <c r="F533" s="53">
        <v>41768</v>
      </c>
      <c r="G533" s="38">
        <v>7118</v>
      </c>
      <c r="H533" s="322">
        <f t="shared" si="9"/>
        <v>0</v>
      </c>
      <c r="I533" s="36" t="s">
        <v>27</v>
      </c>
    </row>
    <row r="534" spans="1:9" ht="15.75" x14ac:dyDescent="0.25">
      <c r="A534" s="362"/>
      <c r="B534" s="537" t="s">
        <v>2161</v>
      </c>
      <c r="C534" s="538" t="s">
        <v>3013</v>
      </c>
      <c r="D534" s="20" t="s">
        <v>160</v>
      </c>
      <c r="E534" s="18">
        <v>91371.6</v>
      </c>
      <c r="F534" s="313" t="s">
        <v>3090</v>
      </c>
      <c r="G534" s="52">
        <v>91371.6</v>
      </c>
      <c r="H534" s="322">
        <f t="shared" si="9"/>
        <v>0</v>
      </c>
      <c r="I534" s="20" t="s">
        <v>162</v>
      </c>
    </row>
    <row r="535" spans="1:9" ht="15.75" x14ac:dyDescent="0.25">
      <c r="A535" s="269"/>
      <c r="B535" s="537" t="s">
        <v>2162</v>
      </c>
      <c r="C535" s="538" t="s">
        <v>3013</v>
      </c>
      <c r="D535" s="20" t="s">
        <v>133</v>
      </c>
      <c r="E535" s="18">
        <v>48161</v>
      </c>
      <c r="F535" s="313" t="s">
        <v>3091</v>
      </c>
      <c r="G535" s="52">
        <v>48161</v>
      </c>
      <c r="H535" s="322">
        <f t="shared" si="9"/>
        <v>0</v>
      </c>
      <c r="I535" s="20" t="s">
        <v>10</v>
      </c>
    </row>
    <row r="536" spans="1:9" ht="15.75" x14ac:dyDescent="0.25">
      <c r="A536" s="269"/>
      <c r="B536" s="537" t="s">
        <v>2163</v>
      </c>
      <c r="C536" s="538" t="s">
        <v>3013</v>
      </c>
      <c r="D536" s="20" t="s">
        <v>358</v>
      </c>
      <c r="E536" s="18">
        <v>55661.82</v>
      </c>
      <c r="F536" s="53">
        <v>41773</v>
      </c>
      <c r="G536" s="52">
        <v>55661.82</v>
      </c>
      <c r="H536" s="322">
        <f t="shared" si="9"/>
        <v>0</v>
      </c>
      <c r="I536" s="20" t="s">
        <v>162</v>
      </c>
    </row>
    <row r="537" spans="1:9" ht="15.75" x14ac:dyDescent="0.25">
      <c r="A537" s="269"/>
      <c r="B537" s="537" t="s">
        <v>2164</v>
      </c>
      <c r="C537" s="538" t="s">
        <v>3013</v>
      </c>
      <c r="D537" s="539" t="s">
        <v>1036</v>
      </c>
      <c r="E537" s="280">
        <v>8155</v>
      </c>
      <c r="F537" s="53">
        <v>41767</v>
      </c>
      <c r="G537" s="52">
        <v>8155</v>
      </c>
      <c r="H537" s="322">
        <f t="shared" si="9"/>
        <v>0</v>
      </c>
      <c r="I537" s="20" t="s">
        <v>10</v>
      </c>
    </row>
    <row r="538" spans="1:9" ht="15.75" x14ac:dyDescent="0.25">
      <c r="A538" s="269"/>
      <c r="B538" s="537" t="s">
        <v>2165</v>
      </c>
      <c r="C538" s="538" t="s">
        <v>3013</v>
      </c>
      <c r="D538" s="20" t="s">
        <v>287</v>
      </c>
      <c r="E538" s="18">
        <v>4803</v>
      </c>
      <c r="F538" s="53">
        <v>41767</v>
      </c>
      <c r="G538" s="52">
        <v>4803</v>
      </c>
      <c r="H538" s="322">
        <f t="shared" si="9"/>
        <v>0</v>
      </c>
      <c r="I538" s="20" t="s">
        <v>10</v>
      </c>
    </row>
    <row r="539" spans="1:9" ht="15.75" x14ac:dyDescent="0.25">
      <c r="A539" s="269"/>
      <c r="B539" s="537" t="s">
        <v>2166</v>
      </c>
      <c r="C539" s="538" t="s">
        <v>3013</v>
      </c>
      <c r="D539" s="20" t="s">
        <v>144</v>
      </c>
      <c r="E539" s="18">
        <v>5044</v>
      </c>
      <c r="F539" s="53">
        <v>41768</v>
      </c>
      <c r="G539" s="52">
        <v>5044</v>
      </c>
      <c r="H539" s="322">
        <f t="shared" si="9"/>
        <v>0</v>
      </c>
      <c r="I539" s="20" t="s">
        <v>217</v>
      </c>
    </row>
    <row r="540" spans="1:9" ht="15.75" x14ac:dyDescent="0.25">
      <c r="A540" s="269"/>
      <c r="B540" s="537" t="s">
        <v>2167</v>
      </c>
      <c r="C540" s="538" t="s">
        <v>3013</v>
      </c>
      <c r="D540" s="20" t="s">
        <v>92</v>
      </c>
      <c r="E540" s="18">
        <v>9992</v>
      </c>
      <c r="F540" s="53">
        <v>41768</v>
      </c>
      <c r="G540" s="52">
        <v>9992</v>
      </c>
      <c r="H540" s="322">
        <f t="shared" si="9"/>
        <v>0</v>
      </c>
      <c r="I540" s="20" t="s">
        <v>27</v>
      </c>
    </row>
    <row r="541" spans="1:9" ht="15.75" x14ac:dyDescent="0.25">
      <c r="A541" s="269"/>
      <c r="B541" s="537" t="s">
        <v>2168</v>
      </c>
      <c r="C541" s="538" t="s">
        <v>3013</v>
      </c>
      <c r="D541" s="20" t="s">
        <v>160</v>
      </c>
      <c r="E541" s="315">
        <v>90387.7</v>
      </c>
      <c r="F541" s="313" t="s">
        <v>3092</v>
      </c>
      <c r="G541" s="52">
        <v>90387.7</v>
      </c>
      <c r="H541" s="322">
        <f t="shared" si="9"/>
        <v>0</v>
      </c>
      <c r="I541" s="20" t="s">
        <v>10</v>
      </c>
    </row>
    <row r="542" spans="1:9" ht="15.75" x14ac:dyDescent="0.25">
      <c r="A542" s="269"/>
      <c r="B542" s="537" t="s">
        <v>2169</v>
      </c>
      <c r="C542" s="538" t="s">
        <v>3013</v>
      </c>
      <c r="D542" s="20" t="s">
        <v>147</v>
      </c>
      <c r="E542" s="315">
        <v>30971</v>
      </c>
      <c r="F542" s="53">
        <v>41774</v>
      </c>
      <c r="G542" s="52">
        <v>30971</v>
      </c>
      <c r="H542" s="322">
        <f t="shared" si="9"/>
        <v>0</v>
      </c>
      <c r="I542" s="20" t="s">
        <v>10</v>
      </c>
    </row>
    <row r="543" spans="1:9" ht="15.75" x14ac:dyDescent="0.25">
      <c r="A543" s="269"/>
      <c r="B543" s="537" t="s">
        <v>2170</v>
      </c>
      <c r="C543" s="538" t="s">
        <v>3013</v>
      </c>
      <c r="D543" s="20" t="s">
        <v>88</v>
      </c>
      <c r="E543" s="315">
        <v>4992</v>
      </c>
      <c r="F543" s="53">
        <v>41768</v>
      </c>
      <c r="G543" s="52">
        <v>4992</v>
      </c>
      <c r="H543" s="322">
        <f t="shared" si="9"/>
        <v>0</v>
      </c>
      <c r="I543" s="20" t="s">
        <v>27</v>
      </c>
    </row>
    <row r="544" spans="1:9" ht="15.75" x14ac:dyDescent="0.25">
      <c r="A544" s="269"/>
      <c r="B544" s="537" t="s">
        <v>2171</v>
      </c>
      <c r="C544" s="538" t="s">
        <v>3013</v>
      </c>
      <c r="D544" s="20" t="s">
        <v>78</v>
      </c>
      <c r="E544" s="315">
        <v>2665</v>
      </c>
      <c r="F544" s="512">
        <v>41768</v>
      </c>
      <c r="G544" s="355">
        <v>2665</v>
      </c>
      <c r="H544" s="322">
        <f t="shared" si="9"/>
        <v>0</v>
      </c>
      <c r="I544" s="20" t="s">
        <v>217</v>
      </c>
    </row>
    <row r="545" spans="1:9" ht="15.75" x14ac:dyDescent="0.25">
      <c r="A545" s="269"/>
      <c r="B545" s="537" t="s">
        <v>2173</v>
      </c>
      <c r="C545" s="538" t="s">
        <v>3013</v>
      </c>
      <c r="D545" s="20" t="s">
        <v>78</v>
      </c>
      <c r="E545" s="315">
        <v>2419</v>
      </c>
      <c r="F545" s="53">
        <v>41768</v>
      </c>
      <c r="G545" s="52">
        <v>2419</v>
      </c>
      <c r="H545" s="322">
        <f t="shared" si="9"/>
        <v>0</v>
      </c>
      <c r="I545" s="20" t="s">
        <v>217</v>
      </c>
    </row>
    <row r="546" spans="1:9" ht="15.75" x14ac:dyDescent="0.25">
      <c r="A546" s="269"/>
      <c r="B546" s="537" t="s">
        <v>2174</v>
      </c>
      <c r="C546" s="538" t="s">
        <v>3013</v>
      </c>
      <c r="D546" s="20" t="s">
        <v>959</v>
      </c>
      <c r="E546" s="315">
        <v>4862</v>
      </c>
      <c r="F546" s="317" t="s">
        <v>3093</v>
      </c>
      <c r="G546" s="52">
        <v>4862</v>
      </c>
      <c r="H546" s="322">
        <f t="shared" si="9"/>
        <v>0</v>
      </c>
      <c r="I546" s="20" t="s">
        <v>217</v>
      </c>
    </row>
    <row r="547" spans="1:9" ht="15.75" x14ac:dyDescent="0.25">
      <c r="A547" s="269"/>
      <c r="B547" s="537" t="s">
        <v>2175</v>
      </c>
      <c r="C547" s="538" t="s">
        <v>3013</v>
      </c>
      <c r="D547" s="20" t="s">
        <v>3094</v>
      </c>
      <c r="E547" s="315">
        <v>4875</v>
      </c>
      <c r="F547" s="53">
        <v>41767</v>
      </c>
      <c r="G547" s="52">
        <v>4875</v>
      </c>
      <c r="H547" s="322">
        <f t="shared" si="9"/>
        <v>0</v>
      </c>
      <c r="I547" s="20" t="s">
        <v>10</v>
      </c>
    </row>
    <row r="548" spans="1:9" ht="15.75" x14ac:dyDescent="0.25">
      <c r="A548" s="269"/>
      <c r="B548" s="537" t="s">
        <v>2177</v>
      </c>
      <c r="C548" s="538" t="s">
        <v>3013</v>
      </c>
      <c r="D548" s="20" t="s">
        <v>149</v>
      </c>
      <c r="E548" s="315">
        <v>16146</v>
      </c>
      <c r="F548" s="545">
        <v>41768</v>
      </c>
      <c r="G548" s="355">
        <v>16146</v>
      </c>
      <c r="H548" s="322">
        <f t="shared" si="9"/>
        <v>0</v>
      </c>
      <c r="I548" s="20" t="s">
        <v>10</v>
      </c>
    </row>
    <row r="549" spans="1:9" ht="15.75" x14ac:dyDescent="0.25">
      <c r="A549" s="269"/>
      <c r="B549" s="537" t="s">
        <v>2178</v>
      </c>
      <c r="C549" s="538" t="s">
        <v>3013</v>
      </c>
      <c r="D549" s="20" t="s">
        <v>3095</v>
      </c>
      <c r="E549" s="315">
        <v>10363</v>
      </c>
      <c r="F549" s="512">
        <v>41769</v>
      </c>
      <c r="G549" s="355">
        <v>10363</v>
      </c>
      <c r="H549" s="322">
        <f t="shared" si="9"/>
        <v>0</v>
      </c>
      <c r="I549" s="20" t="s">
        <v>217</v>
      </c>
    </row>
    <row r="550" spans="1:9" ht="15.75" x14ac:dyDescent="0.25">
      <c r="A550" s="269"/>
      <c r="B550" s="537" t="s">
        <v>2179</v>
      </c>
      <c r="C550" s="538" t="s">
        <v>3013</v>
      </c>
      <c r="D550" s="20" t="s">
        <v>346</v>
      </c>
      <c r="E550" s="315">
        <v>5222</v>
      </c>
      <c r="F550" s="53">
        <v>41768</v>
      </c>
      <c r="G550" s="52">
        <v>5222</v>
      </c>
      <c r="H550" s="322">
        <f t="shared" si="9"/>
        <v>0</v>
      </c>
      <c r="I550" s="20" t="s">
        <v>10</v>
      </c>
    </row>
    <row r="551" spans="1:9" ht="15.75" x14ac:dyDescent="0.25">
      <c r="A551" s="269"/>
      <c r="B551" s="537" t="s">
        <v>2180</v>
      </c>
      <c r="C551" s="538" t="s">
        <v>3013</v>
      </c>
      <c r="D551" s="20" t="s">
        <v>2992</v>
      </c>
      <c r="E551" s="315">
        <v>3614</v>
      </c>
      <c r="F551" s="53">
        <v>41768</v>
      </c>
      <c r="G551" s="52">
        <v>3614</v>
      </c>
      <c r="H551" s="322">
        <f t="shared" si="9"/>
        <v>0</v>
      </c>
      <c r="I551" s="20" t="s">
        <v>10</v>
      </c>
    </row>
    <row r="552" spans="1:9" ht="15.75" x14ac:dyDescent="0.25">
      <c r="A552" s="269"/>
      <c r="B552" s="537" t="s">
        <v>2181</v>
      </c>
      <c r="C552" s="538" t="s">
        <v>3013</v>
      </c>
      <c r="D552" s="20" t="s">
        <v>3076</v>
      </c>
      <c r="E552" s="315">
        <v>48021.5</v>
      </c>
      <c r="F552" s="546" t="s">
        <v>3096</v>
      </c>
      <c r="G552" s="355">
        <v>48021.5</v>
      </c>
      <c r="H552" s="322">
        <f t="shared" si="9"/>
        <v>0</v>
      </c>
      <c r="I552" s="20" t="s">
        <v>65</v>
      </c>
    </row>
    <row r="553" spans="1:9" ht="15.75" x14ac:dyDescent="0.25">
      <c r="A553" s="269"/>
      <c r="B553" s="537" t="s">
        <v>2182</v>
      </c>
      <c r="C553" s="538" t="s">
        <v>3013</v>
      </c>
      <c r="D553" s="20" t="s">
        <v>54</v>
      </c>
      <c r="E553" s="315">
        <v>3771</v>
      </c>
      <c r="F553" s="317" t="s">
        <v>3097</v>
      </c>
      <c r="G553" s="52">
        <v>3771</v>
      </c>
      <c r="H553" s="322">
        <f t="shared" si="9"/>
        <v>0</v>
      </c>
      <c r="I553" s="20" t="s">
        <v>10</v>
      </c>
    </row>
    <row r="554" spans="1:9" ht="15.75" x14ac:dyDescent="0.25">
      <c r="A554" s="269"/>
      <c r="B554" s="537" t="s">
        <v>2183</v>
      </c>
      <c r="C554" s="538" t="s">
        <v>3013</v>
      </c>
      <c r="D554" s="517" t="s">
        <v>53</v>
      </c>
      <c r="E554" s="518">
        <v>0</v>
      </c>
      <c r="F554" s="78"/>
      <c r="G554" s="52"/>
      <c r="H554" s="322">
        <f t="shared" si="9"/>
        <v>0</v>
      </c>
      <c r="I554" s="20" t="s">
        <v>3098</v>
      </c>
    </row>
    <row r="555" spans="1:9" ht="15.75" x14ac:dyDescent="0.25">
      <c r="A555" s="269"/>
      <c r="B555" s="537" t="s">
        <v>2184</v>
      </c>
      <c r="C555" s="538" t="s">
        <v>3013</v>
      </c>
      <c r="D555" s="20" t="s">
        <v>2976</v>
      </c>
      <c r="E555" s="315">
        <v>28979.5</v>
      </c>
      <c r="F555" s="78" t="s">
        <v>3099</v>
      </c>
      <c r="G555" s="52">
        <v>28979.5</v>
      </c>
      <c r="H555" s="322">
        <f t="shared" si="9"/>
        <v>0</v>
      </c>
      <c r="I555" s="20" t="s">
        <v>10</v>
      </c>
    </row>
    <row r="556" spans="1:9" ht="15.75" x14ac:dyDescent="0.25">
      <c r="A556" s="269"/>
      <c r="B556" s="537" t="s">
        <v>2185</v>
      </c>
      <c r="C556" s="538" t="s">
        <v>3013</v>
      </c>
      <c r="D556" s="20" t="s">
        <v>115</v>
      </c>
      <c r="E556" s="315">
        <v>976</v>
      </c>
      <c r="F556" s="53">
        <v>41767</v>
      </c>
      <c r="G556" s="52">
        <v>976</v>
      </c>
      <c r="H556" s="322">
        <f t="shared" si="9"/>
        <v>0</v>
      </c>
      <c r="I556" s="20" t="s">
        <v>10</v>
      </c>
    </row>
    <row r="557" spans="1:9" ht="15.75" x14ac:dyDescent="0.25">
      <c r="A557" s="269"/>
      <c r="B557" s="537" t="s">
        <v>2186</v>
      </c>
      <c r="C557" s="538" t="s">
        <v>3013</v>
      </c>
      <c r="D557" s="20" t="s">
        <v>169</v>
      </c>
      <c r="E557" s="315">
        <v>44742</v>
      </c>
      <c r="F557" s="53">
        <v>41769</v>
      </c>
      <c r="G557" s="52">
        <v>44742</v>
      </c>
      <c r="H557" s="322">
        <f t="shared" si="9"/>
        <v>0</v>
      </c>
      <c r="I557" s="20" t="s">
        <v>217</v>
      </c>
    </row>
    <row r="558" spans="1:9" ht="15.75" x14ac:dyDescent="0.25">
      <c r="A558" s="269"/>
      <c r="B558" s="537" t="s">
        <v>2188</v>
      </c>
      <c r="C558" s="538" t="s">
        <v>3013</v>
      </c>
      <c r="D558" s="20" t="s">
        <v>83</v>
      </c>
      <c r="E558" s="315">
        <v>1293</v>
      </c>
      <c r="F558" s="53">
        <v>41767</v>
      </c>
      <c r="G558" s="52">
        <v>1293</v>
      </c>
      <c r="H558" s="322">
        <f t="shared" si="9"/>
        <v>0</v>
      </c>
      <c r="I558" s="20" t="s">
        <v>10</v>
      </c>
    </row>
    <row r="559" spans="1:9" ht="15.75" x14ac:dyDescent="0.25">
      <c r="A559" s="269"/>
      <c r="B559" s="537" t="s">
        <v>2190</v>
      </c>
      <c r="C559" s="538" t="s">
        <v>3013</v>
      </c>
      <c r="D559" s="539" t="s">
        <v>163</v>
      </c>
      <c r="E559" s="540">
        <v>24819</v>
      </c>
      <c r="F559" s="78" t="s">
        <v>3100</v>
      </c>
      <c r="G559" s="52">
        <v>24819</v>
      </c>
      <c r="H559" s="322">
        <f t="shared" si="9"/>
        <v>0</v>
      </c>
      <c r="I559" s="20" t="s">
        <v>10</v>
      </c>
    </row>
    <row r="560" spans="1:9" ht="15.75" x14ac:dyDescent="0.25">
      <c r="A560" s="269"/>
      <c r="B560" s="537" t="s">
        <v>2191</v>
      </c>
      <c r="C560" s="538" t="s">
        <v>3013</v>
      </c>
      <c r="D560" s="20" t="s">
        <v>71</v>
      </c>
      <c r="E560" s="315">
        <v>5259</v>
      </c>
      <c r="F560" s="317" t="s">
        <v>3101</v>
      </c>
      <c r="G560" s="52">
        <v>5259</v>
      </c>
      <c r="H560" s="322">
        <f t="shared" si="9"/>
        <v>0</v>
      </c>
      <c r="I560" s="20" t="s">
        <v>10</v>
      </c>
    </row>
    <row r="561" spans="1:9" ht="15.75" x14ac:dyDescent="0.25">
      <c r="A561" s="269"/>
      <c r="B561" s="537" t="s">
        <v>2192</v>
      </c>
      <c r="C561" s="538" t="s">
        <v>3013</v>
      </c>
      <c r="D561" s="20" t="s">
        <v>494</v>
      </c>
      <c r="E561" s="315">
        <v>1488</v>
      </c>
      <c r="F561" s="53">
        <v>41767</v>
      </c>
      <c r="G561" s="52">
        <v>1488</v>
      </c>
      <c r="H561" s="322">
        <f t="shared" si="9"/>
        <v>0</v>
      </c>
      <c r="I561" s="20" t="s">
        <v>10</v>
      </c>
    </row>
    <row r="562" spans="1:9" ht="15.75" x14ac:dyDescent="0.25">
      <c r="A562" s="269"/>
      <c r="B562" s="537" t="s">
        <v>2194</v>
      </c>
      <c r="C562" s="538" t="s">
        <v>3013</v>
      </c>
      <c r="D562" s="20" t="s">
        <v>2933</v>
      </c>
      <c r="E562" s="315">
        <v>9635</v>
      </c>
      <c r="F562" s="53">
        <v>41769</v>
      </c>
      <c r="G562" s="52">
        <v>9635</v>
      </c>
      <c r="H562" s="322">
        <f t="shared" si="9"/>
        <v>0</v>
      </c>
      <c r="I562" s="20" t="s">
        <v>217</v>
      </c>
    </row>
    <row r="563" spans="1:9" ht="15.75" x14ac:dyDescent="0.25">
      <c r="A563" s="269"/>
      <c r="B563" s="537" t="s">
        <v>2195</v>
      </c>
      <c r="C563" s="538" t="s">
        <v>3013</v>
      </c>
      <c r="D563" s="20" t="s">
        <v>3102</v>
      </c>
      <c r="E563" s="315">
        <v>17809</v>
      </c>
      <c r="F563" s="313" t="s">
        <v>3103</v>
      </c>
      <c r="G563" s="52">
        <v>17809</v>
      </c>
      <c r="H563" s="322">
        <f t="shared" si="9"/>
        <v>0</v>
      </c>
      <c r="I563" s="20" t="s">
        <v>10</v>
      </c>
    </row>
    <row r="564" spans="1:9" ht="15.75" x14ac:dyDescent="0.25">
      <c r="A564" s="269"/>
      <c r="B564" s="537" t="s">
        <v>2196</v>
      </c>
      <c r="C564" s="538" t="s">
        <v>3013</v>
      </c>
      <c r="D564" s="20" t="s">
        <v>74</v>
      </c>
      <c r="E564" s="315">
        <v>880</v>
      </c>
      <c r="F564" s="53">
        <v>41767</v>
      </c>
      <c r="G564" s="52">
        <v>880</v>
      </c>
      <c r="H564" s="322">
        <f t="shared" si="9"/>
        <v>0</v>
      </c>
      <c r="I564" s="20" t="s">
        <v>10</v>
      </c>
    </row>
    <row r="565" spans="1:9" ht="15.75" x14ac:dyDescent="0.25">
      <c r="A565" s="269"/>
      <c r="B565" s="537" t="s">
        <v>2198</v>
      </c>
      <c r="C565" s="538" t="s">
        <v>3013</v>
      </c>
      <c r="D565" s="20" t="s">
        <v>164</v>
      </c>
      <c r="E565" s="315">
        <v>3552</v>
      </c>
      <c r="F565" s="319" t="s">
        <v>3104</v>
      </c>
      <c r="G565" s="52">
        <v>3552</v>
      </c>
      <c r="H565" s="322">
        <f t="shared" si="9"/>
        <v>0</v>
      </c>
      <c r="I565" s="20" t="s">
        <v>10</v>
      </c>
    </row>
    <row r="566" spans="1:9" ht="15.75" x14ac:dyDescent="0.25">
      <c r="A566" s="269"/>
      <c r="B566" s="537" t="s">
        <v>2199</v>
      </c>
      <c r="C566" s="538" t="s">
        <v>3013</v>
      </c>
      <c r="D566" s="20" t="s">
        <v>546</v>
      </c>
      <c r="E566" s="315">
        <v>5039.5</v>
      </c>
      <c r="F566" s="53">
        <v>41769</v>
      </c>
      <c r="G566" s="52">
        <v>5039.5</v>
      </c>
      <c r="H566" s="322">
        <f t="shared" si="9"/>
        <v>0</v>
      </c>
      <c r="I566" s="20" t="s">
        <v>162</v>
      </c>
    </row>
    <row r="567" spans="1:9" ht="15.75" x14ac:dyDescent="0.25">
      <c r="A567" s="269"/>
      <c r="B567" s="537" t="s">
        <v>2200</v>
      </c>
      <c r="C567" s="538" t="s">
        <v>3013</v>
      </c>
      <c r="D567" s="20" t="s">
        <v>175</v>
      </c>
      <c r="E567" s="315">
        <v>6911.7</v>
      </c>
      <c r="F567" s="313" t="s">
        <v>3105</v>
      </c>
      <c r="G567" s="52">
        <v>6911.7</v>
      </c>
      <c r="H567" s="322">
        <f t="shared" si="9"/>
        <v>0</v>
      </c>
      <c r="I567" s="20" t="s">
        <v>10</v>
      </c>
    </row>
    <row r="568" spans="1:9" ht="15.75" x14ac:dyDescent="0.25">
      <c r="A568" s="269"/>
      <c r="B568" s="537" t="s">
        <v>2202</v>
      </c>
      <c r="C568" s="538" t="s">
        <v>3013</v>
      </c>
      <c r="D568" s="20" t="s">
        <v>2992</v>
      </c>
      <c r="E568" s="315">
        <v>25812</v>
      </c>
      <c r="F568" s="53">
        <v>41771</v>
      </c>
      <c r="G568" s="52">
        <v>25812</v>
      </c>
      <c r="H568" s="322">
        <f t="shared" si="9"/>
        <v>0</v>
      </c>
      <c r="I568" s="20" t="s">
        <v>21</v>
      </c>
    </row>
    <row r="569" spans="1:9" ht="15.75" x14ac:dyDescent="0.25">
      <c r="A569" s="269"/>
      <c r="B569" s="537" t="s">
        <v>2203</v>
      </c>
      <c r="C569" s="538" t="s">
        <v>3013</v>
      </c>
      <c r="D569" s="20" t="s">
        <v>68</v>
      </c>
      <c r="E569" s="315">
        <v>4887</v>
      </c>
      <c r="F569" s="53">
        <v>41769</v>
      </c>
      <c r="G569" s="52">
        <v>4887</v>
      </c>
      <c r="H569" s="322">
        <f t="shared" si="9"/>
        <v>0</v>
      </c>
      <c r="I569" s="20" t="s">
        <v>21</v>
      </c>
    </row>
    <row r="570" spans="1:9" ht="15.75" x14ac:dyDescent="0.25">
      <c r="A570" s="269"/>
      <c r="B570" s="537" t="s">
        <v>2204</v>
      </c>
      <c r="C570" s="538" t="s">
        <v>3013</v>
      </c>
      <c r="D570" s="20" t="s">
        <v>39</v>
      </c>
      <c r="E570" s="315">
        <v>1900</v>
      </c>
      <c r="F570" s="313" t="s">
        <v>3106</v>
      </c>
      <c r="G570" s="52">
        <v>1900</v>
      </c>
      <c r="H570" s="322">
        <f t="shared" si="9"/>
        <v>0</v>
      </c>
      <c r="I570" s="20" t="s">
        <v>10</v>
      </c>
    </row>
    <row r="571" spans="1:9" ht="15.75" x14ac:dyDescent="0.25">
      <c r="A571" s="269"/>
      <c r="B571" s="537" t="s">
        <v>2205</v>
      </c>
      <c r="C571" s="538" t="s">
        <v>3013</v>
      </c>
      <c r="D571" s="20" t="s">
        <v>3107</v>
      </c>
      <c r="E571" s="315">
        <v>23717</v>
      </c>
      <c r="F571" s="53">
        <v>41768</v>
      </c>
      <c r="G571" s="52">
        <v>23717</v>
      </c>
      <c r="H571" s="322">
        <f t="shared" si="9"/>
        <v>0</v>
      </c>
      <c r="I571" s="20" t="s">
        <v>65</v>
      </c>
    </row>
    <row r="572" spans="1:9" ht="15.75" x14ac:dyDescent="0.25">
      <c r="A572" s="269"/>
      <c r="B572" s="537" t="s">
        <v>2206</v>
      </c>
      <c r="C572" s="538" t="s">
        <v>3013</v>
      </c>
      <c r="D572" s="20" t="s">
        <v>22</v>
      </c>
      <c r="E572" s="315">
        <v>15544</v>
      </c>
      <c r="F572" s="53">
        <v>41769</v>
      </c>
      <c r="G572" s="52">
        <v>15544</v>
      </c>
      <c r="H572" s="322">
        <f t="shared" si="9"/>
        <v>0</v>
      </c>
      <c r="I572" s="20" t="s">
        <v>10</v>
      </c>
    </row>
    <row r="573" spans="1:9" ht="15.75" x14ac:dyDescent="0.25">
      <c r="A573" s="269"/>
      <c r="B573" s="537" t="s">
        <v>2207</v>
      </c>
      <c r="C573" s="538" t="s">
        <v>3013</v>
      </c>
      <c r="D573" s="20" t="s">
        <v>160</v>
      </c>
      <c r="E573" s="315">
        <v>36543</v>
      </c>
      <c r="F573" s="313" t="s">
        <v>3108</v>
      </c>
      <c r="G573" s="52">
        <v>36543</v>
      </c>
      <c r="H573" s="322">
        <f t="shared" si="9"/>
        <v>0</v>
      </c>
      <c r="I573" s="20" t="s">
        <v>162</v>
      </c>
    </row>
    <row r="574" spans="1:9" ht="15.75" x14ac:dyDescent="0.25">
      <c r="A574" s="269"/>
      <c r="B574" s="537" t="s">
        <v>2208</v>
      </c>
      <c r="C574" s="538" t="s">
        <v>3013</v>
      </c>
      <c r="D574" s="20" t="s">
        <v>1568</v>
      </c>
      <c r="E574" s="315">
        <v>4646</v>
      </c>
      <c r="F574" s="53">
        <v>41767</v>
      </c>
      <c r="G574" s="52">
        <v>4646</v>
      </c>
      <c r="H574" s="322">
        <f t="shared" si="9"/>
        <v>0</v>
      </c>
      <c r="I574" s="20" t="s">
        <v>10</v>
      </c>
    </row>
    <row r="575" spans="1:9" ht="15.75" x14ac:dyDescent="0.25">
      <c r="A575" s="269"/>
      <c r="B575" s="537" t="s">
        <v>2209</v>
      </c>
      <c r="C575" s="538" t="s">
        <v>3013</v>
      </c>
      <c r="D575" s="20" t="s">
        <v>250</v>
      </c>
      <c r="E575" s="315">
        <v>8074</v>
      </c>
      <c r="F575" s="512">
        <v>41769</v>
      </c>
      <c r="G575" s="355">
        <v>8074</v>
      </c>
      <c r="H575" s="322">
        <f t="shared" si="9"/>
        <v>0</v>
      </c>
      <c r="I575" s="20" t="s">
        <v>162</v>
      </c>
    </row>
    <row r="576" spans="1:9" ht="15.75" x14ac:dyDescent="0.25">
      <c r="A576" s="269"/>
      <c r="B576" s="537" t="s">
        <v>2210</v>
      </c>
      <c r="C576" s="538" t="s">
        <v>3013</v>
      </c>
      <c r="D576" s="20" t="s">
        <v>175</v>
      </c>
      <c r="E576" s="315">
        <v>3270</v>
      </c>
      <c r="F576" s="313" t="s">
        <v>3109</v>
      </c>
      <c r="G576" s="52">
        <v>3270</v>
      </c>
      <c r="H576" s="322">
        <f t="shared" si="9"/>
        <v>0</v>
      </c>
      <c r="I576" s="20" t="s">
        <v>162</v>
      </c>
    </row>
    <row r="577" spans="1:9" ht="15.75" x14ac:dyDescent="0.25">
      <c r="A577" s="269"/>
      <c r="B577" s="537" t="s">
        <v>2211</v>
      </c>
      <c r="C577" s="538" t="s">
        <v>3013</v>
      </c>
      <c r="D577" s="20" t="s">
        <v>269</v>
      </c>
      <c r="E577" s="315">
        <v>13894</v>
      </c>
      <c r="F577" s="512">
        <v>41769</v>
      </c>
      <c r="G577" s="355">
        <v>13894</v>
      </c>
      <c r="H577" s="322">
        <f t="shared" si="9"/>
        <v>0</v>
      </c>
      <c r="I577" s="18" t="s">
        <v>162</v>
      </c>
    </row>
    <row r="578" spans="1:9" ht="15.75" x14ac:dyDescent="0.25">
      <c r="A578" s="269"/>
      <c r="B578" s="537" t="s">
        <v>2212</v>
      </c>
      <c r="C578" s="538" t="s">
        <v>3013</v>
      </c>
      <c r="D578" s="20" t="s">
        <v>168</v>
      </c>
      <c r="E578" s="315">
        <v>28682</v>
      </c>
      <c r="F578" s="53">
        <v>41769</v>
      </c>
      <c r="G578" s="52">
        <v>28682</v>
      </c>
      <c r="H578" s="322">
        <f t="shared" si="9"/>
        <v>0</v>
      </c>
      <c r="I578" s="20" t="s">
        <v>162</v>
      </c>
    </row>
    <row r="579" spans="1:9" ht="15.75" x14ac:dyDescent="0.25">
      <c r="A579" s="269">
        <v>41768</v>
      </c>
      <c r="B579" s="537" t="s">
        <v>2213</v>
      </c>
      <c r="C579" s="538" t="s">
        <v>3013</v>
      </c>
      <c r="D579" s="20" t="s">
        <v>36</v>
      </c>
      <c r="E579" s="315">
        <v>30416.5</v>
      </c>
      <c r="F579" s="53">
        <v>41771</v>
      </c>
      <c r="G579" s="52">
        <v>30416.5</v>
      </c>
      <c r="H579" s="322">
        <f t="shared" si="9"/>
        <v>0</v>
      </c>
      <c r="I579" s="20" t="s">
        <v>10</v>
      </c>
    </row>
    <row r="580" spans="1:9" ht="15.75" x14ac:dyDescent="0.25">
      <c r="A580" s="269"/>
      <c r="B580" s="537" t="s">
        <v>2215</v>
      </c>
      <c r="C580" s="538" t="s">
        <v>3013</v>
      </c>
      <c r="D580" s="20" t="s">
        <v>269</v>
      </c>
      <c r="E580" s="315">
        <v>1047</v>
      </c>
      <c r="F580" s="53">
        <v>41768</v>
      </c>
      <c r="G580" s="52">
        <v>1047</v>
      </c>
      <c r="H580" s="322">
        <f t="shared" si="9"/>
        <v>0</v>
      </c>
      <c r="I580" s="20" t="s">
        <v>10</v>
      </c>
    </row>
    <row r="581" spans="1:9" ht="15.75" x14ac:dyDescent="0.25">
      <c r="A581" s="269"/>
      <c r="B581" s="537" t="s">
        <v>2217</v>
      </c>
      <c r="C581" s="538" t="s">
        <v>3013</v>
      </c>
      <c r="D581" s="20" t="s">
        <v>116</v>
      </c>
      <c r="E581" s="315">
        <v>3411</v>
      </c>
      <c r="F581" s="53">
        <v>41768</v>
      </c>
      <c r="G581" s="52">
        <v>3411</v>
      </c>
      <c r="H581" s="322">
        <f t="shared" si="9"/>
        <v>0</v>
      </c>
      <c r="I581" s="20" t="s">
        <v>10</v>
      </c>
    </row>
    <row r="582" spans="1:9" ht="15.75" x14ac:dyDescent="0.25">
      <c r="A582" s="269"/>
      <c r="B582" s="537" t="s">
        <v>2218</v>
      </c>
      <c r="C582" s="538" t="s">
        <v>3013</v>
      </c>
      <c r="D582" s="20" t="s">
        <v>650</v>
      </c>
      <c r="E582" s="315">
        <v>6110.5</v>
      </c>
      <c r="F582" s="53">
        <v>41768</v>
      </c>
      <c r="G582" s="52">
        <v>6110.5</v>
      </c>
      <c r="H582" s="322">
        <f t="shared" si="9"/>
        <v>0</v>
      </c>
      <c r="I582" s="20" t="s">
        <v>12</v>
      </c>
    </row>
    <row r="583" spans="1:9" ht="15.75" x14ac:dyDescent="0.25">
      <c r="A583" s="269"/>
      <c r="B583" s="537" t="s">
        <v>2219</v>
      </c>
      <c r="C583" s="538" t="s">
        <v>3013</v>
      </c>
      <c r="D583" s="539" t="s">
        <v>3110</v>
      </c>
      <c r="E583" s="540">
        <v>1118</v>
      </c>
      <c r="F583" s="53">
        <v>41768</v>
      </c>
      <c r="G583" s="355">
        <v>1118</v>
      </c>
      <c r="H583" s="322">
        <f t="shared" ref="H583:H646" si="10">E583-G583</f>
        <v>0</v>
      </c>
      <c r="I583" s="20" t="s">
        <v>10</v>
      </c>
    </row>
    <row r="584" spans="1:9" ht="15.75" x14ac:dyDescent="0.25">
      <c r="A584" s="269"/>
      <c r="B584" s="537" t="s">
        <v>2221</v>
      </c>
      <c r="C584" s="538" t="s">
        <v>3013</v>
      </c>
      <c r="D584" s="20" t="s">
        <v>49</v>
      </c>
      <c r="E584" s="315">
        <v>9207</v>
      </c>
      <c r="F584" s="317" t="s">
        <v>3803</v>
      </c>
      <c r="G584" s="326">
        <v>9207</v>
      </c>
      <c r="H584" s="322">
        <f t="shared" si="10"/>
        <v>0</v>
      </c>
      <c r="I584" s="20" t="s">
        <v>3111</v>
      </c>
    </row>
    <row r="585" spans="1:9" ht="15.75" x14ac:dyDescent="0.25">
      <c r="A585" s="269"/>
      <c r="B585" s="537" t="s">
        <v>2223</v>
      </c>
      <c r="C585" s="538" t="s">
        <v>3013</v>
      </c>
      <c r="D585" s="20" t="s">
        <v>49</v>
      </c>
      <c r="E585" s="315">
        <v>3826</v>
      </c>
      <c r="F585" s="53">
        <v>41768</v>
      </c>
      <c r="G585" s="52">
        <v>3826</v>
      </c>
      <c r="H585" s="322">
        <f t="shared" si="10"/>
        <v>0</v>
      </c>
      <c r="I585" s="20" t="s">
        <v>10</v>
      </c>
    </row>
    <row r="586" spans="1:9" ht="15.75" x14ac:dyDescent="0.25">
      <c r="A586" s="269"/>
      <c r="B586" s="537" t="s">
        <v>2224</v>
      </c>
      <c r="C586" s="538" t="s">
        <v>3013</v>
      </c>
      <c r="D586" s="20" t="s">
        <v>55</v>
      </c>
      <c r="E586" s="315">
        <v>9644.7999999999993</v>
      </c>
      <c r="F586" s="53">
        <v>41768</v>
      </c>
      <c r="G586" s="52">
        <v>9644.7999999999993</v>
      </c>
      <c r="H586" s="322">
        <f t="shared" si="10"/>
        <v>0</v>
      </c>
      <c r="I586" s="20" t="s">
        <v>10</v>
      </c>
    </row>
    <row r="587" spans="1:9" ht="15.75" x14ac:dyDescent="0.25">
      <c r="A587" s="269"/>
      <c r="B587" s="537" t="s">
        <v>2225</v>
      </c>
      <c r="C587" s="538" t="s">
        <v>3013</v>
      </c>
      <c r="D587" s="20" t="s">
        <v>110</v>
      </c>
      <c r="E587" s="315">
        <v>44479.5</v>
      </c>
      <c r="F587" s="53">
        <v>41773</v>
      </c>
      <c r="G587" s="52">
        <v>44479.5</v>
      </c>
      <c r="H587" s="322">
        <f t="shared" si="10"/>
        <v>0</v>
      </c>
      <c r="I587" s="20" t="s">
        <v>217</v>
      </c>
    </row>
    <row r="588" spans="1:9" ht="15.75" x14ac:dyDescent="0.25">
      <c r="A588" s="269"/>
      <c r="B588" s="537" t="s">
        <v>2226</v>
      </c>
      <c r="C588" s="538" t="s">
        <v>3013</v>
      </c>
      <c r="D588" s="20" t="s">
        <v>49</v>
      </c>
      <c r="E588" s="315">
        <v>505</v>
      </c>
      <c r="F588" s="53">
        <v>41768</v>
      </c>
      <c r="G588" s="52">
        <v>505</v>
      </c>
      <c r="H588" s="322">
        <f t="shared" si="10"/>
        <v>0</v>
      </c>
      <c r="I588" s="20" t="s">
        <v>10</v>
      </c>
    </row>
    <row r="589" spans="1:9" ht="15.75" x14ac:dyDescent="0.25">
      <c r="A589" s="269"/>
      <c r="B589" s="537" t="s">
        <v>2227</v>
      </c>
      <c r="C589" s="538" t="s">
        <v>3013</v>
      </c>
      <c r="D589" s="20" t="s">
        <v>22</v>
      </c>
      <c r="E589" s="315">
        <v>5860.5</v>
      </c>
      <c r="F589" s="53">
        <v>41769</v>
      </c>
      <c r="G589" s="52">
        <v>5860.5</v>
      </c>
      <c r="H589" s="322">
        <f t="shared" si="10"/>
        <v>0</v>
      </c>
      <c r="I589" s="20" t="s">
        <v>10</v>
      </c>
    </row>
    <row r="590" spans="1:9" ht="15.75" x14ac:dyDescent="0.25">
      <c r="A590" s="269"/>
      <c r="B590" s="537" t="s">
        <v>2228</v>
      </c>
      <c r="C590" s="538" t="s">
        <v>3013</v>
      </c>
      <c r="D590" s="20" t="s">
        <v>260</v>
      </c>
      <c r="E590" s="315">
        <v>3020</v>
      </c>
      <c r="F590" s="53">
        <v>41768</v>
      </c>
      <c r="G590" s="52">
        <v>3020</v>
      </c>
      <c r="H590" s="322">
        <f t="shared" si="10"/>
        <v>0</v>
      </c>
      <c r="I590" s="20" t="s">
        <v>12</v>
      </c>
    </row>
    <row r="591" spans="1:9" ht="15.75" x14ac:dyDescent="0.25">
      <c r="A591" s="269"/>
      <c r="B591" s="537" t="s">
        <v>2229</v>
      </c>
      <c r="C591" s="538" t="s">
        <v>3013</v>
      </c>
      <c r="D591" s="20" t="s">
        <v>8</v>
      </c>
      <c r="E591" s="315">
        <v>731</v>
      </c>
      <c r="F591" s="53">
        <v>41768</v>
      </c>
      <c r="G591" s="52">
        <v>731</v>
      </c>
      <c r="H591" s="322">
        <f t="shared" si="10"/>
        <v>0</v>
      </c>
      <c r="I591" s="20" t="s">
        <v>10</v>
      </c>
    </row>
    <row r="592" spans="1:9" ht="15.75" x14ac:dyDescent="0.25">
      <c r="A592" s="269"/>
      <c r="B592" s="537" t="s">
        <v>2230</v>
      </c>
      <c r="C592" s="538" t="s">
        <v>3013</v>
      </c>
      <c r="D592" s="20" t="s">
        <v>163</v>
      </c>
      <c r="E592" s="315">
        <v>2892</v>
      </c>
      <c r="F592" s="53">
        <v>41768</v>
      </c>
      <c r="G592" s="52">
        <v>2892</v>
      </c>
      <c r="H592" s="322">
        <f t="shared" si="10"/>
        <v>0</v>
      </c>
      <c r="I592" s="20" t="s">
        <v>10</v>
      </c>
    </row>
    <row r="593" spans="1:9" ht="15.75" x14ac:dyDescent="0.25">
      <c r="A593" s="269"/>
      <c r="B593" s="537" t="s">
        <v>2231</v>
      </c>
      <c r="C593" s="538" t="s">
        <v>3013</v>
      </c>
      <c r="D593" s="20" t="s">
        <v>28</v>
      </c>
      <c r="E593" s="315">
        <v>3961</v>
      </c>
      <c r="F593" s="53">
        <v>41768</v>
      </c>
      <c r="G593" s="52">
        <v>3961</v>
      </c>
      <c r="H593" s="322">
        <f t="shared" si="10"/>
        <v>0</v>
      </c>
      <c r="I593" s="20" t="s">
        <v>10</v>
      </c>
    </row>
    <row r="594" spans="1:9" ht="15.75" x14ac:dyDescent="0.25">
      <c r="A594" s="269"/>
      <c r="B594" s="537" t="s">
        <v>2232</v>
      </c>
      <c r="C594" s="538" t="s">
        <v>3013</v>
      </c>
      <c r="D594" s="20" t="s">
        <v>16</v>
      </c>
      <c r="E594" s="315">
        <v>241624</v>
      </c>
      <c r="F594" s="53">
        <v>41781</v>
      </c>
      <c r="G594" s="52">
        <v>241624</v>
      </c>
      <c r="H594" s="322">
        <f t="shared" si="10"/>
        <v>0</v>
      </c>
      <c r="I594" s="20" t="s">
        <v>10</v>
      </c>
    </row>
    <row r="595" spans="1:9" ht="15.75" x14ac:dyDescent="0.25">
      <c r="A595" s="269"/>
      <c r="B595" s="537" t="s">
        <v>2233</v>
      </c>
      <c r="C595" s="538" t="s">
        <v>3013</v>
      </c>
      <c r="D595" s="20" t="s">
        <v>123</v>
      </c>
      <c r="E595" s="315">
        <v>5135</v>
      </c>
      <c r="F595" s="53">
        <v>41768</v>
      </c>
      <c r="G595" s="52">
        <v>5135</v>
      </c>
      <c r="H595" s="322">
        <f t="shared" si="10"/>
        <v>0</v>
      </c>
      <c r="I595" s="20" t="s">
        <v>10</v>
      </c>
    </row>
    <row r="596" spans="1:9" ht="15.75" x14ac:dyDescent="0.25">
      <c r="A596" s="269"/>
      <c r="B596" s="537" t="s">
        <v>2234</v>
      </c>
      <c r="C596" s="538" t="s">
        <v>3013</v>
      </c>
      <c r="D596" s="547" t="s">
        <v>199</v>
      </c>
      <c r="E596" s="544">
        <v>8035</v>
      </c>
      <c r="F596" s="53">
        <v>41771</v>
      </c>
      <c r="G596" s="52">
        <v>8035</v>
      </c>
      <c r="H596" s="322">
        <f t="shared" si="10"/>
        <v>0</v>
      </c>
      <c r="I596" s="20" t="s">
        <v>10</v>
      </c>
    </row>
    <row r="597" spans="1:9" ht="15.75" x14ac:dyDescent="0.25">
      <c r="A597" s="269"/>
      <c r="B597" s="537" t="s">
        <v>2235</v>
      </c>
      <c r="C597" s="538" t="s">
        <v>3013</v>
      </c>
      <c r="D597" s="20" t="s">
        <v>50</v>
      </c>
      <c r="E597" s="18">
        <v>5997</v>
      </c>
      <c r="F597" s="53">
        <v>41769</v>
      </c>
      <c r="G597" s="52">
        <v>5997</v>
      </c>
      <c r="H597" s="322">
        <f t="shared" si="10"/>
        <v>0</v>
      </c>
      <c r="I597" s="20" t="s">
        <v>10</v>
      </c>
    </row>
    <row r="598" spans="1:9" ht="15.75" x14ac:dyDescent="0.25">
      <c r="A598" s="263"/>
      <c r="B598" s="537" t="s">
        <v>2236</v>
      </c>
      <c r="C598" s="538" t="s">
        <v>3013</v>
      </c>
      <c r="D598" s="36" t="s">
        <v>8</v>
      </c>
      <c r="E598" s="40">
        <v>3438</v>
      </c>
      <c r="F598" s="541">
        <v>41768</v>
      </c>
      <c r="G598" s="38">
        <v>3438</v>
      </c>
      <c r="H598" s="322">
        <f t="shared" si="10"/>
        <v>0</v>
      </c>
      <c r="I598" s="32" t="s">
        <v>10</v>
      </c>
    </row>
    <row r="599" spans="1:9" ht="15.75" x14ac:dyDescent="0.25">
      <c r="A599" s="263"/>
      <c r="B599" s="537" t="s">
        <v>2239</v>
      </c>
      <c r="C599" s="538" t="s">
        <v>3013</v>
      </c>
      <c r="D599" s="36" t="s">
        <v>215</v>
      </c>
      <c r="E599" s="380">
        <v>40</v>
      </c>
      <c r="F599" s="541">
        <v>41768</v>
      </c>
      <c r="G599" s="38">
        <v>40</v>
      </c>
      <c r="H599" s="322">
        <f t="shared" si="10"/>
        <v>0</v>
      </c>
      <c r="I599" s="32" t="s">
        <v>10</v>
      </c>
    </row>
    <row r="600" spans="1:9" ht="15.75" x14ac:dyDescent="0.25">
      <c r="A600" s="332"/>
      <c r="B600" s="537" t="s">
        <v>2241</v>
      </c>
      <c r="C600" s="538" t="s">
        <v>3013</v>
      </c>
      <c r="D600" s="36" t="s">
        <v>66</v>
      </c>
      <c r="E600" s="380">
        <v>1797.5</v>
      </c>
      <c r="F600" s="541">
        <v>41769</v>
      </c>
      <c r="G600" s="38">
        <v>1797.5</v>
      </c>
      <c r="H600" s="322">
        <f t="shared" si="10"/>
        <v>0</v>
      </c>
      <c r="I600" s="32" t="s">
        <v>10</v>
      </c>
    </row>
    <row r="601" spans="1:9" ht="15.75" x14ac:dyDescent="0.25">
      <c r="A601" s="269"/>
      <c r="B601" s="537" t="s">
        <v>2242</v>
      </c>
      <c r="C601" s="538" t="s">
        <v>3013</v>
      </c>
      <c r="D601" s="20" t="s">
        <v>48</v>
      </c>
      <c r="E601" s="315">
        <v>925</v>
      </c>
      <c r="F601" s="53">
        <v>41769</v>
      </c>
      <c r="G601" s="52">
        <v>925</v>
      </c>
      <c r="H601" s="322">
        <f t="shared" si="10"/>
        <v>0</v>
      </c>
      <c r="I601" s="20" t="s">
        <v>10</v>
      </c>
    </row>
    <row r="602" spans="1:9" ht="15.75" x14ac:dyDescent="0.25">
      <c r="A602" s="269"/>
      <c r="B602" s="537" t="s">
        <v>2244</v>
      </c>
      <c r="C602" s="538" t="s">
        <v>3013</v>
      </c>
      <c r="D602" s="20" t="s">
        <v>119</v>
      </c>
      <c r="E602" s="315">
        <v>3919</v>
      </c>
      <c r="F602" s="53">
        <v>41769</v>
      </c>
      <c r="G602" s="52">
        <v>3919</v>
      </c>
      <c r="H602" s="322">
        <f t="shared" si="10"/>
        <v>0</v>
      </c>
      <c r="I602" s="20" t="s">
        <v>10</v>
      </c>
    </row>
    <row r="603" spans="1:9" ht="15.75" x14ac:dyDescent="0.25">
      <c r="A603" s="269"/>
      <c r="B603" s="537" t="s">
        <v>2245</v>
      </c>
      <c r="C603" s="538" t="s">
        <v>3013</v>
      </c>
      <c r="D603" s="20" t="s">
        <v>130</v>
      </c>
      <c r="E603" s="315">
        <v>7489.5</v>
      </c>
      <c r="F603" s="78" t="s">
        <v>3112</v>
      </c>
      <c r="G603" s="52">
        <v>7489.5</v>
      </c>
      <c r="H603" s="322">
        <f t="shared" si="10"/>
        <v>0</v>
      </c>
      <c r="I603" s="20" t="s">
        <v>10</v>
      </c>
    </row>
    <row r="604" spans="1:9" ht="15.75" x14ac:dyDescent="0.25">
      <c r="A604" s="269"/>
      <c r="B604" s="537" t="s">
        <v>2246</v>
      </c>
      <c r="C604" s="538" t="s">
        <v>3013</v>
      </c>
      <c r="D604" s="20" t="s">
        <v>36</v>
      </c>
      <c r="E604" s="315">
        <v>31252</v>
      </c>
      <c r="F604" s="53">
        <v>41771</v>
      </c>
      <c r="G604" s="52">
        <v>31252</v>
      </c>
      <c r="H604" s="322">
        <f t="shared" si="10"/>
        <v>0</v>
      </c>
      <c r="I604" s="20" t="s">
        <v>10</v>
      </c>
    </row>
    <row r="605" spans="1:9" ht="15.75" x14ac:dyDescent="0.25">
      <c r="A605" s="269"/>
      <c r="B605" s="537" t="s">
        <v>2247</v>
      </c>
      <c r="C605" s="538" t="s">
        <v>3013</v>
      </c>
      <c r="D605" s="517" t="s">
        <v>53</v>
      </c>
      <c r="E605" s="518">
        <v>0</v>
      </c>
      <c r="F605" s="53"/>
      <c r="G605" s="52"/>
      <c r="H605" s="322">
        <f t="shared" si="10"/>
        <v>0</v>
      </c>
      <c r="I605" s="20" t="s">
        <v>3098</v>
      </c>
    </row>
    <row r="606" spans="1:9" ht="15.75" x14ac:dyDescent="0.25">
      <c r="A606" s="269"/>
      <c r="B606" s="537" t="s">
        <v>2248</v>
      </c>
      <c r="C606" s="538" t="s">
        <v>3013</v>
      </c>
      <c r="D606" s="548" t="s">
        <v>123</v>
      </c>
      <c r="E606" s="549">
        <v>1285</v>
      </c>
      <c r="F606" s="53">
        <v>41768</v>
      </c>
      <c r="G606" s="52">
        <v>1285</v>
      </c>
      <c r="H606" s="322">
        <f t="shared" si="10"/>
        <v>0</v>
      </c>
      <c r="I606" s="20" t="s">
        <v>10</v>
      </c>
    </row>
    <row r="607" spans="1:9" ht="15.75" x14ac:dyDescent="0.25">
      <c r="A607" s="269"/>
      <c r="B607" s="537" t="s">
        <v>2249</v>
      </c>
      <c r="C607" s="538" t="s">
        <v>3013</v>
      </c>
      <c r="D607" s="20" t="s">
        <v>66</v>
      </c>
      <c r="E607" s="315">
        <v>568</v>
      </c>
      <c r="F607" s="53">
        <v>41769</v>
      </c>
      <c r="G607" s="52">
        <v>568</v>
      </c>
      <c r="H607" s="322">
        <f t="shared" si="10"/>
        <v>0</v>
      </c>
      <c r="I607" s="20" t="s">
        <v>10</v>
      </c>
    </row>
    <row r="608" spans="1:9" ht="15.75" x14ac:dyDescent="0.25">
      <c r="A608" s="269"/>
      <c r="B608" s="537" t="s">
        <v>2250</v>
      </c>
      <c r="C608" s="538" t="s">
        <v>3013</v>
      </c>
      <c r="D608" s="20" t="s">
        <v>366</v>
      </c>
      <c r="E608" s="315">
        <v>2217</v>
      </c>
      <c r="F608" s="53">
        <v>41769</v>
      </c>
      <c r="G608" s="52">
        <v>2217</v>
      </c>
      <c r="H608" s="322">
        <f t="shared" si="10"/>
        <v>0</v>
      </c>
      <c r="I608" s="20" t="s">
        <v>10</v>
      </c>
    </row>
    <row r="609" spans="1:9" ht="15.75" x14ac:dyDescent="0.25">
      <c r="A609" s="269"/>
      <c r="B609" s="537" t="s">
        <v>2251</v>
      </c>
      <c r="C609" s="538" t="s">
        <v>3013</v>
      </c>
      <c r="D609" s="20" t="s">
        <v>19</v>
      </c>
      <c r="E609" s="315">
        <v>675406.54</v>
      </c>
      <c r="F609" s="505"/>
      <c r="G609" s="506"/>
      <c r="H609" s="322">
        <f t="shared" si="10"/>
        <v>675406.54</v>
      </c>
      <c r="I609" s="20" t="s">
        <v>10</v>
      </c>
    </row>
    <row r="610" spans="1:9" ht="15.75" x14ac:dyDescent="0.25">
      <c r="A610" s="269"/>
      <c r="B610" s="537" t="s">
        <v>2252</v>
      </c>
      <c r="C610" s="538" t="s">
        <v>3013</v>
      </c>
      <c r="D610" s="20" t="s">
        <v>8</v>
      </c>
      <c r="E610" s="315">
        <v>561.5</v>
      </c>
      <c r="F610" s="512">
        <v>41768</v>
      </c>
      <c r="G610" s="355">
        <v>561.5</v>
      </c>
      <c r="H610" s="322">
        <f t="shared" si="10"/>
        <v>0</v>
      </c>
      <c r="I610" s="20" t="s">
        <v>10</v>
      </c>
    </row>
    <row r="611" spans="1:9" ht="15.75" x14ac:dyDescent="0.25">
      <c r="A611" s="269"/>
      <c r="B611" s="537" t="s">
        <v>2253</v>
      </c>
      <c r="C611" s="538" t="s">
        <v>3013</v>
      </c>
      <c r="D611" s="20" t="s">
        <v>51</v>
      </c>
      <c r="E611" s="315">
        <v>1008</v>
      </c>
      <c r="F611" s="512">
        <v>41768</v>
      </c>
      <c r="G611" s="355">
        <v>1008</v>
      </c>
      <c r="H611" s="322">
        <f t="shared" si="10"/>
        <v>0</v>
      </c>
      <c r="I611" s="20" t="s">
        <v>10</v>
      </c>
    </row>
    <row r="612" spans="1:9" ht="15.75" x14ac:dyDescent="0.25">
      <c r="A612" s="269"/>
      <c r="B612" s="537" t="s">
        <v>2254</v>
      </c>
      <c r="C612" s="538" t="s">
        <v>3013</v>
      </c>
      <c r="D612" s="517" t="s">
        <v>53</v>
      </c>
      <c r="E612" s="518">
        <v>0</v>
      </c>
      <c r="F612" s="53"/>
      <c r="G612" s="52"/>
      <c r="H612" s="322">
        <f t="shared" si="10"/>
        <v>0</v>
      </c>
      <c r="I612" s="20" t="s">
        <v>3098</v>
      </c>
    </row>
    <row r="613" spans="1:9" ht="15.75" x14ac:dyDescent="0.25">
      <c r="A613" s="269"/>
      <c r="B613" s="537" t="s">
        <v>2256</v>
      </c>
      <c r="C613" s="538" t="s">
        <v>3013</v>
      </c>
      <c r="D613" s="20" t="s">
        <v>34</v>
      </c>
      <c r="E613" s="315">
        <v>621</v>
      </c>
      <c r="F613" s="53">
        <v>41769</v>
      </c>
      <c r="G613" s="52">
        <v>621</v>
      </c>
      <c r="H613" s="322">
        <f t="shared" si="10"/>
        <v>0</v>
      </c>
      <c r="I613" s="20" t="s">
        <v>10</v>
      </c>
    </row>
    <row r="614" spans="1:9" ht="15.75" x14ac:dyDescent="0.25">
      <c r="A614" s="269"/>
      <c r="B614" s="537" t="s">
        <v>2257</v>
      </c>
      <c r="C614" s="538" t="s">
        <v>3013</v>
      </c>
      <c r="D614" s="20" t="s">
        <v>108</v>
      </c>
      <c r="E614" s="315">
        <v>11231</v>
      </c>
      <c r="F614" s="53">
        <v>41769</v>
      </c>
      <c r="G614" s="52">
        <v>11231</v>
      </c>
      <c r="H614" s="322">
        <f t="shared" si="10"/>
        <v>0</v>
      </c>
      <c r="I614" s="20" t="s">
        <v>10</v>
      </c>
    </row>
    <row r="615" spans="1:9" ht="15.75" x14ac:dyDescent="0.25">
      <c r="A615" s="269"/>
      <c r="B615" s="537" t="s">
        <v>2258</v>
      </c>
      <c r="C615" s="538" t="s">
        <v>3013</v>
      </c>
      <c r="D615" s="20" t="s">
        <v>8</v>
      </c>
      <c r="E615" s="315">
        <v>1937</v>
      </c>
      <c r="F615" s="53">
        <v>41768</v>
      </c>
      <c r="G615" s="52">
        <v>1937</v>
      </c>
      <c r="H615" s="322">
        <f t="shared" si="10"/>
        <v>0</v>
      </c>
      <c r="I615" s="20" t="s">
        <v>10</v>
      </c>
    </row>
    <row r="616" spans="1:9" ht="15.75" x14ac:dyDescent="0.25">
      <c r="A616" s="269"/>
      <c r="B616" s="537" t="s">
        <v>2259</v>
      </c>
      <c r="C616" s="538" t="s">
        <v>3013</v>
      </c>
      <c r="D616" s="20" t="s">
        <v>57</v>
      </c>
      <c r="E616" s="315">
        <v>1880</v>
      </c>
      <c r="F616" s="53">
        <v>41769</v>
      </c>
      <c r="G616" s="52">
        <v>1880</v>
      </c>
      <c r="H616" s="322">
        <f t="shared" si="10"/>
        <v>0</v>
      </c>
      <c r="I616" s="20" t="s">
        <v>12</v>
      </c>
    </row>
    <row r="617" spans="1:9" ht="15.75" x14ac:dyDescent="0.25">
      <c r="A617" s="269"/>
      <c r="B617" s="537" t="s">
        <v>2260</v>
      </c>
      <c r="C617" s="538" t="s">
        <v>3013</v>
      </c>
      <c r="D617" s="20" t="s">
        <v>338</v>
      </c>
      <c r="E617" s="315">
        <v>713</v>
      </c>
      <c r="F617" s="53">
        <v>41769</v>
      </c>
      <c r="G617" s="52">
        <v>713</v>
      </c>
      <c r="H617" s="322">
        <f t="shared" si="10"/>
        <v>0</v>
      </c>
      <c r="I617" s="20" t="s">
        <v>12</v>
      </c>
    </row>
    <row r="618" spans="1:9" ht="15.75" x14ac:dyDescent="0.25">
      <c r="A618" s="269"/>
      <c r="B618" s="537" t="s">
        <v>2261</v>
      </c>
      <c r="C618" s="538" t="s">
        <v>3013</v>
      </c>
      <c r="D618" s="20" t="s">
        <v>89</v>
      </c>
      <c r="E618" s="315">
        <v>18045.5</v>
      </c>
      <c r="F618" s="53">
        <v>41769</v>
      </c>
      <c r="G618" s="52">
        <v>18045.5</v>
      </c>
      <c r="H618" s="322">
        <f t="shared" si="10"/>
        <v>0</v>
      </c>
      <c r="I618" s="20" t="s">
        <v>12</v>
      </c>
    </row>
    <row r="619" spans="1:9" ht="15.75" x14ac:dyDescent="0.25">
      <c r="A619" s="269"/>
      <c r="B619" s="537" t="s">
        <v>2262</v>
      </c>
      <c r="C619" s="538" t="s">
        <v>3013</v>
      </c>
      <c r="D619" s="20" t="s">
        <v>11</v>
      </c>
      <c r="E619" s="315">
        <v>52965</v>
      </c>
      <c r="F619" s="53">
        <v>41788</v>
      </c>
      <c r="G619" s="52">
        <v>52965</v>
      </c>
      <c r="H619" s="322">
        <f t="shared" si="10"/>
        <v>0</v>
      </c>
      <c r="I619" s="20" t="s">
        <v>10</v>
      </c>
    </row>
    <row r="620" spans="1:9" ht="15.75" x14ac:dyDescent="0.25">
      <c r="A620" s="269"/>
      <c r="B620" s="537" t="s">
        <v>2263</v>
      </c>
      <c r="C620" s="538" t="s">
        <v>3013</v>
      </c>
      <c r="D620" s="20" t="s">
        <v>652</v>
      </c>
      <c r="E620" s="315">
        <v>9930</v>
      </c>
      <c r="F620" s="53">
        <v>41768</v>
      </c>
      <c r="G620" s="52">
        <v>9930</v>
      </c>
      <c r="H620" s="322">
        <f t="shared" si="10"/>
        <v>0</v>
      </c>
      <c r="I620" s="20" t="s">
        <v>10</v>
      </c>
    </row>
    <row r="621" spans="1:9" ht="15.75" x14ac:dyDescent="0.25">
      <c r="A621" s="269"/>
      <c r="B621" s="537" t="s">
        <v>2264</v>
      </c>
      <c r="C621" s="538" t="s">
        <v>3013</v>
      </c>
      <c r="D621" s="20" t="s">
        <v>58</v>
      </c>
      <c r="E621" s="315">
        <v>8571</v>
      </c>
      <c r="F621" s="512">
        <v>41769</v>
      </c>
      <c r="G621" s="52">
        <v>8571</v>
      </c>
      <c r="H621" s="322">
        <f t="shared" si="10"/>
        <v>0</v>
      </c>
      <c r="I621" s="20" t="s">
        <v>12</v>
      </c>
    </row>
    <row r="622" spans="1:9" ht="15.75" x14ac:dyDescent="0.25">
      <c r="A622" s="269"/>
      <c r="B622" s="537" t="s">
        <v>2265</v>
      </c>
      <c r="C622" s="538" t="s">
        <v>3013</v>
      </c>
      <c r="D622" s="20" t="s">
        <v>136</v>
      </c>
      <c r="E622" s="315">
        <v>2875</v>
      </c>
      <c r="F622" s="53">
        <v>41768</v>
      </c>
      <c r="G622" s="52">
        <v>2875</v>
      </c>
      <c r="H622" s="322">
        <f t="shared" si="10"/>
        <v>0</v>
      </c>
      <c r="I622" s="20" t="s">
        <v>10</v>
      </c>
    </row>
    <row r="623" spans="1:9" ht="15.75" x14ac:dyDescent="0.25">
      <c r="A623" s="269"/>
      <c r="B623" s="537" t="s">
        <v>2266</v>
      </c>
      <c r="C623" s="538" t="s">
        <v>3013</v>
      </c>
      <c r="D623" s="20" t="s">
        <v>54</v>
      </c>
      <c r="E623" s="315">
        <v>6588</v>
      </c>
      <c r="F623" s="53">
        <v>41769</v>
      </c>
      <c r="G623" s="52">
        <v>6588</v>
      </c>
      <c r="H623" s="322">
        <f t="shared" si="10"/>
        <v>0</v>
      </c>
      <c r="I623" s="20" t="s">
        <v>12</v>
      </c>
    </row>
    <row r="624" spans="1:9" ht="15.75" x14ac:dyDescent="0.25">
      <c r="A624" s="269"/>
      <c r="B624" s="537" t="s">
        <v>2267</v>
      </c>
      <c r="C624" s="538" t="s">
        <v>3013</v>
      </c>
      <c r="D624" s="20" t="s">
        <v>338</v>
      </c>
      <c r="E624" s="315">
        <v>938.5</v>
      </c>
      <c r="F624" s="53">
        <v>41768</v>
      </c>
      <c r="G624" s="52">
        <v>938.5</v>
      </c>
      <c r="H624" s="322">
        <f t="shared" si="10"/>
        <v>0</v>
      </c>
      <c r="I624" s="20" t="s">
        <v>10</v>
      </c>
    </row>
    <row r="625" spans="1:9" ht="15.75" x14ac:dyDescent="0.25">
      <c r="A625" s="269"/>
      <c r="B625" s="537" t="s">
        <v>2268</v>
      </c>
      <c r="C625" s="538" t="s">
        <v>3013</v>
      </c>
      <c r="D625" s="20" t="s">
        <v>98</v>
      </c>
      <c r="E625" s="315">
        <v>2890.5</v>
      </c>
      <c r="F625" s="53">
        <v>41768</v>
      </c>
      <c r="G625" s="52">
        <v>2890.5</v>
      </c>
      <c r="H625" s="322">
        <f t="shared" si="10"/>
        <v>0</v>
      </c>
      <c r="I625" s="20" t="s">
        <v>10</v>
      </c>
    </row>
    <row r="626" spans="1:9" ht="15.75" x14ac:dyDescent="0.25">
      <c r="A626" s="269"/>
      <c r="B626" s="537" t="s">
        <v>2269</v>
      </c>
      <c r="C626" s="538" t="s">
        <v>3013</v>
      </c>
      <c r="D626" s="20" t="s">
        <v>1793</v>
      </c>
      <c r="E626" s="315">
        <v>5343</v>
      </c>
      <c r="F626" s="53">
        <v>41769</v>
      </c>
      <c r="G626" s="52">
        <v>5343</v>
      </c>
      <c r="H626" s="322">
        <f t="shared" si="10"/>
        <v>0</v>
      </c>
      <c r="I626" s="20" t="s">
        <v>12</v>
      </c>
    </row>
    <row r="627" spans="1:9" ht="15.75" x14ac:dyDescent="0.25">
      <c r="A627" s="269"/>
      <c r="B627" s="537" t="s">
        <v>2271</v>
      </c>
      <c r="C627" s="538" t="s">
        <v>3013</v>
      </c>
      <c r="D627" s="20" t="s">
        <v>144</v>
      </c>
      <c r="E627" s="315">
        <v>6136.5</v>
      </c>
      <c r="F627" s="53">
        <v>41769</v>
      </c>
      <c r="G627" s="52">
        <v>6136.5</v>
      </c>
      <c r="H627" s="322">
        <f t="shared" si="10"/>
        <v>0</v>
      </c>
      <c r="I627" s="40" t="s">
        <v>10</v>
      </c>
    </row>
    <row r="628" spans="1:9" ht="15.75" x14ac:dyDescent="0.25">
      <c r="A628" s="269"/>
      <c r="B628" s="537" t="s">
        <v>2272</v>
      </c>
      <c r="C628" s="538" t="s">
        <v>3013</v>
      </c>
      <c r="D628" s="20" t="s">
        <v>106</v>
      </c>
      <c r="E628" s="315">
        <v>70902.8</v>
      </c>
      <c r="F628" s="53">
        <v>41773</v>
      </c>
      <c r="G628" s="52">
        <v>70902.8</v>
      </c>
      <c r="H628" s="322">
        <f t="shared" si="10"/>
        <v>0</v>
      </c>
      <c r="I628" s="36" t="s">
        <v>10</v>
      </c>
    </row>
    <row r="629" spans="1:9" ht="15.75" x14ac:dyDescent="0.25">
      <c r="A629" s="269"/>
      <c r="B629" s="537" t="s">
        <v>2273</v>
      </c>
      <c r="C629" s="538" t="s">
        <v>3013</v>
      </c>
      <c r="D629" s="20" t="s">
        <v>509</v>
      </c>
      <c r="E629" s="315">
        <v>40464</v>
      </c>
      <c r="F629" s="313" t="s">
        <v>3113</v>
      </c>
      <c r="G629" s="52">
        <v>40464</v>
      </c>
      <c r="H629" s="322">
        <f t="shared" si="10"/>
        <v>0</v>
      </c>
      <c r="I629" s="36" t="s">
        <v>10</v>
      </c>
    </row>
    <row r="630" spans="1:9" ht="15.75" x14ac:dyDescent="0.25">
      <c r="A630" s="269"/>
      <c r="B630" s="537" t="s">
        <v>2275</v>
      </c>
      <c r="C630" s="538" t="s">
        <v>3013</v>
      </c>
      <c r="D630" s="20" t="s">
        <v>98</v>
      </c>
      <c r="E630" s="315">
        <v>14994</v>
      </c>
      <c r="F630" s="53">
        <v>41771</v>
      </c>
      <c r="G630" s="52">
        <v>14994</v>
      </c>
      <c r="H630" s="322">
        <f t="shared" si="10"/>
        <v>0</v>
      </c>
      <c r="I630" s="36" t="s">
        <v>10</v>
      </c>
    </row>
    <row r="631" spans="1:9" ht="15.75" x14ac:dyDescent="0.25">
      <c r="A631" s="269"/>
      <c r="B631" s="537" t="s">
        <v>2276</v>
      </c>
      <c r="C631" s="538" t="s">
        <v>3013</v>
      </c>
      <c r="D631" s="20" t="s">
        <v>147</v>
      </c>
      <c r="E631" s="315">
        <v>109169.16</v>
      </c>
      <c r="F631" s="324" t="s">
        <v>3114</v>
      </c>
      <c r="G631" s="52">
        <v>109169.16</v>
      </c>
      <c r="H631" s="322">
        <f t="shared" si="10"/>
        <v>0</v>
      </c>
      <c r="I631" s="36" t="s">
        <v>65</v>
      </c>
    </row>
    <row r="632" spans="1:9" ht="15.75" x14ac:dyDescent="0.25">
      <c r="A632" s="269"/>
      <c r="B632" s="537" t="s">
        <v>2277</v>
      </c>
      <c r="C632" s="538" t="s">
        <v>3013</v>
      </c>
      <c r="D632" s="20" t="s">
        <v>36</v>
      </c>
      <c r="E632" s="315">
        <v>11716.2</v>
      </c>
      <c r="F632" s="53">
        <v>41769</v>
      </c>
      <c r="G632" s="52">
        <v>11716.2</v>
      </c>
      <c r="H632" s="322">
        <f t="shared" si="10"/>
        <v>0</v>
      </c>
      <c r="I632" s="36" t="s">
        <v>65</v>
      </c>
    </row>
    <row r="633" spans="1:9" ht="15.75" x14ac:dyDescent="0.25">
      <c r="A633" s="269"/>
      <c r="B633" s="537" t="s">
        <v>2279</v>
      </c>
      <c r="C633" s="538" t="s">
        <v>3013</v>
      </c>
      <c r="D633" s="20" t="s">
        <v>115</v>
      </c>
      <c r="E633" s="315">
        <v>3786</v>
      </c>
      <c r="F633" s="53">
        <v>41768</v>
      </c>
      <c r="G633" s="52">
        <v>3786</v>
      </c>
      <c r="H633" s="322">
        <f t="shared" si="10"/>
        <v>0</v>
      </c>
      <c r="I633" s="36" t="s">
        <v>10</v>
      </c>
    </row>
    <row r="634" spans="1:9" ht="15.75" x14ac:dyDescent="0.25">
      <c r="A634" s="269"/>
      <c r="B634" s="537" t="s">
        <v>2280</v>
      </c>
      <c r="C634" s="538" t="s">
        <v>3013</v>
      </c>
      <c r="D634" s="20" t="s">
        <v>3115</v>
      </c>
      <c r="E634" s="315">
        <v>595</v>
      </c>
      <c r="F634" s="317" t="s">
        <v>3116</v>
      </c>
      <c r="G634" s="52">
        <v>595</v>
      </c>
      <c r="H634" s="322">
        <f t="shared" si="10"/>
        <v>0</v>
      </c>
      <c r="I634" s="36" t="s">
        <v>10</v>
      </c>
    </row>
    <row r="635" spans="1:9" ht="15.75" x14ac:dyDescent="0.25">
      <c r="A635" s="269"/>
      <c r="B635" s="537" t="s">
        <v>2281</v>
      </c>
      <c r="C635" s="538" t="s">
        <v>3013</v>
      </c>
      <c r="D635" s="20" t="s">
        <v>14</v>
      </c>
      <c r="E635" s="315">
        <v>11100</v>
      </c>
      <c r="F635" s="53">
        <v>41769</v>
      </c>
      <c r="G635" s="52">
        <v>11100</v>
      </c>
      <c r="H635" s="322">
        <f t="shared" si="10"/>
        <v>0</v>
      </c>
      <c r="I635" s="36" t="s">
        <v>217</v>
      </c>
    </row>
    <row r="636" spans="1:9" ht="15.75" x14ac:dyDescent="0.25">
      <c r="A636" s="269"/>
      <c r="B636" s="537" t="s">
        <v>2282</v>
      </c>
      <c r="C636" s="538" t="s">
        <v>3013</v>
      </c>
      <c r="D636" s="20" t="s">
        <v>64</v>
      </c>
      <c r="E636" s="315">
        <v>83.6</v>
      </c>
      <c r="F636" s="53">
        <v>41769</v>
      </c>
      <c r="G636" s="52">
        <v>83.6</v>
      </c>
      <c r="H636" s="322">
        <f t="shared" si="10"/>
        <v>0</v>
      </c>
      <c r="I636" s="36" t="s">
        <v>27</v>
      </c>
    </row>
    <row r="637" spans="1:9" ht="15.75" x14ac:dyDescent="0.25">
      <c r="A637" s="269"/>
      <c r="B637" s="537" t="s">
        <v>2283</v>
      </c>
      <c r="C637" s="538" t="s">
        <v>3013</v>
      </c>
      <c r="D637" s="20" t="s">
        <v>68</v>
      </c>
      <c r="E637" s="315">
        <v>5706</v>
      </c>
      <c r="F637" s="53">
        <v>41769</v>
      </c>
      <c r="G637" s="52">
        <v>5706</v>
      </c>
      <c r="H637" s="322">
        <f t="shared" si="10"/>
        <v>0</v>
      </c>
      <c r="I637" s="36" t="s">
        <v>27</v>
      </c>
    </row>
    <row r="638" spans="1:9" ht="15.75" x14ac:dyDescent="0.25">
      <c r="A638" s="269"/>
      <c r="B638" s="537" t="s">
        <v>2284</v>
      </c>
      <c r="C638" s="538" t="s">
        <v>3013</v>
      </c>
      <c r="D638" s="20" t="s">
        <v>11</v>
      </c>
      <c r="E638" s="315">
        <v>22123</v>
      </c>
      <c r="F638" s="53">
        <v>41788</v>
      </c>
      <c r="G638" s="52">
        <v>22123</v>
      </c>
      <c r="H638" s="322">
        <f t="shared" si="10"/>
        <v>0</v>
      </c>
      <c r="I638" s="36" t="s">
        <v>27</v>
      </c>
    </row>
    <row r="639" spans="1:9" ht="15.75" x14ac:dyDescent="0.25">
      <c r="A639" s="269"/>
      <c r="B639" s="537" t="s">
        <v>2285</v>
      </c>
      <c r="C639" s="538" t="s">
        <v>3013</v>
      </c>
      <c r="D639" s="20" t="s">
        <v>62</v>
      </c>
      <c r="E639" s="315">
        <v>21806</v>
      </c>
      <c r="F639" s="53">
        <v>41771</v>
      </c>
      <c r="G639" s="52">
        <v>21806</v>
      </c>
      <c r="H639" s="322">
        <f t="shared" si="10"/>
        <v>0</v>
      </c>
      <c r="I639" s="36" t="s">
        <v>27</v>
      </c>
    </row>
    <row r="640" spans="1:9" ht="15.75" x14ac:dyDescent="0.25">
      <c r="A640" s="269"/>
      <c r="B640" s="537" t="s">
        <v>2286</v>
      </c>
      <c r="C640" s="538" t="s">
        <v>3013</v>
      </c>
      <c r="D640" s="20" t="s">
        <v>16</v>
      </c>
      <c r="E640" s="315">
        <v>7780</v>
      </c>
      <c r="F640" s="53">
        <v>41781</v>
      </c>
      <c r="G640" s="52">
        <v>7780</v>
      </c>
      <c r="H640" s="322">
        <f t="shared" si="10"/>
        <v>0</v>
      </c>
      <c r="I640" s="36" t="s">
        <v>10</v>
      </c>
    </row>
    <row r="641" spans="1:9" ht="15.75" x14ac:dyDescent="0.25">
      <c r="A641" s="269"/>
      <c r="B641" s="537" t="s">
        <v>2287</v>
      </c>
      <c r="C641" s="538" t="s">
        <v>3013</v>
      </c>
      <c r="D641" s="20" t="s">
        <v>152</v>
      </c>
      <c r="E641" s="315">
        <v>7759.6</v>
      </c>
      <c r="F641" s="53">
        <v>41768</v>
      </c>
      <c r="G641" s="52">
        <v>7759.6</v>
      </c>
      <c r="H641" s="322">
        <f t="shared" si="10"/>
        <v>0</v>
      </c>
      <c r="I641" s="36" t="s">
        <v>10</v>
      </c>
    </row>
    <row r="642" spans="1:9" ht="15.75" x14ac:dyDescent="0.25">
      <c r="A642" s="269">
        <v>41769</v>
      </c>
      <c r="B642" s="537" t="s">
        <v>2289</v>
      </c>
      <c r="C642" s="538" t="s">
        <v>3013</v>
      </c>
      <c r="D642" s="20" t="s">
        <v>269</v>
      </c>
      <c r="E642" s="315">
        <v>6715</v>
      </c>
      <c r="F642" s="53">
        <v>41769</v>
      </c>
      <c r="G642" s="52">
        <v>6715</v>
      </c>
      <c r="H642" s="322">
        <f t="shared" si="10"/>
        <v>0</v>
      </c>
      <c r="I642" s="20" t="s">
        <v>10</v>
      </c>
    </row>
    <row r="643" spans="1:9" ht="15.75" x14ac:dyDescent="0.25">
      <c r="A643" s="269"/>
      <c r="B643" s="537" t="s">
        <v>2290</v>
      </c>
      <c r="C643" s="538" t="s">
        <v>3013</v>
      </c>
      <c r="D643" s="20" t="s">
        <v>147</v>
      </c>
      <c r="E643" s="315">
        <v>1342</v>
      </c>
      <c r="F643" s="53">
        <v>41769</v>
      </c>
      <c r="G643" s="52">
        <v>1342</v>
      </c>
      <c r="H643" s="322">
        <f t="shared" si="10"/>
        <v>0</v>
      </c>
      <c r="I643" s="18" t="s">
        <v>10</v>
      </c>
    </row>
    <row r="644" spans="1:9" ht="15.75" x14ac:dyDescent="0.25">
      <c r="A644" s="269"/>
      <c r="B644" s="537" t="s">
        <v>2292</v>
      </c>
      <c r="C644" s="538" t="s">
        <v>3013</v>
      </c>
      <c r="D644" s="20" t="s">
        <v>8</v>
      </c>
      <c r="E644" s="315">
        <v>2256</v>
      </c>
      <c r="F644" s="53">
        <v>41769</v>
      </c>
      <c r="G644" s="52">
        <v>2256</v>
      </c>
      <c r="H644" s="322">
        <f t="shared" si="10"/>
        <v>0</v>
      </c>
      <c r="I644" s="20" t="s">
        <v>10</v>
      </c>
    </row>
    <row r="645" spans="1:9" ht="15.75" x14ac:dyDescent="0.25">
      <c r="A645" s="269"/>
      <c r="B645" s="537" t="s">
        <v>2293</v>
      </c>
      <c r="C645" s="538" t="s">
        <v>3013</v>
      </c>
      <c r="D645" s="20" t="s">
        <v>260</v>
      </c>
      <c r="E645" s="315">
        <v>1240</v>
      </c>
      <c r="F645" s="53">
        <v>41769</v>
      </c>
      <c r="G645" s="52">
        <v>1240</v>
      </c>
      <c r="H645" s="322">
        <f t="shared" si="10"/>
        <v>0</v>
      </c>
      <c r="I645" s="20" t="s">
        <v>10</v>
      </c>
    </row>
    <row r="646" spans="1:9" ht="15.75" x14ac:dyDescent="0.25">
      <c r="A646" s="269"/>
      <c r="B646" s="537" t="s">
        <v>2294</v>
      </c>
      <c r="C646" s="538" t="s">
        <v>3013</v>
      </c>
      <c r="D646" s="20" t="s">
        <v>124</v>
      </c>
      <c r="E646" s="315">
        <v>370</v>
      </c>
      <c r="F646" s="53">
        <v>41769</v>
      </c>
      <c r="G646" s="52">
        <v>370</v>
      </c>
      <c r="H646" s="322">
        <f t="shared" si="10"/>
        <v>0</v>
      </c>
      <c r="I646" s="20" t="s">
        <v>10</v>
      </c>
    </row>
    <row r="647" spans="1:9" ht="15.75" x14ac:dyDescent="0.25">
      <c r="A647" s="269"/>
      <c r="B647" s="537" t="s">
        <v>2295</v>
      </c>
      <c r="C647" s="538" t="s">
        <v>3013</v>
      </c>
      <c r="D647" s="20" t="s">
        <v>124</v>
      </c>
      <c r="E647" s="315">
        <v>6435</v>
      </c>
      <c r="F647" s="53">
        <v>41770</v>
      </c>
      <c r="G647" s="52">
        <v>6435</v>
      </c>
      <c r="H647" s="322">
        <f t="shared" ref="H647:H710" si="11">E647-G647</f>
        <v>0</v>
      </c>
      <c r="I647" s="20" t="s">
        <v>12</v>
      </c>
    </row>
    <row r="648" spans="1:9" ht="15.75" x14ac:dyDescent="0.25">
      <c r="A648" s="269"/>
      <c r="B648" s="537" t="s">
        <v>2296</v>
      </c>
      <c r="C648" s="538" t="s">
        <v>3013</v>
      </c>
      <c r="D648" s="20" t="s">
        <v>36</v>
      </c>
      <c r="E648" s="315">
        <v>70252</v>
      </c>
      <c r="F648" s="78" t="s">
        <v>3117</v>
      </c>
      <c r="G648" s="52">
        <v>70252</v>
      </c>
      <c r="H648" s="322">
        <f t="shared" si="11"/>
        <v>0</v>
      </c>
      <c r="I648" s="20" t="s">
        <v>162</v>
      </c>
    </row>
    <row r="649" spans="1:9" ht="15.75" x14ac:dyDescent="0.25">
      <c r="A649" s="269"/>
      <c r="B649" s="537" t="s">
        <v>2297</v>
      </c>
      <c r="C649" s="538" t="s">
        <v>3013</v>
      </c>
      <c r="D649" s="20" t="s">
        <v>28</v>
      </c>
      <c r="E649" s="315">
        <v>7947</v>
      </c>
      <c r="F649" s="53">
        <v>41769</v>
      </c>
      <c r="G649" s="52">
        <v>7947</v>
      </c>
      <c r="H649" s="322">
        <f t="shared" si="11"/>
        <v>0</v>
      </c>
      <c r="I649" s="20" t="s">
        <v>10</v>
      </c>
    </row>
    <row r="650" spans="1:9" ht="15.75" x14ac:dyDescent="0.25">
      <c r="A650" s="269"/>
      <c r="B650" s="537" t="s">
        <v>2298</v>
      </c>
      <c r="C650" s="538" t="s">
        <v>3013</v>
      </c>
      <c r="D650" s="20" t="s">
        <v>16</v>
      </c>
      <c r="E650" s="315">
        <v>199493.25</v>
      </c>
      <c r="F650" s="53">
        <v>41781</v>
      </c>
      <c r="G650" s="52">
        <v>199493.25</v>
      </c>
      <c r="H650" s="322">
        <f t="shared" si="11"/>
        <v>0</v>
      </c>
      <c r="I650" s="20" t="s">
        <v>65</v>
      </c>
    </row>
    <row r="651" spans="1:9" ht="15.75" x14ac:dyDescent="0.25">
      <c r="A651" s="269"/>
      <c r="B651" s="537" t="s">
        <v>2300</v>
      </c>
      <c r="C651" s="538" t="s">
        <v>3013</v>
      </c>
      <c r="D651" s="20" t="s">
        <v>133</v>
      </c>
      <c r="E651" s="315">
        <v>14437.5</v>
      </c>
      <c r="F651" s="53">
        <v>41769</v>
      </c>
      <c r="G651" s="52">
        <v>14437.5</v>
      </c>
      <c r="H651" s="322">
        <f t="shared" si="11"/>
        <v>0</v>
      </c>
      <c r="I651" s="20" t="s">
        <v>10</v>
      </c>
    </row>
    <row r="652" spans="1:9" ht="15.75" x14ac:dyDescent="0.25">
      <c r="A652" s="269"/>
      <c r="B652" s="537" t="s">
        <v>2301</v>
      </c>
      <c r="C652" s="538" t="s">
        <v>3013</v>
      </c>
      <c r="D652" s="20" t="s">
        <v>14</v>
      </c>
      <c r="E652" s="315">
        <v>4999</v>
      </c>
      <c r="F652" s="53">
        <v>41769</v>
      </c>
      <c r="G652" s="52">
        <v>4999</v>
      </c>
      <c r="H652" s="322">
        <f t="shared" si="11"/>
        <v>0</v>
      </c>
      <c r="I652" s="20" t="s">
        <v>10</v>
      </c>
    </row>
    <row r="653" spans="1:9" ht="15.75" x14ac:dyDescent="0.25">
      <c r="A653" s="269"/>
      <c r="B653" s="537" t="s">
        <v>2303</v>
      </c>
      <c r="C653" s="538" t="s">
        <v>3013</v>
      </c>
      <c r="D653" s="20" t="s">
        <v>49</v>
      </c>
      <c r="E653" s="315">
        <v>5609</v>
      </c>
      <c r="F653" s="53">
        <v>41769</v>
      </c>
      <c r="G653" s="52">
        <v>5609</v>
      </c>
      <c r="H653" s="322">
        <f t="shared" si="11"/>
        <v>0</v>
      </c>
      <c r="I653" s="20" t="s">
        <v>10</v>
      </c>
    </row>
    <row r="654" spans="1:9" ht="15.75" x14ac:dyDescent="0.25">
      <c r="A654" s="269"/>
      <c r="B654" s="537" t="s">
        <v>2304</v>
      </c>
      <c r="C654" s="538" t="s">
        <v>3013</v>
      </c>
      <c r="D654" s="20" t="s">
        <v>116</v>
      </c>
      <c r="E654" s="315">
        <v>4265</v>
      </c>
      <c r="F654" s="53">
        <v>41769</v>
      </c>
      <c r="G654" s="52">
        <v>4265</v>
      </c>
      <c r="H654" s="322">
        <f t="shared" si="11"/>
        <v>0</v>
      </c>
      <c r="I654" s="20" t="s">
        <v>10</v>
      </c>
    </row>
    <row r="655" spans="1:9" ht="15.75" x14ac:dyDescent="0.25">
      <c r="A655" s="269"/>
      <c r="B655" s="537" t="s">
        <v>2305</v>
      </c>
      <c r="C655" s="538" t="s">
        <v>3013</v>
      </c>
      <c r="D655" s="20" t="s">
        <v>49</v>
      </c>
      <c r="E655" s="315">
        <v>258</v>
      </c>
      <c r="F655" s="53">
        <v>41769</v>
      </c>
      <c r="G655" s="52">
        <v>258</v>
      </c>
      <c r="H655" s="322">
        <f t="shared" si="11"/>
        <v>0</v>
      </c>
      <c r="I655" s="20" t="s">
        <v>10</v>
      </c>
    </row>
    <row r="656" spans="1:9" ht="15.75" x14ac:dyDescent="0.25">
      <c r="A656" s="269"/>
      <c r="B656" s="537" t="s">
        <v>2307</v>
      </c>
      <c r="C656" s="538" t="s">
        <v>3013</v>
      </c>
      <c r="D656" s="20" t="s">
        <v>22</v>
      </c>
      <c r="E656" s="315">
        <v>7269.5</v>
      </c>
      <c r="F656" s="317" t="s">
        <v>3118</v>
      </c>
      <c r="G656" s="52">
        <v>7269.5</v>
      </c>
      <c r="H656" s="322">
        <f t="shared" si="11"/>
        <v>0</v>
      </c>
      <c r="I656" s="20" t="s">
        <v>10</v>
      </c>
    </row>
    <row r="657" spans="1:9" ht="15.75" x14ac:dyDescent="0.25">
      <c r="A657" s="269"/>
      <c r="B657" s="537" t="s">
        <v>2309</v>
      </c>
      <c r="C657" s="538" t="s">
        <v>3013</v>
      </c>
      <c r="D657" s="20" t="s">
        <v>502</v>
      </c>
      <c r="E657" s="315">
        <v>4022.5</v>
      </c>
      <c r="F657" s="53">
        <v>41769</v>
      </c>
      <c r="G657" s="52">
        <v>4022.5</v>
      </c>
      <c r="H657" s="322">
        <f t="shared" si="11"/>
        <v>0</v>
      </c>
      <c r="I657" s="20" t="s">
        <v>10</v>
      </c>
    </row>
    <row r="658" spans="1:9" ht="15.75" x14ac:dyDescent="0.25">
      <c r="A658" s="269"/>
      <c r="B658" s="537" t="s">
        <v>2310</v>
      </c>
      <c r="C658" s="538" t="s">
        <v>3013</v>
      </c>
      <c r="D658" s="20" t="s">
        <v>123</v>
      </c>
      <c r="E658" s="315">
        <v>3419</v>
      </c>
      <c r="F658" s="53">
        <v>41769</v>
      </c>
      <c r="G658" s="52">
        <v>3419</v>
      </c>
      <c r="H658" s="322">
        <f t="shared" si="11"/>
        <v>0</v>
      </c>
      <c r="I658" s="20" t="s">
        <v>10</v>
      </c>
    </row>
    <row r="659" spans="1:9" ht="15.75" x14ac:dyDescent="0.25">
      <c r="A659" s="269"/>
      <c r="B659" s="537" t="s">
        <v>2312</v>
      </c>
      <c r="C659" s="538" t="s">
        <v>3013</v>
      </c>
      <c r="D659" s="20" t="s">
        <v>374</v>
      </c>
      <c r="E659" s="315">
        <v>10434</v>
      </c>
      <c r="F659" s="53">
        <v>41769</v>
      </c>
      <c r="G659" s="52">
        <v>10434</v>
      </c>
      <c r="H659" s="322">
        <f t="shared" si="11"/>
        <v>0</v>
      </c>
      <c r="I659" s="20" t="s">
        <v>10</v>
      </c>
    </row>
    <row r="660" spans="1:9" ht="15.75" x14ac:dyDescent="0.25">
      <c r="A660" s="269"/>
      <c r="B660" s="537" t="s">
        <v>2314</v>
      </c>
      <c r="C660" s="538" t="s">
        <v>3013</v>
      </c>
      <c r="D660" s="20" t="s">
        <v>260</v>
      </c>
      <c r="E660" s="315">
        <v>3624</v>
      </c>
      <c r="F660" s="53">
        <v>41769</v>
      </c>
      <c r="G660" s="52">
        <v>3624</v>
      </c>
      <c r="H660" s="322">
        <f t="shared" si="11"/>
        <v>0</v>
      </c>
      <c r="I660" s="20" t="s">
        <v>10</v>
      </c>
    </row>
    <row r="661" spans="1:9" ht="15.75" x14ac:dyDescent="0.25">
      <c r="A661" s="269"/>
      <c r="B661" s="537" t="s">
        <v>2315</v>
      </c>
      <c r="C661" s="538" t="s">
        <v>3013</v>
      </c>
      <c r="D661" s="20" t="s">
        <v>98</v>
      </c>
      <c r="E661" s="315">
        <v>1644</v>
      </c>
      <c r="F661" s="53">
        <v>41769</v>
      </c>
      <c r="G661" s="52">
        <v>1644</v>
      </c>
      <c r="H661" s="322">
        <f t="shared" si="11"/>
        <v>0</v>
      </c>
      <c r="I661" s="20" t="s">
        <v>10</v>
      </c>
    </row>
    <row r="662" spans="1:9" ht="15.75" x14ac:dyDescent="0.25">
      <c r="A662" s="269"/>
      <c r="B662" s="537" t="s">
        <v>2316</v>
      </c>
      <c r="C662" s="538" t="s">
        <v>3013</v>
      </c>
      <c r="D662" s="20" t="s">
        <v>119</v>
      </c>
      <c r="E662" s="18">
        <v>6164.5</v>
      </c>
      <c r="F662" s="53">
        <v>41769</v>
      </c>
      <c r="G662" s="52">
        <v>6164.5</v>
      </c>
      <c r="H662" s="322">
        <f t="shared" si="11"/>
        <v>0</v>
      </c>
      <c r="I662" s="20" t="s">
        <v>162</v>
      </c>
    </row>
    <row r="663" spans="1:9" ht="15.75" x14ac:dyDescent="0.25">
      <c r="A663" s="269"/>
      <c r="B663" s="537" t="s">
        <v>2317</v>
      </c>
      <c r="C663" s="538" t="s">
        <v>3013</v>
      </c>
      <c r="D663" s="20" t="s">
        <v>3119</v>
      </c>
      <c r="E663" s="18">
        <v>1505</v>
      </c>
      <c r="F663" s="53">
        <v>41769</v>
      </c>
      <c r="G663" s="52">
        <v>1505</v>
      </c>
      <c r="H663" s="322">
        <f t="shared" si="11"/>
        <v>0</v>
      </c>
      <c r="I663" s="20" t="s">
        <v>10</v>
      </c>
    </row>
    <row r="664" spans="1:9" ht="15.75" x14ac:dyDescent="0.25">
      <c r="A664" s="269"/>
      <c r="B664" s="537" t="s">
        <v>2319</v>
      </c>
      <c r="C664" s="538" t="s">
        <v>3013</v>
      </c>
      <c r="D664" s="20" t="s">
        <v>66</v>
      </c>
      <c r="E664" s="315">
        <v>1173</v>
      </c>
      <c r="F664" s="53">
        <v>41769</v>
      </c>
      <c r="G664" s="52">
        <v>1173</v>
      </c>
      <c r="H664" s="322">
        <f t="shared" si="11"/>
        <v>0</v>
      </c>
      <c r="I664" s="20" t="s">
        <v>217</v>
      </c>
    </row>
    <row r="665" spans="1:9" ht="15.75" x14ac:dyDescent="0.25">
      <c r="A665" s="263"/>
      <c r="B665" s="537" t="s">
        <v>2320</v>
      </c>
      <c r="C665" s="538" t="s">
        <v>3013</v>
      </c>
      <c r="D665" s="36" t="s">
        <v>74</v>
      </c>
      <c r="E665" s="380">
        <v>3424</v>
      </c>
      <c r="F665" s="53">
        <v>41769</v>
      </c>
      <c r="G665" s="38">
        <v>3424</v>
      </c>
      <c r="H665" s="322">
        <f t="shared" si="11"/>
        <v>0</v>
      </c>
      <c r="I665" s="36" t="s">
        <v>10</v>
      </c>
    </row>
    <row r="666" spans="1:9" ht="15.75" x14ac:dyDescent="0.25">
      <c r="A666" s="263"/>
      <c r="B666" s="537" t="s">
        <v>2321</v>
      </c>
      <c r="C666" s="538" t="s">
        <v>3013</v>
      </c>
      <c r="D666" s="36" t="s">
        <v>55</v>
      </c>
      <c r="E666" s="380">
        <v>11637</v>
      </c>
      <c r="F666" s="53">
        <v>41769</v>
      </c>
      <c r="G666" s="38">
        <v>11637</v>
      </c>
      <c r="H666" s="322">
        <f t="shared" si="11"/>
        <v>0</v>
      </c>
      <c r="I666" s="36" t="s">
        <v>10</v>
      </c>
    </row>
    <row r="667" spans="1:9" ht="15.75" x14ac:dyDescent="0.25">
      <c r="A667" s="263"/>
      <c r="B667" s="537" t="s">
        <v>2323</v>
      </c>
      <c r="C667" s="538" t="s">
        <v>3013</v>
      </c>
      <c r="D667" s="36" t="s">
        <v>3120</v>
      </c>
      <c r="E667" s="380">
        <v>1232</v>
      </c>
      <c r="F667" s="541">
        <v>41770</v>
      </c>
      <c r="G667" s="38">
        <v>1232</v>
      </c>
      <c r="H667" s="322">
        <f t="shared" si="11"/>
        <v>0</v>
      </c>
      <c r="I667" s="36" t="s">
        <v>12</v>
      </c>
    </row>
    <row r="668" spans="1:9" ht="15.75" x14ac:dyDescent="0.25">
      <c r="A668" s="269"/>
      <c r="B668" s="537" t="s">
        <v>2324</v>
      </c>
      <c r="C668" s="538" t="s">
        <v>3013</v>
      </c>
      <c r="D668" s="20" t="s">
        <v>47</v>
      </c>
      <c r="E668" s="315">
        <v>2424</v>
      </c>
      <c r="F668" s="512">
        <v>41770</v>
      </c>
      <c r="G668" s="52">
        <v>2424</v>
      </c>
      <c r="H668" s="322">
        <f t="shared" si="11"/>
        <v>0</v>
      </c>
      <c r="I668" s="20" t="s">
        <v>12</v>
      </c>
    </row>
    <row r="669" spans="1:9" ht="15.75" x14ac:dyDescent="0.25">
      <c r="A669" s="269"/>
      <c r="B669" s="537" t="s">
        <v>2325</v>
      </c>
      <c r="C669" s="538" t="s">
        <v>3013</v>
      </c>
      <c r="D669" s="20" t="s">
        <v>54</v>
      </c>
      <c r="E669" s="315">
        <v>43024</v>
      </c>
      <c r="F669" s="53">
        <v>41769</v>
      </c>
      <c r="G669" s="52">
        <v>43024</v>
      </c>
      <c r="H669" s="322">
        <f t="shared" si="11"/>
        <v>0</v>
      </c>
      <c r="I669" s="20" t="s">
        <v>10</v>
      </c>
    </row>
    <row r="670" spans="1:9" ht="15.75" x14ac:dyDescent="0.25">
      <c r="A670" s="269"/>
      <c r="B670" s="537" t="s">
        <v>2326</v>
      </c>
      <c r="C670" s="538" t="s">
        <v>3013</v>
      </c>
      <c r="D670" s="20" t="s">
        <v>269</v>
      </c>
      <c r="E670" s="315">
        <v>4815</v>
      </c>
      <c r="F670" s="53">
        <v>41770</v>
      </c>
      <c r="G670" s="52">
        <v>4815</v>
      </c>
      <c r="H670" s="322">
        <f t="shared" si="11"/>
        <v>0</v>
      </c>
      <c r="I670" s="20" t="s">
        <v>12</v>
      </c>
    </row>
    <row r="671" spans="1:9" ht="15.75" x14ac:dyDescent="0.25">
      <c r="A671" s="269"/>
      <c r="B671" s="537" t="s">
        <v>2327</v>
      </c>
      <c r="C671" s="538" t="s">
        <v>3013</v>
      </c>
      <c r="D671" s="20" t="s">
        <v>29</v>
      </c>
      <c r="E671" s="315">
        <v>5606.5</v>
      </c>
      <c r="F671" s="53">
        <v>41770</v>
      </c>
      <c r="G671" s="52">
        <v>5606.5</v>
      </c>
      <c r="H671" s="322">
        <f t="shared" si="11"/>
        <v>0</v>
      </c>
      <c r="I671" s="20" t="s">
        <v>12</v>
      </c>
    </row>
    <row r="672" spans="1:9" ht="15.75" x14ac:dyDescent="0.25">
      <c r="A672" s="269"/>
      <c r="B672" s="537" t="s">
        <v>2328</v>
      </c>
      <c r="C672" s="538" t="s">
        <v>3013</v>
      </c>
      <c r="D672" s="20" t="s">
        <v>98</v>
      </c>
      <c r="E672" s="315">
        <v>1636</v>
      </c>
      <c r="F672" s="53">
        <v>41770</v>
      </c>
      <c r="G672" s="52">
        <v>1636</v>
      </c>
      <c r="H672" s="322">
        <f t="shared" si="11"/>
        <v>0</v>
      </c>
      <c r="I672" s="20" t="s">
        <v>12</v>
      </c>
    </row>
    <row r="673" spans="1:9" ht="15.75" x14ac:dyDescent="0.25">
      <c r="A673" s="269"/>
      <c r="B673" s="537" t="s">
        <v>2330</v>
      </c>
      <c r="C673" s="538" t="s">
        <v>3013</v>
      </c>
      <c r="D673" s="20" t="s">
        <v>136</v>
      </c>
      <c r="E673" s="315">
        <v>816</v>
      </c>
      <c r="F673" s="53">
        <v>41769</v>
      </c>
      <c r="G673" s="52">
        <v>816</v>
      </c>
      <c r="H673" s="322">
        <f t="shared" si="11"/>
        <v>0</v>
      </c>
      <c r="I673" s="20" t="s">
        <v>10</v>
      </c>
    </row>
    <row r="674" spans="1:9" ht="15.75" x14ac:dyDescent="0.25">
      <c r="A674" s="269"/>
      <c r="B674" s="537" t="s">
        <v>2331</v>
      </c>
      <c r="C674" s="538" t="s">
        <v>3013</v>
      </c>
      <c r="D674" s="20" t="s">
        <v>2596</v>
      </c>
      <c r="E674" s="315">
        <v>923</v>
      </c>
      <c r="F674" s="313" t="s">
        <v>3121</v>
      </c>
      <c r="G674" s="52">
        <v>923</v>
      </c>
      <c r="H674" s="322">
        <f t="shared" si="11"/>
        <v>0</v>
      </c>
      <c r="I674" s="20" t="s">
        <v>217</v>
      </c>
    </row>
    <row r="675" spans="1:9" ht="15.75" x14ac:dyDescent="0.25">
      <c r="A675" s="269"/>
      <c r="B675" s="537" t="s">
        <v>2332</v>
      </c>
      <c r="C675" s="538" t="s">
        <v>3013</v>
      </c>
      <c r="D675" s="20" t="s">
        <v>51</v>
      </c>
      <c r="E675" s="315">
        <v>2783.9</v>
      </c>
      <c r="F675" s="512">
        <v>41769</v>
      </c>
      <c r="G675" s="52">
        <v>2783.9</v>
      </c>
      <c r="H675" s="322">
        <f t="shared" si="11"/>
        <v>0</v>
      </c>
      <c r="I675" s="20" t="s">
        <v>217</v>
      </c>
    </row>
    <row r="676" spans="1:9" ht="15.75" x14ac:dyDescent="0.25">
      <c r="A676" s="269"/>
      <c r="B676" s="537" t="s">
        <v>2334</v>
      </c>
      <c r="C676" s="538" t="s">
        <v>3013</v>
      </c>
      <c r="D676" s="20" t="s">
        <v>58</v>
      </c>
      <c r="E676" s="315">
        <v>154</v>
      </c>
      <c r="F676" s="512">
        <v>41769</v>
      </c>
      <c r="G676" s="52">
        <v>154</v>
      </c>
      <c r="H676" s="322">
        <f t="shared" si="11"/>
        <v>0</v>
      </c>
      <c r="I676" s="20" t="s">
        <v>10</v>
      </c>
    </row>
    <row r="677" spans="1:9" ht="15.75" x14ac:dyDescent="0.25">
      <c r="A677" s="269"/>
      <c r="B677" s="537" t="s">
        <v>2335</v>
      </c>
      <c r="C677" s="538" t="s">
        <v>3013</v>
      </c>
      <c r="D677" s="20" t="s">
        <v>8</v>
      </c>
      <c r="E677" s="315">
        <v>190</v>
      </c>
      <c r="F677" s="512">
        <v>41769</v>
      </c>
      <c r="G677" s="52">
        <v>190</v>
      </c>
      <c r="H677" s="322">
        <f t="shared" si="11"/>
        <v>0</v>
      </c>
      <c r="I677" s="20" t="s">
        <v>10</v>
      </c>
    </row>
    <row r="678" spans="1:9" ht="15.75" x14ac:dyDescent="0.25">
      <c r="A678" s="269"/>
      <c r="B678" s="537" t="s">
        <v>2336</v>
      </c>
      <c r="C678" s="538" t="s">
        <v>3013</v>
      </c>
      <c r="D678" s="20" t="s">
        <v>287</v>
      </c>
      <c r="E678" s="315">
        <v>7334.5</v>
      </c>
      <c r="F678" s="53">
        <v>41770</v>
      </c>
      <c r="G678" s="52">
        <v>7334.5</v>
      </c>
      <c r="H678" s="322">
        <f t="shared" si="11"/>
        <v>0</v>
      </c>
      <c r="I678" s="20" t="s">
        <v>12</v>
      </c>
    </row>
    <row r="679" spans="1:9" ht="15.75" x14ac:dyDescent="0.25">
      <c r="A679" s="269"/>
      <c r="B679" s="537" t="s">
        <v>2337</v>
      </c>
      <c r="C679" s="538" t="s">
        <v>3013</v>
      </c>
      <c r="D679" s="20" t="s">
        <v>3122</v>
      </c>
      <c r="E679" s="315">
        <v>172</v>
      </c>
      <c r="F679" s="53">
        <v>41770</v>
      </c>
      <c r="G679" s="52">
        <v>172</v>
      </c>
      <c r="H679" s="322">
        <f t="shared" si="11"/>
        <v>0</v>
      </c>
      <c r="I679" s="20" t="s">
        <v>12</v>
      </c>
    </row>
    <row r="680" spans="1:9" ht="15.75" x14ac:dyDescent="0.25">
      <c r="A680" s="269"/>
      <c r="B680" s="537" t="s">
        <v>2338</v>
      </c>
      <c r="C680" s="538" t="s">
        <v>3013</v>
      </c>
      <c r="D680" s="20" t="s">
        <v>366</v>
      </c>
      <c r="E680" s="315">
        <v>2613</v>
      </c>
      <c r="F680" s="512">
        <v>41769</v>
      </c>
      <c r="G680" s="52">
        <v>2613</v>
      </c>
      <c r="H680" s="322">
        <f t="shared" si="11"/>
        <v>0</v>
      </c>
      <c r="I680" s="20" t="s">
        <v>10</v>
      </c>
    </row>
    <row r="681" spans="1:9" ht="15.75" x14ac:dyDescent="0.25">
      <c r="A681" s="269"/>
      <c r="B681" s="537" t="s">
        <v>2339</v>
      </c>
      <c r="C681" s="538" t="s">
        <v>3013</v>
      </c>
      <c r="D681" s="20" t="s">
        <v>130</v>
      </c>
      <c r="E681" s="315">
        <v>14290</v>
      </c>
      <c r="F681" s="53">
        <v>41771</v>
      </c>
      <c r="G681" s="52">
        <v>14290</v>
      </c>
      <c r="H681" s="322">
        <f t="shared" si="11"/>
        <v>0</v>
      </c>
      <c r="I681" s="20" t="s">
        <v>21</v>
      </c>
    </row>
    <row r="682" spans="1:9" ht="15.75" x14ac:dyDescent="0.25">
      <c r="A682" s="269"/>
      <c r="B682" s="537" t="s">
        <v>2340</v>
      </c>
      <c r="C682" s="538" t="s">
        <v>3013</v>
      </c>
      <c r="D682" s="20" t="s">
        <v>3123</v>
      </c>
      <c r="E682" s="315">
        <v>5958.8</v>
      </c>
      <c r="F682" s="512">
        <v>41769</v>
      </c>
      <c r="G682" s="52">
        <v>5958.5</v>
      </c>
      <c r="H682" s="322">
        <f t="shared" si="11"/>
        <v>0.3000000000001819</v>
      </c>
      <c r="I682" s="20" t="s">
        <v>21</v>
      </c>
    </row>
    <row r="683" spans="1:9" ht="15.75" x14ac:dyDescent="0.25">
      <c r="A683" s="269"/>
      <c r="B683" s="537" t="s">
        <v>2342</v>
      </c>
      <c r="C683" s="538" t="s">
        <v>3013</v>
      </c>
      <c r="D683" s="20" t="s">
        <v>57</v>
      </c>
      <c r="E683" s="315">
        <v>1645</v>
      </c>
      <c r="F683" s="53">
        <v>41770</v>
      </c>
      <c r="G683" s="52">
        <v>1645</v>
      </c>
      <c r="H683" s="322">
        <f t="shared" si="11"/>
        <v>0</v>
      </c>
      <c r="I683" s="20" t="s">
        <v>10</v>
      </c>
    </row>
    <row r="684" spans="1:9" ht="15.75" x14ac:dyDescent="0.25">
      <c r="A684" s="269"/>
      <c r="B684" s="537" t="s">
        <v>2343</v>
      </c>
      <c r="C684" s="538" t="s">
        <v>3013</v>
      </c>
      <c r="D684" s="20" t="s">
        <v>237</v>
      </c>
      <c r="E684" s="315">
        <v>932</v>
      </c>
      <c r="F684" s="512">
        <v>41769</v>
      </c>
      <c r="G684" s="52">
        <v>932</v>
      </c>
      <c r="H684" s="322">
        <f t="shared" si="11"/>
        <v>0</v>
      </c>
      <c r="I684" s="20" t="s">
        <v>10</v>
      </c>
    </row>
    <row r="685" spans="1:9" ht="15.75" x14ac:dyDescent="0.25">
      <c r="A685" s="269"/>
      <c r="B685" s="537" t="s">
        <v>2344</v>
      </c>
      <c r="C685" s="538" t="s">
        <v>3013</v>
      </c>
      <c r="D685" s="20" t="s">
        <v>8</v>
      </c>
      <c r="E685" s="315">
        <v>216</v>
      </c>
      <c r="F685" s="512">
        <v>41769</v>
      </c>
      <c r="G685" s="52">
        <v>216</v>
      </c>
      <c r="H685" s="322">
        <f t="shared" si="11"/>
        <v>0</v>
      </c>
      <c r="I685" s="20" t="s">
        <v>10</v>
      </c>
    </row>
    <row r="686" spans="1:9" ht="15.75" x14ac:dyDescent="0.25">
      <c r="A686" s="269"/>
      <c r="B686" s="537" t="s">
        <v>2345</v>
      </c>
      <c r="C686" s="538" t="s">
        <v>3013</v>
      </c>
      <c r="D686" s="20" t="s">
        <v>8</v>
      </c>
      <c r="E686" s="315">
        <v>2143</v>
      </c>
      <c r="F686" s="512">
        <v>41769</v>
      </c>
      <c r="G686" s="52">
        <v>2143</v>
      </c>
      <c r="H686" s="322">
        <f t="shared" si="11"/>
        <v>0</v>
      </c>
      <c r="I686" s="20" t="s">
        <v>10</v>
      </c>
    </row>
    <row r="687" spans="1:9" ht="15.75" x14ac:dyDescent="0.25">
      <c r="A687" s="269"/>
      <c r="B687" s="537" t="s">
        <v>2347</v>
      </c>
      <c r="C687" s="538" t="s">
        <v>3013</v>
      </c>
      <c r="D687" s="20" t="s">
        <v>51</v>
      </c>
      <c r="E687" s="315">
        <v>2063</v>
      </c>
      <c r="F687" s="512">
        <v>41769</v>
      </c>
      <c r="G687" s="52">
        <v>2063</v>
      </c>
      <c r="H687" s="322">
        <f t="shared" si="11"/>
        <v>0</v>
      </c>
      <c r="I687" s="20" t="s">
        <v>10</v>
      </c>
    </row>
    <row r="688" spans="1:9" ht="15.75" x14ac:dyDescent="0.25">
      <c r="A688" s="269"/>
      <c r="B688" s="537" t="s">
        <v>2348</v>
      </c>
      <c r="C688" s="538" t="s">
        <v>3013</v>
      </c>
      <c r="D688" s="20" t="s">
        <v>136</v>
      </c>
      <c r="E688" s="315">
        <v>4194</v>
      </c>
      <c r="F688" s="512">
        <v>41769</v>
      </c>
      <c r="G688" s="52">
        <v>4194</v>
      </c>
      <c r="H688" s="322">
        <f t="shared" si="11"/>
        <v>0</v>
      </c>
      <c r="I688" s="20" t="s">
        <v>10</v>
      </c>
    </row>
    <row r="689" spans="1:9" ht="15.75" x14ac:dyDescent="0.25">
      <c r="A689" s="269"/>
      <c r="B689" s="537" t="s">
        <v>2349</v>
      </c>
      <c r="C689" s="538" t="s">
        <v>3013</v>
      </c>
      <c r="D689" s="20" t="s">
        <v>168</v>
      </c>
      <c r="E689" s="315">
        <v>3499</v>
      </c>
      <c r="F689" s="512">
        <v>41769</v>
      </c>
      <c r="G689" s="52">
        <v>3499</v>
      </c>
      <c r="H689" s="322">
        <f t="shared" si="11"/>
        <v>0</v>
      </c>
      <c r="I689" s="20" t="s">
        <v>10</v>
      </c>
    </row>
    <row r="690" spans="1:9" ht="15.75" x14ac:dyDescent="0.25">
      <c r="A690" s="269"/>
      <c r="B690" s="537" t="s">
        <v>2350</v>
      </c>
      <c r="C690" s="538" t="s">
        <v>3013</v>
      </c>
      <c r="D690" s="20" t="s">
        <v>99</v>
      </c>
      <c r="E690" s="315">
        <v>996.5</v>
      </c>
      <c r="F690" s="512">
        <v>41769</v>
      </c>
      <c r="G690" s="52">
        <v>996.5</v>
      </c>
      <c r="H690" s="322">
        <f t="shared" si="11"/>
        <v>0</v>
      </c>
      <c r="I690" s="20" t="s">
        <v>10</v>
      </c>
    </row>
    <row r="691" spans="1:9" ht="15.75" x14ac:dyDescent="0.25">
      <c r="A691" s="269"/>
      <c r="B691" s="537" t="s">
        <v>2351</v>
      </c>
      <c r="C691" s="538" t="s">
        <v>3013</v>
      </c>
      <c r="D691" s="20" t="s">
        <v>149</v>
      </c>
      <c r="E691" s="315">
        <v>15857.4</v>
      </c>
      <c r="F691" s="512">
        <v>41769</v>
      </c>
      <c r="G691" s="52">
        <v>15857.4</v>
      </c>
      <c r="H691" s="322">
        <f t="shared" si="11"/>
        <v>0</v>
      </c>
      <c r="I691" s="20" t="s">
        <v>10</v>
      </c>
    </row>
    <row r="692" spans="1:9" ht="15.75" x14ac:dyDescent="0.25">
      <c r="A692" s="269"/>
      <c r="B692" s="537" t="s">
        <v>2352</v>
      </c>
      <c r="C692" s="538" t="s">
        <v>3013</v>
      </c>
      <c r="D692" s="20" t="s">
        <v>509</v>
      </c>
      <c r="E692" s="315">
        <v>35146.6</v>
      </c>
      <c r="F692" s="519" t="s">
        <v>3124</v>
      </c>
      <c r="G692" s="52">
        <v>35146.6</v>
      </c>
      <c r="H692" s="322">
        <f t="shared" si="11"/>
        <v>0</v>
      </c>
      <c r="I692" s="20" t="s">
        <v>10</v>
      </c>
    </row>
    <row r="693" spans="1:9" ht="15.75" x14ac:dyDescent="0.25">
      <c r="A693" s="269"/>
      <c r="B693" s="537" t="s">
        <v>2353</v>
      </c>
      <c r="C693" s="538" t="s">
        <v>3013</v>
      </c>
      <c r="D693" s="20" t="s">
        <v>149</v>
      </c>
      <c r="E693" s="315">
        <v>2352</v>
      </c>
      <c r="F693" s="512">
        <v>41769</v>
      </c>
      <c r="G693" s="52">
        <v>2352</v>
      </c>
      <c r="H693" s="322">
        <f t="shared" si="11"/>
        <v>0</v>
      </c>
      <c r="I693" s="20" t="s">
        <v>10</v>
      </c>
    </row>
    <row r="694" spans="1:9" ht="15.75" x14ac:dyDescent="0.25">
      <c r="A694" s="269"/>
      <c r="B694" s="537" t="s">
        <v>2354</v>
      </c>
      <c r="C694" s="538" t="s">
        <v>3013</v>
      </c>
      <c r="D694" s="517" t="s">
        <v>3125</v>
      </c>
      <c r="E694" s="518">
        <v>0</v>
      </c>
      <c r="F694" s="598" t="s">
        <v>3814</v>
      </c>
      <c r="G694" s="416"/>
      <c r="H694" s="322">
        <f t="shared" si="11"/>
        <v>0</v>
      </c>
      <c r="I694" s="20" t="s">
        <v>65</v>
      </c>
    </row>
    <row r="695" spans="1:9" ht="15.75" x14ac:dyDescent="0.25">
      <c r="A695" s="269"/>
      <c r="B695" s="537" t="s">
        <v>2355</v>
      </c>
      <c r="C695" s="538" t="s">
        <v>3013</v>
      </c>
      <c r="D695" s="20" t="s">
        <v>191</v>
      </c>
      <c r="E695" s="315">
        <v>2254</v>
      </c>
      <c r="F695" s="53">
        <v>41770</v>
      </c>
      <c r="G695" s="52">
        <v>2254</v>
      </c>
      <c r="H695" s="322">
        <f t="shared" si="11"/>
        <v>0</v>
      </c>
      <c r="I695" s="20" t="s">
        <v>65</v>
      </c>
    </row>
    <row r="696" spans="1:9" ht="15.75" x14ac:dyDescent="0.25">
      <c r="A696" s="269"/>
      <c r="B696" s="537" t="s">
        <v>2356</v>
      </c>
      <c r="C696" s="538" t="s">
        <v>3013</v>
      </c>
      <c r="D696" s="20" t="s">
        <v>3126</v>
      </c>
      <c r="E696" s="315">
        <v>6872.4</v>
      </c>
      <c r="F696" s="53">
        <v>41770</v>
      </c>
      <c r="G696" s="52">
        <v>6872.4</v>
      </c>
      <c r="H696" s="322">
        <f t="shared" si="11"/>
        <v>0</v>
      </c>
      <c r="I696" s="20" t="s">
        <v>65</v>
      </c>
    </row>
    <row r="697" spans="1:9" ht="15.75" x14ac:dyDescent="0.25">
      <c r="A697" s="269"/>
      <c r="B697" s="537" t="s">
        <v>2358</v>
      </c>
      <c r="C697" s="538" t="s">
        <v>3013</v>
      </c>
      <c r="D697" s="20" t="s">
        <v>193</v>
      </c>
      <c r="E697" s="315">
        <v>440</v>
      </c>
      <c r="F697" s="53">
        <v>41770</v>
      </c>
      <c r="G697" s="52">
        <v>440</v>
      </c>
      <c r="H697" s="322">
        <f t="shared" si="11"/>
        <v>0</v>
      </c>
      <c r="I697" s="20" t="s">
        <v>65</v>
      </c>
    </row>
    <row r="698" spans="1:9" ht="15.75" x14ac:dyDescent="0.25">
      <c r="A698" s="269"/>
      <c r="B698" s="537" t="s">
        <v>2359</v>
      </c>
      <c r="C698" s="538" t="s">
        <v>3013</v>
      </c>
      <c r="D698" s="20" t="s">
        <v>1843</v>
      </c>
      <c r="E698" s="315">
        <v>6533.3</v>
      </c>
      <c r="F698" s="53">
        <v>41770</v>
      </c>
      <c r="G698" s="52">
        <v>6533.3</v>
      </c>
      <c r="H698" s="322">
        <f t="shared" si="11"/>
        <v>0</v>
      </c>
      <c r="I698" s="20" t="s">
        <v>65</v>
      </c>
    </row>
    <row r="699" spans="1:9" ht="15.75" x14ac:dyDescent="0.25">
      <c r="A699" s="269"/>
      <c r="B699" s="537" t="s">
        <v>2360</v>
      </c>
      <c r="C699" s="538" t="s">
        <v>3013</v>
      </c>
      <c r="D699" s="20" t="s">
        <v>2791</v>
      </c>
      <c r="E699" s="315">
        <v>7035</v>
      </c>
      <c r="F699" s="53">
        <v>41770</v>
      </c>
      <c r="G699" s="52">
        <v>7035</v>
      </c>
      <c r="H699" s="322">
        <f t="shared" si="11"/>
        <v>0</v>
      </c>
      <c r="I699" s="20" t="s">
        <v>65</v>
      </c>
    </row>
    <row r="700" spans="1:9" ht="15.75" x14ac:dyDescent="0.25">
      <c r="A700" s="269"/>
      <c r="B700" s="537" t="s">
        <v>2361</v>
      </c>
      <c r="C700" s="538" t="s">
        <v>3013</v>
      </c>
      <c r="D700" s="539" t="s">
        <v>2566</v>
      </c>
      <c r="E700" s="540">
        <v>5685.34</v>
      </c>
      <c r="F700" s="512">
        <v>41770</v>
      </c>
      <c r="G700" s="355">
        <v>5685.34</v>
      </c>
      <c r="H700" s="322">
        <f t="shared" si="11"/>
        <v>0</v>
      </c>
      <c r="I700" s="20" t="s">
        <v>65</v>
      </c>
    </row>
    <row r="701" spans="1:9" ht="15.75" x14ac:dyDescent="0.25">
      <c r="A701" s="269"/>
      <c r="B701" s="537" t="s">
        <v>2362</v>
      </c>
      <c r="C701" s="538" t="s">
        <v>3013</v>
      </c>
      <c r="D701" s="20" t="s">
        <v>524</v>
      </c>
      <c r="E701" s="315">
        <v>4267.2</v>
      </c>
      <c r="F701" s="53">
        <v>41777</v>
      </c>
      <c r="G701" s="52">
        <v>4267.2</v>
      </c>
      <c r="H701" s="322">
        <f t="shared" si="11"/>
        <v>0</v>
      </c>
      <c r="I701" s="20" t="s">
        <v>10</v>
      </c>
    </row>
    <row r="702" spans="1:9" ht="15.75" x14ac:dyDescent="0.25">
      <c r="A702" s="269"/>
      <c r="B702" s="537" t="s">
        <v>2363</v>
      </c>
      <c r="C702" s="538" t="s">
        <v>3013</v>
      </c>
      <c r="D702" s="20" t="s">
        <v>233</v>
      </c>
      <c r="E702" s="315">
        <v>1403.25</v>
      </c>
      <c r="F702" s="53">
        <v>41770</v>
      </c>
      <c r="G702" s="52">
        <v>1403.25</v>
      </c>
      <c r="H702" s="322">
        <f t="shared" si="11"/>
        <v>0</v>
      </c>
      <c r="I702" s="20" t="s">
        <v>65</v>
      </c>
    </row>
    <row r="703" spans="1:9" ht="15.75" x14ac:dyDescent="0.25">
      <c r="A703" s="269"/>
      <c r="B703" s="537" t="s">
        <v>2364</v>
      </c>
      <c r="C703" s="538" t="s">
        <v>3013</v>
      </c>
      <c r="D703" s="20" t="s">
        <v>468</v>
      </c>
      <c r="E703" s="315">
        <v>5707</v>
      </c>
      <c r="F703" s="53">
        <v>41770</v>
      </c>
      <c r="G703" s="52">
        <v>5707</v>
      </c>
      <c r="H703" s="322">
        <f t="shared" si="11"/>
        <v>0</v>
      </c>
      <c r="I703" s="20" t="s">
        <v>65</v>
      </c>
    </row>
    <row r="704" spans="1:9" ht="15.75" x14ac:dyDescent="0.25">
      <c r="A704" s="269"/>
      <c r="B704" s="537" t="s">
        <v>2365</v>
      </c>
      <c r="C704" s="538" t="s">
        <v>3013</v>
      </c>
      <c r="D704" s="20" t="s">
        <v>253</v>
      </c>
      <c r="E704" s="315">
        <v>1491</v>
      </c>
      <c r="F704" s="53">
        <v>41770</v>
      </c>
      <c r="G704" s="52">
        <v>1491</v>
      </c>
      <c r="H704" s="322">
        <f t="shared" si="11"/>
        <v>0</v>
      </c>
      <c r="I704" s="20" t="s">
        <v>65</v>
      </c>
    </row>
    <row r="705" spans="1:9" ht="15.75" x14ac:dyDescent="0.25">
      <c r="A705" s="269"/>
      <c r="B705" s="537" t="s">
        <v>2366</v>
      </c>
      <c r="C705" s="538" t="s">
        <v>3013</v>
      </c>
      <c r="D705" s="20" t="s">
        <v>99</v>
      </c>
      <c r="E705" s="315">
        <v>4732.6000000000004</v>
      </c>
      <c r="F705" s="53">
        <v>41770</v>
      </c>
      <c r="G705" s="52">
        <v>4732.6000000000004</v>
      </c>
      <c r="H705" s="322">
        <f t="shared" si="11"/>
        <v>0</v>
      </c>
      <c r="I705" s="20" t="s">
        <v>65</v>
      </c>
    </row>
    <row r="706" spans="1:9" ht="15.75" x14ac:dyDescent="0.25">
      <c r="A706" s="269"/>
      <c r="B706" s="537" t="s">
        <v>1136</v>
      </c>
      <c r="C706" s="538" t="s">
        <v>3013</v>
      </c>
      <c r="D706" s="20" t="s">
        <v>2976</v>
      </c>
      <c r="E706" s="315">
        <v>33195.599999999999</v>
      </c>
      <c r="F706" s="53">
        <v>41771</v>
      </c>
      <c r="G706" s="52">
        <v>33195.599999999999</v>
      </c>
      <c r="H706" s="322">
        <f t="shared" si="11"/>
        <v>0</v>
      </c>
      <c r="I706" s="20" t="s">
        <v>217</v>
      </c>
    </row>
    <row r="707" spans="1:9" ht="15.75" x14ac:dyDescent="0.25">
      <c r="A707" s="269"/>
      <c r="B707" s="537" t="s">
        <v>1137</v>
      </c>
      <c r="C707" s="538" t="s">
        <v>3013</v>
      </c>
      <c r="D707" s="20" t="s">
        <v>8</v>
      </c>
      <c r="E707" s="315">
        <v>2722</v>
      </c>
      <c r="F707" s="53">
        <v>41769</v>
      </c>
      <c r="G707" s="52">
        <v>2722</v>
      </c>
      <c r="H707" s="322">
        <f t="shared" si="11"/>
        <v>0</v>
      </c>
      <c r="I707" s="20" t="s">
        <v>10</v>
      </c>
    </row>
    <row r="708" spans="1:9" ht="15.75" x14ac:dyDescent="0.25">
      <c r="A708" s="269"/>
      <c r="B708" s="537" t="s">
        <v>1138</v>
      </c>
      <c r="C708" s="538" t="s">
        <v>3013</v>
      </c>
      <c r="D708" s="20" t="s">
        <v>287</v>
      </c>
      <c r="E708" s="315">
        <v>6473</v>
      </c>
      <c r="F708" s="53">
        <v>41769</v>
      </c>
      <c r="G708" s="52">
        <v>6473</v>
      </c>
      <c r="H708" s="322">
        <f t="shared" si="11"/>
        <v>0</v>
      </c>
      <c r="I708" s="20" t="s">
        <v>10</v>
      </c>
    </row>
    <row r="709" spans="1:9" ht="15.75" x14ac:dyDescent="0.25">
      <c r="A709" s="269"/>
      <c r="B709" s="537" t="s">
        <v>1139</v>
      </c>
      <c r="C709" s="538" t="s">
        <v>3013</v>
      </c>
      <c r="D709" s="20" t="s">
        <v>180</v>
      </c>
      <c r="E709" s="315">
        <v>33942</v>
      </c>
      <c r="F709" s="78" t="s">
        <v>3127</v>
      </c>
      <c r="G709" s="52">
        <v>33942</v>
      </c>
      <c r="H709" s="322">
        <f t="shared" si="11"/>
        <v>0</v>
      </c>
      <c r="I709" s="20" t="s">
        <v>162</v>
      </c>
    </row>
    <row r="710" spans="1:9" ht="15.75" x14ac:dyDescent="0.25">
      <c r="A710" s="269"/>
      <c r="B710" s="537" t="s">
        <v>1140</v>
      </c>
      <c r="C710" s="538" t="s">
        <v>3013</v>
      </c>
      <c r="D710" s="20" t="s">
        <v>8</v>
      </c>
      <c r="E710" s="315">
        <v>1294.5</v>
      </c>
      <c r="F710" s="512">
        <v>41769</v>
      </c>
      <c r="G710" s="355">
        <v>1294.5</v>
      </c>
      <c r="H710" s="322">
        <f t="shared" si="11"/>
        <v>0</v>
      </c>
      <c r="I710" s="20" t="s">
        <v>10</v>
      </c>
    </row>
    <row r="711" spans="1:9" ht="15.75" x14ac:dyDescent="0.25">
      <c r="A711" s="269"/>
      <c r="B711" s="537" t="s">
        <v>1141</v>
      </c>
      <c r="C711" s="538" t="s">
        <v>3013</v>
      </c>
      <c r="D711" s="539" t="s">
        <v>8</v>
      </c>
      <c r="E711" s="540">
        <v>250</v>
      </c>
      <c r="F711" s="512">
        <v>41769</v>
      </c>
      <c r="G711" s="355">
        <v>250</v>
      </c>
      <c r="H711" s="322">
        <f t="shared" ref="H711:H774" si="12">E711-G711</f>
        <v>0</v>
      </c>
      <c r="I711" s="20" t="s">
        <v>10</v>
      </c>
    </row>
    <row r="712" spans="1:9" ht="15.75" x14ac:dyDescent="0.25">
      <c r="A712" s="269"/>
      <c r="B712" s="537" t="s">
        <v>1142</v>
      </c>
      <c r="C712" s="538" t="s">
        <v>3013</v>
      </c>
      <c r="D712" s="20" t="s">
        <v>8</v>
      </c>
      <c r="E712" s="315">
        <v>9</v>
      </c>
      <c r="F712" s="53">
        <v>41769</v>
      </c>
      <c r="G712" s="52">
        <v>9</v>
      </c>
      <c r="H712" s="322">
        <f t="shared" si="12"/>
        <v>0</v>
      </c>
      <c r="I712" s="20" t="s">
        <v>10</v>
      </c>
    </row>
    <row r="713" spans="1:9" ht="15.75" x14ac:dyDescent="0.25">
      <c r="A713" s="269"/>
      <c r="B713" s="537" t="s">
        <v>1143</v>
      </c>
      <c r="C713" s="538" t="s">
        <v>3013</v>
      </c>
      <c r="D713" s="20" t="s">
        <v>16</v>
      </c>
      <c r="E713" s="315">
        <v>12324.4</v>
      </c>
      <c r="F713" s="53">
        <v>41781</v>
      </c>
      <c r="G713" s="52">
        <v>12324.4</v>
      </c>
      <c r="H713" s="322">
        <f t="shared" si="12"/>
        <v>0</v>
      </c>
      <c r="I713" s="20" t="s">
        <v>10</v>
      </c>
    </row>
    <row r="714" spans="1:9" ht="15.75" x14ac:dyDescent="0.25">
      <c r="A714" s="269"/>
      <c r="B714" s="537" t="s">
        <v>1144</v>
      </c>
      <c r="C714" s="538" t="s">
        <v>3013</v>
      </c>
      <c r="D714" s="20" t="s">
        <v>11</v>
      </c>
      <c r="E714" s="315">
        <v>41977</v>
      </c>
      <c r="F714" s="53">
        <v>41788</v>
      </c>
      <c r="G714" s="52">
        <v>41977</v>
      </c>
      <c r="H714" s="322">
        <f t="shared" si="12"/>
        <v>0</v>
      </c>
      <c r="I714" s="20" t="s">
        <v>217</v>
      </c>
    </row>
    <row r="715" spans="1:9" ht="15.75" x14ac:dyDescent="0.25">
      <c r="A715" s="269"/>
      <c r="B715" s="537" t="s">
        <v>1145</v>
      </c>
      <c r="C715" s="538" t="s">
        <v>3013</v>
      </c>
      <c r="D715" s="20" t="s">
        <v>64</v>
      </c>
      <c r="E715" s="315">
        <v>15552</v>
      </c>
      <c r="F715" s="53">
        <v>41771</v>
      </c>
      <c r="G715" s="52">
        <v>15552</v>
      </c>
      <c r="H715" s="322">
        <f t="shared" si="12"/>
        <v>0</v>
      </c>
      <c r="I715" s="20" t="s">
        <v>162</v>
      </c>
    </row>
    <row r="716" spans="1:9" ht="15.75" x14ac:dyDescent="0.25">
      <c r="A716" s="269"/>
      <c r="B716" s="537" t="s">
        <v>1146</v>
      </c>
      <c r="C716" s="538" t="s">
        <v>3013</v>
      </c>
      <c r="D716" s="20" t="s">
        <v>62</v>
      </c>
      <c r="E716" s="315">
        <v>25098</v>
      </c>
      <c r="F716" s="53">
        <v>41771</v>
      </c>
      <c r="G716" s="52">
        <v>25098</v>
      </c>
      <c r="H716" s="322">
        <f t="shared" si="12"/>
        <v>0</v>
      </c>
      <c r="I716" s="20" t="s">
        <v>162</v>
      </c>
    </row>
    <row r="717" spans="1:9" ht="15.75" x14ac:dyDescent="0.25">
      <c r="A717" s="269"/>
      <c r="B717" s="537" t="s">
        <v>1147</v>
      </c>
      <c r="C717" s="538" t="s">
        <v>3013</v>
      </c>
      <c r="D717" s="20" t="s">
        <v>307</v>
      </c>
      <c r="E717" s="315">
        <v>14300</v>
      </c>
      <c r="F717" s="313" t="s">
        <v>3468</v>
      </c>
      <c r="G717" s="52">
        <v>14300</v>
      </c>
      <c r="H717" s="322">
        <f t="shared" si="12"/>
        <v>0</v>
      </c>
      <c r="I717" s="20" t="s">
        <v>65</v>
      </c>
    </row>
    <row r="718" spans="1:9" ht="15.75" x14ac:dyDescent="0.25">
      <c r="A718" s="269"/>
      <c r="B718" s="537" t="s">
        <v>1148</v>
      </c>
      <c r="C718" s="538" t="s">
        <v>3013</v>
      </c>
      <c r="D718" s="20" t="s">
        <v>14</v>
      </c>
      <c r="E718" s="315">
        <v>17482.400000000001</v>
      </c>
      <c r="F718" s="53">
        <v>41775</v>
      </c>
      <c r="G718" s="52">
        <v>17482.400000000001</v>
      </c>
      <c r="H718" s="322">
        <f t="shared" si="12"/>
        <v>0</v>
      </c>
      <c r="I718" s="20" t="s">
        <v>21</v>
      </c>
    </row>
    <row r="719" spans="1:9" ht="15.75" x14ac:dyDescent="0.25">
      <c r="A719" s="269"/>
      <c r="B719" s="537" t="s">
        <v>1149</v>
      </c>
      <c r="C719" s="538" t="s">
        <v>3013</v>
      </c>
      <c r="D719" s="20" t="s">
        <v>68</v>
      </c>
      <c r="E719" s="315">
        <v>7297.5</v>
      </c>
      <c r="F719" s="53">
        <v>41771</v>
      </c>
      <c r="G719" s="52">
        <v>7297.5</v>
      </c>
      <c r="H719" s="322">
        <f t="shared" si="12"/>
        <v>0</v>
      </c>
      <c r="I719" s="20" t="s">
        <v>162</v>
      </c>
    </row>
    <row r="720" spans="1:9" ht="15.75" x14ac:dyDescent="0.25">
      <c r="A720" s="269"/>
      <c r="B720" s="537" t="s">
        <v>1150</v>
      </c>
      <c r="C720" s="538" t="s">
        <v>3013</v>
      </c>
      <c r="D720" s="20" t="s">
        <v>98</v>
      </c>
      <c r="E720" s="315">
        <v>10840</v>
      </c>
      <c r="F720" s="324" t="s">
        <v>3128</v>
      </c>
      <c r="G720" s="52">
        <v>10840</v>
      </c>
      <c r="H720" s="322">
        <f t="shared" si="12"/>
        <v>0</v>
      </c>
      <c r="I720" s="20" t="s">
        <v>162</v>
      </c>
    </row>
    <row r="721" spans="1:9" ht="15.75" x14ac:dyDescent="0.25">
      <c r="A721" s="269"/>
      <c r="B721" s="537" t="s">
        <v>1151</v>
      </c>
      <c r="C721" s="538" t="s">
        <v>3013</v>
      </c>
      <c r="D721" s="20" t="s">
        <v>1529</v>
      </c>
      <c r="E721" s="315">
        <v>8812.6</v>
      </c>
      <c r="F721" s="53">
        <v>41771</v>
      </c>
      <c r="G721" s="52">
        <v>8812.6</v>
      </c>
      <c r="H721" s="322">
        <f t="shared" si="12"/>
        <v>0</v>
      </c>
      <c r="I721" s="20" t="s">
        <v>162</v>
      </c>
    </row>
    <row r="722" spans="1:9" ht="15.75" x14ac:dyDescent="0.25">
      <c r="A722" s="269"/>
      <c r="B722" s="537" t="s">
        <v>1152</v>
      </c>
      <c r="C722" s="538" t="s">
        <v>3013</v>
      </c>
      <c r="D722" s="20" t="s">
        <v>74</v>
      </c>
      <c r="E722" s="315">
        <v>397</v>
      </c>
      <c r="F722" s="512">
        <v>41769</v>
      </c>
      <c r="G722" s="355">
        <v>397</v>
      </c>
      <c r="H722" s="322">
        <f t="shared" si="12"/>
        <v>0</v>
      </c>
      <c r="I722" s="20" t="s">
        <v>10</v>
      </c>
    </row>
    <row r="723" spans="1:9" ht="15.75" x14ac:dyDescent="0.25">
      <c r="A723" s="269"/>
      <c r="B723" s="537" t="s">
        <v>1153</v>
      </c>
      <c r="C723" s="538" t="s">
        <v>3013</v>
      </c>
      <c r="D723" s="20" t="s">
        <v>136</v>
      </c>
      <c r="E723" s="315">
        <v>434</v>
      </c>
      <c r="F723" s="512">
        <v>41769</v>
      </c>
      <c r="G723" s="355">
        <v>434</v>
      </c>
      <c r="H723" s="322">
        <f t="shared" si="12"/>
        <v>0</v>
      </c>
      <c r="I723" s="20" t="s">
        <v>10</v>
      </c>
    </row>
    <row r="724" spans="1:9" ht="15.75" x14ac:dyDescent="0.25">
      <c r="A724" s="269">
        <v>41770</v>
      </c>
      <c r="B724" s="537" t="s">
        <v>1154</v>
      </c>
      <c r="C724" s="538" t="s">
        <v>3013</v>
      </c>
      <c r="D724" s="266" t="s">
        <v>14</v>
      </c>
      <c r="E724" s="310">
        <v>13500</v>
      </c>
      <c r="F724" s="39">
        <v>41771</v>
      </c>
      <c r="G724" s="52">
        <v>13500</v>
      </c>
      <c r="H724" s="322">
        <f t="shared" si="12"/>
        <v>0</v>
      </c>
      <c r="I724" s="266" t="s">
        <v>492</v>
      </c>
    </row>
    <row r="725" spans="1:9" ht="15.75" x14ac:dyDescent="0.25">
      <c r="A725" s="269"/>
      <c r="B725" s="537" t="s">
        <v>1155</v>
      </c>
      <c r="C725" s="538" t="s">
        <v>3013</v>
      </c>
      <c r="D725" s="266" t="s">
        <v>269</v>
      </c>
      <c r="E725" s="310">
        <v>4704</v>
      </c>
      <c r="F725" s="39">
        <v>41770</v>
      </c>
      <c r="G725" s="52">
        <v>4704</v>
      </c>
      <c r="H725" s="322">
        <f t="shared" si="12"/>
        <v>0</v>
      </c>
      <c r="I725" s="266"/>
    </row>
    <row r="726" spans="1:9" ht="15.75" x14ac:dyDescent="0.25">
      <c r="A726" s="269"/>
      <c r="B726" s="537" t="s">
        <v>1156</v>
      </c>
      <c r="C726" s="538" t="s">
        <v>3013</v>
      </c>
      <c r="D726" s="266" t="s">
        <v>534</v>
      </c>
      <c r="E726" s="310">
        <v>287</v>
      </c>
      <c r="F726" s="39">
        <v>41770</v>
      </c>
      <c r="G726" s="52">
        <v>287</v>
      </c>
      <c r="H726" s="322">
        <f t="shared" si="12"/>
        <v>0</v>
      </c>
      <c r="I726" s="266"/>
    </row>
    <row r="727" spans="1:9" ht="15.75" x14ac:dyDescent="0.25">
      <c r="A727" s="269"/>
      <c r="B727" s="537" t="s">
        <v>1157</v>
      </c>
      <c r="C727" s="538" t="s">
        <v>3013</v>
      </c>
      <c r="D727" s="266" t="s">
        <v>8</v>
      </c>
      <c r="E727" s="310">
        <v>490</v>
      </c>
      <c r="F727" s="39">
        <v>41770</v>
      </c>
      <c r="G727" s="52">
        <v>490</v>
      </c>
      <c r="H727" s="322">
        <f t="shared" si="12"/>
        <v>0</v>
      </c>
      <c r="I727" s="266"/>
    </row>
    <row r="728" spans="1:9" ht="15.75" x14ac:dyDescent="0.25">
      <c r="A728" s="269"/>
      <c r="B728" s="537" t="s">
        <v>1158</v>
      </c>
      <c r="C728" s="538" t="s">
        <v>3013</v>
      </c>
      <c r="D728" s="266" t="s">
        <v>49</v>
      </c>
      <c r="E728" s="310">
        <v>5138</v>
      </c>
      <c r="F728" s="39">
        <v>41770</v>
      </c>
      <c r="G728" s="52">
        <v>5138</v>
      </c>
      <c r="H728" s="322">
        <f t="shared" si="12"/>
        <v>0</v>
      </c>
      <c r="I728" s="266"/>
    </row>
    <row r="729" spans="1:9" ht="15.75" x14ac:dyDescent="0.25">
      <c r="A729" s="269"/>
      <c r="B729" s="537" t="s">
        <v>1159</v>
      </c>
      <c r="C729" s="538" t="s">
        <v>3013</v>
      </c>
      <c r="D729" s="266" t="s">
        <v>545</v>
      </c>
      <c r="E729" s="310">
        <v>10582.5</v>
      </c>
      <c r="F729" s="39">
        <v>41770</v>
      </c>
      <c r="G729" s="52">
        <v>10582.5</v>
      </c>
      <c r="H729" s="322">
        <f t="shared" si="12"/>
        <v>0</v>
      </c>
      <c r="I729" s="266"/>
    </row>
    <row r="730" spans="1:9" ht="15.75" x14ac:dyDescent="0.25">
      <c r="A730" s="269"/>
      <c r="B730" s="537" t="s">
        <v>1160</v>
      </c>
      <c r="C730" s="538" t="s">
        <v>3013</v>
      </c>
      <c r="D730" s="266" t="s">
        <v>8</v>
      </c>
      <c r="E730" s="310">
        <v>1786</v>
      </c>
      <c r="F730" s="39">
        <v>41770</v>
      </c>
      <c r="G730" s="52">
        <v>1786</v>
      </c>
      <c r="H730" s="322">
        <f t="shared" si="12"/>
        <v>0</v>
      </c>
      <c r="I730" s="266"/>
    </row>
    <row r="731" spans="1:9" ht="15.75" x14ac:dyDescent="0.25">
      <c r="A731" s="269"/>
      <c r="B731" s="537" t="s">
        <v>1161</v>
      </c>
      <c r="C731" s="538" t="s">
        <v>3013</v>
      </c>
      <c r="D731" s="266" t="s">
        <v>50</v>
      </c>
      <c r="E731" s="310">
        <v>7443.5</v>
      </c>
      <c r="F731" s="39">
        <v>41770</v>
      </c>
      <c r="G731" s="52">
        <v>7443.5</v>
      </c>
      <c r="H731" s="322">
        <f t="shared" si="12"/>
        <v>0</v>
      </c>
      <c r="I731" s="266"/>
    </row>
    <row r="732" spans="1:9" ht="15.75" x14ac:dyDescent="0.25">
      <c r="A732" s="269"/>
      <c r="B732" s="537" t="s">
        <v>1163</v>
      </c>
      <c r="C732" s="538" t="s">
        <v>3013</v>
      </c>
      <c r="D732" s="266" t="s">
        <v>50</v>
      </c>
      <c r="E732" s="310">
        <v>373</v>
      </c>
      <c r="F732" s="39">
        <v>41770</v>
      </c>
      <c r="G732" s="52">
        <v>373</v>
      </c>
      <c r="H732" s="322">
        <f t="shared" si="12"/>
        <v>0</v>
      </c>
      <c r="I732" s="266"/>
    </row>
    <row r="733" spans="1:9" ht="15.75" x14ac:dyDescent="0.25">
      <c r="A733" s="269"/>
      <c r="B733" s="537" t="s">
        <v>1164</v>
      </c>
      <c r="C733" s="538" t="s">
        <v>3013</v>
      </c>
      <c r="D733" s="266" t="s">
        <v>55</v>
      </c>
      <c r="E733" s="310">
        <v>12693.2</v>
      </c>
      <c r="F733" s="39">
        <v>41770</v>
      </c>
      <c r="G733" s="52">
        <v>12693.2</v>
      </c>
      <c r="H733" s="322">
        <f t="shared" si="12"/>
        <v>0</v>
      </c>
      <c r="I733" s="266"/>
    </row>
    <row r="734" spans="1:9" ht="15.75" x14ac:dyDescent="0.25">
      <c r="A734" s="269"/>
      <c r="B734" s="537" t="s">
        <v>1165</v>
      </c>
      <c r="C734" s="538" t="s">
        <v>3013</v>
      </c>
      <c r="D734" s="266" t="s">
        <v>1793</v>
      </c>
      <c r="E734" s="310">
        <v>1886</v>
      </c>
      <c r="F734" s="39">
        <v>41771</v>
      </c>
      <c r="G734" s="52">
        <v>1886</v>
      </c>
      <c r="H734" s="322">
        <f t="shared" si="12"/>
        <v>0</v>
      </c>
      <c r="I734" s="266" t="s">
        <v>27</v>
      </c>
    </row>
    <row r="735" spans="1:9" ht="15.75" x14ac:dyDescent="0.25">
      <c r="A735" s="269"/>
      <c r="B735" s="537" t="s">
        <v>1166</v>
      </c>
      <c r="C735" s="538" t="s">
        <v>3013</v>
      </c>
      <c r="D735" s="273" t="s">
        <v>3129</v>
      </c>
      <c r="E735" s="318">
        <v>0</v>
      </c>
      <c r="F735" s="39"/>
      <c r="G735" s="52"/>
      <c r="H735" s="322">
        <f t="shared" si="12"/>
        <v>0</v>
      </c>
      <c r="I735" s="266" t="s">
        <v>3130</v>
      </c>
    </row>
    <row r="736" spans="1:9" ht="15.75" x14ac:dyDescent="0.25">
      <c r="A736" s="269"/>
      <c r="B736" s="537" t="s">
        <v>1167</v>
      </c>
      <c r="C736" s="538" t="s">
        <v>3013</v>
      </c>
      <c r="D736" s="266" t="s">
        <v>110</v>
      </c>
      <c r="E736" s="310">
        <v>44374</v>
      </c>
      <c r="F736" s="39">
        <v>41773</v>
      </c>
      <c r="G736" s="52">
        <v>44374</v>
      </c>
      <c r="H736" s="322">
        <f t="shared" si="12"/>
        <v>0</v>
      </c>
      <c r="I736" s="266" t="s">
        <v>12</v>
      </c>
    </row>
    <row r="737" spans="1:9" ht="15.75" x14ac:dyDescent="0.25">
      <c r="A737" s="269"/>
      <c r="B737" s="537" t="s">
        <v>1168</v>
      </c>
      <c r="C737" s="538" t="s">
        <v>3013</v>
      </c>
      <c r="D737" s="266" t="s">
        <v>8</v>
      </c>
      <c r="E737" s="310">
        <v>745</v>
      </c>
      <c r="F737" s="39">
        <v>41770</v>
      </c>
      <c r="G737" s="52">
        <v>745</v>
      </c>
      <c r="H737" s="322">
        <f t="shared" si="12"/>
        <v>0</v>
      </c>
      <c r="I737" s="266"/>
    </row>
    <row r="738" spans="1:9" ht="15.75" x14ac:dyDescent="0.25">
      <c r="A738" s="269"/>
      <c r="B738" s="537" t="s">
        <v>1170</v>
      </c>
      <c r="C738" s="538" t="s">
        <v>3013</v>
      </c>
      <c r="D738" s="266" t="s">
        <v>215</v>
      </c>
      <c r="E738" s="310">
        <v>594.25</v>
      </c>
      <c r="F738" s="39">
        <v>41770</v>
      </c>
      <c r="G738" s="52">
        <v>594.25</v>
      </c>
      <c r="H738" s="322">
        <f t="shared" si="12"/>
        <v>0</v>
      </c>
      <c r="I738" s="266"/>
    </row>
    <row r="739" spans="1:9" ht="15.75" x14ac:dyDescent="0.25">
      <c r="A739" s="269"/>
      <c r="B739" s="537" t="s">
        <v>1171</v>
      </c>
      <c r="C739" s="538" t="s">
        <v>3013</v>
      </c>
      <c r="D739" s="266" t="s">
        <v>47</v>
      </c>
      <c r="E739" s="310">
        <v>2416</v>
      </c>
      <c r="F739" s="39">
        <v>41770</v>
      </c>
      <c r="G739" s="52">
        <v>2416</v>
      </c>
      <c r="H739" s="322">
        <f t="shared" si="12"/>
        <v>0</v>
      </c>
      <c r="I739" s="266" t="s">
        <v>12</v>
      </c>
    </row>
    <row r="740" spans="1:9" ht="15.75" x14ac:dyDescent="0.25">
      <c r="A740" s="269"/>
      <c r="B740" s="537" t="s">
        <v>1173</v>
      </c>
      <c r="C740" s="538" t="s">
        <v>3013</v>
      </c>
      <c r="D740" s="266" t="s">
        <v>74</v>
      </c>
      <c r="E740" s="310">
        <v>529.5</v>
      </c>
      <c r="F740" s="39">
        <v>41770</v>
      </c>
      <c r="G740" s="52">
        <v>529.5</v>
      </c>
      <c r="H740" s="322">
        <f t="shared" si="12"/>
        <v>0</v>
      </c>
      <c r="I740" s="266"/>
    </row>
    <row r="741" spans="1:9" ht="15.75" x14ac:dyDescent="0.25">
      <c r="A741" s="269"/>
      <c r="B741" s="537" t="s">
        <v>1174</v>
      </c>
      <c r="C741" s="538" t="s">
        <v>3013</v>
      </c>
      <c r="D741" s="266" t="s">
        <v>186</v>
      </c>
      <c r="E741" s="310">
        <v>5605</v>
      </c>
      <c r="F741" s="39">
        <v>41771</v>
      </c>
      <c r="G741" s="52">
        <v>5605</v>
      </c>
      <c r="H741" s="322">
        <f t="shared" si="12"/>
        <v>0</v>
      </c>
      <c r="I741" s="266" t="s">
        <v>21</v>
      </c>
    </row>
    <row r="742" spans="1:9" ht="15.75" x14ac:dyDescent="0.25">
      <c r="A742" s="269"/>
      <c r="B742" s="537" t="s">
        <v>1175</v>
      </c>
      <c r="C742" s="538" t="s">
        <v>3013</v>
      </c>
      <c r="D742" s="266" t="s">
        <v>8</v>
      </c>
      <c r="E742" s="310">
        <v>447.5</v>
      </c>
      <c r="F742" s="39">
        <v>41770</v>
      </c>
      <c r="G742" s="52">
        <v>447.5</v>
      </c>
      <c r="H742" s="322">
        <f t="shared" si="12"/>
        <v>0</v>
      </c>
      <c r="I742" s="266"/>
    </row>
    <row r="743" spans="1:9" ht="15.75" x14ac:dyDescent="0.25">
      <c r="A743" s="269"/>
      <c r="B743" s="537" t="s">
        <v>1176</v>
      </c>
      <c r="C743" s="538" t="s">
        <v>3013</v>
      </c>
      <c r="D743" s="266" t="s">
        <v>124</v>
      </c>
      <c r="E743" s="310">
        <v>4824</v>
      </c>
      <c r="F743" s="63" t="s">
        <v>3131</v>
      </c>
      <c r="G743" s="52">
        <v>4824</v>
      </c>
      <c r="H743" s="322">
        <f t="shared" si="12"/>
        <v>0</v>
      </c>
      <c r="I743" s="266" t="s">
        <v>27</v>
      </c>
    </row>
    <row r="744" spans="1:9" ht="15.75" x14ac:dyDescent="0.25">
      <c r="A744" s="269"/>
      <c r="B744" s="537" t="s">
        <v>1177</v>
      </c>
      <c r="C744" s="538" t="s">
        <v>3013</v>
      </c>
      <c r="D744" s="266" t="s">
        <v>36</v>
      </c>
      <c r="E744" s="310">
        <v>14278.4</v>
      </c>
      <c r="F744" s="39">
        <v>41777</v>
      </c>
      <c r="G744" s="52">
        <v>14278.4</v>
      </c>
      <c r="H744" s="322">
        <f t="shared" si="12"/>
        <v>0</v>
      </c>
      <c r="I744" s="266" t="s">
        <v>21</v>
      </c>
    </row>
    <row r="745" spans="1:9" ht="15.75" x14ac:dyDescent="0.25">
      <c r="A745" s="269"/>
      <c r="B745" s="537" t="s">
        <v>1179</v>
      </c>
      <c r="C745" s="538" t="s">
        <v>3013</v>
      </c>
      <c r="D745" s="266" t="s">
        <v>2400</v>
      </c>
      <c r="E745" s="310">
        <v>7230.6</v>
      </c>
      <c r="F745" s="55" t="s">
        <v>3132</v>
      </c>
      <c r="G745" s="52">
        <v>7230.6</v>
      </c>
      <c r="H745" s="322">
        <f t="shared" si="12"/>
        <v>0</v>
      </c>
      <c r="I745" s="266" t="s">
        <v>21</v>
      </c>
    </row>
    <row r="746" spans="1:9" ht="15.75" x14ac:dyDescent="0.25">
      <c r="A746" s="269"/>
      <c r="B746" s="537" t="s">
        <v>1181</v>
      </c>
      <c r="C746" s="538" t="s">
        <v>3013</v>
      </c>
      <c r="D746" s="266" t="s">
        <v>22</v>
      </c>
      <c r="E746" s="310">
        <v>2806</v>
      </c>
      <c r="F746" s="39">
        <v>41771</v>
      </c>
      <c r="G746" s="52">
        <v>2806</v>
      </c>
      <c r="H746" s="322">
        <f t="shared" si="12"/>
        <v>0</v>
      </c>
      <c r="I746" s="266"/>
    </row>
    <row r="747" spans="1:9" ht="15.75" x14ac:dyDescent="0.25">
      <c r="A747" s="269"/>
      <c r="B747" s="537" t="s">
        <v>1182</v>
      </c>
      <c r="C747" s="538" t="s">
        <v>3013</v>
      </c>
      <c r="D747" s="266" t="s">
        <v>3133</v>
      </c>
      <c r="E747" s="310">
        <v>7123.2</v>
      </c>
      <c r="F747" s="39">
        <v>41771</v>
      </c>
      <c r="G747" s="52">
        <v>7123.2</v>
      </c>
      <c r="H747" s="322">
        <f t="shared" si="12"/>
        <v>0</v>
      </c>
      <c r="I747" s="266" t="s">
        <v>27</v>
      </c>
    </row>
    <row r="748" spans="1:9" ht="15.75" x14ac:dyDescent="0.25">
      <c r="A748" s="269"/>
      <c r="B748" s="537" t="s">
        <v>1183</v>
      </c>
      <c r="C748" s="538" t="s">
        <v>3013</v>
      </c>
      <c r="D748" s="266" t="s">
        <v>136</v>
      </c>
      <c r="E748" s="310">
        <v>3059.6</v>
      </c>
      <c r="F748" s="39">
        <v>41770</v>
      </c>
      <c r="G748" s="52">
        <v>3059.6</v>
      </c>
      <c r="H748" s="322">
        <f t="shared" si="12"/>
        <v>0</v>
      </c>
      <c r="I748" s="266"/>
    </row>
    <row r="749" spans="1:9" ht="15.75" x14ac:dyDescent="0.25">
      <c r="A749" s="269"/>
      <c r="B749" s="537" t="s">
        <v>1184</v>
      </c>
      <c r="C749" s="538" t="s">
        <v>3013</v>
      </c>
      <c r="D749" s="266" t="s">
        <v>3134</v>
      </c>
      <c r="E749" s="310">
        <v>2371.1999999999998</v>
      </c>
      <c r="F749" s="39">
        <v>41771</v>
      </c>
      <c r="G749" s="52">
        <v>2371.1999999999998</v>
      </c>
      <c r="H749" s="322">
        <f t="shared" si="12"/>
        <v>0</v>
      </c>
      <c r="I749" s="266" t="s">
        <v>27</v>
      </c>
    </row>
    <row r="750" spans="1:9" ht="15.75" x14ac:dyDescent="0.25">
      <c r="A750" s="269"/>
      <c r="B750" s="537" t="s">
        <v>1185</v>
      </c>
      <c r="C750" s="538" t="s">
        <v>3013</v>
      </c>
      <c r="D750" s="266" t="s">
        <v>29</v>
      </c>
      <c r="E750" s="310">
        <v>5281.6</v>
      </c>
      <c r="F750" s="39">
        <v>41771</v>
      </c>
      <c r="G750" s="52">
        <v>5281.6</v>
      </c>
      <c r="H750" s="322">
        <f t="shared" si="12"/>
        <v>0</v>
      </c>
      <c r="I750" s="266" t="s">
        <v>27</v>
      </c>
    </row>
    <row r="751" spans="1:9" ht="15.75" x14ac:dyDescent="0.25">
      <c r="A751" s="269"/>
      <c r="B751" s="537" t="s">
        <v>1186</v>
      </c>
      <c r="C751" s="538" t="s">
        <v>3013</v>
      </c>
      <c r="D751" s="266" t="s">
        <v>8</v>
      </c>
      <c r="E751" s="310">
        <v>2061.1</v>
      </c>
      <c r="F751" s="39">
        <v>41770</v>
      </c>
      <c r="G751" s="52">
        <v>2061.1</v>
      </c>
      <c r="H751" s="322">
        <f t="shared" si="12"/>
        <v>0</v>
      </c>
      <c r="I751" s="266"/>
    </row>
    <row r="752" spans="1:9" ht="15.75" x14ac:dyDescent="0.25">
      <c r="A752" s="269"/>
      <c r="B752" s="537" t="s">
        <v>1187</v>
      </c>
      <c r="C752" s="538" t="s">
        <v>3013</v>
      </c>
      <c r="D752" s="266" t="s">
        <v>108</v>
      </c>
      <c r="E752" s="310">
        <v>1289.5999999999999</v>
      </c>
      <c r="F752" s="39">
        <v>41771</v>
      </c>
      <c r="G752" s="52">
        <v>1289.5999999999999</v>
      </c>
      <c r="H752" s="322">
        <f t="shared" si="12"/>
        <v>0</v>
      </c>
      <c r="I752" s="266" t="s">
        <v>27</v>
      </c>
    </row>
    <row r="753" spans="1:9" ht="15.75" x14ac:dyDescent="0.25">
      <c r="A753" s="269"/>
      <c r="B753" s="537" t="s">
        <v>1188</v>
      </c>
      <c r="C753" s="538" t="s">
        <v>3013</v>
      </c>
      <c r="D753" s="266" t="s">
        <v>46</v>
      </c>
      <c r="E753" s="310">
        <v>1240</v>
      </c>
      <c r="F753" s="39">
        <v>41771</v>
      </c>
      <c r="G753" s="52">
        <v>1240</v>
      </c>
      <c r="H753" s="322">
        <f t="shared" si="12"/>
        <v>0</v>
      </c>
      <c r="I753" s="266" t="s">
        <v>27</v>
      </c>
    </row>
    <row r="754" spans="1:9" ht="15.75" x14ac:dyDescent="0.25">
      <c r="A754" s="269"/>
      <c r="B754" s="537" t="s">
        <v>1189</v>
      </c>
      <c r="C754" s="538" t="s">
        <v>3013</v>
      </c>
      <c r="D754" s="266" t="s">
        <v>52</v>
      </c>
      <c r="E754" s="310">
        <v>2465.6</v>
      </c>
      <c r="F754" s="39">
        <v>41771</v>
      </c>
      <c r="G754" s="52">
        <v>2465.6</v>
      </c>
      <c r="H754" s="322">
        <f t="shared" si="12"/>
        <v>0</v>
      </c>
      <c r="I754" s="266" t="s">
        <v>27</v>
      </c>
    </row>
    <row r="755" spans="1:9" ht="15.75" x14ac:dyDescent="0.25">
      <c r="A755" s="269"/>
      <c r="B755" s="537" t="s">
        <v>1190</v>
      </c>
      <c r="C755" s="538" t="s">
        <v>3013</v>
      </c>
      <c r="D755" s="266" t="s">
        <v>494</v>
      </c>
      <c r="E755" s="310">
        <v>3169.2</v>
      </c>
      <c r="F755" s="39">
        <v>41770</v>
      </c>
      <c r="G755" s="52">
        <v>3169.2</v>
      </c>
      <c r="H755" s="322">
        <f t="shared" si="12"/>
        <v>0</v>
      </c>
      <c r="I755" s="266"/>
    </row>
    <row r="756" spans="1:9" ht="15.75" x14ac:dyDescent="0.25">
      <c r="A756" s="269"/>
      <c r="B756" s="537" t="s">
        <v>1191</v>
      </c>
      <c r="C756" s="538" t="s">
        <v>3013</v>
      </c>
      <c r="D756" s="266" t="s">
        <v>509</v>
      </c>
      <c r="E756" s="310">
        <v>11571.4</v>
      </c>
      <c r="F756" s="39">
        <v>41770</v>
      </c>
      <c r="G756" s="52">
        <v>11571.4</v>
      </c>
      <c r="H756" s="322">
        <f t="shared" si="12"/>
        <v>0</v>
      </c>
      <c r="I756" s="266"/>
    </row>
    <row r="757" spans="1:9" ht="15.75" x14ac:dyDescent="0.25">
      <c r="A757" s="269"/>
      <c r="B757" s="537" t="s">
        <v>1192</v>
      </c>
      <c r="C757" s="538" t="s">
        <v>3013</v>
      </c>
      <c r="D757" s="266" t="s">
        <v>892</v>
      </c>
      <c r="E757" s="310">
        <v>1226.4000000000001</v>
      </c>
      <c r="F757" s="39">
        <v>41770</v>
      </c>
      <c r="G757" s="52">
        <v>1226.4000000000001</v>
      </c>
      <c r="H757" s="322">
        <f t="shared" si="12"/>
        <v>0</v>
      </c>
      <c r="I757" s="266"/>
    </row>
    <row r="758" spans="1:9" ht="15.75" x14ac:dyDescent="0.25">
      <c r="A758" s="269"/>
      <c r="B758" s="537" t="s">
        <v>1193</v>
      </c>
      <c r="C758" s="538" t="s">
        <v>3013</v>
      </c>
      <c r="D758" s="266" t="s">
        <v>3135</v>
      </c>
      <c r="E758" s="310">
        <v>4380.5</v>
      </c>
      <c r="F758" s="39">
        <v>41770</v>
      </c>
      <c r="G758" s="52">
        <v>4380.5</v>
      </c>
      <c r="H758" s="322">
        <f t="shared" si="12"/>
        <v>0</v>
      </c>
      <c r="I758" s="266"/>
    </row>
    <row r="759" spans="1:9" ht="15.75" x14ac:dyDescent="0.25">
      <c r="A759" s="269"/>
      <c r="B759" s="537" t="s">
        <v>1194</v>
      </c>
      <c r="C759" s="538" t="s">
        <v>3013</v>
      </c>
      <c r="D759" s="266" t="s">
        <v>75</v>
      </c>
      <c r="E759" s="310">
        <v>867.5</v>
      </c>
      <c r="F759" s="39">
        <v>41770</v>
      </c>
      <c r="G759" s="52">
        <v>867.5</v>
      </c>
      <c r="H759" s="322">
        <f t="shared" si="12"/>
        <v>0</v>
      </c>
      <c r="I759" s="266"/>
    </row>
    <row r="760" spans="1:9" ht="15.75" x14ac:dyDescent="0.25">
      <c r="A760" s="269"/>
      <c r="B760" s="537" t="s">
        <v>1195</v>
      </c>
      <c r="C760" s="538" t="s">
        <v>3013</v>
      </c>
      <c r="D760" s="266" t="s">
        <v>3136</v>
      </c>
      <c r="E760" s="310">
        <v>7911.6</v>
      </c>
      <c r="F760" s="39">
        <v>41771</v>
      </c>
      <c r="G760" s="52">
        <v>7911.6</v>
      </c>
      <c r="H760" s="322">
        <f t="shared" si="12"/>
        <v>0</v>
      </c>
      <c r="I760" s="266" t="s">
        <v>65</v>
      </c>
    </row>
    <row r="761" spans="1:9" ht="15.75" x14ac:dyDescent="0.25">
      <c r="A761" s="269"/>
      <c r="B761" s="537" t="s">
        <v>1196</v>
      </c>
      <c r="C761" s="538" t="s">
        <v>3013</v>
      </c>
      <c r="D761" s="266" t="s">
        <v>68</v>
      </c>
      <c r="E761" s="310">
        <v>4284</v>
      </c>
      <c r="F761" s="39">
        <v>41771</v>
      </c>
      <c r="G761" s="52">
        <v>4284</v>
      </c>
      <c r="H761" s="322">
        <f t="shared" si="12"/>
        <v>0</v>
      </c>
      <c r="I761" s="266" t="s">
        <v>65</v>
      </c>
    </row>
    <row r="762" spans="1:9" ht="15.75" x14ac:dyDescent="0.25">
      <c r="A762" s="269"/>
      <c r="B762" s="537" t="s">
        <v>1197</v>
      </c>
      <c r="C762" s="538" t="s">
        <v>3013</v>
      </c>
      <c r="D762" s="266" t="s">
        <v>3137</v>
      </c>
      <c r="E762" s="310">
        <v>1223.5999999999999</v>
      </c>
      <c r="F762" s="39">
        <v>41770</v>
      </c>
      <c r="G762" s="52">
        <v>1223.5999999999999</v>
      </c>
      <c r="H762" s="322">
        <f t="shared" si="12"/>
        <v>0</v>
      </c>
      <c r="I762" s="266"/>
    </row>
    <row r="763" spans="1:9" ht="15.75" x14ac:dyDescent="0.25">
      <c r="A763" s="269"/>
      <c r="B763" s="537" t="s">
        <v>1198</v>
      </c>
      <c r="C763" s="538" t="s">
        <v>3013</v>
      </c>
      <c r="D763" s="266" t="s">
        <v>3138</v>
      </c>
      <c r="E763" s="310">
        <v>14228.85</v>
      </c>
      <c r="F763" s="43" t="s">
        <v>3139</v>
      </c>
      <c r="G763" s="52">
        <v>14228.85</v>
      </c>
      <c r="H763" s="322">
        <f t="shared" si="12"/>
        <v>0</v>
      </c>
      <c r="I763" s="266" t="s">
        <v>12</v>
      </c>
    </row>
    <row r="764" spans="1:9" ht="15.75" x14ac:dyDescent="0.25">
      <c r="A764" s="269"/>
      <c r="B764" s="537" t="s">
        <v>1199</v>
      </c>
      <c r="C764" s="538" t="s">
        <v>3013</v>
      </c>
      <c r="D764" s="266" t="s">
        <v>106</v>
      </c>
      <c r="E764" s="310">
        <v>9933.2000000000007</v>
      </c>
      <c r="F764" s="39">
        <v>41773</v>
      </c>
      <c r="G764" s="52">
        <v>9933.2000000000007</v>
      </c>
      <c r="H764" s="322">
        <f t="shared" si="12"/>
        <v>0</v>
      </c>
      <c r="I764" s="266" t="s">
        <v>12</v>
      </c>
    </row>
    <row r="765" spans="1:9" ht="15.75" x14ac:dyDescent="0.25">
      <c r="A765" s="269"/>
      <c r="B765" s="537" t="s">
        <v>1200</v>
      </c>
      <c r="C765" s="538" t="s">
        <v>3013</v>
      </c>
      <c r="D765" s="266" t="s">
        <v>14</v>
      </c>
      <c r="E765" s="310">
        <v>8200</v>
      </c>
      <c r="F765" s="39">
        <v>41772</v>
      </c>
      <c r="G765" s="52">
        <v>8200</v>
      </c>
      <c r="H765" s="322">
        <f t="shared" si="12"/>
        <v>0</v>
      </c>
      <c r="I765" s="266" t="s">
        <v>12</v>
      </c>
    </row>
    <row r="766" spans="1:9" ht="15.75" x14ac:dyDescent="0.25">
      <c r="A766" s="269"/>
      <c r="B766" s="537" t="s">
        <v>1201</v>
      </c>
      <c r="C766" s="538" t="s">
        <v>3013</v>
      </c>
      <c r="D766" s="266" t="s">
        <v>115</v>
      </c>
      <c r="E766" s="310">
        <v>2116</v>
      </c>
      <c r="F766" s="39">
        <v>41770</v>
      </c>
      <c r="G766" s="52">
        <v>2116</v>
      </c>
      <c r="H766" s="322">
        <f t="shared" si="12"/>
        <v>0</v>
      </c>
      <c r="I766" s="266" t="s">
        <v>10</v>
      </c>
    </row>
    <row r="767" spans="1:9" ht="15.75" x14ac:dyDescent="0.25">
      <c r="A767" s="269"/>
      <c r="B767" s="537" t="s">
        <v>1202</v>
      </c>
      <c r="C767" s="538" t="s">
        <v>3013</v>
      </c>
      <c r="D767" s="266" t="s">
        <v>545</v>
      </c>
      <c r="E767" s="310">
        <v>17100</v>
      </c>
      <c r="F767" s="39">
        <v>41770</v>
      </c>
      <c r="G767" s="52">
        <v>17100</v>
      </c>
      <c r="H767" s="322">
        <f t="shared" si="12"/>
        <v>0</v>
      </c>
      <c r="I767" s="266"/>
    </row>
    <row r="768" spans="1:9" ht="15.75" x14ac:dyDescent="0.25">
      <c r="A768" s="269"/>
      <c r="B768" s="537" t="s">
        <v>1203</v>
      </c>
      <c r="C768" s="538" t="s">
        <v>3013</v>
      </c>
      <c r="D768" s="266" t="s">
        <v>1036</v>
      </c>
      <c r="E768" s="310">
        <v>7367</v>
      </c>
      <c r="F768" s="39">
        <v>41770</v>
      </c>
      <c r="G768" s="52">
        <v>7367</v>
      </c>
      <c r="H768" s="322">
        <f t="shared" si="12"/>
        <v>0</v>
      </c>
      <c r="I768" s="266"/>
    </row>
    <row r="769" spans="1:9" ht="15.75" x14ac:dyDescent="0.25">
      <c r="A769" s="269">
        <v>41771</v>
      </c>
      <c r="B769" s="537" t="s">
        <v>1204</v>
      </c>
      <c r="C769" s="538" t="s">
        <v>3013</v>
      </c>
      <c r="D769" s="266" t="s">
        <v>11</v>
      </c>
      <c r="E769" s="310">
        <v>33806.300000000003</v>
      </c>
      <c r="F769" s="39">
        <v>41788</v>
      </c>
      <c r="G769" s="52">
        <v>33806.300000000003</v>
      </c>
      <c r="H769" s="322">
        <f t="shared" si="12"/>
        <v>0</v>
      </c>
      <c r="I769" s="266" t="s">
        <v>21</v>
      </c>
    </row>
    <row r="770" spans="1:9" ht="15.75" x14ac:dyDescent="0.25">
      <c r="A770" s="269"/>
      <c r="B770" s="537" t="s">
        <v>1209</v>
      </c>
      <c r="C770" s="538" t="s">
        <v>3013</v>
      </c>
      <c r="D770" s="266" t="s">
        <v>63</v>
      </c>
      <c r="E770" s="310">
        <v>2587.1999999999998</v>
      </c>
      <c r="F770" s="39">
        <v>41771</v>
      </c>
      <c r="G770" s="52">
        <v>2587.1999999999998</v>
      </c>
      <c r="H770" s="322">
        <f t="shared" si="12"/>
        <v>0</v>
      </c>
      <c r="I770" s="266" t="s">
        <v>21</v>
      </c>
    </row>
    <row r="771" spans="1:9" ht="15.75" x14ac:dyDescent="0.25">
      <c r="A771" s="269"/>
      <c r="B771" s="537" t="s">
        <v>1210</v>
      </c>
      <c r="C771" s="538" t="s">
        <v>3013</v>
      </c>
      <c r="D771" s="266" t="s">
        <v>3140</v>
      </c>
      <c r="E771" s="310">
        <v>2867</v>
      </c>
      <c r="F771" s="39">
        <v>41771</v>
      </c>
      <c r="G771" s="52">
        <v>2867</v>
      </c>
      <c r="H771" s="322">
        <f t="shared" si="12"/>
        <v>0</v>
      </c>
      <c r="I771" s="266"/>
    </row>
    <row r="772" spans="1:9" ht="15.75" x14ac:dyDescent="0.25">
      <c r="A772" s="269"/>
      <c r="B772" s="537" t="s">
        <v>1211</v>
      </c>
      <c r="C772" s="538" t="s">
        <v>3013</v>
      </c>
      <c r="D772" s="266" t="s">
        <v>28</v>
      </c>
      <c r="E772" s="310">
        <v>818.5</v>
      </c>
      <c r="F772" s="39">
        <v>41771</v>
      </c>
      <c r="G772" s="52">
        <v>818.5</v>
      </c>
      <c r="H772" s="322">
        <f t="shared" si="12"/>
        <v>0</v>
      </c>
      <c r="I772" s="266"/>
    </row>
    <row r="773" spans="1:9" ht="15.75" x14ac:dyDescent="0.25">
      <c r="A773" s="269"/>
      <c r="B773" s="537" t="s">
        <v>1213</v>
      </c>
      <c r="C773" s="538" t="s">
        <v>3013</v>
      </c>
      <c r="D773" s="266" t="s">
        <v>152</v>
      </c>
      <c r="E773" s="310">
        <v>11775</v>
      </c>
      <c r="F773" s="39">
        <v>41771</v>
      </c>
      <c r="G773" s="52">
        <v>11775</v>
      </c>
      <c r="H773" s="322">
        <f t="shared" si="12"/>
        <v>0</v>
      </c>
      <c r="I773" s="266"/>
    </row>
    <row r="774" spans="1:9" ht="15.75" x14ac:dyDescent="0.25">
      <c r="A774" s="269"/>
      <c r="B774" s="537" t="s">
        <v>1215</v>
      </c>
      <c r="C774" s="538" t="s">
        <v>3013</v>
      </c>
      <c r="D774" s="266" t="s">
        <v>2756</v>
      </c>
      <c r="E774" s="310">
        <v>6818</v>
      </c>
      <c r="F774" s="39">
        <v>41771</v>
      </c>
      <c r="G774" s="52">
        <v>6818</v>
      </c>
      <c r="H774" s="322">
        <f t="shared" si="12"/>
        <v>0</v>
      </c>
      <c r="I774" s="266"/>
    </row>
    <row r="775" spans="1:9" ht="15.75" x14ac:dyDescent="0.25">
      <c r="A775" s="269"/>
      <c r="B775" s="537" t="s">
        <v>1216</v>
      </c>
      <c r="C775" s="538" t="s">
        <v>3013</v>
      </c>
      <c r="D775" s="266" t="s">
        <v>8</v>
      </c>
      <c r="E775" s="310">
        <v>3635.5</v>
      </c>
      <c r="F775" s="39">
        <v>41771</v>
      </c>
      <c r="G775" s="52">
        <v>3635.5</v>
      </c>
      <c r="H775" s="322">
        <f t="shared" ref="H775:H838" si="13">E775-G775</f>
        <v>0</v>
      </c>
      <c r="I775" s="266"/>
    </row>
    <row r="776" spans="1:9" ht="15.75" x14ac:dyDescent="0.25">
      <c r="A776" s="269"/>
      <c r="B776" s="537" t="s">
        <v>1217</v>
      </c>
      <c r="C776" s="538" t="s">
        <v>3013</v>
      </c>
      <c r="D776" s="266" t="s">
        <v>8</v>
      </c>
      <c r="E776" s="310">
        <v>2851</v>
      </c>
      <c r="F776" s="39">
        <v>41771</v>
      </c>
      <c r="G776" s="52">
        <v>2851</v>
      </c>
      <c r="H776" s="322">
        <f t="shared" si="13"/>
        <v>0</v>
      </c>
      <c r="I776" s="266"/>
    </row>
    <row r="777" spans="1:9" ht="15.75" x14ac:dyDescent="0.25">
      <c r="A777" s="269"/>
      <c r="B777" s="537" t="s">
        <v>1218</v>
      </c>
      <c r="C777" s="538" t="s">
        <v>3013</v>
      </c>
      <c r="D777" s="266" t="s">
        <v>36</v>
      </c>
      <c r="E777" s="310">
        <v>33375.599999999999</v>
      </c>
      <c r="F777" s="55" t="s">
        <v>3141</v>
      </c>
      <c r="G777" s="52">
        <v>33375.599999999999</v>
      </c>
      <c r="H777" s="322">
        <f t="shared" si="13"/>
        <v>0</v>
      </c>
      <c r="I777" s="266" t="s">
        <v>65</v>
      </c>
    </row>
    <row r="778" spans="1:9" ht="15.75" x14ac:dyDescent="0.25">
      <c r="A778" s="269"/>
      <c r="B778" s="537" t="s">
        <v>1219</v>
      </c>
      <c r="C778" s="538" t="s">
        <v>3013</v>
      </c>
      <c r="D778" s="266" t="s">
        <v>123</v>
      </c>
      <c r="E778" s="310">
        <v>3852</v>
      </c>
      <c r="F778" s="43" t="s">
        <v>3142</v>
      </c>
      <c r="G778" s="52">
        <v>3852</v>
      </c>
      <c r="H778" s="322">
        <f t="shared" si="13"/>
        <v>0</v>
      </c>
      <c r="I778" s="266"/>
    </row>
    <row r="779" spans="1:9" ht="15.75" x14ac:dyDescent="0.25">
      <c r="A779" s="269"/>
      <c r="B779" s="537" t="s">
        <v>1220</v>
      </c>
      <c r="C779" s="538" t="s">
        <v>3013</v>
      </c>
      <c r="D779" s="273" t="s">
        <v>3129</v>
      </c>
      <c r="E779" s="318">
        <v>0</v>
      </c>
      <c r="F779" s="39"/>
      <c r="G779" s="52"/>
      <c r="H779" s="322">
        <f t="shared" si="13"/>
        <v>0</v>
      </c>
      <c r="I779" s="266" t="s">
        <v>3143</v>
      </c>
    </row>
    <row r="780" spans="1:9" ht="15.75" x14ac:dyDescent="0.25">
      <c r="A780" s="269"/>
      <c r="B780" s="537" t="s">
        <v>1221</v>
      </c>
      <c r="C780" s="538" t="s">
        <v>3013</v>
      </c>
      <c r="D780" s="266" t="s">
        <v>8</v>
      </c>
      <c r="E780" s="310">
        <v>75</v>
      </c>
      <c r="F780" s="39">
        <v>41771</v>
      </c>
      <c r="G780" s="52">
        <v>75</v>
      </c>
      <c r="H780" s="322">
        <f t="shared" si="13"/>
        <v>0</v>
      </c>
      <c r="I780" s="266"/>
    </row>
    <row r="781" spans="1:9" ht="15.75" x14ac:dyDescent="0.25">
      <c r="A781" s="269"/>
      <c r="B781" s="537" t="s">
        <v>1222</v>
      </c>
      <c r="C781" s="538" t="s">
        <v>3013</v>
      </c>
      <c r="D781" s="266" t="s">
        <v>374</v>
      </c>
      <c r="E781" s="310">
        <v>19798.7</v>
      </c>
      <c r="F781" s="39">
        <v>41771</v>
      </c>
      <c r="G781" s="52">
        <v>19798.7</v>
      </c>
      <c r="H781" s="322">
        <f t="shared" si="13"/>
        <v>0</v>
      </c>
      <c r="I781" s="266"/>
    </row>
    <row r="782" spans="1:9" ht="15.75" x14ac:dyDescent="0.25">
      <c r="A782" s="269"/>
      <c r="B782" s="537" t="s">
        <v>1224</v>
      </c>
      <c r="C782" s="538" t="s">
        <v>3013</v>
      </c>
      <c r="D782" s="266" t="s">
        <v>8</v>
      </c>
      <c r="E782" s="310">
        <v>930.2</v>
      </c>
      <c r="F782" s="39">
        <v>41771</v>
      </c>
      <c r="G782" s="52">
        <v>930.2</v>
      </c>
      <c r="H782" s="322">
        <f t="shared" si="13"/>
        <v>0</v>
      </c>
      <c r="I782" s="266"/>
    </row>
    <row r="783" spans="1:9" ht="15.75" x14ac:dyDescent="0.25">
      <c r="A783" s="269"/>
      <c r="B783" s="537" t="s">
        <v>1225</v>
      </c>
      <c r="C783" s="538" t="s">
        <v>3013</v>
      </c>
      <c r="D783" s="266" t="s">
        <v>317</v>
      </c>
      <c r="E783" s="310">
        <v>3527</v>
      </c>
      <c r="F783" s="39">
        <v>41771</v>
      </c>
      <c r="G783" s="52">
        <v>3527</v>
      </c>
      <c r="H783" s="322">
        <f t="shared" si="13"/>
        <v>0</v>
      </c>
      <c r="I783" s="266"/>
    </row>
    <row r="784" spans="1:9" ht="15.75" x14ac:dyDescent="0.25">
      <c r="A784" s="269"/>
      <c r="B784" s="537" t="s">
        <v>1226</v>
      </c>
      <c r="C784" s="538" t="s">
        <v>3013</v>
      </c>
      <c r="D784" s="266" t="s">
        <v>8</v>
      </c>
      <c r="E784" s="310">
        <v>720</v>
      </c>
      <c r="F784" s="39">
        <v>41771</v>
      </c>
      <c r="G784" s="52">
        <v>720</v>
      </c>
      <c r="H784" s="322">
        <f t="shared" si="13"/>
        <v>0</v>
      </c>
      <c r="I784" s="266"/>
    </row>
    <row r="785" spans="1:9" ht="15.75" x14ac:dyDescent="0.25">
      <c r="A785" s="269"/>
      <c r="B785" s="537" t="s">
        <v>1227</v>
      </c>
      <c r="C785" s="538" t="s">
        <v>3013</v>
      </c>
      <c r="D785" s="266" t="s">
        <v>183</v>
      </c>
      <c r="E785" s="310">
        <v>36641</v>
      </c>
      <c r="F785" s="39">
        <v>41775</v>
      </c>
      <c r="G785" s="52">
        <v>36641</v>
      </c>
      <c r="H785" s="322">
        <f t="shared" si="13"/>
        <v>0</v>
      </c>
      <c r="I785" s="266"/>
    </row>
    <row r="786" spans="1:9" ht="15.75" x14ac:dyDescent="0.25">
      <c r="A786" s="269"/>
      <c r="B786" s="537" t="s">
        <v>1228</v>
      </c>
      <c r="C786" s="538" t="s">
        <v>3013</v>
      </c>
      <c r="D786" s="266" t="s">
        <v>55</v>
      </c>
      <c r="E786" s="310">
        <v>6839</v>
      </c>
      <c r="F786" s="42" t="s">
        <v>3144</v>
      </c>
      <c r="G786" s="52">
        <v>6839</v>
      </c>
      <c r="H786" s="322">
        <f t="shared" si="13"/>
        <v>0</v>
      </c>
      <c r="I786" s="266"/>
    </row>
    <row r="787" spans="1:9" ht="15.75" x14ac:dyDescent="0.25">
      <c r="A787" s="269"/>
      <c r="B787" s="537" t="s">
        <v>1230</v>
      </c>
      <c r="C787" s="538" t="s">
        <v>3013</v>
      </c>
      <c r="D787" s="266" t="s">
        <v>3145</v>
      </c>
      <c r="E787" s="310">
        <v>1095</v>
      </c>
      <c r="F787" s="39">
        <v>41771</v>
      </c>
      <c r="G787" s="52">
        <v>1095</v>
      </c>
      <c r="H787" s="322">
        <f t="shared" si="13"/>
        <v>0</v>
      </c>
      <c r="I787" s="266"/>
    </row>
    <row r="788" spans="1:9" ht="15.75" x14ac:dyDescent="0.25">
      <c r="A788" s="269"/>
      <c r="B788" s="537" t="s">
        <v>1231</v>
      </c>
      <c r="C788" s="538" t="s">
        <v>3013</v>
      </c>
      <c r="D788" s="266" t="s">
        <v>8</v>
      </c>
      <c r="E788" s="310">
        <v>3914</v>
      </c>
      <c r="F788" s="39">
        <v>41771</v>
      </c>
      <c r="G788" s="52">
        <v>3914</v>
      </c>
      <c r="H788" s="322">
        <f t="shared" si="13"/>
        <v>0</v>
      </c>
      <c r="I788" s="266"/>
    </row>
    <row r="789" spans="1:9" ht="15.75" x14ac:dyDescent="0.25">
      <c r="A789" s="269"/>
      <c r="B789" s="537" t="s">
        <v>1232</v>
      </c>
      <c r="C789" s="538" t="s">
        <v>3013</v>
      </c>
      <c r="D789" s="266" t="s">
        <v>8</v>
      </c>
      <c r="E789" s="310">
        <v>727</v>
      </c>
      <c r="F789" s="39">
        <v>41771</v>
      </c>
      <c r="G789" s="52">
        <v>727</v>
      </c>
      <c r="H789" s="322">
        <f t="shared" si="13"/>
        <v>0</v>
      </c>
      <c r="I789" s="266"/>
    </row>
    <row r="790" spans="1:9" ht="15.75" x14ac:dyDescent="0.25">
      <c r="A790" s="269"/>
      <c r="B790" s="537" t="s">
        <v>1233</v>
      </c>
      <c r="C790" s="538" t="s">
        <v>3013</v>
      </c>
      <c r="D790" s="266" t="s">
        <v>8</v>
      </c>
      <c r="E790" s="310">
        <v>3175</v>
      </c>
      <c r="F790" s="39">
        <v>41771</v>
      </c>
      <c r="G790" s="52">
        <v>3175</v>
      </c>
      <c r="H790" s="322">
        <f t="shared" si="13"/>
        <v>0</v>
      </c>
      <c r="I790" s="266"/>
    </row>
    <row r="791" spans="1:9" ht="15.75" x14ac:dyDescent="0.25">
      <c r="A791" s="269"/>
      <c r="B791" s="537" t="s">
        <v>1235</v>
      </c>
      <c r="C791" s="538" t="s">
        <v>3013</v>
      </c>
      <c r="D791" s="266" t="s">
        <v>16</v>
      </c>
      <c r="E791" s="310">
        <v>71475</v>
      </c>
      <c r="F791" s="39">
        <v>41781</v>
      </c>
      <c r="G791" s="52">
        <v>71475</v>
      </c>
      <c r="H791" s="322">
        <f t="shared" si="13"/>
        <v>0</v>
      </c>
      <c r="I791" s="266"/>
    </row>
    <row r="792" spans="1:9" ht="15.75" x14ac:dyDescent="0.25">
      <c r="A792" s="269"/>
      <c r="B792" s="537" t="s">
        <v>1236</v>
      </c>
      <c r="C792" s="538" t="s">
        <v>3013</v>
      </c>
      <c r="D792" s="266" t="s">
        <v>3146</v>
      </c>
      <c r="E792" s="310">
        <v>8343.5</v>
      </c>
      <c r="F792" s="42" t="s">
        <v>3147</v>
      </c>
      <c r="G792" s="52">
        <v>8343.5</v>
      </c>
      <c r="H792" s="322">
        <f t="shared" si="13"/>
        <v>0</v>
      </c>
      <c r="I792" s="266" t="s">
        <v>21</v>
      </c>
    </row>
    <row r="793" spans="1:9" ht="15.75" x14ac:dyDescent="0.25">
      <c r="A793" s="269"/>
      <c r="B793" s="537" t="s">
        <v>1237</v>
      </c>
      <c r="C793" s="538" t="s">
        <v>3013</v>
      </c>
      <c r="D793" s="266" t="s">
        <v>74</v>
      </c>
      <c r="E793" s="310">
        <v>5493</v>
      </c>
      <c r="F793" s="39">
        <v>41771</v>
      </c>
      <c r="G793" s="52">
        <v>5493</v>
      </c>
      <c r="H793" s="322">
        <f t="shared" si="13"/>
        <v>0</v>
      </c>
      <c r="I793" s="266"/>
    </row>
    <row r="794" spans="1:9" ht="15.75" x14ac:dyDescent="0.25">
      <c r="A794" s="269"/>
      <c r="B794" s="537" t="s">
        <v>1238</v>
      </c>
      <c r="C794" s="538" t="s">
        <v>3013</v>
      </c>
      <c r="D794" s="266" t="s">
        <v>136</v>
      </c>
      <c r="E794" s="310">
        <v>786</v>
      </c>
      <c r="F794" s="39">
        <v>41771</v>
      </c>
      <c r="G794" s="52">
        <v>786</v>
      </c>
      <c r="H794" s="322">
        <f t="shared" si="13"/>
        <v>0</v>
      </c>
      <c r="I794" s="266"/>
    </row>
    <row r="795" spans="1:9" ht="15.75" x14ac:dyDescent="0.25">
      <c r="A795" s="269"/>
      <c r="B795" s="537" t="s">
        <v>1240</v>
      </c>
      <c r="C795" s="538" t="s">
        <v>3013</v>
      </c>
      <c r="D795" s="266" t="s">
        <v>2976</v>
      </c>
      <c r="E795" s="310">
        <v>35749</v>
      </c>
      <c r="F795" s="55" t="s">
        <v>3148</v>
      </c>
      <c r="G795" s="52">
        <v>35749</v>
      </c>
      <c r="H795" s="322">
        <f t="shared" si="13"/>
        <v>0</v>
      </c>
      <c r="I795" s="266"/>
    </row>
    <row r="796" spans="1:9" ht="15.75" x14ac:dyDescent="0.25">
      <c r="A796" s="269"/>
      <c r="B796" s="537" t="s">
        <v>1241</v>
      </c>
      <c r="C796" s="538" t="s">
        <v>3013</v>
      </c>
      <c r="D796" s="266" t="s">
        <v>47</v>
      </c>
      <c r="E796" s="310">
        <v>2851</v>
      </c>
      <c r="F796" s="39">
        <v>41772</v>
      </c>
      <c r="G796" s="52">
        <v>2851</v>
      </c>
      <c r="H796" s="322">
        <f t="shared" si="13"/>
        <v>0</v>
      </c>
      <c r="I796" s="266" t="s">
        <v>217</v>
      </c>
    </row>
    <row r="797" spans="1:9" ht="15.75" x14ac:dyDescent="0.25">
      <c r="A797" s="395"/>
      <c r="B797" s="537" t="s">
        <v>1242</v>
      </c>
      <c r="C797" s="538" t="s">
        <v>3013</v>
      </c>
      <c r="D797" s="266" t="s">
        <v>57</v>
      </c>
      <c r="E797" s="310">
        <v>1175</v>
      </c>
      <c r="F797" s="39">
        <v>41772</v>
      </c>
      <c r="G797" s="64">
        <v>1175</v>
      </c>
      <c r="H797" s="322">
        <f t="shared" si="13"/>
        <v>0</v>
      </c>
      <c r="I797" s="266" t="s">
        <v>217</v>
      </c>
    </row>
    <row r="798" spans="1:9" ht="15.75" x14ac:dyDescent="0.25">
      <c r="A798" s="269"/>
      <c r="B798" s="537" t="s">
        <v>1243</v>
      </c>
      <c r="C798" s="538" t="s">
        <v>3013</v>
      </c>
      <c r="D798" s="266" t="s">
        <v>130</v>
      </c>
      <c r="E798" s="310">
        <v>7539</v>
      </c>
      <c r="F798" s="39">
        <v>41772</v>
      </c>
      <c r="G798" s="64">
        <v>7539</v>
      </c>
      <c r="H798" s="322">
        <f t="shared" si="13"/>
        <v>0</v>
      </c>
      <c r="I798" s="266" t="s">
        <v>21</v>
      </c>
    </row>
    <row r="799" spans="1:9" ht="15.75" x14ac:dyDescent="0.25">
      <c r="A799" s="269"/>
      <c r="B799" s="537" t="s">
        <v>1244</v>
      </c>
      <c r="C799" s="538" t="s">
        <v>3013</v>
      </c>
      <c r="D799" s="266" t="s">
        <v>29</v>
      </c>
      <c r="E799" s="310">
        <v>4408</v>
      </c>
      <c r="F799" s="39">
        <v>41772</v>
      </c>
      <c r="G799" s="64">
        <v>4408</v>
      </c>
      <c r="H799" s="322">
        <f t="shared" si="13"/>
        <v>0</v>
      </c>
      <c r="I799" s="266" t="s">
        <v>217</v>
      </c>
    </row>
    <row r="800" spans="1:9" ht="15.75" x14ac:dyDescent="0.25">
      <c r="A800" s="269"/>
      <c r="B800" s="537" t="s">
        <v>1246</v>
      </c>
      <c r="C800" s="538" t="s">
        <v>3013</v>
      </c>
      <c r="D800" s="266" t="s">
        <v>32</v>
      </c>
      <c r="E800" s="310">
        <v>10473</v>
      </c>
      <c r="F800" s="39">
        <v>41772</v>
      </c>
      <c r="G800" s="64">
        <v>10473</v>
      </c>
      <c r="H800" s="322">
        <f t="shared" si="13"/>
        <v>0</v>
      </c>
      <c r="I800" s="266" t="s">
        <v>217</v>
      </c>
    </row>
    <row r="801" spans="1:9" ht="15.75" x14ac:dyDescent="0.25">
      <c r="A801" s="269"/>
      <c r="B801" s="537" t="s">
        <v>1247</v>
      </c>
      <c r="C801" s="538" t="s">
        <v>3013</v>
      </c>
      <c r="D801" s="273" t="s">
        <v>3129</v>
      </c>
      <c r="E801" s="318">
        <v>0</v>
      </c>
      <c r="F801" s="39"/>
      <c r="G801" s="52"/>
      <c r="H801" s="322">
        <f t="shared" si="13"/>
        <v>0</v>
      </c>
      <c r="I801" s="266" t="s">
        <v>513</v>
      </c>
    </row>
    <row r="802" spans="1:9" ht="15.75" x14ac:dyDescent="0.25">
      <c r="A802" s="269"/>
      <c r="B802" s="537" t="s">
        <v>1249</v>
      </c>
      <c r="C802" s="538" t="s">
        <v>3013</v>
      </c>
      <c r="D802" s="266" t="s">
        <v>366</v>
      </c>
      <c r="E802" s="310">
        <v>2309</v>
      </c>
      <c r="F802" s="39">
        <v>41772</v>
      </c>
      <c r="G802" s="52">
        <v>2309</v>
      </c>
      <c r="H802" s="322">
        <f t="shared" si="13"/>
        <v>0</v>
      </c>
      <c r="I802" s="266" t="s">
        <v>21</v>
      </c>
    </row>
    <row r="803" spans="1:9" ht="15.75" x14ac:dyDescent="0.25">
      <c r="A803" s="269"/>
      <c r="B803" s="537" t="s">
        <v>1250</v>
      </c>
      <c r="C803" s="538" t="s">
        <v>3013</v>
      </c>
      <c r="D803" s="266" t="s">
        <v>2987</v>
      </c>
      <c r="E803" s="310">
        <v>15861</v>
      </c>
      <c r="F803" s="39">
        <v>41774</v>
      </c>
      <c r="G803" s="52">
        <v>15861</v>
      </c>
      <c r="H803" s="322">
        <f t="shared" si="13"/>
        <v>0</v>
      </c>
      <c r="I803" s="266" t="s">
        <v>21</v>
      </c>
    </row>
    <row r="804" spans="1:9" ht="15.75" x14ac:dyDescent="0.25">
      <c r="A804" s="269"/>
      <c r="B804" s="537" t="s">
        <v>1252</v>
      </c>
      <c r="C804" s="538" t="s">
        <v>3013</v>
      </c>
      <c r="D804" s="266" t="s">
        <v>1793</v>
      </c>
      <c r="E804" s="310">
        <v>938.5</v>
      </c>
      <c r="F804" s="39">
        <v>41772</v>
      </c>
      <c r="G804" s="52">
        <v>938.5</v>
      </c>
      <c r="H804" s="322">
        <f t="shared" si="13"/>
        <v>0</v>
      </c>
      <c r="I804" s="266" t="s">
        <v>217</v>
      </c>
    </row>
    <row r="805" spans="1:9" ht="15.75" x14ac:dyDescent="0.25">
      <c r="A805" s="269"/>
      <c r="B805" s="537" t="s">
        <v>1253</v>
      </c>
      <c r="C805" s="538" t="s">
        <v>3013</v>
      </c>
      <c r="D805" s="266" t="s">
        <v>152</v>
      </c>
      <c r="E805" s="310">
        <v>871</v>
      </c>
      <c r="F805" s="39">
        <v>41772</v>
      </c>
      <c r="G805" s="52">
        <v>871</v>
      </c>
      <c r="H805" s="322">
        <f t="shared" si="13"/>
        <v>0</v>
      </c>
      <c r="I805" s="266" t="s">
        <v>3149</v>
      </c>
    </row>
    <row r="806" spans="1:9" ht="15.75" x14ac:dyDescent="0.25">
      <c r="A806" s="269"/>
      <c r="B806" s="537" t="s">
        <v>1254</v>
      </c>
      <c r="C806" s="538" t="s">
        <v>3013</v>
      </c>
      <c r="D806" s="266" t="s">
        <v>3150</v>
      </c>
      <c r="E806" s="310">
        <v>1598.5</v>
      </c>
      <c r="F806" s="39">
        <v>41772</v>
      </c>
      <c r="G806" s="52">
        <v>1598.5</v>
      </c>
      <c r="H806" s="322">
        <f t="shared" si="13"/>
        <v>0</v>
      </c>
      <c r="I806" s="266" t="s">
        <v>217</v>
      </c>
    </row>
    <row r="807" spans="1:9" ht="15.75" x14ac:dyDescent="0.25">
      <c r="A807" s="269"/>
      <c r="B807" s="537" t="s">
        <v>1255</v>
      </c>
      <c r="C807" s="538" t="s">
        <v>3013</v>
      </c>
      <c r="D807" s="266" t="s">
        <v>106</v>
      </c>
      <c r="E807" s="310">
        <v>12745</v>
      </c>
      <c r="F807" s="39">
        <v>41780</v>
      </c>
      <c r="G807" s="52">
        <v>12745</v>
      </c>
      <c r="H807" s="322">
        <f t="shared" si="13"/>
        <v>0</v>
      </c>
      <c r="I807" s="266"/>
    </row>
    <row r="808" spans="1:9" ht="15.75" x14ac:dyDescent="0.25">
      <c r="A808" s="269"/>
      <c r="B808" s="537" t="s">
        <v>1256</v>
      </c>
      <c r="C808" s="538" t="s">
        <v>3013</v>
      </c>
      <c r="D808" s="266" t="s">
        <v>22</v>
      </c>
      <c r="E808" s="310">
        <v>1375</v>
      </c>
      <c r="F808" s="39">
        <v>41771</v>
      </c>
      <c r="G808" s="52">
        <v>1375</v>
      </c>
      <c r="H808" s="322">
        <f t="shared" si="13"/>
        <v>0</v>
      </c>
      <c r="I808" s="266"/>
    </row>
    <row r="809" spans="1:9" ht="15.75" x14ac:dyDescent="0.25">
      <c r="A809" s="269"/>
      <c r="B809" s="537" t="s">
        <v>1257</v>
      </c>
      <c r="C809" s="538" t="s">
        <v>3013</v>
      </c>
      <c r="D809" s="266" t="s">
        <v>51</v>
      </c>
      <c r="E809" s="310">
        <v>1305</v>
      </c>
      <c r="F809" s="39">
        <v>41771</v>
      </c>
      <c r="G809" s="52">
        <v>1305</v>
      </c>
      <c r="H809" s="322">
        <f t="shared" si="13"/>
        <v>0</v>
      </c>
      <c r="I809" s="266"/>
    </row>
    <row r="810" spans="1:9" ht="15.75" x14ac:dyDescent="0.25">
      <c r="A810" s="269"/>
      <c r="B810" s="537" t="s">
        <v>1258</v>
      </c>
      <c r="C810" s="538" t="s">
        <v>3013</v>
      </c>
      <c r="D810" s="266" t="s">
        <v>237</v>
      </c>
      <c r="E810" s="310">
        <v>956</v>
      </c>
      <c r="F810" s="39">
        <v>41772</v>
      </c>
      <c r="G810" s="52">
        <v>956</v>
      </c>
      <c r="H810" s="322">
        <f t="shared" si="13"/>
        <v>0</v>
      </c>
      <c r="I810" s="266" t="s">
        <v>21</v>
      </c>
    </row>
    <row r="811" spans="1:9" ht="15.75" x14ac:dyDescent="0.25">
      <c r="A811" s="269"/>
      <c r="B811" s="537" t="s">
        <v>1259</v>
      </c>
      <c r="C811" s="538" t="s">
        <v>3013</v>
      </c>
      <c r="D811" s="266" t="s">
        <v>59</v>
      </c>
      <c r="E811" s="310">
        <v>22799</v>
      </c>
      <c r="F811" s="42" t="s">
        <v>3463</v>
      </c>
      <c r="G811" s="52">
        <v>22799</v>
      </c>
      <c r="H811" s="322">
        <f t="shared" si="13"/>
        <v>0</v>
      </c>
      <c r="I811" s="266"/>
    </row>
    <row r="812" spans="1:9" ht="15.75" x14ac:dyDescent="0.25">
      <c r="A812" s="269"/>
      <c r="B812" s="537" t="s">
        <v>1260</v>
      </c>
      <c r="C812" s="538" t="s">
        <v>3013</v>
      </c>
      <c r="D812" s="266" t="s">
        <v>106</v>
      </c>
      <c r="E812" s="310">
        <v>102398.95</v>
      </c>
      <c r="F812" s="39">
        <v>41773</v>
      </c>
      <c r="G812" s="52">
        <v>102398.95</v>
      </c>
      <c r="H812" s="322">
        <f t="shared" si="13"/>
        <v>0</v>
      </c>
      <c r="I812" s="266"/>
    </row>
    <row r="813" spans="1:9" ht="15.75" x14ac:dyDescent="0.25">
      <c r="A813" s="269"/>
      <c r="B813" s="537" t="s">
        <v>1261</v>
      </c>
      <c r="C813" s="538" t="s">
        <v>3013</v>
      </c>
      <c r="D813" s="266" t="s">
        <v>509</v>
      </c>
      <c r="E813" s="310">
        <v>32975.5</v>
      </c>
      <c r="F813" s="39">
        <v>41771</v>
      </c>
      <c r="G813" s="52">
        <v>32975.5</v>
      </c>
      <c r="H813" s="322">
        <f t="shared" si="13"/>
        <v>0</v>
      </c>
      <c r="I813" s="266"/>
    </row>
    <row r="814" spans="1:9" ht="15.75" x14ac:dyDescent="0.25">
      <c r="A814" s="269"/>
      <c r="B814" s="537" t="s">
        <v>1262</v>
      </c>
      <c r="C814" s="538" t="s">
        <v>3013</v>
      </c>
      <c r="D814" s="266" t="s">
        <v>106</v>
      </c>
      <c r="E814" s="310">
        <v>143094</v>
      </c>
      <c r="F814" s="39">
        <v>41780</v>
      </c>
      <c r="G814" s="52">
        <v>143094</v>
      </c>
      <c r="H814" s="322">
        <f t="shared" si="13"/>
        <v>0</v>
      </c>
      <c r="I814" s="266"/>
    </row>
    <row r="815" spans="1:9" ht="15.75" x14ac:dyDescent="0.25">
      <c r="A815" s="269"/>
      <c r="B815" s="537" t="s">
        <v>1263</v>
      </c>
      <c r="C815" s="538" t="s">
        <v>3013</v>
      </c>
      <c r="D815" s="273" t="s">
        <v>3129</v>
      </c>
      <c r="E815" s="318">
        <v>0</v>
      </c>
      <c r="F815" s="39"/>
      <c r="G815" s="52"/>
      <c r="H815" s="322">
        <f t="shared" si="13"/>
        <v>0</v>
      </c>
      <c r="I815" s="266" t="s">
        <v>3151</v>
      </c>
    </row>
    <row r="816" spans="1:9" ht="15.75" x14ac:dyDescent="0.25">
      <c r="A816" s="269"/>
      <c r="B816" s="537" t="s">
        <v>1265</v>
      </c>
      <c r="C816" s="538" t="s">
        <v>3013</v>
      </c>
      <c r="D816" s="266" t="s">
        <v>106</v>
      </c>
      <c r="E816" s="310">
        <v>412338</v>
      </c>
      <c r="F816" s="39">
        <v>41789</v>
      </c>
      <c r="G816" s="52">
        <v>412338</v>
      </c>
      <c r="H816" s="322">
        <f t="shared" si="13"/>
        <v>0</v>
      </c>
      <c r="I816" s="266"/>
    </row>
    <row r="817" spans="1:9" ht="15.75" x14ac:dyDescent="0.25">
      <c r="A817" s="269"/>
      <c r="B817" s="537" t="s">
        <v>1266</v>
      </c>
      <c r="C817" s="538" t="s">
        <v>3013</v>
      </c>
      <c r="D817" s="266" t="s">
        <v>106</v>
      </c>
      <c r="E817" s="310">
        <v>236824</v>
      </c>
      <c r="F817" s="39">
        <v>41780</v>
      </c>
      <c r="G817" s="52">
        <v>236824</v>
      </c>
      <c r="H817" s="322">
        <f t="shared" si="13"/>
        <v>0</v>
      </c>
      <c r="I817" s="266"/>
    </row>
    <row r="818" spans="1:9" ht="15.75" x14ac:dyDescent="0.25">
      <c r="A818" s="269"/>
      <c r="B818" s="537" t="s">
        <v>1267</v>
      </c>
      <c r="C818" s="538" t="s">
        <v>3013</v>
      </c>
      <c r="D818" s="266" t="s">
        <v>3152</v>
      </c>
      <c r="E818" s="310">
        <v>2489.5</v>
      </c>
      <c r="F818" s="39">
        <v>41771</v>
      </c>
      <c r="G818" s="52">
        <v>2489.5</v>
      </c>
      <c r="H818" s="322">
        <f t="shared" si="13"/>
        <v>0</v>
      </c>
      <c r="I818" s="266"/>
    </row>
    <row r="819" spans="1:9" ht="15.75" x14ac:dyDescent="0.25">
      <c r="A819" s="269"/>
      <c r="B819" s="537" t="s">
        <v>1268</v>
      </c>
      <c r="C819" s="538" t="s">
        <v>3013</v>
      </c>
      <c r="D819" s="266" t="s">
        <v>351</v>
      </c>
      <c r="E819" s="310">
        <v>2710.4</v>
      </c>
      <c r="F819" s="39">
        <v>41772</v>
      </c>
      <c r="G819" s="52">
        <v>2710.4</v>
      </c>
      <c r="H819" s="322">
        <f t="shared" si="13"/>
        <v>0</v>
      </c>
      <c r="I819" s="266" t="s">
        <v>65</v>
      </c>
    </row>
    <row r="820" spans="1:9" ht="15.75" x14ac:dyDescent="0.25">
      <c r="A820" s="269"/>
      <c r="B820" s="537" t="s">
        <v>1269</v>
      </c>
      <c r="C820" s="538" t="s">
        <v>3013</v>
      </c>
      <c r="D820" s="266" t="s">
        <v>106</v>
      </c>
      <c r="E820" s="310">
        <v>99494</v>
      </c>
      <c r="F820" s="39">
        <v>41773</v>
      </c>
      <c r="G820" s="52">
        <v>99494</v>
      </c>
      <c r="H820" s="322">
        <f t="shared" si="13"/>
        <v>0</v>
      </c>
      <c r="I820" s="266"/>
    </row>
    <row r="821" spans="1:9" ht="15.75" x14ac:dyDescent="0.25">
      <c r="A821" s="269"/>
      <c r="B821" s="537" t="s">
        <v>1270</v>
      </c>
      <c r="C821" s="538" t="s">
        <v>3013</v>
      </c>
      <c r="D821" s="266" t="s">
        <v>80</v>
      </c>
      <c r="E821" s="310">
        <v>1750.3</v>
      </c>
      <c r="F821" s="39">
        <v>41772</v>
      </c>
      <c r="G821" s="52">
        <v>1750.3</v>
      </c>
      <c r="H821" s="322">
        <f t="shared" si="13"/>
        <v>0</v>
      </c>
      <c r="I821" s="266" t="s">
        <v>65</v>
      </c>
    </row>
    <row r="822" spans="1:9" ht="15.75" x14ac:dyDescent="0.25">
      <c r="A822" s="269"/>
      <c r="B822" s="537" t="s">
        <v>1271</v>
      </c>
      <c r="C822" s="538" t="s">
        <v>3013</v>
      </c>
      <c r="D822" s="266" t="s">
        <v>78</v>
      </c>
      <c r="E822" s="310">
        <v>2316.1</v>
      </c>
      <c r="F822" s="39">
        <v>41772</v>
      </c>
      <c r="G822" s="52">
        <v>2316.1</v>
      </c>
      <c r="H822" s="322">
        <f t="shared" si="13"/>
        <v>0</v>
      </c>
      <c r="I822" s="266" t="s">
        <v>65</v>
      </c>
    </row>
    <row r="823" spans="1:9" ht="15.75" x14ac:dyDescent="0.25">
      <c r="A823" s="269"/>
      <c r="B823" s="537" t="s">
        <v>1272</v>
      </c>
      <c r="C823" s="538" t="s">
        <v>3013</v>
      </c>
      <c r="D823" s="266" t="s">
        <v>144</v>
      </c>
      <c r="E823" s="310">
        <v>3024</v>
      </c>
      <c r="F823" s="39">
        <v>41772</v>
      </c>
      <c r="G823" s="52">
        <v>3024</v>
      </c>
      <c r="H823" s="322">
        <f t="shared" si="13"/>
        <v>0</v>
      </c>
      <c r="I823" s="266" t="s">
        <v>65</v>
      </c>
    </row>
    <row r="824" spans="1:9" ht="15.75" x14ac:dyDescent="0.25">
      <c r="A824" s="269"/>
      <c r="B824" s="537" t="s">
        <v>1273</v>
      </c>
      <c r="C824" s="538" t="s">
        <v>3013</v>
      </c>
      <c r="D824" s="266" t="s">
        <v>1087</v>
      </c>
      <c r="E824" s="310">
        <v>3621.6</v>
      </c>
      <c r="F824" s="39">
        <v>41773</v>
      </c>
      <c r="G824" s="52">
        <v>3621.6</v>
      </c>
      <c r="H824" s="322">
        <f t="shared" si="13"/>
        <v>0</v>
      </c>
      <c r="I824" s="266" t="s">
        <v>65</v>
      </c>
    </row>
    <row r="825" spans="1:9" ht="15.75" x14ac:dyDescent="0.25">
      <c r="A825" s="269"/>
      <c r="B825" s="537" t="s">
        <v>1274</v>
      </c>
      <c r="C825" s="538" t="s">
        <v>3013</v>
      </c>
      <c r="D825" s="266" t="s">
        <v>260</v>
      </c>
      <c r="E825" s="310">
        <v>1812</v>
      </c>
      <c r="F825" s="39">
        <v>41771</v>
      </c>
      <c r="G825" s="52">
        <v>1812</v>
      </c>
      <c r="H825" s="322">
        <f t="shared" si="13"/>
        <v>0</v>
      </c>
      <c r="I825" s="266" t="s">
        <v>544</v>
      </c>
    </row>
    <row r="826" spans="1:9" ht="15.75" x14ac:dyDescent="0.25">
      <c r="A826" s="269"/>
      <c r="B826" s="537" t="s">
        <v>1275</v>
      </c>
      <c r="C826" s="538" t="s">
        <v>3013</v>
      </c>
      <c r="D826" s="273" t="s">
        <v>3129</v>
      </c>
      <c r="E826" s="318">
        <v>0</v>
      </c>
      <c r="F826" s="39"/>
      <c r="G826" s="52"/>
      <c r="H826" s="322">
        <f t="shared" si="13"/>
        <v>0</v>
      </c>
      <c r="I826" s="266" t="s">
        <v>3143</v>
      </c>
    </row>
    <row r="827" spans="1:9" ht="15.75" x14ac:dyDescent="0.25">
      <c r="A827" s="269"/>
      <c r="B827" s="537" t="s">
        <v>1276</v>
      </c>
      <c r="C827" s="538" t="s">
        <v>3013</v>
      </c>
      <c r="D827" s="266" t="s">
        <v>233</v>
      </c>
      <c r="E827" s="310">
        <v>846</v>
      </c>
      <c r="F827" s="39">
        <v>41772</v>
      </c>
      <c r="G827" s="52">
        <v>846</v>
      </c>
      <c r="H827" s="322">
        <f t="shared" si="13"/>
        <v>0</v>
      </c>
      <c r="I827" s="266" t="s">
        <v>65</v>
      </c>
    </row>
    <row r="828" spans="1:9" ht="15.75" x14ac:dyDescent="0.25">
      <c r="A828" s="269"/>
      <c r="B828" s="537" t="s">
        <v>1277</v>
      </c>
      <c r="C828" s="538" t="s">
        <v>3013</v>
      </c>
      <c r="D828" s="517" t="s">
        <v>3129</v>
      </c>
      <c r="E828" s="518">
        <v>0</v>
      </c>
      <c r="F828" s="39"/>
      <c r="G828" s="52"/>
      <c r="H828" s="322">
        <f t="shared" si="13"/>
        <v>0</v>
      </c>
      <c r="I828" s="266" t="s">
        <v>3143</v>
      </c>
    </row>
    <row r="829" spans="1:9" ht="15.75" x14ac:dyDescent="0.25">
      <c r="A829" s="269"/>
      <c r="B829" s="537" t="s">
        <v>1278</v>
      </c>
      <c r="C829" s="538" t="s">
        <v>3013</v>
      </c>
      <c r="D829" s="266" t="s">
        <v>304</v>
      </c>
      <c r="E829" s="310">
        <v>18781.2</v>
      </c>
      <c r="F829" s="39">
        <v>41772</v>
      </c>
      <c r="G829" s="52">
        <v>18781.2</v>
      </c>
      <c r="H829" s="322">
        <f t="shared" si="13"/>
        <v>0</v>
      </c>
      <c r="I829" s="266" t="s">
        <v>65</v>
      </c>
    </row>
    <row r="830" spans="1:9" ht="15.75" x14ac:dyDescent="0.25">
      <c r="A830" s="269"/>
      <c r="B830" s="537" t="s">
        <v>1279</v>
      </c>
      <c r="C830" s="538" t="s">
        <v>3013</v>
      </c>
      <c r="D830" s="266" t="s">
        <v>349</v>
      </c>
      <c r="E830" s="310">
        <v>6425.4</v>
      </c>
      <c r="F830" s="39">
        <v>41772</v>
      </c>
      <c r="G830" s="64">
        <v>6425.4</v>
      </c>
      <c r="H830" s="322">
        <f t="shared" si="13"/>
        <v>0</v>
      </c>
      <c r="I830" s="266" t="s">
        <v>65</v>
      </c>
    </row>
    <row r="831" spans="1:9" ht="15.75" x14ac:dyDescent="0.25">
      <c r="A831" s="269"/>
      <c r="B831" s="537" t="s">
        <v>1282</v>
      </c>
      <c r="C831" s="538" t="s">
        <v>3013</v>
      </c>
      <c r="D831" s="266" t="s">
        <v>691</v>
      </c>
      <c r="E831" s="310">
        <v>15361.2</v>
      </c>
      <c r="F831" s="39">
        <v>41772</v>
      </c>
      <c r="G831" s="64">
        <v>15361.2</v>
      </c>
      <c r="H831" s="322">
        <f t="shared" si="13"/>
        <v>0</v>
      </c>
      <c r="I831" s="266" t="s">
        <v>65</v>
      </c>
    </row>
    <row r="832" spans="1:9" ht="15.75" x14ac:dyDescent="0.25">
      <c r="A832" s="269"/>
      <c r="B832" s="537" t="s">
        <v>1283</v>
      </c>
      <c r="C832" s="538" t="s">
        <v>3013</v>
      </c>
      <c r="D832" s="266" t="s">
        <v>1843</v>
      </c>
      <c r="E832" s="310">
        <v>23753.3</v>
      </c>
      <c r="F832" s="39">
        <v>41772</v>
      </c>
      <c r="G832" s="64">
        <v>23753.3</v>
      </c>
      <c r="H832" s="322">
        <f t="shared" si="13"/>
        <v>0</v>
      </c>
      <c r="I832" s="266" t="s">
        <v>65</v>
      </c>
    </row>
    <row r="833" spans="1:9" ht="15.75" x14ac:dyDescent="0.25">
      <c r="A833" s="269"/>
      <c r="B833" s="537" t="s">
        <v>1284</v>
      </c>
      <c r="C833" s="538" t="s">
        <v>3013</v>
      </c>
      <c r="D833" s="266" t="s">
        <v>96</v>
      </c>
      <c r="E833" s="310">
        <v>20736</v>
      </c>
      <c r="F833" s="39">
        <v>41772</v>
      </c>
      <c r="G833" s="64">
        <v>20736</v>
      </c>
      <c r="H833" s="322">
        <f t="shared" si="13"/>
        <v>0</v>
      </c>
      <c r="I833" s="266" t="s">
        <v>162</v>
      </c>
    </row>
    <row r="834" spans="1:9" ht="15.75" x14ac:dyDescent="0.25">
      <c r="A834" s="269"/>
      <c r="B834" s="537" t="s">
        <v>1285</v>
      </c>
      <c r="C834" s="538" t="s">
        <v>3013</v>
      </c>
      <c r="D834" s="266" t="s">
        <v>8</v>
      </c>
      <c r="E834" s="310">
        <v>1454</v>
      </c>
      <c r="F834" s="39">
        <v>41771</v>
      </c>
      <c r="G834" s="52">
        <v>1454</v>
      </c>
      <c r="H834" s="322">
        <f t="shared" si="13"/>
        <v>0</v>
      </c>
      <c r="I834" s="266"/>
    </row>
    <row r="835" spans="1:9" ht="15.75" x14ac:dyDescent="0.25">
      <c r="A835" s="269"/>
      <c r="B835" s="537" t="s">
        <v>1286</v>
      </c>
      <c r="C835" s="538" t="s">
        <v>3013</v>
      </c>
      <c r="D835" s="266" t="s">
        <v>667</v>
      </c>
      <c r="E835" s="310">
        <v>12081.6</v>
      </c>
      <c r="F835" s="384" t="s">
        <v>3153</v>
      </c>
      <c r="G835" s="52">
        <v>12081.6</v>
      </c>
      <c r="H835" s="322">
        <f t="shared" si="13"/>
        <v>0</v>
      </c>
      <c r="I835" s="266"/>
    </row>
    <row r="836" spans="1:9" ht="15.75" x14ac:dyDescent="0.25">
      <c r="A836" s="269"/>
      <c r="B836" s="537" t="s">
        <v>1287</v>
      </c>
      <c r="C836" s="538" t="s">
        <v>3013</v>
      </c>
      <c r="D836" s="266" t="s">
        <v>435</v>
      </c>
      <c r="E836" s="310">
        <v>4123.2</v>
      </c>
      <c r="F836" s="43" t="s">
        <v>3154</v>
      </c>
      <c r="G836" s="52">
        <v>4123.2</v>
      </c>
      <c r="H836" s="322">
        <f t="shared" si="13"/>
        <v>0</v>
      </c>
      <c r="I836" s="266"/>
    </row>
    <row r="837" spans="1:9" ht="15.75" x14ac:dyDescent="0.25">
      <c r="A837" s="269"/>
      <c r="B837" s="537" t="s">
        <v>1288</v>
      </c>
      <c r="C837" s="538" t="s">
        <v>3013</v>
      </c>
      <c r="D837" s="266" t="s">
        <v>3155</v>
      </c>
      <c r="E837" s="310">
        <v>8017.45</v>
      </c>
      <c r="F837" s="42" t="s">
        <v>3156</v>
      </c>
      <c r="G837" s="52">
        <v>8017.45</v>
      </c>
      <c r="H837" s="322">
        <f t="shared" si="13"/>
        <v>0</v>
      </c>
      <c r="I837" s="266"/>
    </row>
    <row r="838" spans="1:9" ht="15.75" x14ac:dyDescent="0.25">
      <c r="A838" s="269"/>
      <c r="B838" s="537" t="s">
        <v>1289</v>
      </c>
      <c r="C838" s="538" t="s">
        <v>3013</v>
      </c>
      <c r="D838" s="266" t="s">
        <v>79</v>
      </c>
      <c r="E838" s="310">
        <v>12188.8</v>
      </c>
      <c r="F838" s="39">
        <v>41781</v>
      </c>
      <c r="G838" s="52">
        <v>12188.8</v>
      </c>
      <c r="H838" s="322">
        <f t="shared" si="13"/>
        <v>0</v>
      </c>
      <c r="I838" s="266" t="s">
        <v>27</v>
      </c>
    </row>
    <row r="839" spans="1:9" ht="15.75" x14ac:dyDescent="0.25">
      <c r="A839" s="269"/>
      <c r="B839" s="537" t="s">
        <v>1290</v>
      </c>
      <c r="C839" s="538" t="s">
        <v>3013</v>
      </c>
      <c r="D839" s="266" t="s">
        <v>534</v>
      </c>
      <c r="E839" s="310">
        <v>795.9</v>
      </c>
      <c r="F839" s="39">
        <v>41771</v>
      </c>
      <c r="G839" s="52">
        <v>795.9</v>
      </c>
      <c r="H839" s="322">
        <f t="shared" ref="H839:H902" si="14">E839-G839</f>
        <v>0</v>
      </c>
      <c r="I839" s="266"/>
    </row>
    <row r="840" spans="1:9" ht="15.75" x14ac:dyDescent="0.25">
      <c r="A840" s="269"/>
      <c r="B840" s="537" t="s">
        <v>1291</v>
      </c>
      <c r="C840" s="538" t="s">
        <v>3013</v>
      </c>
      <c r="D840" s="266" t="s">
        <v>152</v>
      </c>
      <c r="E840" s="310">
        <v>5825.5</v>
      </c>
      <c r="F840" s="39">
        <v>41771</v>
      </c>
      <c r="G840" s="52">
        <v>5825.5</v>
      </c>
      <c r="H840" s="322">
        <f t="shared" si="14"/>
        <v>0</v>
      </c>
      <c r="I840" s="266"/>
    </row>
    <row r="841" spans="1:9" ht="15.75" x14ac:dyDescent="0.25">
      <c r="A841" s="269"/>
      <c r="B841" s="537" t="s">
        <v>1293</v>
      </c>
      <c r="C841" s="538" t="s">
        <v>3013</v>
      </c>
      <c r="D841" s="266" t="s">
        <v>172</v>
      </c>
      <c r="E841" s="310">
        <v>10906</v>
      </c>
      <c r="F841" s="39">
        <v>41773</v>
      </c>
      <c r="G841" s="52">
        <v>10906</v>
      </c>
      <c r="H841" s="322">
        <f t="shared" si="14"/>
        <v>0</v>
      </c>
      <c r="I841" s="266" t="s">
        <v>162</v>
      </c>
    </row>
    <row r="842" spans="1:9" ht="15.75" x14ac:dyDescent="0.25">
      <c r="A842" s="269"/>
      <c r="B842" s="537" t="s">
        <v>1294</v>
      </c>
      <c r="C842" s="538" t="s">
        <v>3013</v>
      </c>
      <c r="D842" s="266" t="s">
        <v>1112</v>
      </c>
      <c r="E842" s="310">
        <v>10226.200000000001</v>
      </c>
      <c r="F842" s="39">
        <v>41773</v>
      </c>
      <c r="G842" s="52">
        <v>10226.200000000001</v>
      </c>
      <c r="H842" s="322">
        <f t="shared" si="14"/>
        <v>0</v>
      </c>
      <c r="I842" s="266" t="s">
        <v>162</v>
      </c>
    </row>
    <row r="843" spans="1:9" ht="15.75" x14ac:dyDescent="0.25">
      <c r="A843" s="269"/>
      <c r="B843" s="537" t="s">
        <v>1295</v>
      </c>
      <c r="C843" s="538" t="s">
        <v>3013</v>
      </c>
      <c r="D843" s="266" t="s">
        <v>163</v>
      </c>
      <c r="E843" s="310">
        <v>13576.6</v>
      </c>
      <c r="F843" s="43" t="s">
        <v>3157</v>
      </c>
      <c r="G843" s="52">
        <v>13576.6</v>
      </c>
      <c r="H843" s="322">
        <f t="shared" si="14"/>
        <v>0</v>
      </c>
      <c r="I843" s="266" t="s">
        <v>162</v>
      </c>
    </row>
    <row r="844" spans="1:9" ht="15.75" x14ac:dyDescent="0.25">
      <c r="A844" s="269"/>
      <c r="B844" s="537" t="s">
        <v>1296</v>
      </c>
      <c r="C844" s="538" t="s">
        <v>3013</v>
      </c>
      <c r="D844" s="266" t="s">
        <v>160</v>
      </c>
      <c r="E844" s="310">
        <v>96047.85</v>
      </c>
      <c r="F844" s="535" t="s">
        <v>3158</v>
      </c>
      <c r="G844" s="52">
        <v>96047.85</v>
      </c>
      <c r="H844" s="322">
        <f t="shared" si="14"/>
        <v>0</v>
      </c>
      <c r="I844" s="266" t="s">
        <v>162</v>
      </c>
    </row>
    <row r="845" spans="1:9" ht="15.75" x14ac:dyDescent="0.25">
      <c r="A845" s="269"/>
      <c r="B845" s="537" t="s">
        <v>1297</v>
      </c>
      <c r="C845" s="538" t="s">
        <v>3013</v>
      </c>
      <c r="D845" s="266" t="s">
        <v>160</v>
      </c>
      <c r="E845" s="310">
        <v>17439</v>
      </c>
      <c r="F845" s="535" t="s">
        <v>3159</v>
      </c>
      <c r="G845" s="52">
        <v>17439</v>
      </c>
      <c r="H845" s="322">
        <f t="shared" si="14"/>
        <v>0</v>
      </c>
      <c r="I845" s="266" t="s">
        <v>162</v>
      </c>
    </row>
    <row r="846" spans="1:9" ht="15.75" x14ac:dyDescent="0.25">
      <c r="A846" s="269"/>
      <c r="B846" s="537" t="s">
        <v>1298</v>
      </c>
      <c r="C846" s="538" t="s">
        <v>3013</v>
      </c>
      <c r="D846" s="266" t="s">
        <v>269</v>
      </c>
      <c r="E846" s="310">
        <v>6515.5</v>
      </c>
      <c r="F846" s="39">
        <v>41773</v>
      </c>
      <c r="G846" s="52">
        <v>6515.5</v>
      </c>
      <c r="H846" s="322">
        <f t="shared" si="14"/>
        <v>0</v>
      </c>
      <c r="I846" s="266" t="s">
        <v>162</v>
      </c>
    </row>
    <row r="847" spans="1:9" ht="15.75" x14ac:dyDescent="0.25">
      <c r="A847" s="269"/>
      <c r="B847" s="537" t="s">
        <v>1299</v>
      </c>
      <c r="C847" s="538" t="s">
        <v>3013</v>
      </c>
      <c r="D847" s="266" t="s">
        <v>178</v>
      </c>
      <c r="E847" s="310">
        <v>6613.3</v>
      </c>
      <c r="F847" s="39">
        <v>41773</v>
      </c>
      <c r="G847" s="64">
        <v>6613.3</v>
      </c>
      <c r="H847" s="322">
        <f t="shared" si="14"/>
        <v>0</v>
      </c>
      <c r="I847" s="266" t="s">
        <v>162</v>
      </c>
    </row>
    <row r="848" spans="1:9" ht="15.75" x14ac:dyDescent="0.25">
      <c r="A848" s="269"/>
      <c r="B848" s="537" t="s">
        <v>1300</v>
      </c>
      <c r="C848" s="538" t="s">
        <v>3013</v>
      </c>
      <c r="D848" s="266" t="s">
        <v>22</v>
      </c>
      <c r="E848" s="310">
        <v>6221</v>
      </c>
      <c r="F848" s="39">
        <v>41773</v>
      </c>
      <c r="G848" s="64">
        <v>6221</v>
      </c>
      <c r="H848" s="322">
        <f t="shared" si="14"/>
        <v>0</v>
      </c>
      <c r="I848" s="266" t="s">
        <v>162</v>
      </c>
    </row>
    <row r="849" spans="1:9" ht="15.75" x14ac:dyDescent="0.25">
      <c r="A849" s="269"/>
      <c r="B849" s="537" t="s">
        <v>1302</v>
      </c>
      <c r="C849" s="538" t="s">
        <v>3013</v>
      </c>
      <c r="D849" s="266" t="s">
        <v>168</v>
      </c>
      <c r="E849" s="310">
        <v>14325.5</v>
      </c>
      <c r="F849" s="43" t="s">
        <v>3160</v>
      </c>
      <c r="G849" s="64">
        <v>14325.5</v>
      </c>
      <c r="H849" s="322">
        <f t="shared" si="14"/>
        <v>0</v>
      </c>
      <c r="I849" s="266" t="s">
        <v>162</v>
      </c>
    </row>
    <row r="850" spans="1:9" ht="15.75" x14ac:dyDescent="0.25">
      <c r="A850" s="269"/>
      <c r="B850" s="537" t="s">
        <v>1304</v>
      </c>
      <c r="C850" s="538" t="s">
        <v>3013</v>
      </c>
      <c r="D850" s="266" t="s">
        <v>168</v>
      </c>
      <c r="E850" s="310">
        <v>19658.400000000001</v>
      </c>
      <c r="F850" s="43" t="s">
        <v>3161</v>
      </c>
      <c r="G850" s="64">
        <v>19658.400000000001</v>
      </c>
      <c r="H850" s="322">
        <f t="shared" si="14"/>
        <v>0</v>
      </c>
      <c r="I850" s="266" t="s">
        <v>162</v>
      </c>
    </row>
    <row r="851" spans="1:9" ht="15.75" x14ac:dyDescent="0.25">
      <c r="A851" s="269"/>
      <c r="B851" s="537" t="s">
        <v>1305</v>
      </c>
      <c r="C851" s="538" t="s">
        <v>3013</v>
      </c>
      <c r="D851" s="266" t="s">
        <v>565</v>
      </c>
      <c r="E851" s="310">
        <v>7557.2</v>
      </c>
      <c r="F851" s="39">
        <v>41773</v>
      </c>
      <c r="G851" s="64">
        <v>7557.2</v>
      </c>
      <c r="H851" s="322">
        <f t="shared" si="14"/>
        <v>0</v>
      </c>
      <c r="I851" s="266" t="s">
        <v>162</v>
      </c>
    </row>
    <row r="852" spans="1:9" ht="15.75" x14ac:dyDescent="0.25">
      <c r="A852" s="269"/>
      <c r="B852" s="537" t="s">
        <v>1307</v>
      </c>
      <c r="C852" s="538" t="s">
        <v>3013</v>
      </c>
      <c r="D852" s="266" t="s">
        <v>164</v>
      </c>
      <c r="E852" s="310">
        <v>1251.5999999999999</v>
      </c>
      <c r="F852" s="42" t="s">
        <v>3162</v>
      </c>
      <c r="G852" s="52">
        <v>1251.5999999999999</v>
      </c>
      <c r="H852" s="322">
        <f t="shared" si="14"/>
        <v>0</v>
      </c>
      <c r="I852" s="266" t="s">
        <v>162</v>
      </c>
    </row>
    <row r="853" spans="1:9" ht="15.75" x14ac:dyDescent="0.25">
      <c r="A853" s="269"/>
      <c r="B853" s="537" t="s">
        <v>1308</v>
      </c>
      <c r="C853" s="538" t="s">
        <v>3013</v>
      </c>
      <c r="D853" s="266" t="s">
        <v>358</v>
      </c>
      <c r="E853" s="310">
        <v>40941</v>
      </c>
      <c r="F853" s="55" t="s">
        <v>3163</v>
      </c>
      <c r="G853" s="52">
        <v>40941</v>
      </c>
      <c r="H853" s="322">
        <f t="shared" si="14"/>
        <v>0</v>
      </c>
      <c r="I853" s="266" t="s">
        <v>162</v>
      </c>
    </row>
    <row r="854" spans="1:9" ht="15.75" x14ac:dyDescent="0.25">
      <c r="A854" s="269"/>
      <c r="B854" s="537" t="s">
        <v>1309</v>
      </c>
      <c r="C854" s="538" t="s">
        <v>3013</v>
      </c>
      <c r="D854" s="266" t="s">
        <v>358</v>
      </c>
      <c r="E854" s="310">
        <v>13149.75</v>
      </c>
      <c r="F854" s="39">
        <v>41776</v>
      </c>
      <c r="G854" s="52">
        <v>13149.75</v>
      </c>
      <c r="H854" s="322">
        <f t="shared" si="14"/>
        <v>0</v>
      </c>
      <c r="I854" s="266" t="s">
        <v>162</v>
      </c>
    </row>
    <row r="855" spans="1:9" ht="15.75" x14ac:dyDescent="0.25">
      <c r="A855" s="269"/>
      <c r="B855" s="537" t="s">
        <v>1310</v>
      </c>
      <c r="C855" s="538" t="s">
        <v>3013</v>
      </c>
      <c r="D855" s="266" t="s">
        <v>169</v>
      </c>
      <c r="E855" s="310">
        <v>27285.200000000001</v>
      </c>
      <c r="F855" s="39">
        <v>41773</v>
      </c>
      <c r="G855" s="52">
        <v>27285.200000000001</v>
      </c>
      <c r="H855" s="322">
        <f t="shared" si="14"/>
        <v>0</v>
      </c>
      <c r="I855" s="266" t="s">
        <v>162</v>
      </c>
    </row>
    <row r="856" spans="1:9" ht="15.75" x14ac:dyDescent="0.25">
      <c r="A856" s="269"/>
      <c r="B856" s="537" t="s">
        <v>1311</v>
      </c>
      <c r="C856" s="538" t="s">
        <v>3013</v>
      </c>
      <c r="D856" s="266" t="s">
        <v>3050</v>
      </c>
      <c r="E856" s="310">
        <v>2962.4</v>
      </c>
      <c r="F856" s="39">
        <v>41773</v>
      </c>
      <c r="G856" s="64">
        <v>2962.4</v>
      </c>
      <c r="H856" s="322">
        <f t="shared" si="14"/>
        <v>0</v>
      </c>
      <c r="I856" s="266" t="s">
        <v>162</v>
      </c>
    </row>
    <row r="857" spans="1:9" ht="15.75" x14ac:dyDescent="0.25">
      <c r="A857" s="269"/>
      <c r="B857" s="537" t="s">
        <v>1312</v>
      </c>
      <c r="C857" s="538" t="s">
        <v>3013</v>
      </c>
      <c r="D857" s="266" t="s">
        <v>175</v>
      </c>
      <c r="E857" s="310">
        <v>24070.5</v>
      </c>
      <c r="F857" s="42" t="s">
        <v>3164</v>
      </c>
      <c r="G857" s="64">
        <v>24070.5</v>
      </c>
      <c r="H857" s="322">
        <f t="shared" si="14"/>
        <v>0</v>
      </c>
      <c r="I857" s="266" t="s">
        <v>162</v>
      </c>
    </row>
    <row r="858" spans="1:9" ht="15.75" x14ac:dyDescent="0.25">
      <c r="A858" s="269"/>
      <c r="B858" s="537" t="s">
        <v>1313</v>
      </c>
      <c r="C858" s="538" t="s">
        <v>3013</v>
      </c>
      <c r="D858" s="266" t="s">
        <v>175</v>
      </c>
      <c r="E858" s="310">
        <v>2289.3000000000002</v>
      </c>
      <c r="F858" s="42" t="s">
        <v>3164</v>
      </c>
      <c r="G858" s="64">
        <v>2289.3000000000002</v>
      </c>
      <c r="H858" s="322">
        <f t="shared" si="14"/>
        <v>0</v>
      </c>
      <c r="I858" s="266" t="s">
        <v>162</v>
      </c>
    </row>
    <row r="859" spans="1:9" ht="15.75" x14ac:dyDescent="0.25">
      <c r="A859" s="269">
        <v>41772</v>
      </c>
      <c r="B859" s="537" t="s">
        <v>1315</v>
      </c>
      <c r="C859" s="538" t="s">
        <v>3013</v>
      </c>
      <c r="D859" s="266" t="s">
        <v>494</v>
      </c>
      <c r="E859" s="310">
        <v>1684.8</v>
      </c>
      <c r="F859" s="39">
        <v>41772</v>
      </c>
      <c r="G859" s="64">
        <v>1684.8</v>
      </c>
      <c r="H859" s="322">
        <f t="shared" si="14"/>
        <v>0</v>
      </c>
      <c r="I859" s="266"/>
    </row>
    <row r="860" spans="1:9" ht="15.75" x14ac:dyDescent="0.25">
      <c r="A860" s="269"/>
      <c r="B860" s="537" t="s">
        <v>1316</v>
      </c>
      <c r="C860" s="538" t="s">
        <v>3013</v>
      </c>
      <c r="D860" s="266" t="s">
        <v>240</v>
      </c>
      <c r="E860" s="310">
        <v>79060.5</v>
      </c>
      <c r="F860" s="42" t="s">
        <v>3165</v>
      </c>
      <c r="G860" s="52">
        <v>79060.5</v>
      </c>
      <c r="H860" s="322">
        <f t="shared" si="14"/>
        <v>0</v>
      </c>
      <c r="I860" s="66" t="s">
        <v>27</v>
      </c>
    </row>
    <row r="861" spans="1:9" ht="15.75" x14ac:dyDescent="0.25">
      <c r="A861" s="269"/>
      <c r="B861" s="537" t="s">
        <v>1317</v>
      </c>
      <c r="C861" s="538" t="s">
        <v>3013</v>
      </c>
      <c r="D861" s="266" t="s">
        <v>2603</v>
      </c>
      <c r="E861" s="310">
        <v>34408.050000000003</v>
      </c>
      <c r="F861" s="42" t="s">
        <v>3166</v>
      </c>
      <c r="G861" s="326">
        <v>34408.050000000003</v>
      </c>
      <c r="H861" s="322">
        <f t="shared" si="14"/>
        <v>0</v>
      </c>
      <c r="I861" s="266" t="s">
        <v>27</v>
      </c>
    </row>
    <row r="862" spans="1:9" ht="15.75" x14ac:dyDescent="0.25">
      <c r="A862" s="269"/>
      <c r="B862" s="537" t="s">
        <v>1319</v>
      </c>
      <c r="C862" s="538" t="s">
        <v>3013</v>
      </c>
      <c r="D862" s="266" t="s">
        <v>91</v>
      </c>
      <c r="E862" s="310">
        <v>10531.2</v>
      </c>
      <c r="F862" s="39">
        <v>41773</v>
      </c>
      <c r="G862" s="52">
        <v>10531.2</v>
      </c>
      <c r="H862" s="322">
        <f t="shared" si="14"/>
        <v>0</v>
      </c>
      <c r="I862" s="66" t="s">
        <v>27</v>
      </c>
    </row>
    <row r="863" spans="1:9" ht="15.75" x14ac:dyDescent="0.25">
      <c r="A863" s="269"/>
      <c r="B863" s="537" t="s">
        <v>1320</v>
      </c>
      <c r="C863" s="538" t="s">
        <v>3013</v>
      </c>
      <c r="D863" s="266" t="s">
        <v>269</v>
      </c>
      <c r="E863" s="310">
        <v>11780.6</v>
      </c>
      <c r="F863" s="39">
        <v>41772</v>
      </c>
      <c r="G863" s="52">
        <v>11780.6</v>
      </c>
      <c r="H863" s="322">
        <f t="shared" si="14"/>
        <v>0</v>
      </c>
      <c r="I863" s="266"/>
    </row>
    <row r="864" spans="1:9" ht="15.75" x14ac:dyDescent="0.25">
      <c r="A864" s="263"/>
      <c r="B864" s="537" t="s">
        <v>1321</v>
      </c>
      <c r="C864" s="538" t="s">
        <v>3013</v>
      </c>
      <c r="D864" s="266" t="s">
        <v>92</v>
      </c>
      <c r="E864" s="310">
        <v>7998.4</v>
      </c>
      <c r="F864" s="39">
        <v>41773</v>
      </c>
      <c r="G864" s="52">
        <v>7998.4</v>
      </c>
      <c r="H864" s="322">
        <f t="shared" si="14"/>
        <v>0</v>
      </c>
      <c r="I864" s="266" t="s">
        <v>27</v>
      </c>
    </row>
    <row r="865" spans="1:9" ht="15.75" x14ac:dyDescent="0.25">
      <c r="A865" s="269"/>
      <c r="B865" s="537" t="s">
        <v>1322</v>
      </c>
      <c r="C865" s="538" t="s">
        <v>3013</v>
      </c>
      <c r="D865" s="266" t="s">
        <v>14</v>
      </c>
      <c r="E865" s="310">
        <v>9840</v>
      </c>
      <c r="F865" s="39">
        <v>41772</v>
      </c>
      <c r="G865" s="52">
        <v>9840</v>
      </c>
      <c r="H865" s="322">
        <f t="shared" si="14"/>
        <v>0</v>
      </c>
      <c r="I865" s="266" t="s">
        <v>217</v>
      </c>
    </row>
    <row r="866" spans="1:9" ht="15.75" x14ac:dyDescent="0.25">
      <c r="A866" s="269"/>
      <c r="B866" s="537" t="s">
        <v>1323</v>
      </c>
      <c r="C866" s="538" t="s">
        <v>3013</v>
      </c>
      <c r="D866" s="266" t="s">
        <v>85</v>
      </c>
      <c r="E866" s="310">
        <v>20012.599999999999</v>
      </c>
      <c r="F866" s="39">
        <v>41773</v>
      </c>
      <c r="G866" s="52">
        <v>20012.599999999999</v>
      </c>
      <c r="H866" s="322">
        <f t="shared" si="14"/>
        <v>0</v>
      </c>
      <c r="I866" s="266" t="s">
        <v>27</v>
      </c>
    </row>
    <row r="867" spans="1:9" ht="15.75" x14ac:dyDescent="0.25">
      <c r="A867" s="269"/>
      <c r="B867" s="537" t="s">
        <v>1324</v>
      </c>
      <c r="C867" s="538" t="s">
        <v>3013</v>
      </c>
      <c r="D867" s="266" t="s">
        <v>245</v>
      </c>
      <c r="E867" s="310">
        <v>49517.2</v>
      </c>
      <c r="F867" s="39">
        <v>41773</v>
      </c>
      <c r="G867" s="52">
        <v>49517.2</v>
      </c>
      <c r="H867" s="322">
        <f t="shared" si="14"/>
        <v>0</v>
      </c>
      <c r="I867" s="266" t="s">
        <v>27</v>
      </c>
    </row>
    <row r="868" spans="1:9" ht="15.75" x14ac:dyDescent="0.25">
      <c r="A868" s="269"/>
      <c r="B868" s="537" t="s">
        <v>1326</v>
      </c>
      <c r="C868" s="538" t="s">
        <v>3013</v>
      </c>
      <c r="D868" s="266" t="s">
        <v>99</v>
      </c>
      <c r="E868" s="310">
        <v>871.04</v>
      </c>
      <c r="F868" s="39">
        <v>41773</v>
      </c>
      <c r="G868" s="52">
        <v>871.04</v>
      </c>
      <c r="H868" s="322">
        <f t="shared" si="14"/>
        <v>0</v>
      </c>
      <c r="I868" s="266" t="s">
        <v>27</v>
      </c>
    </row>
    <row r="869" spans="1:9" ht="15.75" x14ac:dyDescent="0.25">
      <c r="A869" s="269"/>
      <c r="B869" s="537" t="s">
        <v>1327</v>
      </c>
      <c r="C869" s="538" t="s">
        <v>3013</v>
      </c>
      <c r="D869" s="266" t="s">
        <v>244</v>
      </c>
      <c r="E869" s="310">
        <v>13125.85</v>
      </c>
      <c r="F869" s="329" t="s">
        <v>3167</v>
      </c>
      <c r="G869" s="52">
        <v>13125.85</v>
      </c>
      <c r="H869" s="322">
        <f t="shared" si="14"/>
        <v>0</v>
      </c>
      <c r="I869" s="266" t="s">
        <v>27</v>
      </c>
    </row>
    <row r="870" spans="1:9" ht="15.75" x14ac:dyDescent="0.25">
      <c r="A870" s="269"/>
      <c r="B870" s="537" t="s">
        <v>1329</v>
      </c>
      <c r="C870" s="538" t="s">
        <v>3013</v>
      </c>
      <c r="D870" s="266" t="s">
        <v>149</v>
      </c>
      <c r="E870" s="310">
        <v>27979</v>
      </c>
      <c r="F870" s="55" t="s">
        <v>3168</v>
      </c>
      <c r="G870" s="52">
        <v>27979</v>
      </c>
      <c r="H870" s="322">
        <f t="shared" si="14"/>
        <v>0</v>
      </c>
      <c r="I870" s="266" t="s">
        <v>27</v>
      </c>
    </row>
    <row r="871" spans="1:9" ht="15.75" x14ac:dyDescent="0.25">
      <c r="A871" s="269"/>
      <c r="B871" s="537" t="s">
        <v>1330</v>
      </c>
      <c r="C871" s="538" t="s">
        <v>3013</v>
      </c>
      <c r="D871" s="266" t="s">
        <v>123</v>
      </c>
      <c r="E871" s="310">
        <v>4968.1000000000004</v>
      </c>
      <c r="F871" s="43" t="s">
        <v>3169</v>
      </c>
      <c r="G871" s="52">
        <v>4968.1000000000004</v>
      </c>
      <c r="H871" s="322">
        <f t="shared" si="14"/>
        <v>0</v>
      </c>
      <c r="I871" s="266"/>
    </row>
    <row r="872" spans="1:9" ht="15.75" x14ac:dyDescent="0.25">
      <c r="A872" s="269"/>
      <c r="B872" s="537" t="s">
        <v>1331</v>
      </c>
      <c r="C872" s="538" t="s">
        <v>3013</v>
      </c>
      <c r="D872" s="266" t="s">
        <v>3136</v>
      </c>
      <c r="E872" s="310">
        <v>3240</v>
      </c>
      <c r="F872" s="43" t="s">
        <v>3170</v>
      </c>
      <c r="G872" s="52">
        <v>3240</v>
      </c>
      <c r="H872" s="322">
        <f t="shared" si="14"/>
        <v>0</v>
      </c>
      <c r="I872" s="266"/>
    </row>
    <row r="873" spans="1:9" ht="15.75" x14ac:dyDescent="0.25">
      <c r="A873" s="269"/>
      <c r="B873" s="537" t="s">
        <v>1334</v>
      </c>
      <c r="C873" s="538" t="s">
        <v>3013</v>
      </c>
      <c r="D873" s="266" t="s">
        <v>545</v>
      </c>
      <c r="E873" s="310">
        <v>15782.6</v>
      </c>
      <c r="F873" s="39">
        <v>41772</v>
      </c>
      <c r="G873" s="52">
        <v>15782.6</v>
      </c>
      <c r="H873" s="322">
        <f t="shared" si="14"/>
        <v>0</v>
      </c>
      <c r="I873" s="266"/>
    </row>
    <row r="874" spans="1:9" ht="15.75" x14ac:dyDescent="0.25">
      <c r="A874" s="269"/>
      <c r="B874" s="537" t="s">
        <v>1335</v>
      </c>
      <c r="C874" s="538" t="s">
        <v>3013</v>
      </c>
      <c r="D874" s="266" t="s">
        <v>74</v>
      </c>
      <c r="E874" s="310">
        <v>1527</v>
      </c>
      <c r="F874" s="39">
        <v>41772</v>
      </c>
      <c r="G874" s="52">
        <v>1527</v>
      </c>
      <c r="H874" s="322">
        <f t="shared" si="14"/>
        <v>0</v>
      </c>
      <c r="I874" s="266"/>
    </row>
    <row r="875" spans="1:9" ht="15.75" x14ac:dyDescent="0.25">
      <c r="A875" s="269"/>
      <c r="B875" s="537" t="s">
        <v>1336</v>
      </c>
      <c r="C875" s="538" t="s">
        <v>3013</v>
      </c>
      <c r="D875" s="266" t="s">
        <v>88</v>
      </c>
      <c r="E875" s="310">
        <v>2505</v>
      </c>
      <c r="F875" s="39">
        <v>41773</v>
      </c>
      <c r="G875" s="64">
        <v>2505</v>
      </c>
      <c r="H875" s="322">
        <f t="shared" si="14"/>
        <v>0</v>
      </c>
      <c r="I875" s="266" t="s">
        <v>27</v>
      </c>
    </row>
    <row r="876" spans="1:9" ht="15.75" x14ac:dyDescent="0.25">
      <c r="A876" s="269"/>
      <c r="B876" s="537" t="s">
        <v>1337</v>
      </c>
      <c r="C876" s="538" t="s">
        <v>3013</v>
      </c>
      <c r="D876" s="266" t="s">
        <v>766</v>
      </c>
      <c r="E876" s="310">
        <v>3462.5</v>
      </c>
      <c r="F876" s="39">
        <v>41773</v>
      </c>
      <c r="G876" s="64">
        <v>3462.5</v>
      </c>
      <c r="H876" s="322">
        <f t="shared" si="14"/>
        <v>0</v>
      </c>
      <c r="I876" s="266" t="s">
        <v>27</v>
      </c>
    </row>
    <row r="877" spans="1:9" ht="15.75" x14ac:dyDescent="0.25">
      <c r="A877" s="269"/>
      <c r="B877" s="537" t="s">
        <v>1338</v>
      </c>
      <c r="C877" s="538" t="s">
        <v>3013</v>
      </c>
      <c r="D877" s="266" t="s">
        <v>346</v>
      </c>
      <c r="E877" s="310">
        <v>4438</v>
      </c>
      <c r="F877" s="39">
        <v>41773</v>
      </c>
      <c r="G877" s="64">
        <v>4438</v>
      </c>
      <c r="H877" s="322">
        <f t="shared" si="14"/>
        <v>0</v>
      </c>
      <c r="I877" s="266" t="s">
        <v>27</v>
      </c>
    </row>
    <row r="878" spans="1:9" ht="15.75" x14ac:dyDescent="0.25">
      <c r="A878" s="269"/>
      <c r="B878" s="537" t="s">
        <v>1339</v>
      </c>
      <c r="C878" s="538" t="s">
        <v>3013</v>
      </c>
      <c r="D878" s="266" t="s">
        <v>24</v>
      </c>
      <c r="E878" s="310">
        <v>2366</v>
      </c>
      <c r="F878" s="39">
        <v>41772</v>
      </c>
      <c r="G878" s="52">
        <v>2366</v>
      </c>
      <c r="H878" s="322">
        <f t="shared" si="14"/>
        <v>0</v>
      </c>
      <c r="I878" s="266"/>
    </row>
    <row r="879" spans="1:9" ht="15.75" x14ac:dyDescent="0.25">
      <c r="A879" s="269"/>
      <c r="B879" s="537" t="s">
        <v>1341</v>
      </c>
      <c r="C879" s="538" t="s">
        <v>3013</v>
      </c>
      <c r="D879" s="273" t="s">
        <v>3129</v>
      </c>
      <c r="E879" s="318">
        <v>0</v>
      </c>
      <c r="F879" s="39"/>
      <c r="G879" s="52"/>
      <c r="H879" s="322">
        <f t="shared" si="14"/>
        <v>0</v>
      </c>
      <c r="I879" s="266" t="s">
        <v>3171</v>
      </c>
    </row>
    <row r="880" spans="1:9" ht="15.75" x14ac:dyDescent="0.25">
      <c r="A880" s="269"/>
      <c r="B880" s="537" t="s">
        <v>1342</v>
      </c>
      <c r="C880" s="538" t="s">
        <v>3013</v>
      </c>
      <c r="D880" s="266" t="s">
        <v>260</v>
      </c>
      <c r="E880" s="310">
        <v>1812</v>
      </c>
      <c r="F880" s="39">
        <v>41772</v>
      </c>
      <c r="G880" s="52">
        <v>1812</v>
      </c>
      <c r="H880" s="322">
        <f t="shared" si="14"/>
        <v>0</v>
      </c>
      <c r="I880" s="266" t="s">
        <v>267</v>
      </c>
    </row>
    <row r="881" spans="1:9" ht="15.75" x14ac:dyDescent="0.25">
      <c r="A881" s="269"/>
      <c r="B881" s="537" t="s">
        <v>1343</v>
      </c>
      <c r="C881" s="538" t="s">
        <v>3013</v>
      </c>
      <c r="D881" s="266" t="s">
        <v>68</v>
      </c>
      <c r="E881" s="310">
        <v>4231.5</v>
      </c>
      <c r="F881" s="39">
        <v>41772</v>
      </c>
      <c r="G881" s="52">
        <v>4231.5</v>
      </c>
      <c r="H881" s="322">
        <f t="shared" si="14"/>
        <v>0</v>
      </c>
      <c r="I881" s="266" t="s">
        <v>65</v>
      </c>
    </row>
    <row r="882" spans="1:9" ht="15.75" x14ac:dyDescent="0.25">
      <c r="A882" s="269"/>
      <c r="B882" s="537" t="s">
        <v>1344</v>
      </c>
      <c r="C882" s="538" t="s">
        <v>3013</v>
      </c>
      <c r="D882" s="266" t="s">
        <v>52</v>
      </c>
      <c r="E882" s="310">
        <v>3077.4</v>
      </c>
      <c r="F882" s="39">
        <v>41772</v>
      </c>
      <c r="G882" s="52">
        <v>3077.4</v>
      </c>
      <c r="H882" s="322">
        <f t="shared" si="14"/>
        <v>0</v>
      </c>
      <c r="I882" s="266" t="s">
        <v>267</v>
      </c>
    </row>
    <row r="883" spans="1:9" ht="15.75" x14ac:dyDescent="0.25">
      <c r="A883" s="269"/>
      <c r="B883" s="537" t="s">
        <v>1345</v>
      </c>
      <c r="C883" s="538" t="s">
        <v>3013</v>
      </c>
      <c r="D883" s="266" t="s">
        <v>11</v>
      </c>
      <c r="E883" s="310">
        <v>34583.75</v>
      </c>
      <c r="F883" s="43" t="s">
        <v>3172</v>
      </c>
      <c r="G883" s="52">
        <v>34583.75</v>
      </c>
      <c r="H883" s="322">
        <f t="shared" si="14"/>
        <v>0</v>
      </c>
      <c r="I883" s="266" t="s">
        <v>65</v>
      </c>
    </row>
    <row r="884" spans="1:9" ht="15.75" x14ac:dyDescent="0.25">
      <c r="A884" s="269"/>
      <c r="B884" s="537" t="s">
        <v>1347</v>
      </c>
      <c r="C884" s="538" t="s">
        <v>3013</v>
      </c>
      <c r="D884" s="266" t="s">
        <v>66</v>
      </c>
      <c r="E884" s="310">
        <v>1658.4</v>
      </c>
      <c r="F884" s="39">
        <v>41772</v>
      </c>
      <c r="G884" s="52">
        <v>1658.4</v>
      </c>
      <c r="H884" s="322">
        <f t="shared" si="14"/>
        <v>0</v>
      </c>
      <c r="I884" s="266" t="s">
        <v>267</v>
      </c>
    </row>
    <row r="885" spans="1:9" ht="15.75" x14ac:dyDescent="0.25">
      <c r="A885" s="269"/>
      <c r="B885" s="537" t="s">
        <v>1348</v>
      </c>
      <c r="C885" s="538" t="s">
        <v>3013</v>
      </c>
      <c r="D885" s="266" t="s">
        <v>2411</v>
      </c>
      <c r="E885" s="310">
        <v>210</v>
      </c>
      <c r="F885" s="39">
        <v>41772</v>
      </c>
      <c r="G885" s="52">
        <v>210</v>
      </c>
      <c r="H885" s="322">
        <f t="shared" si="14"/>
        <v>0</v>
      </c>
      <c r="I885" s="266" t="s">
        <v>267</v>
      </c>
    </row>
    <row r="886" spans="1:9" ht="15.75" x14ac:dyDescent="0.25">
      <c r="A886" s="269"/>
      <c r="B886" s="537" t="s">
        <v>1349</v>
      </c>
      <c r="C886" s="538" t="s">
        <v>3013</v>
      </c>
      <c r="D886" s="266" t="s">
        <v>136</v>
      </c>
      <c r="E886" s="310">
        <v>68.400000000000006</v>
      </c>
      <c r="F886" s="39">
        <v>41772</v>
      </c>
      <c r="G886" s="52">
        <v>68.400000000000006</v>
      </c>
      <c r="H886" s="322">
        <f t="shared" si="14"/>
        <v>0</v>
      </c>
      <c r="I886" s="266"/>
    </row>
    <row r="887" spans="1:9" ht="15.75" x14ac:dyDescent="0.25">
      <c r="A887" s="269"/>
      <c r="B887" s="537" t="s">
        <v>1350</v>
      </c>
      <c r="C887" s="538" t="s">
        <v>3013</v>
      </c>
      <c r="D887" s="266" t="s">
        <v>188</v>
      </c>
      <c r="E887" s="310">
        <v>7329.8</v>
      </c>
      <c r="F887" s="39">
        <v>41772</v>
      </c>
      <c r="G887" s="52">
        <v>7329.8</v>
      </c>
      <c r="H887" s="322">
        <f t="shared" si="14"/>
        <v>0</v>
      </c>
      <c r="I887" s="266"/>
    </row>
    <row r="888" spans="1:9" ht="15.75" x14ac:dyDescent="0.25">
      <c r="A888" s="269"/>
      <c r="B888" s="537" t="s">
        <v>1351</v>
      </c>
      <c r="C888" s="538" t="s">
        <v>3013</v>
      </c>
      <c r="D888" s="266" t="s">
        <v>3136</v>
      </c>
      <c r="E888" s="310">
        <v>15572.2</v>
      </c>
      <c r="F888" s="55" t="s">
        <v>3173</v>
      </c>
      <c r="G888" s="52">
        <v>15572.2</v>
      </c>
      <c r="H888" s="322">
        <f t="shared" si="14"/>
        <v>0</v>
      </c>
      <c r="I888" s="266"/>
    </row>
    <row r="889" spans="1:9" ht="15.75" x14ac:dyDescent="0.25">
      <c r="A889" s="269"/>
      <c r="B889" s="537" t="s">
        <v>1352</v>
      </c>
      <c r="C889" s="538" t="s">
        <v>3013</v>
      </c>
      <c r="D889" s="266" t="s">
        <v>2976</v>
      </c>
      <c r="E889" s="310">
        <v>985.6</v>
      </c>
      <c r="F889" s="39">
        <v>41772</v>
      </c>
      <c r="G889" s="52">
        <v>985.6</v>
      </c>
      <c r="H889" s="322">
        <f t="shared" si="14"/>
        <v>0</v>
      </c>
      <c r="I889" s="266" t="s">
        <v>217</v>
      </c>
    </row>
    <row r="890" spans="1:9" ht="15.75" x14ac:dyDescent="0.25">
      <c r="A890" s="269"/>
      <c r="B890" s="537" t="s">
        <v>1354</v>
      </c>
      <c r="C890" s="538" t="s">
        <v>3013</v>
      </c>
      <c r="D890" s="266" t="s">
        <v>36</v>
      </c>
      <c r="E890" s="310">
        <v>21323.9</v>
      </c>
      <c r="F890" s="39">
        <v>41772</v>
      </c>
      <c r="G890" s="52">
        <v>21323.9</v>
      </c>
      <c r="H890" s="322">
        <f t="shared" si="14"/>
        <v>0</v>
      </c>
      <c r="I890" s="266"/>
    </row>
    <row r="891" spans="1:9" ht="15.75" x14ac:dyDescent="0.25">
      <c r="A891" s="269"/>
      <c r="B891" s="537" t="s">
        <v>1355</v>
      </c>
      <c r="C891" s="538" t="s">
        <v>3013</v>
      </c>
      <c r="D891" s="266" t="s">
        <v>55</v>
      </c>
      <c r="E891" s="310">
        <v>8261.4</v>
      </c>
      <c r="F891" s="39">
        <v>41772</v>
      </c>
      <c r="G891" s="52">
        <v>8261.4</v>
      </c>
      <c r="H891" s="322">
        <f t="shared" si="14"/>
        <v>0</v>
      </c>
      <c r="I891" s="266"/>
    </row>
    <row r="892" spans="1:9" ht="15.75" x14ac:dyDescent="0.25">
      <c r="A892" s="269"/>
      <c r="B892" s="537" t="s">
        <v>1357</v>
      </c>
      <c r="C892" s="538" t="s">
        <v>3013</v>
      </c>
      <c r="D892" s="266" t="s">
        <v>59</v>
      </c>
      <c r="E892" s="310">
        <v>1062</v>
      </c>
      <c r="F892" s="43" t="s">
        <v>3462</v>
      </c>
      <c r="G892" s="52">
        <v>1062</v>
      </c>
      <c r="H892" s="322">
        <f t="shared" si="14"/>
        <v>0</v>
      </c>
      <c r="I892" s="266" t="s">
        <v>21</v>
      </c>
    </row>
    <row r="893" spans="1:9" ht="15.75" x14ac:dyDescent="0.25">
      <c r="A893" s="269"/>
      <c r="B893" s="537" t="s">
        <v>1360</v>
      </c>
      <c r="C893" s="538" t="s">
        <v>3013</v>
      </c>
      <c r="D893" s="266" t="s">
        <v>22</v>
      </c>
      <c r="E893" s="310">
        <v>3816</v>
      </c>
      <c r="F893" s="43" t="s">
        <v>3174</v>
      </c>
      <c r="G893" s="52">
        <v>3816</v>
      </c>
      <c r="H893" s="322">
        <f t="shared" si="14"/>
        <v>0</v>
      </c>
      <c r="I893" s="266"/>
    </row>
    <row r="894" spans="1:9" ht="15.75" x14ac:dyDescent="0.25">
      <c r="A894" s="269"/>
      <c r="B894" s="537" t="s">
        <v>1361</v>
      </c>
      <c r="C894" s="538" t="s">
        <v>3013</v>
      </c>
      <c r="D894" s="266" t="s">
        <v>79</v>
      </c>
      <c r="E894" s="310">
        <v>17399.2</v>
      </c>
      <c r="F894" s="39">
        <v>41784</v>
      </c>
      <c r="G894" s="52">
        <v>17399.2</v>
      </c>
      <c r="H894" s="322">
        <f t="shared" si="14"/>
        <v>0</v>
      </c>
      <c r="I894" s="266" t="s">
        <v>21</v>
      </c>
    </row>
    <row r="895" spans="1:9" ht="15.75" x14ac:dyDescent="0.25">
      <c r="A895" s="269"/>
      <c r="B895" s="537" t="s">
        <v>1362</v>
      </c>
      <c r="C895" s="538" t="s">
        <v>3013</v>
      </c>
      <c r="D895" s="266" t="s">
        <v>255</v>
      </c>
      <c r="E895" s="310">
        <v>7966</v>
      </c>
      <c r="F895" s="43" t="s">
        <v>3461</v>
      </c>
      <c r="G895" s="52">
        <v>7966</v>
      </c>
      <c r="H895" s="322">
        <f t="shared" si="14"/>
        <v>0</v>
      </c>
      <c r="I895" s="266"/>
    </row>
    <row r="896" spans="1:9" ht="15.75" x14ac:dyDescent="0.25">
      <c r="A896" s="269"/>
      <c r="B896" s="537" t="s">
        <v>1364</v>
      </c>
      <c r="C896" s="538" t="s">
        <v>3013</v>
      </c>
      <c r="D896" s="266" t="s">
        <v>130</v>
      </c>
      <c r="E896" s="310">
        <v>3491.6</v>
      </c>
      <c r="F896" s="39">
        <v>41772</v>
      </c>
      <c r="G896" s="52">
        <v>3491.6</v>
      </c>
      <c r="H896" s="322">
        <f t="shared" si="14"/>
        <v>0</v>
      </c>
      <c r="I896" s="266" t="s">
        <v>21</v>
      </c>
    </row>
    <row r="897" spans="1:9" ht="15.75" x14ac:dyDescent="0.25">
      <c r="A897" s="269"/>
      <c r="B897" s="537" t="s">
        <v>1365</v>
      </c>
      <c r="C897" s="538" t="s">
        <v>3013</v>
      </c>
      <c r="D897" s="266" t="s">
        <v>124</v>
      </c>
      <c r="E897" s="310">
        <v>6969.7</v>
      </c>
      <c r="F897" s="39">
        <v>41772</v>
      </c>
      <c r="G897" s="52">
        <v>6969.7</v>
      </c>
      <c r="H897" s="322">
        <f t="shared" si="14"/>
        <v>0</v>
      </c>
      <c r="I897" s="266" t="s">
        <v>12</v>
      </c>
    </row>
    <row r="898" spans="1:9" ht="15.75" x14ac:dyDescent="0.25">
      <c r="A898" s="269"/>
      <c r="B898" s="537" t="s">
        <v>1367</v>
      </c>
      <c r="C898" s="538" t="s">
        <v>3013</v>
      </c>
      <c r="D898" s="266" t="s">
        <v>250</v>
      </c>
      <c r="E898" s="310">
        <v>8729</v>
      </c>
      <c r="F898" s="39">
        <v>41772</v>
      </c>
      <c r="G898" s="52">
        <v>8729</v>
      </c>
      <c r="H898" s="322">
        <f t="shared" si="14"/>
        <v>0</v>
      </c>
      <c r="I898" s="266" t="s">
        <v>12</v>
      </c>
    </row>
    <row r="899" spans="1:9" ht="15.75" x14ac:dyDescent="0.25">
      <c r="A899" s="269"/>
      <c r="B899" s="537" t="s">
        <v>1368</v>
      </c>
      <c r="C899" s="538" t="s">
        <v>3013</v>
      </c>
      <c r="D899" s="266" t="s">
        <v>366</v>
      </c>
      <c r="E899" s="310">
        <v>4574.7</v>
      </c>
      <c r="F899" s="39">
        <v>41772</v>
      </c>
      <c r="G899" s="52">
        <v>4574.7</v>
      </c>
      <c r="H899" s="322">
        <f t="shared" si="14"/>
        <v>0</v>
      </c>
      <c r="I899" s="266" t="s">
        <v>21</v>
      </c>
    </row>
    <row r="900" spans="1:9" ht="15.75" x14ac:dyDescent="0.25">
      <c r="A900" s="269"/>
      <c r="B900" s="537" t="s">
        <v>1370</v>
      </c>
      <c r="C900" s="538" t="s">
        <v>3013</v>
      </c>
      <c r="D900" s="266" t="s">
        <v>188</v>
      </c>
      <c r="E900" s="310">
        <v>2540</v>
      </c>
      <c r="F900" s="39">
        <v>41772</v>
      </c>
      <c r="G900" s="52">
        <v>2540</v>
      </c>
      <c r="H900" s="322">
        <f t="shared" si="14"/>
        <v>0</v>
      </c>
      <c r="I900" s="266" t="s">
        <v>21</v>
      </c>
    </row>
    <row r="901" spans="1:9" ht="15.75" x14ac:dyDescent="0.25">
      <c r="A901" s="269"/>
      <c r="B901" s="537" t="s">
        <v>1371</v>
      </c>
      <c r="C901" s="538" t="s">
        <v>3013</v>
      </c>
      <c r="D901" s="266" t="s">
        <v>91</v>
      </c>
      <c r="E901" s="310">
        <v>5150</v>
      </c>
      <c r="F901" s="39">
        <v>41772</v>
      </c>
      <c r="G901" s="52">
        <v>5150</v>
      </c>
      <c r="H901" s="322">
        <f t="shared" si="14"/>
        <v>0</v>
      </c>
      <c r="I901" s="266"/>
    </row>
    <row r="902" spans="1:9" ht="15.75" x14ac:dyDescent="0.25">
      <c r="A902" s="269"/>
      <c r="B902" s="537" t="s">
        <v>1373</v>
      </c>
      <c r="C902" s="538" t="s">
        <v>3013</v>
      </c>
      <c r="D902" s="266" t="s">
        <v>1622</v>
      </c>
      <c r="E902" s="310">
        <v>2721.3</v>
      </c>
      <c r="F902" s="39">
        <v>41772</v>
      </c>
      <c r="G902" s="52">
        <v>2721.3</v>
      </c>
      <c r="H902" s="322">
        <f t="shared" si="14"/>
        <v>0</v>
      </c>
      <c r="I902" s="266"/>
    </row>
    <row r="903" spans="1:9" ht="15.75" x14ac:dyDescent="0.25">
      <c r="A903" s="269"/>
      <c r="B903" s="537" t="s">
        <v>1374</v>
      </c>
      <c r="C903" s="538" t="s">
        <v>3013</v>
      </c>
      <c r="D903" s="266" t="s">
        <v>1622</v>
      </c>
      <c r="E903" s="310">
        <v>1255.7</v>
      </c>
      <c r="F903" s="39">
        <v>41772</v>
      </c>
      <c r="G903" s="52">
        <v>1255.7</v>
      </c>
      <c r="H903" s="322">
        <f t="shared" ref="H903:H966" si="15">E903-G903</f>
        <v>0</v>
      </c>
      <c r="I903" s="266"/>
    </row>
    <row r="904" spans="1:9" ht="15.75" x14ac:dyDescent="0.25">
      <c r="A904" s="269"/>
      <c r="B904" s="537" t="s">
        <v>1376</v>
      </c>
      <c r="C904" s="538" t="s">
        <v>3013</v>
      </c>
      <c r="D904" s="266" t="s">
        <v>32</v>
      </c>
      <c r="E904" s="310">
        <v>5176.8</v>
      </c>
      <c r="F904" s="39">
        <v>41772</v>
      </c>
      <c r="G904" s="52">
        <v>5176.8</v>
      </c>
      <c r="H904" s="322">
        <f t="shared" si="15"/>
        <v>0</v>
      </c>
      <c r="I904" s="266" t="s">
        <v>12</v>
      </c>
    </row>
    <row r="905" spans="1:9" ht="15.75" x14ac:dyDescent="0.25">
      <c r="A905" s="269"/>
      <c r="B905" s="537" t="s">
        <v>1377</v>
      </c>
      <c r="C905" s="538" t="s">
        <v>3013</v>
      </c>
      <c r="D905" s="266" t="s">
        <v>29</v>
      </c>
      <c r="E905" s="310">
        <v>2544</v>
      </c>
      <c r="F905" s="39">
        <v>41772</v>
      </c>
      <c r="G905" s="52">
        <v>2544</v>
      </c>
      <c r="H905" s="322">
        <f t="shared" si="15"/>
        <v>0</v>
      </c>
      <c r="I905" s="266" t="s">
        <v>12</v>
      </c>
    </row>
    <row r="906" spans="1:9" ht="15.75" x14ac:dyDescent="0.25">
      <c r="A906" s="269"/>
      <c r="B906" s="537" t="s">
        <v>1378</v>
      </c>
      <c r="C906" s="538" t="s">
        <v>3013</v>
      </c>
      <c r="D906" s="266" t="s">
        <v>34</v>
      </c>
      <c r="E906" s="310">
        <v>2092.8000000000002</v>
      </c>
      <c r="F906" s="39">
        <v>41772</v>
      </c>
      <c r="G906" s="52">
        <v>2092.8000000000002</v>
      </c>
      <c r="H906" s="322">
        <f t="shared" si="15"/>
        <v>0</v>
      </c>
      <c r="I906" s="266" t="s">
        <v>12</v>
      </c>
    </row>
    <row r="907" spans="1:9" ht="15.75" x14ac:dyDescent="0.25">
      <c r="A907" s="269"/>
      <c r="B907" s="537" t="s">
        <v>1379</v>
      </c>
      <c r="C907" s="538" t="s">
        <v>3013</v>
      </c>
      <c r="D907" s="266" t="s">
        <v>1793</v>
      </c>
      <c r="E907" s="310">
        <v>294.39999999999998</v>
      </c>
      <c r="F907" s="39">
        <v>41772</v>
      </c>
      <c r="G907" s="52">
        <v>294.39999999999998</v>
      </c>
      <c r="H907" s="322">
        <f t="shared" si="15"/>
        <v>0</v>
      </c>
      <c r="I907" s="266" t="s">
        <v>12</v>
      </c>
    </row>
    <row r="908" spans="1:9" ht="15.75" x14ac:dyDescent="0.25">
      <c r="A908" s="269"/>
      <c r="B908" s="537" t="s">
        <v>1380</v>
      </c>
      <c r="C908" s="538" t="s">
        <v>3013</v>
      </c>
      <c r="D908" s="266" t="s">
        <v>8</v>
      </c>
      <c r="E908" s="310">
        <v>1329.13</v>
      </c>
      <c r="F908" s="39">
        <v>41772</v>
      </c>
      <c r="G908" s="52">
        <v>1329.13</v>
      </c>
      <c r="H908" s="322">
        <f t="shared" si="15"/>
        <v>0</v>
      </c>
      <c r="I908" s="266"/>
    </row>
    <row r="909" spans="1:9" ht="15.75" x14ac:dyDescent="0.25">
      <c r="A909" s="269"/>
      <c r="B909" s="537" t="s">
        <v>1382</v>
      </c>
      <c r="C909" s="538" t="s">
        <v>3013</v>
      </c>
      <c r="D909" s="266" t="s">
        <v>509</v>
      </c>
      <c r="E909" s="310">
        <v>15065.6</v>
      </c>
      <c r="F909" s="39">
        <v>41772</v>
      </c>
      <c r="G909" s="52">
        <v>15065.6</v>
      </c>
      <c r="H909" s="322">
        <f t="shared" si="15"/>
        <v>0</v>
      </c>
      <c r="I909" s="266"/>
    </row>
    <row r="910" spans="1:9" ht="15.75" x14ac:dyDescent="0.25">
      <c r="A910" s="269"/>
      <c r="B910" s="537" t="s">
        <v>1383</v>
      </c>
      <c r="C910" s="538" t="s">
        <v>3013</v>
      </c>
      <c r="D910" s="266" t="s">
        <v>2427</v>
      </c>
      <c r="E910" s="310">
        <v>1798.2</v>
      </c>
      <c r="F910" s="39">
        <v>41772</v>
      </c>
      <c r="G910" s="52">
        <v>1798.2</v>
      </c>
      <c r="H910" s="322">
        <f t="shared" si="15"/>
        <v>0</v>
      </c>
      <c r="I910" s="266" t="s">
        <v>12</v>
      </c>
    </row>
    <row r="911" spans="1:9" ht="15.75" x14ac:dyDescent="0.25">
      <c r="A911" s="269"/>
      <c r="B911" s="537" t="s">
        <v>1384</v>
      </c>
      <c r="C911" s="538" t="s">
        <v>3013</v>
      </c>
      <c r="D911" s="266" t="s">
        <v>16</v>
      </c>
      <c r="E911" s="310">
        <v>15498.6</v>
      </c>
      <c r="F911" s="536"/>
      <c r="G911" s="506"/>
      <c r="H911" s="322">
        <f t="shared" si="15"/>
        <v>15498.6</v>
      </c>
      <c r="I911" s="266"/>
    </row>
    <row r="912" spans="1:9" ht="15.75" x14ac:dyDescent="0.25">
      <c r="A912" s="269"/>
      <c r="B912" s="537" t="s">
        <v>1386</v>
      </c>
      <c r="C912" s="538" t="s">
        <v>3013</v>
      </c>
      <c r="D912" s="266" t="s">
        <v>47</v>
      </c>
      <c r="E912" s="310">
        <v>2388</v>
      </c>
      <c r="F912" s="39">
        <v>41772</v>
      </c>
      <c r="G912" s="52">
        <v>2388</v>
      </c>
      <c r="H912" s="322">
        <f t="shared" si="15"/>
        <v>0</v>
      </c>
      <c r="I912" s="266" t="s">
        <v>12</v>
      </c>
    </row>
    <row r="913" spans="1:9" ht="15.75" x14ac:dyDescent="0.25">
      <c r="A913" s="269"/>
      <c r="B913" s="537" t="s">
        <v>1387</v>
      </c>
      <c r="C913" s="538" t="s">
        <v>3013</v>
      </c>
      <c r="D913" s="266" t="s">
        <v>51</v>
      </c>
      <c r="E913" s="310">
        <v>983</v>
      </c>
      <c r="F913" s="39">
        <v>41772</v>
      </c>
      <c r="G913" s="52">
        <v>983</v>
      </c>
      <c r="H913" s="322">
        <f t="shared" si="15"/>
        <v>0</v>
      </c>
      <c r="I913" s="266"/>
    </row>
    <row r="914" spans="1:9" ht="15.75" x14ac:dyDescent="0.25">
      <c r="A914" s="269"/>
      <c r="B914" s="537" t="s">
        <v>1388</v>
      </c>
      <c r="C914" s="538" t="s">
        <v>3013</v>
      </c>
      <c r="D914" s="266" t="s">
        <v>8</v>
      </c>
      <c r="E914" s="310">
        <v>5256</v>
      </c>
      <c r="F914" s="39">
        <v>41772</v>
      </c>
      <c r="G914" s="52">
        <v>5256</v>
      </c>
      <c r="H914" s="322">
        <f t="shared" si="15"/>
        <v>0</v>
      </c>
      <c r="I914" s="266"/>
    </row>
    <row r="915" spans="1:9" ht="15.75" x14ac:dyDescent="0.25">
      <c r="A915" s="269"/>
      <c r="B915" s="537" t="s">
        <v>1390</v>
      </c>
      <c r="C915" s="538" t="s">
        <v>3013</v>
      </c>
      <c r="D915" s="266" t="s">
        <v>269</v>
      </c>
      <c r="E915" s="310">
        <v>9582</v>
      </c>
      <c r="F915" s="39">
        <v>41772</v>
      </c>
      <c r="G915" s="52">
        <v>9582</v>
      </c>
      <c r="H915" s="322">
        <f t="shared" si="15"/>
        <v>0</v>
      </c>
      <c r="I915" s="266"/>
    </row>
    <row r="916" spans="1:9" ht="15.75" x14ac:dyDescent="0.25">
      <c r="A916" s="269"/>
      <c r="B916" s="537" t="s">
        <v>1391</v>
      </c>
      <c r="C916" s="538" t="s">
        <v>3013</v>
      </c>
      <c r="D916" s="266" t="s">
        <v>8</v>
      </c>
      <c r="E916" s="310">
        <v>2251.5</v>
      </c>
      <c r="F916" s="39">
        <v>41772</v>
      </c>
      <c r="G916" s="52">
        <v>2251.5</v>
      </c>
      <c r="H916" s="322">
        <f t="shared" si="15"/>
        <v>0</v>
      </c>
      <c r="I916" s="266"/>
    </row>
    <row r="917" spans="1:9" ht="15.75" x14ac:dyDescent="0.25">
      <c r="A917" s="269"/>
      <c r="B917" s="537" t="s">
        <v>1392</v>
      </c>
      <c r="C917" s="538" t="s">
        <v>3013</v>
      </c>
      <c r="D917" s="266" t="s">
        <v>8</v>
      </c>
      <c r="E917" s="310">
        <v>461</v>
      </c>
      <c r="F917" s="39">
        <v>41772</v>
      </c>
      <c r="G917" s="52">
        <v>461</v>
      </c>
      <c r="H917" s="322">
        <f t="shared" si="15"/>
        <v>0</v>
      </c>
      <c r="I917" s="266"/>
    </row>
    <row r="918" spans="1:9" ht="15.75" x14ac:dyDescent="0.25">
      <c r="A918" s="269"/>
      <c r="B918" s="537" t="s">
        <v>1394</v>
      </c>
      <c r="C918" s="538" t="s">
        <v>3013</v>
      </c>
      <c r="D918" s="266" t="s">
        <v>843</v>
      </c>
      <c r="E918" s="310">
        <v>7709</v>
      </c>
      <c r="F918" s="39">
        <v>41772</v>
      </c>
      <c r="G918" s="52">
        <v>7709</v>
      </c>
      <c r="H918" s="322">
        <f t="shared" si="15"/>
        <v>0</v>
      </c>
      <c r="I918" s="266"/>
    </row>
    <row r="919" spans="1:9" ht="15.75" x14ac:dyDescent="0.25">
      <c r="A919" s="269"/>
      <c r="B919" s="537" t="s">
        <v>1396</v>
      </c>
      <c r="C919" s="538" t="s">
        <v>3013</v>
      </c>
      <c r="D919" s="266" t="s">
        <v>667</v>
      </c>
      <c r="E919" s="310">
        <v>3866.4</v>
      </c>
      <c r="F919" s="39">
        <v>41772</v>
      </c>
      <c r="G919" s="52">
        <v>3866.4</v>
      </c>
      <c r="H919" s="322">
        <f t="shared" si="15"/>
        <v>0</v>
      </c>
      <c r="I919" s="266"/>
    </row>
    <row r="920" spans="1:9" ht="15.75" x14ac:dyDescent="0.25">
      <c r="A920" s="269"/>
      <c r="B920" s="537" t="s">
        <v>1399</v>
      </c>
      <c r="C920" s="538" t="s">
        <v>3013</v>
      </c>
      <c r="D920" s="266" t="s">
        <v>667</v>
      </c>
      <c r="E920" s="310">
        <v>235.2</v>
      </c>
      <c r="F920" s="39">
        <v>41772</v>
      </c>
      <c r="G920" s="52">
        <v>235.2</v>
      </c>
      <c r="H920" s="322">
        <f t="shared" si="15"/>
        <v>0</v>
      </c>
      <c r="I920" s="266"/>
    </row>
    <row r="921" spans="1:9" ht="15.75" x14ac:dyDescent="0.25">
      <c r="A921" s="269"/>
      <c r="B921" s="537" t="s">
        <v>1400</v>
      </c>
      <c r="C921" s="538" t="s">
        <v>3013</v>
      </c>
      <c r="D921" s="266" t="s">
        <v>257</v>
      </c>
      <c r="E921" s="310">
        <v>15048.6</v>
      </c>
      <c r="F921" s="39">
        <v>41773</v>
      </c>
      <c r="G921" s="64">
        <v>15048.6</v>
      </c>
      <c r="H921" s="322">
        <f t="shared" si="15"/>
        <v>0</v>
      </c>
      <c r="I921" s="266" t="s">
        <v>21</v>
      </c>
    </row>
    <row r="922" spans="1:9" ht="15.75" x14ac:dyDescent="0.25">
      <c r="A922" s="269"/>
      <c r="B922" s="537" t="s">
        <v>1401</v>
      </c>
      <c r="C922" s="538" t="s">
        <v>3013</v>
      </c>
      <c r="D922" s="266" t="s">
        <v>144</v>
      </c>
      <c r="E922" s="310">
        <v>3037.5</v>
      </c>
      <c r="F922" s="39">
        <v>41773</v>
      </c>
      <c r="G922" s="64">
        <v>3037.5</v>
      </c>
      <c r="H922" s="322">
        <f t="shared" si="15"/>
        <v>0</v>
      </c>
      <c r="I922" s="266" t="s">
        <v>21</v>
      </c>
    </row>
    <row r="923" spans="1:9" ht="15.75" x14ac:dyDescent="0.25">
      <c r="A923" s="269"/>
      <c r="B923" s="537" t="s">
        <v>1402</v>
      </c>
      <c r="C923" s="538" t="s">
        <v>3013</v>
      </c>
      <c r="D923" s="266" t="s">
        <v>233</v>
      </c>
      <c r="E923" s="310">
        <v>1269.5</v>
      </c>
      <c r="F923" s="39">
        <v>41773</v>
      </c>
      <c r="G923" s="64">
        <v>1269.5</v>
      </c>
      <c r="H923" s="322">
        <f t="shared" si="15"/>
        <v>0</v>
      </c>
      <c r="I923" s="266" t="s">
        <v>21</v>
      </c>
    </row>
    <row r="924" spans="1:9" ht="15.75" x14ac:dyDescent="0.25">
      <c r="A924" s="269"/>
      <c r="B924" s="537" t="s">
        <v>1404</v>
      </c>
      <c r="C924" s="538" t="s">
        <v>3013</v>
      </c>
      <c r="D924" s="266" t="s">
        <v>99</v>
      </c>
      <c r="E924" s="310">
        <v>4627.7</v>
      </c>
      <c r="F924" s="39">
        <v>41773</v>
      </c>
      <c r="G924" s="64">
        <v>4627.7</v>
      </c>
      <c r="H924" s="322">
        <f t="shared" si="15"/>
        <v>0</v>
      </c>
      <c r="I924" s="266" t="s">
        <v>21</v>
      </c>
    </row>
    <row r="925" spans="1:9" ht="15.75" x14ac:dyDescent="0.25">
      <c r="A925" s="269"/>
      <c r="B925" s="537" t="s">
        <v>1405</v>
      </c>
      <c r="C925" s="538" t="s">
        <v>3013</v>
      </c>
      <c r="D925" s="266" t="s">
        <v>234</v>
      </c>
      <c r="E925" s="310">
        <v>694.4</v>
      </c>
      <c r="F925" s="39">
        <v>41773</v>
      </c>
      <c r="G925" s="64">
        <v>694.4</v>
      </c>
      <c r="H925" s="322">
        <f t="shared" si="15"/>
        <v>0</v>
      </c>
      <c r="I925" s="266" t="s">
        <v>21</v>
      </c>
    </row>
    <row r="926" spans="1:9" ht="15.75" x14ac:dyDescent="0.25">
      <c r="A926" s="269"/>
      <c r="B926" s="537" t="s">
        <v>1406</v>
      </c>
      <c r="C926" s="538" t="s">
        <v>3013</v>
      </c>
      <c r="D926" s="266" t="s">
        <v>78</v>
      </c>
      <c r="E926" s="310">
        <v>2307</v>
      </c>
      <c r="F926" s="39">
        <v>41773</v>
      </c>
      <c r="G926" s="64">
        <v>2307</v>
      </c>
      <c r="H926" s="322">
        <f t="shared" si="15"/>
        <v>0</v>
      </c>
      <c r="I926" s="266" t="s">
        <v>21</v>
      </c>
    </row>
    <row r="927" spans="1:9" ht="15.75" x14ac:dyDescent="0.25">
      <c r="A927" s="269"/>
      <c r="B927" s="537" t="s">
        <v>1407</v>
      </c>
      <c r="C927" s="538" t="s">
        <v>3013</v>
      </c>
      <c r="D927" s="266" t="s">
        <v>14</v>
      </c>
      <c r="E927" s="310">
        <v>4340</v>
      </c>
      <c r="F927" s="39">
        <v>41773</v>
      </c>
      <c r="G927" s="64">
        <v>4340</v>
      </c>
      <c r="H927" s="322">
        <f t="shared" si="15"/>
        <v>0</v>
      </c>
      <c r="I927" s="266" t="s">
        <v>217</v>
      </c>
    </row>
    <row r="928" spans="1:9" ht="15.75" x14ac:dyDescent="0.25">
      <c r="A928" s="269"/>
      <c r="B928" s="537" t="s">
        <v>1409</v>
      </c>
      <c r="C928" s="538" t="s">
        <v>3013</v>
      </c>
      <c r="D928" s="266" t="s">
        <v>3175</v>
      </c>
      <c r="E928" s="310">
        <v>31200</v>
      </c>
      <c r="F928" s="55" t="s">
        <v>3176</v>
      </c>
      <c r="G928" s="52">
        <v>31200</v>
      </c>
      <c r="H928" s="322">
        <f t="shared" si="15"/>
        <v>0</v>
      </c>
      <c r="I928" s="266"/>
    </row>
    <row r="929" spans="1:9" ht="15.75" x14ac:dyDescent="0.25">
      <c r="A929" s="269"/>
      <c r="B929" s="537" t="s">
        <v>1411</v>
      </c>
      <c r="C929" s="538" t="s">
        <v>3013</v>
      </c>
      <c r="D929" s="266" t="s">
        <v>3138</v>
      </c>
      <c r="E929" s="310">
        <v>79493</v>
      </c>
      <c r="F929" s="39">
        <v>41781</v>
      </c>
      <c r="G929" s="52">
        <v>79493</v>
      </c>
      <c r="H929" s="322">
        <f t="shared" si="15"/>
        <v>0</v>
      </c>
      <c r="I929" s="266" t="s">
        <v>217</v>
      </c>
    </row>
    <row r="930" spans="1:9" ht="15.75" x14ac:dyDescent="0.25">
      <c r="A930" s="269">
        <v>41773</v>
      </c>
      <c r="B930" s="537" t="s">
        <v>1412</v>
      </c>
      <c r="C930" s="538" t="s">
        <v>3013</v>
      </c>
      <c r="D930" s="266" t="s">
        <v>180</v>
      </c>
      <c r="E930" s="310">
        <v>29729.62</v>
      </c>
      <c r="F930" s="55" t="s">
        <v>3177</v>
      </c>
      <c r="G930" s="52">
        <v>29729.62</v>
      </c>
      <c r="H930" s="322">
        <f t="shared" si="15"/>
        <v>0</v>
      </c>
      <c r="I930" s="266" t="s">
        <v>12</v>
      </c>
    </row>
    <row r="931" spans="1:9" ht="15.75" x14ac:dyDescent="0.25">
      <c r="A931" s="263"/>
      <c r="B931" s="537" t="s">
        <v>1413</v>
      </c>
      <c r="C931" s="538" t="s">
        <v>3013</v>
      </c>
      <c r="D931" s="266" t="s">
        <v>479</v>
      </c>
      <c r="E931" s="310">
        <v>22779</v>
      </c>
      <c r="F931" s="39">
        <v>41773</v>
      </c>
      <c r="G931" s="52">
        <v>22779</v>
      </c>
      <c r="H931" s="322">
        <f t="shared" si="15"/>
        <v>0</v>
      </c>
      <c r="I931" s="66" t="s">
        <v>65</v>
      </c>
    </row>
    <row r="932" spans="1:9" ht="15.75" x14ac:dyDescent="0.25">
      <c r="A932" s="269"/>
      <c r="B932" s="537" t="s">
        <v>1414</v>
      </c>
      <c r="C932" s="538" t="s">
        <v>3013</v>
      </c>
      <c r="D932" s="266" t="s">
        <v>349</v>
      </c>
      <c r="E932" s="310">
        <v>15523</v>
      </c>
      <c r="F932" s="39">
        <v>41778</v>
      </c>
      <c r="G932" s="52">
        <v>15523</v>
      </c>
      <c r="H932" s="322">
        <f t="shared" si="15"/>
        <v>0</v>
      </c>
      <c r="I932" s="266" t="s">
        <v>65</v>
      </c>
    </row>
    <row r="933" spans="1:9" ht="15.75" x14ac:dyDescent="0.25">
      <c r="A933" s="269"/>
      <c r="B933" s="537" t="s">
        <v>1416</v>
      </c>
      <c r="C933" s="538" t="s">
        <v>3013</v>
      </c>
      <c r="D933" s="266" t="s">
        <v>3178</v>
      </c>
      <c r="E933" s="310">
        <v>11520</v>
      </c>
      <c r="F933" s="39">
        <v>41773</v>
      </c>
      <c r="G933" s="52">
        <v>11520</v>
      </c>
      <c r="H933" s="322">
        <f t="shared" si="15"/>
        <v>0</v>
      </c>
      <c r="I933" s="66"/>
    </row>
    <row r="934" spans="1:9" ht="15.75" x14ac:dyDescent="0.25">
      <c r="A934" s="269"/>
      <c r="B934" s="537" t="s">
        <v>1418</v>
      </c>
      <c r="C934" s="538" t="s">
        <v>3013</v>
      </c>
      <c r="D934" s="266" t="s">
        <v>116</v>
      </c>
      <c r="E934" s="310">
        <v>3580</v>
      </c>
      <c r="F934" s="39">
        <v>41773</v>
      </c>
      <c r="G934" s="52">
        <v>3580</v>
      </c>
      <c r="H934" s="322">
        <f t="shared" si="15"/>
        <v>0</v>
      </c>
      <c r="I934" s="266"/>
    </row>
    <row r="935" spans="1:9" ht="15.75" x14ac:dyDescent="0.25">
      <c r="A935" s="269"/>
      <c r="B935" s="537" t="s">
        <v>1419</v>
      </c>
      <c r="C935" s="538" t="s">
        <v>3013</v>
      </c>
      <c r="D935" s="266" t="s">
        <v>152</v>
      </c>
      <c r="E935" s="310">
        <v>200</v>
      </c>
      <c r="F935" s="39">
        <v>41773</v>
      </c>
      <c r="G935" s="52">
        <v>200</v>
      </c>
      <c r="H935" s="322">
        <f t="shared" si="15"/>
        <v>0</v>
      </c>
      <c r="I935" s="266"/>
    </row>
    <row r="936" spans="1:9" ht="15.75" x14ac:dyDescent="0.25">
      <c r="A936" s="269"/>
      <c r="B936" s="537" t="s">
        <v>1420</v>
      </c>
      <c r="C936" s="538" t="s">
        <v>3013</v>
      </c>
      <c r="D936" s="266" t="s">
        <v>8</v>
      </c>
      <c r="E936" s="310">
        <v>1094</v>
      </c>
      <c r="F936" s="39">
        <v>41773</v>
      </c>
      <c r="G936" s="52">
        <v>1094</v>
      </c>
      <c r="H936" s="322">
        <f t="shared" si="15"/>
        <v>0</v>
      </c>
      <c r="I936" s="266"/>
    </row>
    <row r="937" spans="1:9" ht="15.75" x14ac:dyDescent="0.25">
      <c r="A937" s="269"/>
      <c r="B937" s="537" t="s">
        <v>1422</v>
      </c>
      <c r="C937" s="538" t="s">
        <v>3013</v>
      </c>
      <c r="D937" s="266" t="s">
        <v>3179</v>
      </c>
      <c r="E937" s="310">
        <v>5977</v>
      </c>
      <c r="F937" s="39">
        <v>41773</v>
      </c>
      <c r="G937" s="52">
        <v>5977</v>
      </c>
      <c r="H937" s="322">
        <f t="shared" si="15"/>
        <v>0</v>
      </c>
      <c r="I937" s="266"/>
    </row>
    <row r="938" spans="1:9" ht="15.75" x14ac:dyDescent="0.25">
      <c r="A938" s="269"/>
      <c r="B938" s="537" t="s">
        <v>1423</v>
      </c>
      <c r="C938" s="538" t="s">
        <v>3013</v>
      </c>
      <c r="D938" s="266" t="s">
        <v>123</v>
      </c>
      <c r="E938" s="310">
        <v>1193</v>
      </c>
      <c r="F938" s="39">
        <v>41773</v>
      </c>
      <c r="G938" s="52">
        <v>1193</v>
      </c>
      <c r="H938" s="322">
        <f t="shared" si="15"/>
        <v>0</v>
      </c>
      <c r="I938" s="266"/>
    </row>
    <row r="939" spans="1:9" ht="15.75" x14ac:dyDescent="0.25">
      <c r="A939" s="269"/>
      <c r="B939" s="537" t="s">
        <v>1424</v>
      </c>
      <c r="C939" s="538" t="s">
        <v>3013</v>
      </c>
      <c r="D939" s="266" t="s">
        <v>16</v>
      </c>
      <c r="E939" s="310">
        <v>283997</v>
      </c>
      <c r="F939" s="536"/>
      <c r="G939" s="506"/>
      <c r="H939" s="322">
        <f t="shared" si="15"/>
        <v>283997</v>
      </c>
      <c r="I939" s="266"/>
    </row>
    <row r="940" spans="1:9" ht="15.75" x14ac:dyDescent="0.25">
      <c r="A940" s="269"/>
      <c r="B940" s="537" t="s">
        <v>1426</v>
      </c>
      <c r="C940" s="538" t="s">
        <v>3013</v>
      </c>
      <c r="D940" s="266" t="s">
        <v>260</v>
      </c>
      <c r="E940" s="310">
        <v>1704</v>
      </c>
      <c r="F940" s="39">
        <v>41774</v>
      </c>
      <c r="G940" s="52">
        <v>1704</v>
      </c>
      <c r="H940" s="322">
        <f t="shared" si="15"/>
        <v>0</v>
      </c>
      <c r="I940" s="266" t="s">
        <v>3180</v>
      </c>
    </row>
    <row r="941" spans="1:9" ht="15.75" x14ac:dyDescent="0.25">
      <c r="A941" s="269"/>
      <c r="B941" s="537" t="s">
        <v>1427</v>
      </c>
      <c r="C941" s="538" t="s">
        <v>3013</v>
      </c>
      <c r="D941" s="266" t="s">
        <v>62</v>
      </c>
      <c r="E941" s="310">
        <v>31421</v>
      </c>
      <c r="F941" s="39">
        <v>41773</v>
      </c>
      <c r="G941" s="52">
        <v>31421</v>
      </c>
      <c r="H941" s="322">
        <f t="shared" si="15"/>
        <v>0</v>
      </c>
      <c r="I941" s="266"/>
    </row>
    <row r="942" spans="1:9" ht="15.75" x14ac:dyDescent="0.25">
      <c r="A942" s="269"/>
      <c r="B942" s="537" t="s">
        <v>1428</v>
      </c>
      <c r="C942" s="538" t="s">
        <v>3013</v>
      </c>
      <c r="D942" s="266" t="s">
        <v>8</v>
      </c>
      <c r="E942" s="310">
        <v>3844.5</v>
      </c>
      <c r="F942" s="39">
        <v>41773</v>
      </c>
      <c r="G942" s="52">
        <v>3844.5</v>
      </c>
      <c r="H942" s="322">
        <f t="shared" si="15"/>
        <v>0</v>
      </c>
      <c r="I942" s="266"/>
    </row>
    <row r="943" spans="1:9" ht="15.75" x14ac:dyDescent="0.25">
      <c r="A943" s="269"/>
      <c r="B943" s="537" t="s">
        <v>1430</v>
      </c>
      <c r="C943" s="538" t="s">
        <v>3013</v>
      </c>
      <c r="D943" s="266" t="s">
        <v>163</v>
      </c>
      <c r="E943" s="310">
        <v>3414</v>
      </c>
      <c r="F943" s="39">
        <v>41773</v>
      </c>
      <c r="G943" s="52">
        <v>3414</v>
      </c>
      <c r="H943" s="322">
        <f t="shared" si="15"/>
        <v>0</v>
      </c>
      <c r="I943" s="266"/>
    </row>
    <row r="944" spans="1:9" ht="15.75" x14ac:dyDescent="0.25">
      <c r="A944" s="269"/>
      <c r="B944" s="537" t="s">
        <v>1431</v>
      </c>
      <c r="C944" s="538" t="s">
        <v>3013</v>
      </c>
      <c r="D944" s="266" t="s">
        <v>269</v>
      </c>
      <c r="E944" s="310">
        <v>6366.5</v>
      </c>
      <c r="F944" s="39">
        <v>41773</v>
      </c>
      <c r="G944" s="52">
        <v>6366.5</v>
      </c>
      <c r="H944" s="322">
        <f t="shared" si="15"/>
        <v>0</v>
      </c>
      <c r="I944" s="266"/>
    </row>
    <row r="945" spans="1:9" ht="15.75" x14ac:dyDescent="0.25">
      <c r="A945" s="269"/>
      <c r="B945" s="537" t="s">
        <v>1432</v>
      </c>
      <c r="C945" s="538" t="s">
        <v>3013</v>
      </c>
      <c r="D945" s="266" t="s">
        <v>11</v>
      </c>
      <c r="E945" s="310">
        <v>41368.5</v>
      </c>
      <c r="F945" s="42">
        <v>41796</v>
      </c>
      <c r="G945" s="326">
        <v>41368.5</v>
      </c>
      <c r="H945" s="322">
        <f t="shared" si="15"/>
        <v>0</v>
      </c>
      <c r="I945" s="266" t="s">
        <v>3181</v>
      </c>
    </row>
    <row r="946" spans="1:9" ht="15.75" x14ac:dyDescent="0.25">
      <c r="A946" s="269"/>
      <c r="B946" s="537" t="s">
        <v>1434</v>
      </c>
      <c r="C946" s="538" t="s">
        <v>3013</v>
      </c>
      <c r="D946" s="266" t="s">
        <v>3182</v>
      </c>
      <c r="E946" s="310">
        <v>2448</v>
      </c>
      <c r="F946" s="39">
        <v>41773</v>
      </c>
      <c r="G946" s="52">
        <v>2448</v>
      </c>
      <c r="H946" s="322">
        <f t="shared" si="15"/>
        <v>0</v>
      </c>
      <c r="I946" s="266" t="s">
        <v>65</v>
      </c>
    </row>
    <row r="947" spans="1:9" ht="15.75" x14ac:dyDescent="0.25">
      <c r="A947" s="269"/>
      <c r="B947" s="537" t="s">
        <v>1435</v>
      </c>
      <c r="C947" s="538" t="s">
        <v>3013</v>
      </c>
      <c r="D947" s="266" t="s">
        <v>502</v>
      </c>
      <c r="E947" s="310">
        <v>4717.5</v>
      </c>
      <c r="F947" s="39">
        <v>41773</v>
      </c>
      <c r="G947" s="52">
        <v>4717.5</v>
      </c>
      <c r="H947" s="322">
        <f t="shared" si="15"/>
        <v>0</v>
      </c>
      <c r="I947" s="266"/>
    </row>
    <row r="948" spans="1:9" ht="15.75" x14ac:dyDescent="0.25">
      <c r="A948" s="269"/>
      <c r="B948" s="537" t="s">
        <v>1437</v>
      </c>
      <c r="C948" s="538" t="s">
        <v>3013</v>
      </c>
      <c r="D948" s="266" t="s">
        <v>54</v>
      </c>
      <c r="E948" s="310">
        <v>11402</v>
      </c>
      <c r="F948" s="39">
        <v>41775</v>
      </c>
      <c r="G948" s="52">
        <v>11402</v>
      </c>
      <c r="H948" s="322">
        <f t="shared" si="15"/>
        <v>0</v>
      </c>
      <c r="I948" s="266" t="s">
        <v>30</v>
      </c>
    </row>
    <row r="949" spans="1:9" ht="15.75" x14ac:dyDescent="0.25">
      <c r="A949" s="269"/>
      <c r="B949" s="537" t="s">
        <v>1438</v>
      </c>
      <c r="C949" s="538" t="s">
        <v>3013</v>
      </c>
      <c r="D949" s="266" t="s">
        <v>338</v>
      </c>
      <c r="E949" s="310">
        <v>543</v>
      </c>
      <c r="F949" s="39">
        <v>41773</v>
      </c>
      <c r="G949" s="52">
        <v>543</v>
      </c>
      <c r="H949" s="322">
        <f t="shared" si="15"/>
        <v>0</v>
      </c>
      <c r="I949" s="266"/>
    </row>
    <row r="950" spans="1:9" ht="15.75" x14ac:dyDescent="0.25">
      <c r="A950" s="269"/>
      <c r="B950" s="537" t="s">
        <v>1439</v>
      </c>
      <c r="C950" s="538" t="s">
        <v>3013</v>
      </c>
      <c r="D950" s="266" t="s">
        <v>58</v>
      </c>
      <c r="E950" s="310">
        <v>2012</v>
      </c>
      <c r="F950" s="39">
        <v>41773</v>
      </c>
      <c r="G950" s="52">
        <v>2012</v>
      </c>
      <c r="H950" s="322">
        <f t="shared" si="15"/>
        <v>0</v>
      </c>
      <c r="I950" s="266"/>
    </row>
    <row r="951" spans="1:9" ht="15.75" x14ac:dyDescent="0.25">
      <c r="A951" s="269"/>
      <c r="B951" s="537" t="s">
        <v>1440</v>
      </c>
      <c r="C951" s="538" t="s">
        <v>3013</v>
      </c>
      <c r="D951" s="266" t="s">
        <v>215</v>
      </c>
      <c r="E951" s="310">
        <v>346.5</v>
      </c>
      <c r="F951" s="39">
        <v>41773</v>
      </c>
      <c r="G951" s="52">
        <v>346.5</v>
      </c>
      <c r="H951" s="322">
        <f t="shared" si="15"/>
        <v>0</v>
      </c>
      <c r="I951" s="266"/>
    </row>
    <row r="952" spans="1:9" ht="15.75" x14ac:dyDescent="0.25">
      <c r="A952" s="269"/>
      <c r="B952" s="537" t="s">
        <v>1441</v>
      </c>
      <c r="C952" s="538" t="s">
        <v>3013</v>
      </c>
      <c r="D952" s="266" t="s">
        <v>34</v>
      </c>
      <c r="E952" s="310">
        <v>2203</v>
      </c>
      <c r="F952" s="39">
        <v>41773</v>
      </c>
      <c r="G952" s="52">
        <v>2203</v>
      </c>
      <c r="H952" s="322">
        <f t="shared" si="15"/>
        <v>0</v>
      </c>
      <c r="I952" s="266"/>
    </row>
    <row r="953" spans="1:9" ht="15.75" x14ac:dyDescent="0.25">
      <c r="A953" s="269"/>
      <c r="B953" s="537" t="s">
        <v>1442</v>
      </c>
      <c r="C953" s="538" t="s">
        <v>3013</v>
      </c>
      <c r="D953" s="266" t="s">
        <v>29</v>
      </c>
      <c r="E953" s="310">
        <v>4790.5</v>
      </c>
      <c r="F953" s="39">
        <v>41773</v>
      </c>
      <c r="G953" s="52">
        <v>4790.5</v>
      </c>
      <c r="H953" s="322">
        <f t="shared" si="15"/>
        <v>0</v>
      </c>
      <c r="I953" s="266" t="s">
        <v>30</v>
      </c>
    </row>
    <row r="954" spans="1:9" ht="15.75" x14ac:dyDescent="0.25">
      <c r="A954" s="269"/>
      <c r="B954" s="537" t="s">
        <v>1443</v>
      </c>
      <c r="C954" s="538" t="s">
        <v>3013</v>
      </c>
      <c r="D954" s="266" t="s">
        <v>47</v>
      </c>
      <c r="E954" s="310">
        <v>2760</v>
      </c>
      <c r="F954" s="39">
        <v>41773</v>
      </c>
      <c r="G954" s="52">
        <v>2760</v>
      </c>
      <c r="H954" s="322">
        <f t="shared" si="15"/>
        <v>0</v>
      </c>
      <c r="I954" s="266" t="s">
        <v>30</v>
      </c>
    </row>
    <row r="955" spans="1:9" ht="15.75" x14ac:dyDescent="0.25">
      <c r="A955" s="269"/>
      <c r="B955" s="537" t="s">
        <v>1444</v>
      </c>
      <c r="C955" s="538" t="s">
        <v>3013</v>
      </c>
      <c r="D955" s="266" t="s">
        <v>250</v>
      </c>
      <c r="E955" s="310">
        <v>13265.5</v>
      </c>
      <c r="F955" s="39">
        <v>41773</v>
      </c>
      <c r="G955" s="52">
        <v>13265.5</v>
      </c>
      <c r="H955" s="322">
        <f t="shared" si="15"/>
        <v>0</v>
      </c>
      <c r="I955" s="266" t="s">
        <v>30</v>
      </c>
    </row>
    <row r="956" spans="1:9" ht="15.75" x14ac:dyDescent="0.25">
      <c r="A956" s="269"/>
      <c r="B956" s="537" t="s">
        <v>1445</v>
      </c>
      <c r="C956" s="538" t="s">
        <v>3013</v>
      </c>
      <c r="D956" s="266" t="s">
        <v>22</v>
      </c>
      <c r="E956" s="310">
        <v>2091</v>
      </c>
      <c r="F956" s="39">
        <v>41773</v>
      </c>
      <c r="G956" s="52">
        <v>2091</v>
      </c>
      <c r="H956" s="322">
        <f t="shared" si="15"/>
        <v>0</v>
      </c>
      <c r="I956" s="266"/>
    </row>
    <row r="957" spans="1:9" ht="15.75" x14ac:dyDescent="0.25">
      <c r="A957" s="269"/>
      <c r="B957" s="537" t="s">
        <v>1447</v>
      </c>
      <c r="C957" s="538" t="s">
        <v>3013</v>
      </c>
      <c r="D957" s="266" t="s">
        <v>2992</v>
      </c>
      <c r="E957" s="310">
        <v>5973.5</v>
      </c>
      <c r="F957" s="63" t="s">
        <v>3183</v>
      </c>
      <c r="G957" s="52">
        <v>5973.5</v>
      </c>
      <c r="H957" s="322">
        <f t="shared" si="15"/>
        <v>0</v>
      </c>
      <c r="I957" s="266" t="s">
        <v>12</v>
      </c>
    </row>
    <row r="958" spans="1:9" ht="15.75" x14ac:dyDescent="0.25">
      <c r="A958" s="269"/>
      <c r="B958" s="537" t="s">
        <v>1449</v>
      </c>
      <c r="C958" s="538" t="s">
        <v>3013</v>
      </c>
      <c r="D958" s="266" t="s">
        <v>80</v>
      </c>
      <c r="E958" s="310">
        <v>2288.5</v>
      </c>
      <c r="F958" s="39">
        <v>41774</v>
      </c>
      <c r="G958" s="52">
        <v>2288.5</v>
      </c>
      <c r="H958" s="322">
        <f t="shared" si="15"/>
        <v>0</v>
      </c>
      <c r="I958" s="266" t="s">
        <v>12</v>
      </c>
    </row>
    <row r="959" spans="1:9" ht="15.75" x14ac:dyDescent="0.25">
      <c r="A959" s="269"/>
      <c r="B959" s="537" t="s">
        <v>1450</v>
      </c>
      <c r="C959" s="538" t="s">
        <v>3013</v>
      </c>
      <c r="D959" s="266" t="s">
        <v>78</v>
      </c>
      <c r="E959" s="310">
        <v>2122</v>
      </c>
      <c r="F959" s="39">
        <v>41774</v>
      </c>
      <c r="G959" s="52">
        <v>2122</v>
      </c>
      <c r="H959" s="322">
        <f t="shared" si="15"/>
        <v>0</v>
      </c>
      <c r="I959" s="266" t="s">
        <v>12</v>
      </c>
    </row>
    <row r="960" spans="1:9" ht="15.75" x14ac:dyDescent="0.25">
      <c r="A960" s="269"/>
      <c r="B960" s="537" t="s">
        <v>1451</v>
      </c>
      <c r="C960" s="538" t="s">
        <v>3013</v>
      </c>
      <c r="D960" s="266" t="s">
        <v>144</v>
      </c>
      <c r="E960" s="310">
        <v>2725.5</v>
      </c>
      <c r="F960" s="39">
        <v>41774</v>
      </c>
      <c r="G960" s="52">
        <v>2725.5</v>
      </c>
      <c r="H960" s="322">
        <f t="shared" si="15"/>
        <v>0</v>
      </c>
      <c r="I960" s="266" t="s">
        <v>12</v>
      </c>
    </row>
    <row r="961" spans="1:9" ht="15.75" x14ac:dyDescent="0.25">
      <c r="A961" s="269"/>
      <c r="B961" s="537" t="s">
        <v>1452</v>
      </c>
      <c r="C961" s="538" t="s">
        <v>3013</v>
      </c>
      <c r="D961" s="266" t="s">
        <v>3184</v>
      </c>
      <c r="E961" s="310">
        <v>13800</v>
      </c>
      <c r="F961" s="39">
        <v>41779</v>
      </c>
      <c r="G961" s="52">
        <v>13800</v>
      </c>
      <c r="H961" s="322">
        <f t="shared" si="15"/>
        <v>0</v>
      </c>
      <c r="I961" s="266" t="s">
        <v>21</v>
      </c>
    </row>
    <row r="962" spans="1:9" ht="15.75" x14ac:dyDescent="0.25">
      <c r="A962" s="269"/>
      <c r="B962" s="537" t="s">
        <v>1453</v>
      </c>
      <c r="C962" s="538" t="s">
        <v>3013</v>
      </c>
      <c r="D962" s="266" t="s">
        <v>137</v>
      </c>
      <c r="E962" s="310">
        <v>2351</v>
      </c>
      <c r="F962" s="42" t="s">
        <v>3185</v>
      </c>
      <c r="G962" s="52">
        <v>2351</v>
      </c>
      <c r="H962" s="322">
        <f t="shared" si="15"/>
        <v>0</v>
      </c>
      <c r="I962" s="266" t="s">
        <v>21</v>
      </c>
    </row>
    <row r="963" spans="1:9" ht="15.75" x14ac:dyDescent="0.25">
      <c r="A963" s="269"/>
      <c r="B963" s="537" t="s">
        <v>1454</v>
      </c>
      <c r="C963" s="538" t="s">
        <v>3013</v>
      </c>
      <c r="D963" s="266" t="s">
        <v>577</v>
      </c>
      <c r="E963" s="310">
        <v>1663</v>
      </c>
      <c r="F963" s="39">
        <v>41774</v>
      </c>
      <c r="G963" s="52">
        <v>1663</v>
      </c>
      <c r="H963" s="322">
        <f t="shared" si="15"/>
        <v>0</v>
      </c>
      <c r="I963" s="266" t="s">
        <v>12</v>
      </c>
    </row>
    <row r="964" spans="1:9" ht="15.75" x14ac:dyDescent="0.25">
      <c r="A964" s="269"/>
      <c r="B964" s="537" t="s">
        <v>1455</v>
      </c>
      <c r="C964" s="538" t="s">
        <v>3013</v>
      </c>
      <c r="D964" s="266" t="s">
        <v>307</v>
      </c>
      <c r="E964" s="310">
        <v>8049.5</v>
      </c>
      <c r="F964" s="42" t="s">
        <v>3469</v>
      </c>
      <c r="G964" s="52">
        <v>8049.5</v>
      </c>
      <c r="H964" s="322">
        <f t="shared" si="15"/>
        <v>0</v>
      </c>
      <c r="I964" s="266" t="s">
        <v>12</v>
      </c>
    </row>
    <row r="965" spans="1:9" ht="15.75" x14ac:dyDescent="0.25">
      <c r="A965" s="269"/>
      <c r="B965" s="537" t="s">
        <v>1456</v>
      </c>
      <c r="C965" s="538" t="s">
        <v>3013</v>
      </c>
      <c r="D965" s="266" t="s">
        <v>304</v>
      </c>
      <c r="E965" s="310">
        <v>14485</v>
      </c>
      <c r="F965" s="39">
        <v>41774</v>
      </c>
      <c r="G965" s="52">
        <v>14485</v>
      </c>
      <c r="H965" s="322">
        <f t="shared" si="15"/>
        <v>0</v>
      </c>
      <c r="I965" s="266" t="s">
        <v>12</v>
      </c>
    </row>
    <row r="966" spans="1:9" ht="15.75" x14ac:dyDescent="0.25">
      <c r="A966" s="269"/>
      <c r="B966" s="537" t="s">
        <v>1458</v>
      </c>
      <c r="C966" s="538" t="s">
        <v>3013</v>
      </c>
      <c r="D966" s="266" t="s">
        <v>2537</v>
      </c>
      <c r="E966" s="310">
        <v>2555</v>
      </c>
      <c r="F966" s="39">
        <v>41773</v>
      </c>
      <c r="G966" s="52">
        <v>2555</v>
      </c>
      <c r="H966" s="322">
        <f t="shared" si="15"/>
        <v>0</v>
      </c>
      <c r="I966" s="266" t="s">
        <v>217</v>
      </c>
    </row>
    <row r="967" spans="1:9" ht="15.75" x14ac:dyDescent="0.25">
      <c r="A967" s="269"/>
      <c r="B967" s="537" t="s">
        <v>1459</v>
      </c>
      <c r="C967" s="538" t="s">
        <v>3013</v>
      </c>
      <c r="D967" s="266" t="s">
        <v>3186</v>
      </c>
      <c r="E967" s="310">
        <v>2480</v>
      </c>
      <c r="F967" s="39">
        <v>41773</v>
      </c>
      <c r="G967" s="52">
        <v>2480</v>
      </c>
      <c r="H967" s="322">
        <f t="shared" ref="H967:H1030" si="16">E967-G967</f>
        <v>0</v>
      </c>
      <c r="I967" s="266" t="s">
        <v>217</v>
      </c>
    </row>
    <row r="968" spans="1:9" ht="15.75" x14ac:dyDescent="0.25">
      <c r="A968" s="269"/>
      <c r="B968" s="537" t="s">
        <v>1460</v>
      </c>
      <c r="C968" s="538" t="s">
        <v>3013</v>
      </c>
      <c r="D968" s="266" t="s">
        <v>130</v>
      </c>
      <c r="E968" s="310">
        <v>5434</v>
      </c>
      <c r="F968" s="39">
        <v>41774</v>
      </c>
      <c r="G968" s="52">
        <v>5434</v>
      </c>
      <c r="H968" s="322">
        <f t="shared" si="16"/>
        <v>0</v>
      </c>
      <c r="I968" s="266" t="s">
        <v>3187</v>
      </c>
    </row>
    <row r="969" spans="1:9" ht="15.75" x14ac:dyDescent="0.25">
      <c r="A969" s="269"/>
      <c r="B969" s="537" t="s">
        <v>1461</v>
      </c>
      <c r="C969" s="538" t="s">
        <v>3013</v>
      </c>
      <c r="D969" s="266" t="s">
        <v>60</v>
      </c>
      <c r="E969" s="310">
        <v>2238</v>
      </c>
      <c r="F969" s="535" t="s">
        <v>3188</v>
      </c>
      <c r="G969" s="52">
        <v>2238</v>
      </c>
      <c r="H969" s="322">
        <f t="shared" si="16"/>
        <v>0</v>
      </c>
      <c r="I969" s="266"/>
    </row>
    <row r="970" spans="1:9" ht="15.75" x14ac:dyDescent="0.25">
      <c r="A970" s="269"/>
      <c r="B970" s="537" t="s">
        <v>1462</v>
      </c>
      <c r="C970" s="538" t="s">
        <v>3013</v>
      </c>
      <c r="D970" s="266" t="s">
        <v>772</v>
      </c>
      <c r="E970" s="310">
        <v>2465</v>
      </c>
      <c r="F970" s="39">
        <v>41773</v>
      </c>
      <c r="G970" s="52">
        <v>2465</v>
      </c>
      <c r="H970" s="322">
        <f t="shared" si="16"/>
        <v>0</v>
      </c>
      <c r="I970" s="266"/>
    </row>
    <row r="971" spans="1:9" ht="15.75" x14ac:dyDescent="0.25">
      <c r="A971" s="269"/>
      <c r="B971" s="537" t="s">
        <v>1463</v>
      </c>
      <c r="C971" s="538" t="s">
        <v>3013</v>
      </c>
      <c r="D971" s="266" t="s">
        <v>3175</v>
      </c>
      <c r="E971" s="310">
        <v>1920</v>
      </c>
      <c r="F971" s="39">
        <v>41773</v>
      </c>
      <c r="G971" s="52">
        <v>1920</v>
      </c>
      <c r="H971" s="322">
        <f t="shared" si="16"/>
        <v>0</v>
      </c>
      <c r="I971" s="266" t="s">
        <v>3149</v>
      </c>
    </row>
    <row r="972" spans="1:9" ht="15.75" x14ac:dyDescent="0.25">
      <c r="A972" s="269"/>
      <c r="B972" s="537" t="s">
        <v>1465</v>
      </c>
      <c r="C972" s="538" t="s">
        <v>3013</v>
      </c>
      <c r="D972" s="266" t="s">
        <v>892</v>
      </c>
      <c r="E972" s="310">
        <v>1440</v>
      </c>
      <c r="F972" s="39">
        <v>41773</v>
      </c>
      <c r="G972" s="52">
        <v>1440</v>
      </c>
      <c r="H972" s="322">
        <f t="shared" si="16"/>
        <v>0</v>
      </c>
      <c r="I972" s="266"/>
    </row>
    <row r="973" spans="1:9" ht="15.75" x14ac:dyDescent="0.25">
      <c r="A973" s="269"/>
      <c r="B973" s="537" t="s">
        <v>1467</v>
      </c>
      <c r="C973" s="538" t="s">
        <v>3013</v>
      </c>
      <c r="D973" s="266" t="s">
        <v>8</v>
      </c>
      <c r="E973" s="310">
        <v>162.5</v>
      </c>
      <c r="F973" s="39">
        <v>41773</v>
      </c>
      <c r="G973" s="52">
        <v>162.5</v>
      </c>
      <c r="H973" s="322">
        <f t="shared" si="16"/>
        <v>0</v>
      </c>
      <c r="I973" s="266"/>
    </row>
    <row r="974" spans="1:9" ht="15.75" x14ac:dyDescent="0.25">
      <c r="A974" s="269"/>
      <c r="B974" s="537" t="s">
        <v>1468</v>
      </c>
      <c r="C974" s="538" t="s">
        <v>3013</v>
      </c>
      <c r="D974" s="266" t="s">
        <v>110</v>
      </c>
      <c r="E974" s="310">
        <v>44179.519999999997</v>
      </c>
      <c r="F974" s="63" t="s">
        <v>3189</v>
      </c>
      <c r="G974" s="52">
        <v>44179.519999999997</v>
      </c>
      <c r="H974" s="322">
        <f t="shared" si="16"/>
        <v>0</v>
      </c>
      <c r="I974" s="266" t="s">
        <v>2867</v>
      </c>
    </row>
    <row r="975" spans="1:9" ht="15.75" x14ac:dyDescent="0.25">
      <c r="A975" s="269"/>
      <c r="B975" s="537" t="s">
        <v>1469</v>
      </c>
      <c r="C975" s="538" t="s">
        <v>3013</v>
      </c>
      <c r="D975" s="266" t="s">
        <v>133</v>
      </c>
      <c r="E975" s="310">
        <v>36294</v>
      </c>
      <c r="F975" s="55" t="s">
        <v>3190</v>
      </c>
      <c r="G975" s="52">
        <v>36294</v>
      </c>
      <c r="H975" s="322">
        <f t="shared" si="16"/>
        <v>0</v>
      </c>
      <c r="I975" s="266"/>
    </row>
    <row r="976" spans="1:9" ht="15.75" x14ac:dyDescent="0.25">
      <c r="A976" s="269"/>
      <c r="B976" s="537" t="s">
        <v>1470</v>
      </c>
      <c r="C976" s="538" t="s">
        <v>3013</v>
      </c>
      <c r="D976" s="266" t="s">
        <v>766</v>
      </c>
      <c r="E976" s="310">
        <v>26469</v>
      </c>
      <c r="F976" s="55" t="s">
        <v>3191</v>
      </c>
      <c r="G976" s="52">
        <v>26469</v>
      </c>
      <c r="H976" s="322">
        <f t="shared" si="16"/>
        <v>0</v>
      </c>
      <c r="I976" s="266" t="s">
        <v>65</v>
      </c>
    </row>
    <row r="977" spans="1:9" ht="15.75" x14ac:dyDescent="0.25">
      <c r="A977" s="269"/>
      <c r="B977" s="537" t="s">
        <v>1471</v>
      </c>
      <c r="C977" s="538" t="s">
        <v>3013</v>
      </c>
      <c r="D977" s="266" t="s">
        <v>137</v>
      </c>
      <c r="E977" s="310">
        <v>7447</v>
      </c>
      <c r="F977" s="384" t="s">
        <v>3192</v>
      </c>
      <c r="G977" s="52">
        <v>7447</v>
      </c>
      <c r="H977" s="322">
        <f t="shared" si="16"/>
        <v>0</v>
      </c>
      <c r="I977" s="266"/>
    </row>
    <row r="978" spans="1:9" ht="15.75" x14ac:dyDescent="0.25">
      <c r="A978" s="269"/>
      <c r="B978" s="537" t="s">
        <v>1472</v>
      </c>
      <c r="C978" s="538" t="s">
        <v>3013</v>
      </c>
      <c r="D978" s="266" t="s">
        <v>14</v>
      </c>
      <c r="E978" s="310">
        <v>8489.5</v>
      </c>
      <c r="F978" s="39">
        <v>41774</v>
      </c>
      <c r="G978" s="52">
        <v>8489.5</v>
      </c>
      <c r="H978" s="322">
        <f t="shared" si="16"/>
        <v>0</v>
      </c>
      <c r="I978" s="266" t="s">
        <v>2867</v>
      </c>
    </row>
    <row r="979" spans="1:9" ht="15.75" x14ac:dyDescent="0.25">
      <c r="A979" s="269"/>
      <c r="B979" s="537" t="s">
        <v>1473</v>
      </c>
      <c r="C979" s="538" t="s">
        <v>3013</v>
      </c>
      <c r="D979" s="266" t="s">
        <v>51</v>
      </c>
      <c r="E979" s="310">
        <v>2845</v>
      </c>
      <c r="F979" s="39">
        <v>41774</v>
      </c>
      <c r="G979" s="52">
        <v>2845</v>
      </c>
      <c r="H979" s="322">
        <f t="shared" si="16"/>
        <v>0</v>
      </c>
      <c r="I979" s="266"/>
    </row>
    <row r="980" spans="1:9" ht="15.75" x14ac:dyDescent="0.25">
      <c r="A980" s="269"/>
      <c r="B980" s="537" t="s">
        <v>1474</v>
      </c>
      <c r="C980" s="538" t="s">
        <v>3013</v>
      </c>
      <c r="D980" s="266" t="s">
        <v>330</v>
      </c>
      <c r="E980" s="310">
        <v>5447</v>
      </c>
      <c r="F980" s="39">
        <v>41774</v>
      </c>
      <c r="G980" s="52">
        <v>5447</v>
      </c>
      <c r="H980" s="322">
        <f t="shared" si="16"/>
        <v>0</v>
      </c>
      <c r="I980" s="266" t="s">
        <v>65</v>
      </c>
    </row>
    <row r="981" spans="1:9" ht="15.75" x14ac:dyDescent="0.25">
      <c r="A981" s="269"/>
      <c r="B981" s="537" t="s">
        <v>1475</v>
      </c>
      <c r="C981" s="538" t="s">
        <v>3013</v>
      </c>
      <c r="D981" s="266" t="s">
        <v>106</v>
      </c>
      <c r="E981" s="310">
        <v>129108</v>
      </c>
      <c r="F981" s="39">
        <v>41780</v>
      </c>
      <c r="G981" s="52">
        <v>129108</v>
      </c>
      <c r="H981" s="322">
        <f t="shared" si="16"/>
        <v>0</v>
      </c>
      <c r="I981" s="266" t="s">
        <v>65</v>
      </c>
    </row>
    <row r="982" spans="1:9" ht="15.75" x14ac:dyDescent="0.25">
      <c r="A982" s="269"/>
      <c r="B982" s="537" t="s">
        <v>1477</v>
      </c>
      <c r="C982" s="538" t="s">
        <v>3013</v>
      </c>
      <c r="D982" s="266" t="s">
        <v>106</v>
      </c>
      <c r="E982" s="310">
        <v>19598</v>
      </c>
      <c r="F982" s="39">
        <v>41780</v>
      </c>
      <c r="G982" s="52">
        <v>19598</v>
      </c>
      <c r="H982" s="322">
        <f t="shared" si="16"/>
        <v>0</v>
      </c>
      <c r="I982" s="266" t="s">
        <v>65</v>
      </c>
    </row>
    <row r="983" spans="1:9" ht="15.75" x14ac:dyDescent="0.25">
      <c r="A983" s="269"/>
      <c r="B983" s="537" t="s">
        <v>1479</v>
      </c>
      <c r="C983" s="538" t="s">
        <v>3013</v>
      </c>
      <c r="D983" s="266" t="s">
        <v>494</v>
      </c>
      <c r="E983" s="310">
        <v>348</v>
      </c>
      <c r="F983" s="39">
        <v>41773</v>
      </c>
      <c r="G983" s="52">
        <v>348</v>
      </c>
      <c r="H983" s="322">
        <f t="shared" si="16"/>
        <v>0</v>
      </c>
      <c r="I983" s="266"/>
    </row>
    <row r="984" spans="1:9" ht="15.75" x14ac:dyDescent="0.25">
      <c r="A984" s="269">
        <v>41774</v>
      </c>
      <c r="B984" s="537" t="s">
        <v>1480</v>
      </c>
      <c r="C984" s="538" t="s">
        <v>3013</v>
      </c>
      <c r="D984" s="266" t="s">
        <v>3140</v>
      </c>
      <c r="E984" s="310">
        <v>33367</v>
      </c>
      <c r="F984" s="39">
        <v>41774</v>
      </c>
      <c r="G984" s="52">
        <v>33367</v>
      </c>
      <c r="H984" s="322">
        <f t="shared" si="16"/>
        <v>0</v>
      </c>
      <c r="I984" s="266"/>
    </row>
    <row r="985" spans="1:9" ht="15.75" x14ac:dyDescent="0.25">
      <c r="A985" s="269"/>
      <c r="B985" s="537" t="s">
        <v>1481</v>
      </c>
      <c r="C985" s="538" t="s">
        <v>3013</v>
      </c>
      <c r="D985" s="273" t="s">
        <v>3129</v>
      </c>
      <c r="E985" s="318">
        <v>0</v>
      </c>
      <c r="F985" s="39"/>
      <c r="G985" s="52"/>
      <c r="H985" s="322">
        <f t="shared" si="16"/>
        <v>0</v>
      </c>
      <c r="I985" s="66" t="s">
        <v>3193</v>
      </c>
    </row>
    <row r="986" spans="1:9" ht="15.75" x14ac:dyDescent="0.25">
      <c r="A986" s="269"/>
      <c r="B986" s="537" t="s">
        <v>1482</v>
      </c>
      <c r="C986" s="538" t="s">
        <v>3013</v>
      </c>
      <c r="D986" s="266" t="s">
        <v>50</v>
      </c>
      <c r="E986" s="310">
        <v>4249</v>
      </c>
      <c r="F986" s="39">
        <v>41774</v>
      </c>
      <c r="G986" s="52">
        <v>4249</v>
      </c>
      <c r="H986" s="322">
        <f t="shared" si="16"/>
        <v>0</v>
      </c>
      <c r="I986" s="266"/>
    </row>
    <row r="987" spans="1:9" ht="15.75" x14ac:dyDescent="0.25">
      <c r="A987" s="269"/>
      <c r="B987" s="537" t="s">
        <v>1483</v>
      </c>
      <c r="C987" s="538" t="s">
        <v>3013</v>
      </c>
      <c r="D987" s="266" t="s">
        <v>29</v>
      </c>
      <c r="E987" s="310">
        <v>3763.5</v>
      </c>
      <c r="F987" s="39">
        <v>41774</v>
      </c>
      <c r="G987" s="52">
        <v>3763.5</v>
      </c>
      <c r="H987" s="322">
        <f t="shared" si="16"/>
        <v>0</v>
      </c>
      <c r="I987" s="66" t="s">
        <v>30</v>
      </c>
    </row>
    <row r="988" spans="1:9" ht="15.75" x14ac:dyDescent="0.25">
      <c r="A988" s="269"/>
      <c r="B988" s="537" t="s">
        <v>1484</v>
      </c>
      <c r="C988" s="538" t="s">
        <v>3013</v>
      </c>
      <c r="D988" s="266" t="s">
        <v>545</v>
      </c>
      <c r="E988" s="310">
        <v>11535</v>
      </c>
      <c r="F988" s="39">
        <v>41774</v>
      </c>
      <c r="G988" s="52">
        <v>11535</v>
      </c>
      <c r="H988" s="322">
        <f t="shared" si="16"/>
        <v>0</v>
      </c>
      <c r="I988" s="266"/>
    </row>
    <row r="989" spans="1:9" ht="15.75" x14ac:dyDescent="0.25">
      <c r="A989" s="269"/>
      <c r="B989" s="537" t="s">
        <v>1485</v>
      </c>
      <c r="C989" s="538" t="s">
        <v>3013</v>
      </c>
      <c r="D989" s="266" t="s">
        <v>34</v>
      </c>
      <c r="E989" s="310">
        <v>2179.1999999999998</v>
      </c>
      <c r="F989" s="39">
        <v>41774</v>
      </c>
      <c r="G989" s="52">
        <v>2179.1999999999998</v>
      </c>
      <c r="H989" s="322">
        <f t="shared" si="16"/>
        <v>0</v>
      </c>
      <c r="I989" s="266" t="s">
        <v>30</v>
      </c>
    </row>
    <row r="990" spans="1:9" ht="15.75" x14ac:dyDescent="0.25">
      <c r="A990" s="269"/>
      <c r="B990" s="537" t="s">
        <v>1486</v>
      </c>
      <c r="C990" s="538" t="s">
        <v>3013</v>
      </c>
      <c r="D990" s="266" t="s">
        <v>36</v>
      </c>
      <c r="E990" s="310">
        <v>34138.449999999997</v>
      </c>
      <c r="F990" s="550" t="s">
        <v>3455</v>
      </c>
      <c r="G990" s="326">
        <v>34138.449999999997</v>
      </c>
      <c r="H990" s="322">
        <f t="shared" si="16"/>
        <v>0</v>
      </c>
      <c r="I990" s="266" t="s">
        <v>217</v>
      </c>
    </row>
    <row r="991" spans="1:9" ht="15.75" x14ac:dyDescent="0.25">
      <c r="A991" s="269"/>
      <c r="B991" s="537" t="s">
        <v>1487</v>
      </c>
      <c r="C991" s="538" t="s">
        <v>3013</v>
      </c>
      <c r="D991" s="266" t="s">
        <v>248</v>
      </c>
      <c r="E991" s="310">
        <v>748</v>
      </c>
      <c r="F991" s="42" t="s">
        <v>3194</v>
      </c>
      <c r="G991" s="52">
        <v>748</v>
      </c>
      <c r="H991" s="322">
        <f t="shared" si="16"/>
        <v>0</v>
      </c>
      <c r="I991" s="266" t="s">
        <v>217</v>
      </c>
    </row>
    <row r="992" spans="1:9" ht="15.75" x14ac:dyDescent="0.25">
      <c r="A992" s="269"/>
      <c r="B992" s="537" t="s">
        <v>1489</v>
      </c>
      <c r="C992" s="538" t="s">
        <v>3013</v>
      </c>
      <c r="D992" s="266" t="s">
        <v>50</v>
      </c>
      <c r="E992" s="310">
        <v>1462.5</v>
      </c>
      <c r="F992" s="39">
        <v>41774</v>
      </c>
      <c r="G992" s="52">
        <v>1462.5</v>
      </c>
      <c r="H992" s="322">
        <f t="shared" si="16"/>
        <v>0</v>
      </c>
      <c r="I992" s="266"/>
    </row>
    <row r="993" spans="1:9" ht="15.75" x14ac:dyDescent="0.25">
      <c r="A993" s="269"/>
      <c r="B993" s="537" t="s">
        <v>1491</v>
      </c>
      <c r="C993" s="538" t="s">
        <v>3013</v>
      </c>
      <c r="D993" s="266" t="s">
        <v>260</v>
      </c>
      <c r="E993" s="310">
        <v>3020</v>
      </c>
      <c r="F993" s="39">
        <v>41774</v>
      </c>
      <c r="G993" s="52">
        <v>3020</v>
      </c>
      <c r="H993" s="322">
        <f t="shared" si="16"/>
        <v>0</v>
      </c>
      <c r="I993" s="266" t="s">
        <v>217</v>
      </c>
    </row>
    <row r="994" spans="1:9" ht="15.75" x14ac:dyDescent="0.25">
      <c r="A994" s="269"/>
      <c r="B994" s="537" t="s">
        <v>1492</v>
      </c>
      <c r="C994" s="538" t="s">
        <v>3013</v>
      </c>
      <c r="D994" s="266" t="s">
        <v>47</v>
      </c>
      <c r="E994" s="310">
        <v>2933</v>
      </c>
      <c r="F994" s="39">
        <v>41774</v>
      </c>
      <c r="G994" s="52">
        <v>2933</v>
      </c>
      <c r="H994" s="322">
        <f t="shared" si="16"/>
        <v>0</v>
      </c>
      <c r="I994" s="266" t="s">
        <v>30</v>
      </c>
    </row>
    <row r="995" spans="1:9" ht="15.75" x14ac:dyDescent="0.25">
      <c r="A995" s="269"/>
      <c r="B995" s="537" t="s">
        <v>1493</v>
      </c>
      <c r="C995" s="538" t="s">
        <v>3013</v>
      </c>
      <c r="D995" s="266" t="s">
        <v>116</v>
      </c>
      <c r="E995" s="310">
        <v>3901</v>
      </c>
      <c r="F995" s="39">
        <v>41774</v>
      </c>
      <c r="G995" s="52">
        <v>3901</v>
      </c>
      <c r="H995" s="322">
        <f t="shared" si="16"/>
        <v>0</v>
      </c>
      <c r="I995" s="266"/>
    </row>
    <row r="996" spans="1:9" ht="15.75" x14ac:dyDescent="0.25">
      <c r="A996" s="269"/>
      <c r="B996" s="537" t="s">
        <v>1494</v>
      </c>
      <c r="C996" s="538" t="s">
        <v>3013</v>
      </c>
      <c r="D996" s="266" t="s">
        <v>50</v>
      </c>
      <c r="E996" s="310">
        <v>5999.9</v>
      </c>
      <c r="F996" s="39">
        <v>41774</v>
      </c>
      <c r="G996" s="52">
        <v>5999.9</v>
      </c>
      <c r="H996" s="322">
        <f t="shared" si="16"/>
        <v>0</v>
      </c>
      <c r="I996" s="266"/>
    </row>
    <row r="997" spans="1:9" ht="15.75" x14ac:dyDescent="0.25">
      <c r="A997" s="263"/>
      <c r="B997" s="537" t="s">
        <v>1495</v>
      </c>
      <c r="C997" s="538" t="s">
        <v>3013</v>
      </c>
      <c r="D997" s="266" t="s">
        <v>3195</v>
      </c>
      <c r="E997" s="310">
        <v>6672</v>
      </c>
      <c r="F997" s="39">
        <v>41774</v>
      </c>
      <c r="G997" s="52">
        <v>6672</v>
      </c>
      <c r="H997" s="322">
        <f t="shared" si="16"/>
        <v>0</v>
      </c>
      <c r="I997" s="266" t="s">
        <v>30</v>
      </c>
    </row>
    <row r="998" spans="1:9" ht="15.75" x14ac:dyDescent="0.25">
      <c r="A998" s="263"/>
      <c r="B998" s="537" t="s">
        <v>1496</v>
      </c>
      <c r="C998" s="538" t="s">
        <v>3013</v>
      </c>
      <c r="D998" s="266" t="s">
        <v>8</v>
      </c>
      <c r="E998" s="310">
        <v>1171</v>
      </c>
      <c r="F998" s="39">
        <v>41774</v>
      </c>
      <c r="G998" s="52">
        <v>1171</v>
      </c>
      <c r="H998" s="322">
        <f t="shared" si="16"/>
        <v>0</v>
      </c>
      <c r="I998" s="266"/>
    </row>
    <row r="999" spans="1:9" ht="15.75" x14ac:dyDescent="0.25">
      <c r="A999" s="362"/>
      <c r="B999" s="537" t="s">
        <v>1497</v>
      </c>
      <c r="C999" s="538" t="s">
        <v>3013</v>
      </c>
      <c r="D999" s="266" t="s">
        <v>2976</v>
      </c>
      <c r="E999" s="310">
        <v>30743</v>
      </c>
      <c r="F999" s="39">
        <v>41774</v>
      </c>
      <c r="G999" s="52">
        <v>30743</v>
      </c>
      <c r="H999" s="322">
        <f t="shared" si="16"/>
        <v>0</v>
      </c>
      <c r="I999" s="266"/>
    </row>
    <row r="1000" spans="1:9" ht="15.75" x14ac:dyDescent="0.25">
      <c r="A1000" s="269"/>
      <c r="B1000" s="537" t="s">
        <v>1499</v>
      </c>
      <c r="C1000" s="538" t="s">
        <v>3013</v>
      </c>
      <c r="D1000" s="266" t="s">
        <v>58</v>
      </c>
      <c r="E1000" s="310">
        <v>3949</v>
      </c>
      <c r="F1000" s="39">
        <v>41774</v>
      </c>
      <c r="G1000" s="52">
        <v>3949</v>
      </c>
      <c r="H1000" s="322">
        <f t="shared" si="16"/>
        <v>0</v>
      </c>
      <c r="I1000" s="266"/>
    </row>
    <row r="1001" spans="1:9" ht="15.75" x14ac:dyDescent="0.25">
      <c r="A1001" s="269"/>
      <c r="B1001" s="537" t="s">
        <v>1501</v>
      </c>
      <c r="C1001" s="538" t="s">
        <v>3013</v>
      </c>
      <c r="D1001" s="266" t="s">
        <v>312</v>
      </c>
      <c r="E1001" s="310">
        <v>8095</v>
      </c>
      <c r="F1001" s="39">
        <v>41774</v>
      </c>
      <c r="G1001" s="52">
        <v>8095</v>
      </c>
      <c r="H1001" s="322">
        <f t="shared" si="16"/>
        <v>0</v>
      </c>
      <c r="I1001" s="266" t="s">
        <v>217</v>
      </c>
    </row>
    <row r="1002" spans="1:9" ht="15.75" x14ac:dyDescent="0.25">
      <c r="A1002" s="269"/>
      <c r="B1002" s="537" t="s">
        <v>1502</v>
      </c>
      <c r="C1002" s="538" t="s">
        <v>3013</v>
      </c>
      <c r="D1002" s="266" t="s">
        <v>28</v>
      </c>
      <c r="E1002" s="310">
        <v>4795</v>
      </c>
      <c r="F1002" s="39">
        <v>41774</v>
      </c>
      <c r="G1002" s="52">
        <v>4795</v>
      </c>
      <c r="H1002" s="322">
        <f t="shared" si="16"/>
        <v>0</v>
      </c>
      <c r="I1002" s="266"/>
    </row>
    <row r="1003" spans="1:9" ht="15.75" x14ac:dyDescent="0.25">
      <c r="A1003" s="269"/>
      <c r="B1003" s="537" t="s">
        <v>1503</v>
      </c>
      <c r="C1003" s="538" t="s">
        <v>3013</v>
      </c>
      <c r="D1003" s="266" t="s">
        <v>12</v>
      </c>
      <c r="E1003" s="310">
        <v>51713</v>
      </c>
      <c r="F1003" s="55" t="s">
        <v>3196</v>
      </c>
      <c r="G1003" s="52">
        <v>51713</v>
      </c>
      <c r="H1003" s="322">
        <f t="shared" si="16"/>
        <v>0</v>
      </c>
      <c r="I1003" s="266"/>
    </row>
    <row r="1004" spans="1:9" ht="15.75" x14ac:dyDescent="0.25">
      <c r="A1004" s="269"/>
      <c r="B1004" s="537" t="s">
        <v>1506</v>
      </c>
      <c r="C1004" s="538" t="s">
        <v>3013</v>
      </c>
      <c r="D1004" s="266" t="s">
        <v>66</v>
      </c>
      <c r="E1004" s="310">
        <v>1785.5</v>
      </c>
      <c r="F1004" s="39">
        <v>41774</v>
      </c>
      <c r="G1004" s="52">
        <v>1785.5</v>
      </c>
      <c r="H1004" s="322">
        <f t="shared" si="16"/>
        <v>0</v>
      </c>
      <c r="I1004" s="266" t="s">
        <v>2867</v>
      </c>
    </row>
    <row r="1005" spans="1:9" ht="15.75" x14ac:dyDescent="0.25">
      <c r="A1005" s="269"/>
      <c r="B1005" s="537" t="s">
        <v>1507</v>
      </c>
      <c r="C1005" s="538" t="s">
        <v>3013</v>
      </c>
      <c r="D1005" s="266" t="s">
        <v>183</v>
      </c>
      <c r="E1005" s="310">
        <v>39767</v>
      </c>
      <c r="F1005" s="39">
        <v>41774</v>
      </c>
      <c r="G1005" s="52">
        <v>39767</v>
      </c>
      <c r="H1005" s="322">
        <f t="shared" si="16"/>
        <v>0</v>
      </c>
      <c r="I1005" s="266" t="s">
        <v>30</v>
      </c>
    </row>
    <row r="1006" spans="1:9" ht="15.75" x14ac:dyDescent="0.25">
      <c r="A1006" s="269"/>
      <c r="B1006" s="537" t="s">
        <v>1508</v>
      </c>
      <c r="C1006" s="538" t="s">
        <v>3013</v>
      </c>
      <c r="D1006" s="266" t="s">
        <v>22</v>
      </c>
      <c r="E1006" s="310">
        <v>4678</v>
      </c>
      <c r="F1006" s="39">
        <v>41774</v>
      </c>
      <c r="G1006" s="52">
        <v>4678</v>
      </c>
      <c r="H1006" s="322">
        <f t="shared" si="16"/>
        <v>0</v>
      </c>
      <c r="I1006" s="266"/>
    </row>
    <row r="1007" spans="1:9" ht="15.75" x14ac:dyDescent="0.25">
      <c r="A1007" s="269"/>
      <c r="B1007" s="537" t="s">
        <v>1509</v>
      </c>
      <c r="C1007" s="538" t="s">
        <v>3013</v>
      </c>
      <c r="D1007" s="266" t="s">
        <v>2976</v>
      </c>
      <c r="E1007" s="310">
        <v>324</v>
      </c>
      <c r="F1007" s="39">
        <v>41774</v>
      </c>
      <c r="G1007" s="52">
        <v>324</v>
      </c>
      <c r="H1007" s="322">
        <f t="shared" si="16"/>
        <v>0</v>
      </c>
      <c r="I1007" s="266"/>
    </row>
    <row r="1008" spans="1:9" ht="15.75" x14ac:dyDescent="0.25">
      <c r="A1008" s="269"/>
      <c r="B1008" s="537" t="s">
        <v>1510</v>
      </c>
      <c r="C1008" s="538" t="s">
        <v>3013</v>
      </c>
      <c r="D1008" s="266" t="s">
        <v>55</v>
      </c>
      <c r="E1008" s="310">
        <v>3601</v>
      </c>
      <c r="F1008" s="42" t="s">
        <v>3197</v>
      </c>
      <c r="G1008" s="52">
        <v>3601</v>
      </c>
      <c r="H1008" s="322">
        <f t="shared" si="16"/>
        <v>0</v>
      </c>
      <c r="I1008" s="266"/>
    </row>
    <row r="1009" spans="1:9" ht="15.75" x14ac:dyDescent="0.25">
      <c r="A1009" s="269"/>
      <c r="B1009" s="537" t="s">
        <v>1512</v>
      </c>
      <c r="C1009" s="538" t="s">
        <v>3013</v>
      </c>
      <c r="D1009" s="266" t="s">
        <v>32</v>
      </c>
      <c r="E1009" s="310">
        <v>2858</v>
      </c>
      <c r="F1009" s="39">
        <v>41774</v>
      </c>
      <c r="G1009" s="52">
        <v>2858</v>
      </c>
      <c r="H1009" s="322">
        <f t="shared" si="16"/>
        <v>0</v>
      </c>
      <c r="I1009" s="266" t="s">
        <v>30</v>
      </c>
    </row>
    <row r="1010" spans="1:9" ht="15.75" x14ac:dyDescent="0.25">
      <c r="A1010" s="269"/>
      <c r="B1010" s="537" t="s">
        <v>1513</v>
      </c>
      <c r="C1010" s="538" t="s">
        <v>3013</v>
      </c>
      <c r="D1010" s="266" t="s">
        <v>32</v>
      </c>
      <c r="E1010" s="310">
        <v>2880</v>
      </c>
      <c r="F1010" s="39">
        <v>41774</v>
      </c>
      <c r="G1010" s="52">
        <v>2880</v>
      </c>
      <c r="H1010" s="322">
        <f t="shared" si="16"/>
        <v>0</v>
      </c>
      <c r="I1010" s="266" t="s">
        <v>30</v>
      </c>
    </row>
    <row r="1011" spans="1:9" ht="15.75" x14ac:dyDescent="0.25">
      <c r="A1011" s="269"/>
      <c r="B1011" s="537" t="s">
        <v>1515</v>
      </c>
      <c r="C1011" s="538" t="s">
        <v>3013</v>
      </c>
      <c r="D1011" s="266" t="s">
        <v>124</v>
      </c>
      <c r="E1011" s="310">
        <v>7119</v>
      </c>
      <c r="F1011" s="39">
        <v>41774</v>
      </c>
      <c r="G1011" s="52">
        <v>7119</v>
      </c>
      <c r="H1011" s="322">
        <f t="shared" si="16"/>
        <v>0</v>
      </c>
      <c r="I1011" s="266" t="s">
        <v>30</v>
      </c>
    </row>
    <row r="1012" spans="1:9" ht="15.75" x14ac:dyDescent="0.25">
      <c r="A1012" s="269"/>
      <c r="B1012" s="537" t="s">
        <v>1517</v>
      </c>
      <c r="C1012" s="538" t="s">
        <v>3013</v>
      </c>
      <c r="D1012" s="266" t="s">
        <v>1793</v>
      </c>
      <c r="E1012" s="310">
        <v>920</v>
      </c>
      <c r="F1012" s="39">
        <v>41774</v>
      </c>
      <c r="G1012" s="52">
        <v>920</v>
      </c>
      <c r="H1012" s="322">
        <f t="shared" si="16"/>
        <v>0</v>
      </c>
      <c r="I1012" s="266" t="s">
        <v>30</v>
      </c>
    </row>
    <row r="1013" spans="1:9" ht="15.75" x14ac:dyDescent="0.25">
      <c r="A1013" s="269"/>
      <c r="B1013" s="537" t="s">
        <v>1518</v>
      </c>
      <c r="C1013" s="538" t="s">
        <v>3013</v>
      </c>
      <c r="D1013" s="266" t="s">
        <v>2427</v>
      </c>
      <c r="E1013" s="310">
        <v>660</v>
      </c>
      <c r="F1013" s="42" t="s">
        <v>3198</v>
      </c>
      <c r="G1013" s="52">
        <v>660</v>
      </c>
      <c r="H1013" s="322">
        <f t="shared" si="16"/>
        <v>0</v>
      </c>
      <c r="I1013" s="266"/>
    </row>
    <row r="1014" spans="1:9" ht="15.75" x14ac:dyDescent="0.25">
      <c r="A1014" s="269"/>
      <c r="B1014" s="537" t="s">
        <v>1520</v>
      </c>
      <c r="C1014" s="538" t="s">
        <v>3013</v>
      </c>
      <c r="D1014" s="266" t="s">
        <v>16</v>
      </c>
      <c r="E1014" s="310">
        <v>9609</v>
      </c>
      <c r="F1014" s="536"/>
      <c r="G1014" s="506"/>
      <c r="H1014" s="322">
        <f t="shared" si="16"/>
        <v>9609</v>
      </c>
      <c r="I1014" s="266"/>
    </row>
    <row r="1015" spans="1:9" ht="15.75" x14ac:dyDescent="0.25">
      <c r="A1015" s="269"/>
      <c r="B1015" s="537" t="s">
        <v>1522</v>
      </c>
      <c r="C1015" s="538" t="s">
        <v>3013</v>
      </c>
      <c r="D1015" s="266" t="s">
        <v>250</v>
      </c>
      <c r="E1015" s="310">
        <v>6364</v>
      </c>
      <c r="F1015" s="39">
        <v>41774</v>
      </c>
      <c r="G1015" s="52">
        <v>6364</v>
      </c>
      <c r="H1015" s="322">
        <f t="shared" si="16"/>
        <v>0</v>
      </c>
      <c r="I1015" s="266" t="s">
        <v>30</v>
      </c>
    </row>
    <row r="1016" spans="1:9" ht="15.75" x14ac:dyDescent="0.25">
      <c r="A1016" s="269"/>
      <c r="B1016" s="537" t="s">
        <v>1523</v>
      </c>
      <c r="C1016" s="538" t="s">
        <v>3013</v>
      </c>
      <c r="D1016" s="266" t="s">
        <v>106</v>
      </c>
      <c r="E1016" s="310">
        <v>26251</v>
      </c>
      <c r="F1016" s="39">
        <v>41780</v>
      </c>
      <c r="G1016" s="52">
        <v>26251</v>
      </c>
      <c r="H1016" s="322">
        <f t="shared" si="16"/>
        <v>0</v>
      </c>
      <c r="I1016" s="266"/>
    </row>
    <row r="1017" spans="1:9" ht="15.75" x14ac:dyDescent="0.25">
      <c r="A1017" s="269"/>
      <c r="B1017" s="537" t="s">
        <v>1524</v>
      </c>
      <c r="C1017" s="538" t="s">
        <v>3013</v>
      </c>
      <c r="D1017" s="266" t="s">
        <v>8</v>
      </c>
      <c r="E1017" s="310">
        <v>501</v>
      </c>
      <c r="F1017" s="39">
        <v>41774</v>
      </c>
      <c r="G1017" s="52">
        <v>501</v>
      </c>
      <c r="H1017" s="322">
        <f t="shared" si="16"/>
        <v>0</v>
      </c>
      <c r="I1017" s="266"/>
    </row>
    <row r="1018" spans="1:9" ht="15.75" x14ac:dyDescent="0.25">
      <c r="A1018" s="269"/>
      <c r="B1018" s="537" t="s">
        <v>1525</v>
      </c>
      <c r="C1018" s="538" t="s">
        <v>3013</v>
      </c>
      <c r="D1018" s="266" t="s">
        <v>100</v>
      </c>
      <c r="E1018" s="310">
        <v>33658</v>
      </c>
      <c r="F1018" s="39">
        <v>41775</v>
      </c>
      <c r="G1018" s="52">
        <v>33658</v>
      </c>
      <c r="H1018" s="322">
        <f t="shared" si="16"/>
        <v>0</v>
      </c>
      <c r="I1018" s="266" t="s">
        <v>27</v>
      </c>
    </row>
    <row r="1019" spans="1:9" ht="15.75" x14ac:dyDescent="0.25">
      <c r="A1019" s="269"/>
      <c r="B1019" s="537" t="s">
        <v>1526</v>
      </c>
      <c r="C1019" s="538" t="s">
        <v>3013</v>
      </c>
      <c r="D1019" s="266" t="s">
        <v>3199</v>
      </c>
      <c r="E1019" s="310">
        <v>16615</v>
      </c>
      <c r="F1019" s="55" t="s">
        <v>3200</v>
      </c>
      <c r="G1019" s="52">
        <v>16615</v>
      </c>
      <c r="H1019" s="322">
        <f t="shared" si="16"/>
        <v>0</v>
      </c>
      <c r="I1019" s="266" t="s">
        <v>994</v>
      </c>
    </row>
    <row r="1020" spans="1:9" ht="15.75" x14ac:dyDescent="0.25">
      <c r="A1020" s="269"/>
      <c r="B1020" s="537" t="s">
        <v>1528</v>
      </c>
      <c r="C1020" s="538" t="s">
        <v>3013</v>
      </c>
      <c r="D1020" s="266" t="s">
        <v>92</v>
      </c>
      <c r="E1020" s="310">
        <v>6269</v>
      </c>
      <c r="F1020" s="39">
        <v>41775</v>
      </c>
      <c r="G1020" s="64">
        <v>6269</v>
      </c>
      <c r="H1020" s="322">
        <f t="shared" si="16"/>
        <v>0</v>
      </c>
      <c r="I1020" s="266" t="s">
        <v>27</v>
      </c>
    </row>
    <row r="1021" spans="1:9" ht="15.75" x14ac:dyDescent="0.25">
      <c r="A1021" s="269"/>
      <c r="B1021" s="537" t="s">
        <v>1532</v>
      </c>
      <c r="C1021" s="538" t="s">
        <v>3013</v>
      </c>
      <c r="D1021" s="266" t="s">
        <v>137</v>
      </c>
      <c r="E1021" s="310">
        <v>11250</v>
      </c>
      <c r="F1021" s="42" t="s">
        <v>3201</v>
      </c>
      <c r="G1021" s="64">
        <v>11250</v>
      </c>
      <c r="H1021" s="322">
        <f t="shared" si="16"/>
        <v>0</v>
      </c>
      <c r="I1021" s="266" t="s">
        <v>21</v>
      </c>
    </row>
    <row r="1022" spans="1:9" ht="15.75" x14ac:dyDescent="0.25">
      <c r="A1022" s="269"/>
      <c r="B1022" s="537" t="s">
        <v>1533</v>
      </c>
      <c r="C1022" s="538" t="s">
        <v>3013</v>
      </c>
      <c r="D1022" s="266" t="s">
        <v>130</v>
      </c>
      <c r="E1022" s="310">
        <v>7016</v>
      </c>
      <c r="F1022" s="39">
        <v>41775</v>
      </c>
      <c r="G1022" s="64">
        <v>7016</v>
      </c>
      <c r="H1022" s="322">
        <f t="shared" si="16"/>
        <v>0</v>
      </c>
      <c r="I1022" s="266" t="s">
        <v>21</v>
      </c>
    </row>
    <row r="1023" spans="1:9" ht="15.75" x14ac:dyDescent="0.25">
      <c r="A1023" s="269"/>
      <c r="B1023" s="537" t="s">
        <v>1534</v>
      </c>
      <c r="C1023" s="538" t="s">
        <v>3013</v>
      </c>
      <c r="D1023" s="266" t="s">
        <v>85</v>
      </c>
      <c r="E1023" s="310">
        <v>12962</v>
      </c>
      <c r="F1023" s="39">
        <v>41775</v>
      </c>
      <c r="G1023" s="64">
        <v>12962</v>
      </c>
      <c r="H1023" s="322">
        <f t="shared" si="16"/>
        <v>0</v>
      </c>
      <c r="I1023" s="266" t="s">
        <v>27</v>
      </c>
    </row>
    <row r="1024" spans="1:9" ht="15.75" x14ac:dyDescent="0.25">
      <c r="A1024" s="269"/>
      <c r="B1024" s="537" t="s">
        <v>1535</v>
      </c>
      <c r="C1024" s="538" t="s">
        <v>3013</v>
      </c>
      <c r="D1024" s="266" t="s">
        <v>2603</v>
      </c>
      <c r="E1024" s="310">
        <v>59074</v>
      </c>
      <c r="F1024" s="329" t="s">
        <v>3202</v>
      </c>
      <c r="G1024" s="52">
        <v>59074</v>
      </c>
      <c r="H1024" s="322">
        <f t="shared" si="16"/>
        <v>0</v>
      </c>
      <c r="I1024" s="266" t="s">
        <v>27</v>
      </c>
    </row>
    <row r="1025" spans="1:9" ht="15.75" x14ac:dyDescent="0.25">
      <c r="A1025" s="269"/>
      <c r="B1025" s="537" t="s">
        <v>1536</v>
      </c>
      <c r="C1025" s="538" t="s">
        <v>3013</v>
      </c>
      <c r="D1025" s="266" t="s">
        <v>74</v>
      </c>
      <c r="E1025" s="310">
        <v>9789</v>
      </c>
      <c r="F1025" s="39">
        <v>41774</v>
      </c>
      <c r="G1025" s="52">
        <v>9789</v>
      </c>
      <c r="H1025" s="322">
        <f t="shared" si="16"/>
        <v>0</v>
      </c>
      <c r="I1025" s="266"/>
    </row>
    <row r="1026" spans="1:9" ht="15.75" x14ac:dyDescent="0.25">
      <c r="A1026" s="269"/>
      <c r="B1026" s="537" t="s">
        <v>1537</v>
      </c>
      <c r="C1026" s="538" t="s">
        <v>3013</v>
      </c>
      <c r="D1026" s="266" t="s">
        <v>59</v>
      </c>
      <c r="E1026" s="310">
        <v>8102</v>
      </c>
      <c r="F1026" s="42" t="s">
        <v>3203</v>
      </c>
      <c r="G1026" s="64">
        <v>8102</v>
      </c>
      <c r="H1026" s="322">
        <f t="shared" si="16"/>
        <v>0</v>
      </c>
      <c r="I1026" s="266" t="s">
        <v>3187</v>
      </c>
    </row>
    <row r="1027" spans="1:9" ht="15.75" x14ac:dyDescent="0.25">
      <c r="A1027" s="269"/>
      <c r="B1027" s="537" t="s">
        <v>1538</v>
      </c>
      <c r="C1027" s="538" t="s">
        <v>3013</v>
      </c>
      <c r="D1027" s="266" t="s">
        <v>3204</v>
      </c>
      <c r="E1027" s="310">
        <v>11803</v>
      </c>
      <c r="F1027" s="39">
        <v>41775</v>
      </c>
      <c r="G1027" s="64">
        <v>11803</v>
      </c>
      <c r="H1027" s="322">
        <f t="shared" si="16"/>
        <v>0</v>
      </c>
      <c r="I1027" s="266" t="s">
        <v>994</v>
      </c>
    </row>
    <row r="1028" spans="1:9" ht="15.75" x14ac:dyDescent="0.25">
      <c r="A1028" s="269"/>
      <c r="B1028" s="537" t="s">
        <v>1539</v>
      </c>
      <c r="C1028" s="538" t="s">
        <v>3013</v>
      </c>
      <c r="D1028" s="266" t="s">
        <v>545</v>
      </c>
      <c r="E1028" s="310">
        <v>9329.5</v>
      </c>
      <c r="F1028" s="63" t="s">
        <v>3205</v>
      </c>
      <c r="G1028" s="64">
        <v>9329.5</v>
      </c>
      <c r="H1028" s="322">
        <f t="shared" si="16"/>
        <v>0</v>
      </c>
      <c r="I1028" s="266" t="s">
        <v>3206</v>
      </c>
    </row>
    <row r="1029" spans="1:9" ht="15.75" x14ac:dyDescent="0.25">
      <c r="A1029" s="269"/>
      <c r="B1029" s="537" t="s">
        <v>1541</v>
      </c>
      <c r="C1029" s="538" t="s">
        <v>3013</v>
      </c>
      <c r="D1029" s="266" t="s">
        <v>8</v>
      </c>
      <c r="E1029" s="310">
        <v>1977</v>
      </c>
      <c r="F1029" s="39">
        <v>41774</v>
      </c>
      <c r="G1029" s="52">
        <v>1977</v>
      </c>
      <c r="H1029" s="322">
        <f t="shared" si="16"/>
        <v>0</v>
      </c>
      <c r="I1029" s="266"/>
    </row>
    <row r="1030" spans="1:9" ht="15.75" x14ac:dyDescent="0.25">
      <c r="A1030" s="269"/>
      <c r="B1030" s="537" t="s">
        <v>1542</v>
      </c>
      <c r="C1030" s="538" t="s">
        <v>3013</v>
      </c>
      <c r="D1030" s="266" t="s">
        <v>193</v>
      </c>
      <c r="E1030" s="310">
        <v>7193</v>
      </c>
      <c r="F1030" s="39">
        <v>41775</v>
      </c>
      <c r="G1030" s="52">
        <v>7193</v>
      </c>
      <c r="H1030" s="322">
        <f t="shared" si="16"/>
        <v>0</v>
      </c>
      <c r="I1030" s="266" t="s">
        <v>3207</v>
      </c>
    </row>
    <row r="1031" spans="1:9" ht="15.75" x14ac:dyDescent="0.25">
      <c r="A1031" s="269"/>
      <c r="B1031" s="537" t="s">
        <v>1543</v>
      </c>
      <c r="C1031" s="538" t="s">
        <v>3013</v>
      </c>
      <c r="D1031" s="266" t="s">
        <v>351</v>
      </c>
      <c r="E1031" s="310">
        <v>904</v>
      </c>
      <c r="F1031" s="39">
        <v>41776</v>
      </c>
      <c r="G1031" s="52">
        <v>904</v>
      </c>
      <c r="H1031" s="322">
        <f t="shared" ref="H1031:H1094" si="17">E1031-G1031</f>
        <v>0</v>
      </c>
      <c r="I1031" s="266"/>
    </row>
    <row r="1032" spans="1:9" ht="15.75" x14ac:dyDescent="0.25">
      <c r="A1032" s="269"/>
      <c r="B1032" s="537" t="s">
        <v>1544</v>
      </c>
      <c r="C1032" s="538" t="s">
        <v>3013</v>
      </c>
      <c r="D1032" s="266" t="s">
        <v>99</v>
      </c>
      <c r="E1032" s="310">
        <v>2834</v>
      </c>
      <c r="F1032" s="39">
        <v>41775</v>
      </c>
      <c r="G1032" s="52">
        <v>2834</v>
      </c>
      <c r="H1032" s="322">
        <f t="shared" si="17"/>
        <v>0</v>
      </c>
      <c r="I1032" s="266" t="s">
        <v>994</v>
      </c>
    </row>
    <row r="1033" spans="1:9" ht="15.75" x14ac:dyDescent="0.25">
      <c r="A1033" s="269"/>
      <c r="B1033" s="537" t="s">
        <v>1545</v>
      </c>
      <c r="C1033" s="538" t="s">
        <v>3013</v>
      </c>
      <c r="D1033" s="266" t="s">
        <v>69</v>
      </c>
      <c r="E1033" s="310">
        <v>1340</v>
      </c>
      <c r="F1033" s="39">
        <v>41774</v>
      </c>
      <c r="G1033" s="52">
        <v>1340</v>
      </c>
      <c r="H1033" s="322">
        <f t="shared" si="17"/>
        <v>0</v>
      </c>
      <c r="I1033" s="266"/>
    </row>
    <row r="1034" spans="1:9" ht="15.75" x14ac:dyDescent="0.25">
      <c r="A1034" s="269"/>
      <c r="B1034" s="537" t="s">
        <v>1546</v>
      </c>
      <c r="C1034" s="538" t="s">
        <v>3013</v>
      </c>
      <c r="D1034" s="266" t="s">
        <v>80</v>
      </c>
      <c r="E1034" s="310">
        <v>2208</v>
      </c>
      <c r="F1034" s="39">
        <v>41775</v>
      </c>
      <c r="G1034" s="52">
        <v>2208</v>
      </c>
      <c r="H1034" s="322">
        <f t="shared" si="17"/>
        <v>0</v>
      </c>
      <c r="I1034" s="266" t="s">
        <v>994</v>
      </c>
    </row>
    <row r="1035" spans="1:9" ht="15.75" x14ac:dyDescent="0.25">
      <c r="A1035" s="269"/>
      <c r="B1035" s="537" t="s">
        <v>1547</v>
      </c>
      <c r="C1035" s="538" t="s">
        <v>3013</v>
      </c>
      <c r="D1035" s="266" t="s">
        <v>3208</v>
      </c>
      <c r="E1035" s="310">
        <v>1328</v>
      </c>
      <c r="F1035" s="39">
        <v>41774</v>
      </c>
      <c r="G1035" s="52">
        <v>1328</v>
      </c>
      <c r="H1035" s="322">
        <f t="shared" si="17"/>
        <v>0</v>
      </c>
      <c r="I1035" s="266"/>
    </row>
    <row r="1036" spans="1:9" ht="15.75" x14ac:dyDescent="0.25">
      <c r="A1036" s="269"/>
      <c r="B1036" s="537" t="s">
        <v>1548</v>
      </c>
      <c r="C1036" s="538" t="s">
        <v>3013</v>
      </c>
      <c r="D1036" s="266" t="s">
        <v>78</v>
      </c>
      <c r="E1036" s="310">
        <v>2222</v>
      </c>
      <c r="F1036" s="39">
        <v>41775</v>
      </c>
      <c r="G1036" s="52">
        <v>2222</v>
      </c>
      <c r="H1036" s="322">
        <f t="shared" si="17"/>
        <v>0</v>
      </c>
      <c r="I1036" s="266" t="s">
        <v>3207</v>
      </c>
    </row>
    <row r="1037" spans="1:9" ht="15.75" x14ac:dyDescent="0.25">
      <c r="A1037" s="269"/>
      <c r="B1037" s="537" t="s">
        <v>1549</v>
      </c>
      <c r="C1037" s="538" t="s">
        <v>3013</v>
      </c>
      <c r="D1037" s="266" t="s">
        <v>144</v>
      </c>
      <c r="E1037" s="310">
        <v>2629</v>
      </c>
      <c r="F1037" s="39">
        <v>41775</v>
      </c>
      <c r="G1037" s="52">
        <v>2629</v>
      </c>
      <c r="H1037" s="322">
        <f t="shared" si="17"/>
        <v>0</v>
      </c>
      <c r="I1037" s="266" t="s">
        <v>994</v>
      </c>
    </row>
    <row r="1038" spans="1:9" ht="15.75" x14ac:dyDescent="0.25">
      <c r="A1038" s="269"/>
      <c r="B1038" s="537" t="s">
        <v>1550</v>
      </c>
      <c r="C1038" s="538" t="s">
        <v>3013</v>
      </c>
      <c r="D1038" s="266" t="s">
        <v>772</v>
      </c>
      <c r="E1038" s="310">
        <v>4040</v>
      </c>
      <c r="F1038" s="39">
        <v>41774</v>
      </c>
      <c r="G1038" s="52">
        <v>4040</v>
      </c>
      <c r="H1038" s="322">
        <f t="shared" si="17"/>
        <v>0</v>
      </c>
      <c r="I1038" s="266"/>
    </row>
    <row r="1039" spans="1:9" ht="15.75" x14ac:dyDescent="0.25">
      <c r="A1039" s="269"/>
      <c r="B1039" s="537" t="s">
        <v>1552</v>
      </c>
      <c r="C1039" s="538" t="s">
        <v>3013</v>
      </c>
      <c r="D1039" s="266" t="s">
        <v>133</v>
      </c>
      <c r="E1039" s="310">
        <v>47453.5</v>
      </c>
      <c r="F1039" s="39">
        <v>41774</v>
      </c>
      <c r="G1039" s="52">
        <v>47453.5</v>
      </c>
      <c r="H1039" s="322">
        <f t="shared" si="17"/>
        <v>0</v>
      </c>
      <c r="I1039" s="266"/>
    </row>
    <row r="1040" spans="1:9" ht="15.75" x14ac:dyDescent="0.25">
      <c r="A1040" s="269"/>
      <c r="B1040" s="537" t="s">
        <v>1553</v>
      </c>
      <c r="C1040" s="538" t="s">
        <v>3013</v>
      </c>
      <c r="D1040" s="266" t="s">
        <v>198</v>
      </c>
      <c r="E1040" s="310">
        <v>15585</v>
      </c>
      <c r="F1040" s="39">
        <v>41775</v>
      </c>
      <c r="G1040" s="513">
        <v>4664</v>
      </c>
      <c r="H1040" s="514">
        <f t="shared" si="17"/>
        <v>10921</v>
      </c>
      <c r="I1040" s="266" t="s">
        <v>3207</v>
      </c>
    </row>
    <row r="1041" spans="1:9" ht="15.75" x14ac:dyDescent="0.25">
      <c r="A1041" s="269"/>
      <c r="B1041" s="537" t="s">
        <v>1554</v>
      </c>
      <c r="C1041" s="538" t="s">
        <v>3013</v>
      </c>
      <c r="D1041" s="266" t="s">
        <v>3209</v>
      </c>
      <c r="E1041" s="310">
        <v>7866</v>
      </c>
      <c r="F1041" s="39">
        <v>41775</v>
      </c>
      <c r="G1041" s="52">
        <v>7866</v>
      </c>
      <c r="H1041" s="322">
        <f t="shared" si="17"/>
        <v>0</v>
      </c>
      <c r="I1041" s="266" t="s">
        <v>3210</v>
      </c>
    </row>
    <row r="1042" spans="1:9" ht="15.75" x14ac:dyDescent="0.25">
      <c r="A1042" s="269"/>
      <c r="B1042" s="537" t="s">
        <v>1556</v>
      </c>
      <c r="C1042" s="538" t="s">
        <v>3013</v>
      </c>
      <c r="D1042" s="266" t="s">
        <v>163</v>
      </c>
      <c r="E1042" s="310">
        <v>699</v>
      </c>
      <c r="F1042" s="39">
        <v>41774</v>
      </c>
      <c r="G1042" s="52">
        <v>699</v>
      </c>
      <c r="H1042" s="322">
        <f t="shared" si="17"/>
        <v>0</v>
      </c>
      <c r="I1042" s="266"/>
    </row>
    <row r="1043" spans="1:9" ht="15.75" x14ac:dyDescent="0.25">
      <c r="A1043" s="269"/>
      <c r="B1043" s="537" t="s">
        <v>1557</v>
      </c>
      <c r="C1043" s="538" t="s">
        <v>3013</v>
      </c>
      <c r="D1043" s="273" t="s">
        <v>3129</v>
      </c>
      <c r="E1043" s="318">
        <v>0</v>
      </c>
      <c r="F1043" s="39"/>
      <c r="G1043" s="52"/>
      <c r="H1043" s="322">
        <f t="shared" si="17"/>
        <v>0</v>
      </c>
      <c r="I1043" s="266" t="s">
        <v>3211</v>
      </c>
    </row>
    <row r="1044" spans="1:9" ht="15.75" x14ac:dyDescent="0.25">
      <c r="A1044" s="269"/>
      <c r="B1044" s="537" t="s">
        <v>1558</v>
      </c>
      <c r="C1044" s="538" t="s">
        <v>3013</v>
      </c>
      <c r="D1044" s="266" t="s">
        <v>83</v>
      </c>
      <c r="E1044" s="310">
        <v>5917</v>
      </c>
      <c r="F1044" s="42" t="s">
        <v>3212</v>
      </c>
      <c r="G1044" s="52">
        <v>5917</v>
      </c>
      <c r="H1044" s="322">
        <f t="shared" si="17"/>
        <v>0</v>
      </c>
      <c r="I1044" s="266"/>
    </row>
    <row r="1045" spans="1:9" ht="15.75" x14ac:dyDescent="0.25">
      <c r="A1045" s="269"/>
      <c r="B1045" s="537" t="s">
        <v>1559</v>
      </c>
      <c r="C1045" s="538" t="s">
        <v>3013</v>
      </c>
      <c r="D1045" s="266" t="s">
        <v>3213</v>
      </c>
      <c r="E1045" s="310">
        <v>52659.5</v>
      </c>
      <c r="F1045" s="42">
        <v>41796</v>
      </c>
      <c r="G1045" s="326">
        <v>52659.5</v>
      </c>
      <c r="H1045" s="322">
        <f t="shared" si="17"/>
        <v>0</v>
      </c>
      <c r="I1045" s="266" t="s">
        <v>65</v>
      </c>
    </row>
    <row r="1046" spans="1:9" ht="15.75" x14ac:dyDescent="0.25">
      <c r="A1046" s="269"/>
      <c r="B1046" s="537" t="s">
        <v>1560</v>
      </c>
      <c r="C1046" s="538" t="s">
        <v>3013</v>
      </c>
      <c r="D1046" s="266" t="s">
        <v>3136</v>
      </c>
      <c r="E1046" s="310">
        <v>10844.5</v>
      </c>
      <c r="F1046" s="39">
        <v>41774</v>
      </c>
      <c r="G1046" s="52">
        <v>10844.5</v>
      </c>
      <c r="H1046" s="322">
        <f t="shared" si="17"/>
        <v>0</v>
      </c>
      <c r="I1046" s="266" t="s">
        <v>65</v>
      </c>
    </row>
    <row r="1047" spans="1:9" ht="15.75" x14ac:dyDescent="0.25">
      <c r="A1047" s="269"/>
      <c r="B1047" s="537" t="s">
        <v>1561</v>
      </c>
      <c r="C1047" s="538" t="s">
        <v>3013</v>
      </c>
      <c r="D1047" s="266" t="s">
        <v>8</v>
      </c>
      <c r="E1047" s="310">
        <v>801.5</v>
      </c>
      <c r="F1047" s="39">
        <v>41774</v>
      </c>
      <c r="G1047" s="52">
        <v>801.5</v>
      </c>
      <c r="H1047" s="322">
        <f t="shared" si="17"/>
        <v>0</v>
      </c>
      <c r="I1047" s="266"/>
    </row>
    <row r="1048" spans="1:9" ht="15.75" x14ac:dyDescent="0.25">
      <c r="A1048" s="269"/>
      <c r="B1048" s="537" t="s">
        <v>1562</v>
      </c>
      <c r="C1048" s="538" t="s">
        <v>3013</v>
      </c>
      <c r="D1048" s="266" t="s">
        <v>2537</v>
      </c>
      <c r="E1048" s="310">
        <v>1007</v>
      </c>
      <c r="F1048" s="39">
        <v>41774</v>
      </c>
      <c r="G1048" s="52">
        <v>1007</v>
      </c>
      <c r="H1048" s="322">
        <f t="shared" si="17"/>
        <v>0</v>
      </c>
      <c r="I1048" s="266"/>
    </row>
    <row r="1049" spans="1:9" ht="15.75" x14ac:dyDescent="0.25">
      <c r="A1049" s="269"/>
      <c r="B1049" s="537" t="s">
        <v>1563</v>
      </c>
      <c r="C1049" s="538" t="s">
        <v>3013</v>
      </c>
      <c r="D1049" s="266" t="s">
        <v>136</v>
      </c>
      <c r="E1049" s="310">
        <v>750</v>
      </c>
      <c r="F1049" s="39">
        <v>41774</v>
      </c>
      <c r="G1049" s="52">
        <v>750</v>
      </c>
      <c r="H1049" s="322">
        <f t="shared" si="17"/>
        <v>0</v>
      </c>
      <c r="I1049" s="266"/>
    </row>
    <row r="1050" spans="1:9" ht="15.75" x14ac:dyDescent="0.25">
      <c r="A1050" s="269"/>
      <c r="B1050" s="537" t="s">
        <v>1564</v>
      </c>
      <c r="C1050" s="538" t="s">
        <v>3013</v>
      </c>
      <c r="D1050" s="266" t="s">
        <v>160</v>
      </c>
      <c r="E1050" s="310">
        <v>73928.11</v>
      </c>
      <c r="F1050" s="535" t="s">
        <v>3214</v>
      </c>
      <c r="G1050" s="52">
        <v>73928.11</v>
      </c>
      <c r="H1050" s="322">
        <f t="shared" si="17"/>
        <v>0</v>
      </c>
      <c r="I1050" s="266" t="s">
        <v>162</v>
      </c>
    </row>
    <row r="1051" spans="1:9" ht="15.75" x14ac:dyDescent="0.25">
      <c r="A1051" s="269"/>
      <c r="B1051" s="537" t="s">
        <v>1565</v>
      </c>
      <c r="C1051" s="538" t="s">
        <v>3013</v>
      </c>
      <c r="D1051" s="266" t="s">
        <v>160</v>
      </c>
      <c r="E1051" s="310">
        <v>104300.6</v>
      </c>
      <c r="F1051" s="535" t="s">
        <v>3215</v>
      </c>
      <c r="G1051" s="52">
        <v>104300.6</v>
      </c>
      <c r="H1051" s="322">
        <f t="shared" si="17"/>
        <v>0</v>
      </c>
      <c r="I1051" s="266" t="s">
        <v>162</v>
      </c>
    </row>
    <row r="1052" spans="1:9" ht="15.75" x14ac:dyDescent="0.25">
      <c r="A1052" s="269"/>
      <c r="B1052" s="537" t="s">
        <v>1566</v>
      </c>
      <c r="C1052" s="538" t="s">
        <v>3013</v>
      </c>
      <c r="D1052" s="266" t="s">
        <v>358</v>
      </c>
      <c r="E1052" s="310">
        <v>58668.7</v>
      </c>
      <c r="F1052" s="55" t="s">
        <v>3216</v>
      </c>
      <c r="G1052" s="52">
        <v>58668.7</v>
      </c>
      <c r="H1052" s="322">
        <f t="shared" si="17"/>
        <v>0</v>
      </c>
      <c r="I1052" s="266" t="s">
        <v>162</v>
      </c>
    </row>
    <row r="1053" spans="1:9" ht="15.75" x14ac:dyDescent="0.25">
      <c r="A1053" s="269"/>
      <c r="B1053" s="537" t="s">
        <v>1567</v>
      </c>
      <c r="C1053" s="538" t="s">
        <v>3013</v>
      </c>
      <c r="D1053" s="266" t="s">
        <v>163</v>
      </c>
      <c r="E1053" s="310">
        <v>17769.5</v>
      </c>
      <c r="F1053" s="39">
        <v>41776</v>
      </c>
      <c r="G1053" s="52">
        <v>17769.5</v>
      </c>
      <c r="H1053" s="322">
        <f t="shared" si="17"/>
        <v>0</v>
      </c>
      <c r="I1053" s="266" t="s">
        <v>162</v>
      </c>
    </row>
    <row r="1054" spans="1:9" ht="15.75" x14ac:dyDescent="0.25">
      <c r="A1054" s="269"/>
      <c r="B1054" s="537" t="s">
        <v>1569</v>
      </c>
      <c r="C1054" s="538" t="s">
        <v>3013</v>
      </c>
      <c r="D1054" s="266" t="s">
        <v>168</v>
      </c>
      <c r="E1054" s="310">
        <v>28391.599999999999</v>
      </c>
      <c r="F1054" s="43" t="s">
        <v>3217</v>
      </c>
      <c r="G1054" s="52">
        <v>28391.599999999999</v>
      </c>
      <c r="H1054" s="322">
        <f t="shared" si="17"/>
        <v>0</v>
      </c>
      <c r="I1054" s="266" t="s">
        <v>162</v>
      </c>
    </row>
    <row r="1055" spans="1:9" ht="15.75" x14ac:dyDescent="0.25">
      <c r="A1055" s="269"/>
      <c r="B1055" s="537" t="s">
        <v>1570</v>
      </c>
      <c r="C1055" s="538" t="s">
        <v>3013</v>
      </c>
      <c r="D1055" s="266" t="s">
        <v>272</v>
      </c>
      <c r="E1055" s="310">
        <v>1456.4</v>
      </c>
      <c r="F1055" s="535" t="s">
        <v>3218</v>
      </c>
      <c r="G1055" s="52">
        <v>1456.4</v>
      </c>
      <c r="H1055" s="322">
        <f t="shared" si="17"/>
        <v>0</v>
      </c>
      <c r="I1055" s="266" t="s">
        <v>162</v>
      </c>
    </row>
    <row r="1056" spans="1:9" ht="15.75" x14ac:dyDescent="0.25">
      <c r="A1056" s="269"/>
      <c r="B1056" s="537" t="s">
        <v>1571</v>
      </c>
      <c r="C1056" s="538" t="s">
        <v>3013</v>
      </c>
      <c r="D1056" s="266" t="s">
        <v>22</v>
      </c>
      <c r="E1056" s="310">
        <v>15665.5</v>
      </c>
      <c r="F1056" s="39">
        <v>41776</v>
      </c>
      <c r="G1056" s="52">
        <v>15665.5</v>
      </c>
      <c r="H1056" s="322">
        <f t="shared" si="17"/>
        <v>0</v>
      </c>
      <c r="I1056" s="266" t="s">
        <v>162</v>
      </c>
    </row>
    <row r="1057" spans="1:9" ht="15.75" x14ac:dyDescent="0.25">
      <c r="A1057" s="269"/>
      <c r="B1057" s="537" t="s">
        <v>1572</v>
      </c>
      <c r="C1057" s="538" t="s">
        <v>3013</v>
      </c>
      <c r="D1057" s="266" t="s">
        <v>250</v>
      </c>
      <c r="E1057" s="310">
        <v>8826</v>
      </c>
      <c r="F1057" s="39">
        <v>41776</v>
      </c>
      <c r="G1057" s="52">
        <v>8826</v>
      </c>
      <c r="H1057" s="322">
        <f t="shared" si="17"/>
        <v>0</v>
      </c>
      <c r="I1057" s="266" t="s">
        <v>162</v>
      </c>
    </row>
    <row r="1058" spans="1:9" ht="15.75" x14ac:dyDescent="0.25">
      <c r="A1058" s="269"/>
      <c r="B1058" s="537" t="s">
        <v>1573</v>
      </c>
      <c r="C1058" s="538" t="s">
        <v>3013</v>
      </c>
      <c r="D1058" s="266" t="s">
        <v>269</v>
      </c>
      <c r="E1058" s="310">
        <v>9596.5</v>
      </c>
      <c r="F1058" s="39">
        <v>41776</v>
      </c>
      <c r="G1058" s="52">
        <v>9596.5</v>
      </c>
      <c r="H1058" s="322">
        <f t="shared" si="17"/>
        <v>0</v>
      </c>
      <c r="I1058" s="266" t="s">
        <v>162</v>
      </c>
    </row>
    <row r="1059" spans="1:9" ht="15.75" x14ac:dyDescent="0.25">
      <c r="A1059" s="269"/>
      <c r="B1059" s="537" t="s">
        <v>1574</v>
      </c>
      <c r="C1059" s="538" t="s">
        <v>3013</v>
      </c>
      <c r="D1059" s="266" t="s">
        <v>3219</v>
      </c>
      <c r="E1059" s="310">
        <v>9977.5</v>
      </c>
      <c r="F1059" s="39">
        <v>41776</v>
      </c>
      <c r="G1059" s="52">
        <v>9977.5</v>
      </c>
      <c r="H1059" s="322">
        <f t="shared" si="17"/>
        <v>0</v>
      </c>
      <c r="I1059" s="266" t="s">
        <v>162</v>
      </c>
    </row>
    <row r="1060" spans="1:9" ht="15.75" x14ac:dyDescent="0.25">
      <c r="A1060" s="269"/>
      <c r="B1060" s="537" t="s">
        <v>1575</v>
      </c>
      <c r="C1060" s="538" t="s">
        <v>3013</v>
      </c>
      <c r="D1060" s="266" t="s">
        <v>8</v>
      </c>
      <c r="E1060" s="310">
        <v>960</v>
      </c>
      <c r="F1060" s="39">
        <v>41774</v>
      </c>
      <c r="G1060" s="52">
        <v>960</v>
      </c>
      <c r="H1060" s="322">
        <f t="shared" si="17"/>
        <v>0</v>
      </c>
      <c r="I1060" s="266"/>
    </row>
    <row r="1061" spans="1:9" ht="15.75" x14ac:dyDescent="0.25">
      <c r="A1061" s="269"/>
      <c r="B1061" s="537" t="s">
        <v>1576</v>
      </c>
      <c r="C1061" s="538" t="s">
        <v>3013</v>
      </c>
      <c r="D1061" s="266" t="s">
        <v>168</v>
      </c>
      <c r="E1061" s="310">
        <v>912</v>
      </c>
      <c r="F1061" s="39">
        <v>41776</v>
      </c>
      <c r="G1061" s="52">
        <v>912</v>
      </c>
      <c r="H1061" s="322">
        <f t="shared" si="17"/>
        <v>0</v>
      </c>
      <c r="I1061" s="266" t="s">
        <v>162</v>
      </c>
    </row>
    <row r="1062" spans="1:9" ht="15.75" x14ac:dyDescent="0.25">
      <c r="A1062" s="269"/>
      <c r="B1062" s="537" t="s">
        <v>1578</v>
      </c>
      <c r="C1062" s="538" t="s">
        <v>3013</v>
      </c>
      <c r="D1062" s="266" t="s">
        <v>478</v>
      </c>
      <c r="E1062" s="310">
        <v>27850.85</v>
      </c>
      <c r="F1062" s="39">
        <v>41775</v>
      </c>
      <c r="G1062" s="52">
        <v>27850.85</v>
      </c>
      <c r="H1062" s="322">
        <f t="shared" si="17"/>
        <v>0</v>
      </c>
      <c r="I1062" s="266" t="s">
        <v>21</v>
      </c>
    </row>
    <row r="1063" spans="1:9" ht="15.75" x14ac:dyDescent="0.25">
      <c r="A1063" s="269"/>
      <c r="B1063" s="537" t="s">
        <v>1579</v>
      </c>
      <c r="C1063" s="538" t="s">
        <v>3013</v>
      </c>
      <c r="D1063" s="266" t="s">
        <v>607</v>
      </c>
      <c r="E1063" s="310">
        <v>3115</v>
      </c>
      <c r="F1063" s="39">
        <v>41776</v>
      </c>
      <c r="G1063" s="52">
        <v>3115</v>
      </c>
      <c r="H1063" s="322">
        <f t="shared" si="17"/>
        <v>0</v>
      </c>
      <c r="I1063" s="266" t="s">
        <v>162</v>
      </c>
    </row>
    <row r="1064" spans="1:9" ht="15.75" x14ac:dyDescent="0.25">
      <c r="A1064" s="395"/>
      <c r="B1064" s="537" t="s">
        <v>1580</v>
      </c>
      <c r="C1064" s="538" t="s">
        <v>3013</v>
      </c>
      <c r="D1064" s="266" t="s">
        <v>255</v>
      </c>
      <c r="E1064" s="310">
        <v>1591</v>
      </c>
      <c r="F1064" s="390" t="s">
        <v>3220</v>
      </c>
      <c r="G1064" s="52">
        <v>1591</v>
      </c>
      <c r="H1064" s="322">
        <f t="shared" si="17"/>
        <v>0</v>
      </c>
      <c r="I1064" s="266" t="s">
        <v>21</v>
      </c>
    </row>
    <row r="1065" spans="1:9" ht="15.75" x14ac:dyDescent="0.25">
      <c r="A1065" s="407"/>
      <c r="B1065" s="537" t="s">
        <v>1581</v>
      </c>
      <c r="C1065" s="538" t="s">
        <v>3013</v>
      </c>
      <c r="D1065" s="266" t="s">
        <v>63</v>
      </c>
      <c r="E1065" s="310">
        <v>2522.4</v>
      </c>
      <c r="F1065" s="39">
        <v>41775</v>
      </c>
      <c r="G1065" s="52">
        <v>2522.4</v>
      </c>
      <c r="H1065" s="322">
        <f t="shared" si="17"/>
        <v>0</v>
      </c>
      <c r="I1065" s="266" t="s">
        <v>21</v>
      </c>
    </row>
    <row r="1066" spans="1:9" ht="15.75" x14ac:dyDescent="0.25">
      <c r="A1066" s="269"/>
      <c r="B1066" s="537" t="s">
        <v>1582</v>
      </c>
      <c r="C1066" s="538" t="s">
        <v>3013</v>
      </c>
      <c r="D1066" s="266" t="s">
        <v>14</v>
      </c>
      <c r="E1066" s="310">
        <v>3360</v>
      </c>
      <c r="F1066" s="39">
        <v>41775</v>
      </c>
      <c r="G1066" s="52">
        <v>3360</v>
      </c>
      <c r="H1066" s="322">
        <f t="shared" si="17"/>
        <v>0</v>
      </c>
      <c r="I1066" s="266" t="s">
        <v>217</v>
      </c>
    </row>
    <row r="1067" spans="1:9" ht="15.75" x14ac:dyDescent="0.25">
      <c r="A1067" s="269"/>
      <c r="B1067" s="537" t="s">
        <v>1583</v>
      </c>
      <c r="C1067" s="538" t="s">
        <v>3013</v>
      </c>
      <c r="D1067" s="266" t="s">
        <v>39</v>
      </c>
      <c r="E1067" s="310">
        <v>1900</v>
      </c>
      <c r="F1067" s="535" t="s">
        <v>3221</v>
      </c>
      <c r="G1067" s="52">
        <v>1900</v>
      </c>
      <c r="H1067" s="322">
        <f t="shared" si="17"/>
        <v>0</v>
      </c>
      <c r="I1067" s="266"/>
    </row>
    <row r="1068" spans="1:9" ht="15.75" x14ac:dyDescent="0.25">
      <c r="A1068" s="269"/>
      <c r="B1068" s="537" t="s">
        <v>1584</v>
      </c>
      <c r="C1068" s="538" t="s">
        <v>3013</v>
      </c>
      <c r="D1068" s="266" t="s">
        <v>494</v>
      </c>
      <c r="E1068" s="310">
        <v>12811</v>
      </c>
      <c r="F1068" s="536"/>
      <c r="G1068" s="506"/>
      <c r="H1068" s="322">
        <f t="shared" si="17"/>
        <v>12811</v>
      </c>
      <c r="I1068" s="266"/>
    </row>
    <row r="1069" spans="1:9" ht="15.75" x14ac:dyDescent="0.25">
      <c r="A1069" s="269"/>
      <c r="B1069" s="537" t="s">
        <v>1585</v>
      </c>
      <c r="C1069" s="538" t="s">
        <v>3013</v>
      </c>
      <c r="D1069" s="266" t="s">
        <v>333</v>
      </c>
      <c r="E1069" s="310">
        <v>1410.5</v>
      </c>
      <c r="F1069" s="39">
        <v>41774</v>
      </c>
      <c r="G1069" s="52">
        <v>1410.5</v>
      </c>
      <c r="H1069" s="322">
        <f t="shared" si="17"/>
        <v>0</v>
      </c>
      <c r="I1069" s="266"/>
    </row>
    <row r="1070" spans="1:9" ht="15.75" x14ac:dyDescent="0.25">
      <c r="A1070" s="269"/>
      <c r="B1070" s="537" t="s">
        <v>1586</v>
      </c>
      <c r="C1070" s="538" t="s">
        <v>3013</v>
      </c>
      <c r="D1070" s="266" t="s">
        <v>152</v>
      </c>
      <c r="E1070" s="310">
        <v>6664</v>
      </c>
      <c r="F1070" s="39">
        <v>41774</v>
      </c>
      <c r="G1070" s="52">
        <v>6664</v>
      </c>
      <c r="H1070" s="322">
        <f t="shared" si="17"/>
        <v>0</v>
      </c>
      <c r="I1070" s="266"/>
    </row>
    <row r="1071" spans="1:9" ht="15.75" x14ac:dyDescent="0.25">
      <c r="A1071" s="269"/>
      <c r="B1071" s="537" t="s">
        <v>1588</v>
      </c>
      <c r="C1071" s="538" t="s">
        <v>3013</v>
      </c>
      <c r="D1071" s="266" t="s">
        <v>3222</v>
      </c>
      <c r="E1071" s="310">
        <v>3645.6</v>
      </c>
      <c r="F1071" s="39">
        <v>41774</v>
      </c>
      <c r="G1071" s="52">
        <v>3645.6</v>
      </c>
      <c r="H1071" s="322">
        <f t="shared" si="17"/>
        <v>0</v>
      </c>
      <c r="I1071" s="266"/>
    </row>
    <row r="1072" spans="1:9" ht="15.75" x14ac:dyDescent="0.25">
      <c r="A1072" s="269"/>
      <c r="B1072" s="537" t="s">
        <v>1589</v>
      </c>
      <c r="C1072" s="538" t="s">
        <v>3013</v>
      </c>
      <c r="D1072" s="266" t="s">
        <v>518</v>
      </c>
      <c r="E1072" s="310">
        <v>935</v>
      </c>
      <c r="F1072" s="39">
        <v>41774</v>
      </c>
      <c r="G1072" s="52">
        <v>935</v>
      </c>
      <c r="H1072" s="322">
        <f t="shared" si="17"/>
        <v>0</v>
      </c>
      <c r="I1072" s="266"/>
    </row>
    <row r="1073" spans="1:9" ht="15.75" x14ac:dyDescent="0.25">
      <c r="A1073" s="269"/>
      <c r="B1073" s="537" t="s">
        <v>1590</v>
      </c>
      <c r="C1073" s="538" t="s">
        <v>3013</v>
      </c>
      <c r="D1073" s="266" t="s">
        <v>11</v>
      </c>
      <c r="E1073" s="310">
        <v>47749</v>
      </c>
      <c r="F1073" s="42">
        <v>41796</v>
      </c>
      <c r="G1073" s="326">
        <v>47749</v>
      </c>
      <c r="H1073" s="322">
        <f t="shared" si="17"/>
        <v>0</v>
      </c>
      <c r="I1073" s="266" t="s">
        <v>65</v>
      </c>
    </row>
    <row r="1074" spans="1:9" ht="15.75" x14ac:dyDescent="0.25">
      <c r="A1074" s="269"/>
      <c r="B1074" s="537" t="s">
        <v>1591</v>
      </c>
      <c r="C1074" s="538" t="s">
        <v>3013</v>
      </c>
      <c r="D1074" s="266" t="s">
        <v>62</v>
      </c>
      <c r="E1074" s="310">
        <v>24230.48</v>
      </c>
      <c r="F1074" s="39">
        <v>41777</v>
      </c>
      <c r="G1074" s="52">
        <v>24230.48</v>
      </c>
      <c r="H1074" s="322">
        <f t="shared" si="17"/>
        <v>0</v>
      </c>
      <c r="I1074" s="266" t="s">
        <v>30</v>
      </c>
    </row>
    <row r="1075" spans="1:9" ht="15.75" x14ac:dyDescent="0.25">
      <c r="A1075" s="269"/>
      <c r="B1075" s="537" t="s">
        <v>1592</v>
      </c>
      <c r="C1075" s="538" t="s">
        <v>3013</v>
      </c>
      <c r="D1075" s="266" t="s">
        <v>8</v>
      </c>
      <c r="E1075" s="310">
        <v>383</v>
      </c>
      <c r="F1075" s="39">
        <v>41774</v>
      </c>
      <c r="G1075" s="52">
        <v>383</v>
      </c>
      <c r="H1075" s="322">
        <f t="shared" si="17"/>
        <v>0</v>
      </c>
      <c r="I1075" s="266"/>
    </row>
    <row r="1076" spans="1:9" ht="15.75" x14ac:dyDescent="0.25">
      <c r="A1076" s="269">
        <v>41775</v>
      </c>
      <c r="B1076" s="537" t="s">
        <v>1593</v>
      </c>
      <c r="C1076" s="538" t="s">
        <v>3013</v>
      </c>
      <c r="D1076" s="266" t="s">
        <v>175</v>
      </c>
      <c r="E1076" s="310">
        <v>9609.4</v>
      </c>
      <c r="F1076" s="42" t="s">
        <v>3223</v>
      </c>
      <c r="G1076" s="52">
        <v>9609.4</v>
      </c>
      <c r="H1076" s="322">
        <f t="shared" si="17"/>
        <v>0</v>
      </c>
      <c r="I1076" s="266" t="s">
        <v>162</v>
      </c>
    </row>
    <row r="1077" spans="1:9" ht="15.75" x14ac:dyDescent="0.25">
      <c r="A1077" s="269"/>
      <c r="B1077" s="537" t="s">
        <v>1594</v>
      </c>
      <c r="C1077" s="538" t="s">
        <v>3013</v>
      </c>
      <c r="D1077" s="266" t="s">
        <v>546</v>
      </c>
      <c r="E1077" s="310">
        <v>3895.4</v>
      </c>
      <c r="F1077" s="39">
        <v>41776</v>
      </c>
      <c r="G1077" s="52">
        <v>3895.4</v>
      </c>
      <c r="H1077" s="322">
        <f t="shared" si="17"/>
        <v>0</v>
      </c>
      <c r="I1077" s="66" t="s">
        <v>162</v>
      </c>
    </row>
    <row r="1078" spans="1:9" ht="15.75" x14ac:dyDescent="0.25">
      <c r="A1078" s="269"/>
      <c r="B1078" s="537" t="s">
        <v>1595</v>
      </c>
      <c r="C1078" s="538" t="s">
        <v>3013</v>
      </c>
      <c r="D1078" s="266" t="s">
        <v>269</v>
      </c>
      <c r="E1078" s="310">
        <v>4295</v>
      </c>
      <c r="F1078" s="39">
        <v>41777</v>
      </c>
      <c r="G1078" s="52">
        <v>4295</v>
      </c>
      <c r="H1078" s="322">
        <f t="shared" si="17"/>
        <v>0</v>
      </c>
      <c r="I1078" s="266"/>
    </row>
    <row r="1079" spans="1:9" ht="15.75" x14ac:dyDescent="0.25">
      <c r="A1079" s="269"/>
      <c r="B1079" s="537" t="s">
        <v>1596</v>
      </c>
      <c r="C1079" s="538" t="s">
        <v>3013</v>
      </c>
      <c r="D1079" s="266" t="s">
        <v>16</v>
      </c>
      <c r="E1079" s="310">
        <v>113844.9</v>
      </c>
      <c r="F1079" s="536"/>
      <c r="G1079" s="506"/>
      <c r="H1079" s="322">
        <f t="shared" si="17"/>
        <v>113844.9</v>
      </c>
      <c r="I1079" s="66" t="s">
        <v>27</v>
      </c>
    </row>
    <row r="1080" spans="1:9" ht="15.75" x14ac:dyDescent="0.25">
      <c r="A1080" s="269"/>
      <c r="B1080" s="537" t="s">
        <v>1597</v>
      </c>
      <c r="C1080" s="538" t="s">
        <v>3013</v>
      </c>
      <c r="D1080" s="266" t="s">
        <v>36</v>
      </c>
      <c r="E1080" s="310">
        <v>7854</v>
      </c>
      <c r="F1080" s="39">
        <v>41777</v>
      </c>
      <c r="G1080" s="52">
        <v>7854</v>
      </c>
      <c r="H1080" s="322">
        <f t="shared" si="17"/>
        <v>0</v>
      </c>
      <c r="I1080" s="266" t="s">
        <v>21</v>
      </c>
    </row>
    <row r="1081" spans="1:9" ht="15.75" x14ac:dyDescent="0.25">
      <c r="A1081" s="269"/>
      <c r="B1081" s="537" t="s">
        <v>1598</v>
      </c>
      <c r="C1081" s="538" t="s">
        <v>3013</v>
      </c>
      <c r="D1081" s="266" t="s">
        <v>793</v>
      </c>
      <c r="E1081" s="310">
        <v>4059</v>
      </c>
      <c r="F1081" s="39">
        <v>41775</v>
      </c>
      <c r="G1081" s="52">
        <v>4059</v>
      </c>
      <c r="H1081" s="322">
        <f t="shared" si="17"/>
        <v>0</v>
      </c>
      <c r="I1081" s="266"/>
    </row>
    <row r="1082" spans="1:9" ht="15.75" x14ac:dyDescent="0.25">
      <c r="A1082" s="269"/>
      <c r="B1082" s="537" t="s">
        <v>1599</v>
      </c>
      <c r="C1082" s="538" t="s">
        <v>3013</v>
      </c>
      <c r="D1082" s="266" t="s">
        <v>3224</v>
      </c>
      <c r="E1082" s="310">
        <v>4553.5</v>
      </c>
      <c r="F1082" s="39">
        <v>41775</v>
      </c>
      <c r="G1082" s="52">
        <v>4553.5</v>
      </c>
      <c r="H1082" s="322">
        <f t="shared" si="17"/>
        <v>0</v>
      </c>
      <c r="I1082" s="266"/>
    </row>
    <row r="1083" spans="1:9" ht="15.75" x14ac:dyDescent="0.25">
      <c r="A1083" s="269"/>
      <c r="B1083" s="537" t="s">
        <v>1601</v>
      </c>
      <c r="C1083" s="538" t="s">
        <v>3013</v>
      </c>
      <c r="D1083" s="266" t="s">
        <v>339</v>
      </c>
      <c r="E1083" s="310">
        <v>775</v>
      </c>
      <c r="F1083" s="39">
        <v>41775</v>
      </c>
      <c r="G1083" s="52">
        <v>775</v>
      </c>
      <c r="H1083" s="322">
        <f t="shared" si="17"/>
        <v>0</v>
      </c>
      <c r="I1083" s="266"/>
    </row>
    <row r="1084" spans="1:9" ht="15.75" x14ac:dyDescent="0.25">
      <c r="A1084" s="269"/>
      <c r="B1084" s="537" t="s">
        <v>1602</v>
      </c>
      <c r="C1084" s="538" t="s">
        <v>3013</v>
      </c>
      <c r="D1084" s="266" t="s">
        <v>180</v>
      </c>
      <c r="E1084" s="310">
        <v>31119.5</v>
      </c>
      <c r="F1084" s="55" t="s">
        <v>3225</v>
      </c>
      <c r="G1084" s="52">
        <v>31119.5</v>
      </c>
      <c r="H1084" s="322">
        <f t="shared" si="17"/>
        <v>0</v>
      </c>
      <c r="I1084" s="266" t="s">
        <v>65</v>
      </c>
    </row>
    <row r="1085" spans="1:9" ht="15.75" x14ac:dyDescent="0.25">
      <c r="A1085" s="269"/>
      <c r="B1085" s="537" t="s">
        <v>1604</v>
      </c>
      <c r="C1085" s="538" t="s">
        <v>3013</v>
      </c>
      <c r="D1085" s="266" t="s">
        <v>260</v>
      </c>
      <c r="E1085" s="310">
        <v>3624</v>
      </c>
      <c r="F1085" s="39">
        <v>41775</v>
      </c>
      <c r="G1085" s="52">
        <v>3624</v>
      </c>
      <c r="H1085" s="322">
        <f t="shared" si="17"/>
        <v>0</v>
      </c>
      <c r="I1085" s="266" t="s">
        <v>3149</v>
      </c>
    </row>
    <row r="1086" spans="1:9" ht="15.75" x14ac:dyDescent="0.25">
      <c r="A1086" s="269"/>
      <c r="B1086" s="537" t="s">
        <v>1606</v>
      </c>
      <c r="C1086" s="538" t="s">
        <v>3013</v>
      </c>
      <c r="D1086" s="266" t="s">
        <v>502</v>
      </c>
      <c r="E1086" s="310">
        <v>607.6</v>
      </c>
      <c r="F1086" s="39">
        <v>41775</v>
      </c>
      <c r="G1086" s="52">
        <v>607.6</v>
      </c>
      <c r="H1086" s="322">
        <f t="shared" si="17"/>
        <v>0</v>
      </c>
      <c r="I1086" s="266"/>
    </row>
    <row r="1087" spans="1:9" ht="15.75" x14ac:dyDescent="0.25">
      <c r="A1087" s="269"/>
      <c r="B1087" s="537" t="s">
        <v>1607</v>
      </c>
      <c r="C1087" s="538" t="s">
        <v>3013</v>
      </c>
      <c r="D1087" s="266" t="s">
        <v>137</v>
      </c>
      <c r="E1087" s="310">
        <v>8874</v>
      </c>
      <c r="F1087" s="76" t="s">
        <v>3459</v>
      </c>
      <c r="G1087" s="52">
        <v>8874</v>
      </c>
      <c r="H1087" s="322">
        <f t="shared" si="17"/>
        <v>0</v>
      </c>
      <c r="I1087" s="266" t="s">
        <v>12</v>
      </c>
    </row>
    <row r="1088" spans="1:9" ht="15.75" x14ac:dyDescent="0.25">
      <c r="A1088" s="269"/>
      <c r="B1088" s="537" t="s">
        <v>1608</v>
      </c>
      <c r="C1088" s="538" t="s">
        <v>3013</v>
      </c>
      <c r="D1088" s="273" t="s">
        <v>3129</v>
      </c>
      <c r="E1088" s="318">
        <v>0</v>
      </c>
      <c r="F1088" s="39"/>
      <c r="G1088" s="52"/>
      <c r="H1088" s="322">
        <f t="shared" si="17"/>
        <v>0</v>
      </c>
      <c r="I1088" s="266" t="s">
        <v>3226</v>
      </c>
    </row>
    <row r="1089" spans="1:9" ht="15.75" x14ac:dyDescent="0.25">
      <c r="A1089" s="269"/>
      <c r="B1089" s="537" t="s">
        <v>1609</v>
      </c>
      <c r="C1089" s="538" t="s">
        <v>3013</v>
      </c>
      <c r="D1089" s="266" t="s">
        <v>8</v>
      </c>
      <c r="E1089" s="310">
        <v>600</v>
      </c>
      <c r="F1089" s="39">
        <v>41775</v>
      </c>
      <c r="G1089" s="52">
        <v>600</v>
      </c>
      <c r="H1089" s="322">
        <f t="shared" si="17"/>
        <v>0</v>
      </c>
      <c r="I1089" s="266"/>
    </row>
    <row r="1090" spans="1:9" ht="15.75" x14ac:dyDescent="0.25">
      <c r="A1090" s="269"/>
      <c r="B1090" s="537" t="s">
        <v>1610</v>
      </c>
      <c r="C1090" s="538" t="s">
        <v>3013</v>
      </c>
      <c r="D1090" s="266" t="s">
        <v>119</v>
      </c>
      <c r="E1090" s="310">
        <v>4463</v>
      </c>
      <c r="F1090" s="39">
        <v>41775</v>
      </c>
      <c r="G1090" s="52">
        <v>4463</v>
      </c>
      <c r="H1090" s="322">
        <f t="shared" si="17"/>
        <v>0</v>
      </c>
      <c r="I1090" s="266" t="s">
        <v>3149</v>
      </c>
    </row>
    <row r="1091" spans="1:9" ht="15.75" x14ac:dyDescent="0.25">
      <c r="A1091" s="269"/>
      <c r="B1091" s="537" t="s">
        <v>1611</v>
      </c>
      <c r="C1091" s="538" t="s">
        <v>3013</v>
      </c>
      <c r="D1091" s="266" t="s">
        <v>66</v>
      </c>
      <c r="E1091" s="310">
        <v>1776</v>
      </c>
      <c r="F1091" s="39">
        <v>41775</v>
      </c>
      <c r="G1091" s="52">
        <v>1776</v>
      </c>
      <c r="H1091" s="322">
        <f t="shared" si="17"/>
        <v>0</v>
      </c>
      <c r="I1091" s="266" t="s">
        <v>217</v>
      </c>
    </row>
    <row r="1092" spans="1:9" ht="15.75" x14ac:dyDescent="0.25">
      <c r="A1092" s="269"/>
      <c r="B1092" s="537" t="s">
        <v>1612</v>
      </c>
      <c r="C1092" s="538" t="s">
        <v>3013</v>
      </c>
      <c r="D1092" s="266" t="s">
        <v>48</v>
      </c>
      <c r="E1092" s="310">
        <v>535</v>
      </c>
      <c r="F1092" s="39">
        <v>41775</v>
      </c>
      <c r="G1092" s="52">
        <v>535</v>
      </c>
      <c r="H1092" s="322">
        <f t="shared" si="17"/>
        <v>0</v>
      </c>
      <c r="I1092" s="266" t="s">
        <v>2867</v>
      </c>
    </row>
    <row r="1093" spans="1:9" ht="15.75" x14ac:dyDescent="0.25">
      <c r="A1093" s="269"/>
      <c r="B1093" s="537" t="s">
        <v>1613</v>
      </c>
      <c r="C1093" s="538" t="s">
        <v>3013</v>
      </c>
      <c r="D1093" s="266" t="s">
        <v>123</v>
      </c>
      <c r="E1093" s="310">
        <v>3404</v>
      </c>
      <c r="F1093" s="39">
        <v>41775</v>
      </c>
      <c r="G1093" s="52">
        <v>3404</v>
      </c>
      <c r="H1093" s="322">
        <f t="shared" si="17"/>
        <v>0</v>
      </c>
      <c r="I1093" s="266"/>
    </row>
    <row r="1094" spans="1:9" ht="15.75" x14ac:dyDescent="0.25">
      <c r="A1094" s="269"/>
      <c r="B1094" s="537" t="s">
        <v>1614</v>
      </c>
      <c r="C1094" s="538" t="s">
        <v>3013</v>
      </c>
      <c r="D1094" s="266" t="s">
        <v>55</v>
      </c>
      <c r="E1094" s="310">
        <v>8214.2000000000007</v>
      </c>
      <c r="F1094" s="39">
        <v>41775</v>
      </c>
      <c r="G1094" s="52">
        <v>8214.2000000000007</v>
      </c>
      <c r="H1094" s="322">
        <f t="shared" si="17"/>
        <v>0</v>
      </c>
      <c r="I1094" s="266"/>
    </row>
    <row r="1095" spans="1:9" ht="15.75" x14ac:dyDescent="0.25">
      <c r="A1095" s="269"/>
      <c r="B1095" s="537" t="s">
        <v>1616</v>
      </c>
      <c r="C1095" s="538" t="s">
        <v>3013</v>
      </c>
      <c r="D1095" s="266" t="s">
        <v>12</v>
      </c>
      <c r="E1095" s="310">
        <v>322</v>
      </c>
      <c r="F1095" s="39">
        <v>41775</v>
      </c>
      <c r="G1095" s="52">
        <v>322</v>
      </c>
      <c r="H1095" s="322">
        <f t="shared" ref="H1095:H1158" si="18">E1095-G1095</f>
        <v>0</v>
      </c>
      <c r="I1095" s="266"/>
    </row>
    <row r="1096" spans="1:9" ht="15.75" x14ac:dyDescent="0.25">
      <c r="A1096" s="269"/>
      <c r="B1096" s="537" t="s">
        <v>1617</v>
      </c>
      <c r="C1096" s="538" t="s">
        <v>3013</v>
      </c>
      <c r="D1096" s="266" t="s">
        <v>64</v>
      </c>
      <c r="E1096" s="310">
        <v>15314.5</v>
      </c>
      <c r="F1096" s="39">
        <v>41775</v>
      </c>
      <c r="G1096" s="52">
        <v>15314.5</v>
      </c>
      <c r="H1096" s="322">
        <f t="shared" si="18"/>
        <v>0</v>
      </c>
      <c r="I1096" s="266" t="s">
        <v>65</v>
      </c>
    </row>
    <row r="1097" spans="1:9" ht="15.75" x14ac:dyDescent="0.25">
      <c r="A1097" s="269"/>
      <c r="B1097" s="537" t="s">
        <v>1618</v>
      </c>
      <c r="C1097" s="538" t="s">
        <v>3013</v>
      </c>
      <c r="D1097" s="266" t="s">
        <v>183</v>
      </c>
      <c r="E1097" s="310">
        <v>9491.5</v>
      </c>
      <c r="F1097" s="39">
        <v>41777</v>
      </c>
      <c r="G1097" s="52">
        <v>9491.5</v>
      </c>
      <c r="H1097" s="322">
        <f t="shared" si="18"/>
        <v>0</v>
      </c>
      <c r="I1097" s="266" t="s">
        <v>30</v>
      </c>
    </row>
    <row r="1098" spans="1:9" ht="15.75" x14ac:dyDescent="0.25">
      <c r="A1098" s="269"/>
      <c r="B1098" s="537" t="s">
        <v>1619</v>
      </c>
      <c r="C1098" s="538" t="s">
        <v>3013</v>
      </c>
      <c r="D1098" s="266" t="s">
        <v>22</v>
      </c>
      <c r="E1098" s="310">
        <v>5658</v>
      </c>
      <c r="F1098" s="39">
        <v>41775</v>
      </c>
      <c r="G1098" s="52">
        <v>5658</v>
      </c>
      <c r="H1098" s="322">
        <f t="shared" si="18"/>
        <v>0</v>
      </c>
      <c r="I1098" s="266"/>
    </row>
    <row r="1099" spans="1:9" ht="15.75" x14ac:dyDescent="0.25">
      <c r="A1099" s="269"/>
      <c r="B1099" s="537" t="s">
        <v>1620</v>
      </c>
      <c r="C1099" s="538" t="s">
        <v>3013</v>
      </c>
      <c r="D1099" s="266" t="s">
        <v>3227</v>
      </c>
      <c r="E1099" s="310">
        <v>2738.5</v>
      </c>
      <c r="F1099" s="39">
        <v>41776</v>
      </c>
      <c r="G1099" s="52">
        <v>2738.5</v>
      </c>
      <c r="H1099" s="322">
        <f t="shared" si="18"/>
        <v>0</v>
      </c>
      <c r="I1099" s="266" t="s">
        <v>30</v>
      </c>
    </row>
    <row r="1100" spans="1:9" ht="15.75" x14ac:dyDescent="0.25">
      <c r="A1100" s="269"/>
      <c r="B1100" s="537" t="s">
        <v>1621</v>
      </c>
      <c r="C1100" s="538" t="s">
        <v>3013</v>
      </c>
      <c r="D1100" s="266" t="s">
        <v>338</v>
      </c>
      <c r="E1100" s="310">
        <v>607</v>
      </c>
      <c r="F1100" s="39">
        <v>41776</v>
      </c>
      <c r="G1100" s="52">
        <v>607</v>
      </c>
      <c r="H1100" s="322">
        <f t="shared" si="18"/>
        <v>0</v>
      </c>
      <c r="I1100" s="266" t="s">
        <v>30</v>
      </c>
    </row>
    <row r="1101" spans="1:9" ht="15.75" x14ac:dyDescent="0.25">
      <c r="A1101" s="269"/>
      <c r="B1101" s="537" t="s">
        <v>1623</v>
      </c>
      <c r="C1101" s="538" t="s">
        <v>3013</v>
      </c>
      <c r="D1101" s="266" t="s">
        <v>1793</v>
      </c>
      <c r="E1101" s="310">
        <v>1690.5</v>
      </c>
      <c r="F1101" s="39">
        <v>41776</v>
      </c>
      <c r="G1101" s="64">
        <v>1690.5</v>
      </c>
      <c r="H1101" s="322">
        <f t="shared" si="18"/>
        <v>0</v>
      </c>
      <c r="I1101" s="266" t="s">
        <v>30</v>
      </c>
    </row>
    <row r="1102" spans="1:9" ht="15.75" x14ac:dyDescent="0.25">
      <c r="A1102" s="269"/>
      <c r="B1102" s="537" t="s">
        <v>1625</v>
      </c>
      <c r="C1102" s="538" t="s">
        <v>3013</v>
      </c>
      <c r="D1102" s="266" t="s">
        <v>34</v>
      </c>
      <c r="E1102" s="310">
        <v>1841</v>
      </c>
      <c r="F1102" s="39">
        <v>41776</v>
      </c>
      <c r="G1102" s="64">
        <v>1841</v>
      </c>
      <c r="H1102" s="322">
        <f t="shared" si="18"/>
        <v>0</v>
      </c>
      <c r="I1102" s="266" t="s">
        <v>30</v>
      </c>
    </row>
    <row r="1103" spans="1:9" ht="15.75" x14ac:dyDescent="0.25">
      <c r="A1103" s="269"/>
      <c r="B1103" s="537" t="s">
        <v>1626</v>
      </c>
      <c r="C1103" s="538" t="s">
        <v>3013</v>
      </c>
      <c r="D1103" s="266" t="s">
        <v>3120</v>
      </c>
      <c r="E1103" s="310">
        <v>4554</v>
      </c>
      <c r="F1103" s="39">
        <v>41776</v>
      </c>
      <c r="G1103" s="64">
        <v>4554</v>
      </c>
      <c r="H1103" s="322">
        <f t="shared" si="18"/>
        <v>0</v>
      </c>
      <c r="I1103" s="266" t="s">
        <v>30</v>
      </c>
    </row>
    <row r="1104" spans="1:9" ht="15.75" x14ac:dyDescent="0.25">
      <c r="A1104" s="269"/>
      <c r="B1104" s="537" t="s">
        <v>1627</v>
      </c>
      <c r="C1104" s="538" t="s">
        <v>3013</v>
      </c>
      <c r="D1104" s="266" t="s">
        <v>29</v>
      </c>
      <c r="E1104" s="310">
        <v>4365</v>
      </c>
      <c r="F1104" s="39">
        <v>41776</v>
      </c>
      <c r="G1104" s="64">
        <v>4365</v>
      </c>
      <c r="H1104" s="322">
        <f t="shared" si="18"/>
        <v>0</v>
      </c>
      <c r="I1104" s="266" t="s">
        <v>30</v>
      </c>
    </row>
    <row r="1105" spans="1:9" ht="15.75" x14ac:dyDescent="0.25">
      <c r="A1105" s="269"/>
      <c r="B1105" s="537" t="s">
        <v>1628</v>
      </c>
      <c r="C1105" s="538" t="s">
        <v>3013</v>
      </c>
      <c r="D1105" s="266" t="s">
        <v>47</v>
      </c>
      <c r="E1105" s="310">
        <v>2522</v>
      </c>
      <c r="F1105" s="39">
        <v>41776</v>
      </c>
      <c r="G1105" s="64">
        <v>2522</v>
      </c>
      <c r="H1105" s="322">
        <f t="shared" si="18"/>
        <v>0</v>
      </c>
      <c r="I1105" s="266" t="s">
        <v>30</v>
      </c>
    </row>
    <row r="1106" spans="1:9" ht="15.75" x14ac:dyDescent="0.25">
      <c r="A1106" s="269"/>
      <c r="B1106" s="537" t="s">
        <v>1629</v>
      </c>
      <c r="C1106" s="538" t="s">
        <v>3013</v>
      </c>
      <c r="D1106" s="266" t="s">
        <v>89</v>
      </c>
      <c r="E1106" s="310">
        <v>12906.5</v>
      </c>
      <c r="F1106" s="39">
        <v>41776</v>
      </c>
      <c r="G1106" s="64">
        <v>12906.5</v>
      </c>
      <c r="H1106" s="322">
        <f t="shared" si="18"/>
        <v>0</v>
      </c>
      <c r="I1106" s="266" t="s">
        <v>30</v>
      </c>
    </row>
    <row r="1107" spans="1:9" ht="15.75" x14ac:dyDescent="0.25">
      <c r="A1107" s="269"/>
      <c r="B1107" s="537" t="s">
        <v>1630</v>
      </c>
      <c r="C1107" s="538" t="s">
        <v>3013</v>
      </c>
      <c r="D1107" s="266" t="s">
        <v>3136</v>
      </c>
      <c r="E1107" s="310">
        <v>993.5</v>
      </c>
      <c r="F1107" s="39">
        <v>41776</v>
      </c>
      <c r="G1107" s="64">
        <v>993.5</v>
      </c>
      <c r="H1107" s="322">
        <f t="shared" si="18"/>
        <v>0</v>
      </c>
      <c r="I1107" s="266" t="s">
        <v>30</v>
      </c>
    </row>
    <row r="1108" spans="1:9" ht="15.75" x14ac:dyDescent="0.25">
      <c r="A1108" s="269"/>
      <c r="B1108" s="537" t="s">
        <v>1632</v>
      </c>
      <c r="C1108" s="538" t="s">
        <v>3013</v>
      </c>
      <c r="D1108" s="266" t="s">
        <v>108</v>
      </c>
      <c r="E1108" s="310">
        <v>9708</v>
      </c>
      <c r="F1108" s="39">
        <v>41776</v>
      </c>
      <c r="G1108" s="52">
        <v>9708</v>
      </c>
      <c r="H1108" s="322">
        <f t="shared" si="18"/>
        <v>0</v>
      </c>
      <c r="I1108" s="266" t="s">
        <v>30</v>
      </c>
    </row>
    <row r="1109" spans="1:9" ht="15.75" x14ac:dyDescent="0.25">
      <c r="A1109" s="269"/>
      <c r="B1109" s="537" t="s">
        <v>1634</v>
      </c>
      <c r="C1109" s="538" t="s">
        <v>3013</v>
      </c>
      <c r="D1109" s="266" t="s">
        <v>19</v>
      </c>
      <c r="E1109" s="310">
        <v>668822.30000000005</v>
      </c>
      <c r="F1109" s="536"/>
      <c r="G1109" s="506"/>
      <c r="H1109" s="322">
        <f t="shared" si="18"/>
        <v>668822.30000000005</v>
      </c>
      <c r="I1109" s="266"/>
    </row>
    <row r="1110" spans="1:9" x14ac:dyDescent="0.25">
      <c r="A1110" s="269"/>
      <c r="B1110" s="264" t="s">
        <v>1635</v>
      </c>
      <c r="C1110" s="349" t="s">
        <v>3228</v>
      </c>
      <c r="D1110" s="266" t="s">
        <v>130</v>
      </c>
      <c r="E1110" s="310">
        <v>6978</v>
      </c>
      <c r="F1110" s="39">
        <v>41777</v>
      </c>
      <c r="G1110" s="52">
        <v>6978</v>
      </c>
      <c r="H1110" s="322">
        <f t="shared" si="18"/>
        <v>0</v>
      </c>
      <c r="I1110" s="266" t="s">
        <v>21</v>
      </c>
    </row>
    <row r="1111" spans="1:9" x14ac:dyDescent="0.25">
      <c r="A1111" s="269"/>
      <c r="B1111" s="264" t="s">
        <v>1638</v>
      </c>
      <c r="C1111" s="349" t="s">
        <v>3228</v>
      </c>
      <c r="D1111" s="266" t="s">
        <v>237</v>
      </c>
      <c r="E1111" s="310">
        <v>10943.5</v>
      </c>
      <c r="F1111" s="39">
        <v>41775</v>
      </c>
      <c r="G1111" s="52">
        <v>10943.5</v>
      </c>
      <c r="H1111" s="322">
        <f t="shared" si="18"/>
        <v>0</v>
      </c>
      <c r="I1111" s="266" t="s">
        <v>21</v>
      </c>
    </row>
    <row r="1112" spans="1:9" x14ac:dyDescent="0.25">
      <c r="A1112" s="269"/>
      <c r="B1112" s="264" t="s">
        <v>1639</v>
      </c>
      <c r="C1112" s="349" t="s">
        <v>3228</v>
      </c>
      <c r="D1112" s="266" t="s">
        <v>129</v>
      </c>
      <c r="E1112" s="310">
        <v>2257</v>
      </c>
      <c r="F1112" s="39">
        <v>41775</v>
      </c>
      <c r="G1112" s="52">
        <v>2257</v>
      </c>
      <c r="H1112" s="322">
        <f t="shared" si="18"/>
        <v>0</v>
      </c>
      <c r="I1112" s="266"/>
    </row>
    <row r="1113" spans="1:9" x14ac:dyDescent="0.25">
      <c r="A1113" s="269"/>
      <c r="B1113" s="264" t="s">
        <v>1640</v>
      </c>
      <c r="C1113" s="349" t="s">
        <v>3228</v>
      </c>
      <c r="D1113" s="266" t="s">
        <v>215</v>
      </c>
      <c r="E1113" s="310">
        <v>301</v>
      </c>
      <c r="F1113" s="39">
        <v>41775</v>
      </c>
      <c r="G1113" s="52">
        <v>301</v>
      </c>
      <c r="H1113" s="322">
        <f t="shared" si="18"/>
        <v>0</v>
      </c>
      <c r="I1113" s="266"/>
    </row>
    <row r="1114" spans="1:9" x14ac:dyDescent="0.25">
      <c r="A1114" s="269"/>
      <c r="B1114" s="264" t="s">
        <v>1641</v>
      </c>
      <c r="C1114" s="349" t="s">
        <v>3228</v>
      </c>
      <c r="D1114" s="266" t="s">
        <v>366</v>
      </c>
      <c r="E1114" s="310">
        <v>2378</v>
      </c>
      <c r="F1114" s="39">
        <v>41775</v>
      </c>
      <c r="G1114" s="52">
        <v>2378</v>
      </c>
      <c r="H1114" s="322">
        <f t="shared" si="18"/>
        <v>0</v>
      </c>
      <c r="I1114" s="266" t="s">
        <v>21</v>
      </c>
    </row>
    <row r="1115" spans="1:9" x14ac:dyDescent="0.25">
      <c r="A1115" s="269"/>
      <c r="B1115" s="264" t="s">
        <v>1643</v>
      </c>
      <c r="C1115" s="349" t="s">
        <v>3228</v>
      </c>
      <c r="D1115" s="266" t="s">
        <v>78</v>
      </c>
      <c r="E1115" s="310">
        <v>4594</v>
      </c>
      <c r="F1115" s="39">
        <v>41776</v>
      </c>
      <c r="G1115" s="52">
        <v>4594</v>
      </c>
      <c r="H1115" s="322">
        <f t="shared" si="18"/>
        <v>0</v>
      </c>
      <c r="I1115" s="266" t="s">
        <v>12</v>
      </c>
    </row>
    <row r="1116" spans="1:9" x14ac:dyDescent="0.25">
      <c r="A1116" s="269"/>
      <c r="B1116" s="264" t="s">
        <v>1645</v>
      </c>
      <c r="C1116" s="349" t="s">
        <v>3228</v>
      </c>
      <c r="D1116" s="266" t="s">
        <v>136</v>
      </c>
      <c r="E1116" s="310">
        <v>2610.4</v>
      </c>
      <c r="F1116" s="39">
        <v>41775</v>
      </c>
      <c r="G1116" s="52">
        <v>2610.4</v>
      </c>
      <c r="H1116" s="322">
        <f t="shared" si="18"/>
        <v>0</v>
      </c>
      <c r="I1116" s="266"/>
    </row>
    <row r="1117" spans="1:9" x14ac:dyDescent="0.25">
      <c r="A1117" s="269"/>
      <c r="B1117" s="264" t="s">
        <v>1646</v>
      </c>
      <c r="C1117" s="349" t="s">
        <v>3228</v>
      </c>
      <c r="D1117" s="266" t="s">
        <v>233</v>
      </c>
      <c r="E1117" s="310">
        <v>2590.5</v>
      </c>
      <c r="F1117" s="39">
        <v>41776</v>
      </c>
      <c r="G1117" s="64">
        <v>2590.5</v>
      </c>
      <c r="H1117" s="322">
        <f t="shared" si="18"/>
        <v>0</v>
      </c>
      <c r="I1117" s="266" t="s">
        <v>12</v>
      </c>
    </row>
    <row r="1118" spans="1:9" x14ac:dyDescent="0.25">
      <c r="A1118" s="269"/>
      <c r="B1118" s="264" t="s">
        <v>1647</v>
      </c>
      <c r="C1118" s="349" t="s">
        <v>3228</v>
      </c>
      <c r="D1118" s="266" t="s">
        <v>348</v>
      </c>
      <c r="E1118" s="310">
        <v>1597.5</v>
      </c>
      <c r="F1118" s="39">
        <v>41776</v>
      </c>
      <c r="G1118" s="64">
        <v>1597.5</v>
      </c>
      <c r="H1118" s="322">
        <f t="shared" si="18"/>
        <v>0</v>
      </c>
      <c r="I1118" s="266" t="s">
        <v>12</v>
      </c>
    </row>
    <row r="1119" spans="1:9" x14ac:dyDescent="0.25">
      <c r="A1119" s="269"/>
      <c r="B1119" s="264" t="s">
        <v>1648</v>
      </c>
      <c r="C1119" s="349" t="s">
        <v>3228</v>
      </c>
      <c r="D1119" s="266" t="s">
        <v>231</v>
      </c>
      <c r="E1119" s="310">
        <v>2498.5</v>
      </c>
      <c r="F1119" s="39">
        <v>41776</v>
      </c>
      <c r="G1119" s="64">
        <v>2498.5</v>
      </c>
      <c r="H1119" s="322">
        <f t="shared" si="18"/>
        <v>0</v>
      </c>
      <c r="I1119" s="266" t="s">
        <v>12</v>
      </c>
    </row>
    <row r="1120" spans="1:9" x14ac:dyDescent="0.25">
      <c r="A1120" s="269"/>
      <c r="B1120" s="264" t="s">
        <v>1650</v>
      </c>
      <c r="C1120" s="349" t="s">
        <v>3228</v>
      </c>
      <c r="D1120" s="266" t="s">
        <v>2313</v>
      </c>
      <c r="E1120" s="310">
        <v>2651.5</v>
      </c>
      <c r="F1120" s="39">
        <v>41776</v>
      </c>
      <c r="G1120" s="64">
        <v>2651.5</v>
      </c>
      <c r="H1120" s="322">
        <f t="shared" si="18"/>
        <v>0</v>
      </c>
      <c r="I1120" s="266" t="s">
        <v>12</v>
      </c>
    </row>
    <row r="1121" spans="1:9" x14ac:dyDescent="0.25">
      <c r="A1121" s="269"/>
      <c r="B1121" s="264" t="s">
        <v>1652</v>
      </c>
      <c r="C1121" s="349" t="s">
        <v>3228</v>
      </c>
      <c r="D1121" s="266" t="s">
        <v>577</v>
      </c>
      <c r="E1121" s="310">
        <v>1617.5</v>
      </c>
      <c r="F1121" s="39">
        <v>41776</v>
      </c>
      <c r="G1121" s="64">
        <v>1617.5</v>
      </c>
      <c r="H1121" s="322">
        <f t="shared" si="18"/>
        <v>0</v>
      </c>
      <c r="I1121" s="266" t="s">
        <v>12</v>
      </c>
    </row>
    <row r="1122" spans="1:9" x14ac:dyDescent="0.25">
      <c r="A1122" s="269"/>
      <c r="B1122" s="264" t="s">
        <v>1653</v>
      </c>
      <c r="C1122" s="349" t="s">
        <v>3228</v>
      </c>
      <c r="D1122" s="266" t="s">
        <v>1843</v>
      </c>
      <c r="E1122" s="310">
        <v>11776.7</v>
      </c>
      <c r="F1122" s="39">
        <v>41776</v>
      </c>
      <c r="G1122" s="64">
        <v>11776.7</v>
      </c>
      <c r="H1122" s="322">
        <f t="shared" si="18"/>
        <v>0</v>
      </c>
      <c r="I1122" s="266" t="s">
        <v>12</v>
      </c>
    </row>
    <row r="1123" spans="1:9" x14ac:dyDescent="0.25">
      <c r="A1123" s="269"/>
      <c r="B1123" s="264" t="s">
        <v>1654</v>
      </c>
      <c r="C1123" s="349" t="s">
        <v>3228</v>
      </c>
      <c r="D1123" s="266" t="s">
        <v>193</v>
      </c>
      <c r="E1123" s="310">
        <v>13879.5</v>
      </c>
      <c r="F1123" s="39">
        <v>41777</v>
      </c>
      <c r="G1123" s="52">
        <v>13879.5</v>
      </c>
      <c r="H1123" s="322">
        <f t="shared" si="18"/>
        <v>0</v>
      </c>
      <c r="I1123" s="266" t="s">
        <v>12</v>
      </c>
    </row>
    <row r="1124" spans="1:9" x14ac:dyDescent="0.25">
      <c r="A1124" s="269"/>
      <c r="B1124" s="264" t="s">
        <v>1655</v>
      </c>
      <c r="C1124" s="349" t="s">
        <v>3228</v>
      </c>
      <c r="D1124" s="266" t="s">
        <v>99</v>
      </c>
      <c r="E1124" s="310">
        <v>2683</v>
      </c>
      <c r="F1124" s="39">
        <v>41776</v>
      </c>
      <c r="G1124" s="64">
        <v>2683</v>
      </c>
      <c r="H1124" s="322">
        <f t="shared" si="18"/>
        <v>0</v>
      </c>
      <c r="I1124" s="266" t="s">
        <v>12</v>
      </c>
    </row>
    <row r="1125" spans="1:9" x14ac:dyDescent="0.25">
      <c r="A1125" s="269"/>
      <c r="B1125" s="264" t="s">
        <v>1656</v>
      </c>
      <c r="C1125" s="349" t="s">
        <v>3228</v>
      </c>
      <c r="D1125" s="266" t="s">
        <v>1087</v>
      </c>
      <c r="E1125" s="310">
        <v>2218.5</v>
      </c>
      <c r="F1125" s="39">
        <v>41776</v>
      </c>
      <c r="G1125" s="64">
        <v>2218.5</v>
      </c>
      <c r="H1125" s="322">
        <f t="shared" si="18"/>
        <v>0</v>
      </c>
      <c r="I1125" s="266" t="s">
        <v>12</v>
      </c>
    </row>
    <row r="1126" spans="1:9" x14ac:dyDescent="0.25">
      <c r="A1126" s="269"/>
      <c r="B1126" s="264" t="s">
        <v>1657</v>
      </c>
      <c r="C1126" s="349" t="s">
        <v>3228</v>
      </c>
      <c r="D1126" s="266" t="s">
        <v>307</v>
      </c>
      <c r="E1126" s="310">
        <v>8944</v>
      </c>
      <c r="F1126" s="42" t="s">
        <v>3470</v>
      </c>
      <c r="G1126" s="64">
        <v>8944</v>
      </c>
      <c r="H1126" s="322">
        <f t="shared" si="18"/>
        <v>0</v>
      </c>
      <c r="I1126" s="266" t="s">
        <v>12</v>
      </c>
    </row>
    <row r="1127" spans="1:9" x14ac:dyDescent="0.25">
      <c r="A1127" s="269"/>
      <c r="B1127" s="264" t="s">
        <v>1658</v>
      </c>
      <c r="C1127" s="349" t="s">
        <v>3228</v>
      </c>
      <c r="D1127" s="266" t="s">
        <v>3229</v>
      </c>
      <c r="E1127" s="310">
        <v>813</v>
      </c>
      <c r="F1127" s="39">
        <v>41775</v>
      </c>
      <c r="G1127" s="52">
        <v>813</v>
      </c>
      <c r="H1127" s="322">
        <f t="shared" si="18"/>
        <v>0</v>
      </c>
      <c r="I1127" s="266"/>
    </row>
    <row r="1128" spans="1:9" x14ac:dyDescent="0.25">
      <c r="A1128" s="269"/>
      <c r="B1128" s="264" t="s">
        <v>1659</v>
      </c>
      <c r="C1128" s="349" t="s">
        <v>3228</v>
      </c>
      <c r="D1128" s="266" t="s">
        <v>51</v>
      </c>
      <c r="E1128" s="310">
        <v>2595</v>
      </c>
      <c r="F1128" s="39">
        <v>41775</v>
      </c>
      <c r="G1128" s="52">
        <v>2595</v>
      </c>
      <c r="H1128" s="322">
        <f t="shared" si="18"/>
        <v>0</v>
      </c>
      <c r="I1128" s="266"/>
    </row>
    <row r="1129" spans="1:9" x14ac:dyDescent="0.25">
      <c r="A1129" s="269"/>
      <c r="B1129" s="264" t="s">
        <v>1660</v>
      </c>
      <c r="C1129" s="349" t="s">
        <v>3228</v>
      </c>
      <c r="D1129" s="266" t="s">
        <v>133</v>
      </c>
      <c r="E1129" s="310">
        <v>32844</v>
      </c>
      <c r="F1129" s="55" t="s">
        <v>3230</v>
      </c>
      <c r="G1129" s="52">
        <v>32844</v>
      </c>
      <c r="H1129" s="322">
        <f t="shared" si="18"/>
        <v>0</v>
      </c>
      <c r="I1129" s="266"/>
    </row>
    <row r="1130" spans="1:9" x14ac:dyDescent="0.25">
      <c r="A1130" s="269"/>
      <c r="B1130" s="264" t="s">
        <v>1661</v>
      </c>
      <c r="C1130" s="349" t="s">
        <v>3228</v>
      </c>
      <c r="D1130" s="266" t="s">
        <v>772</v>
      </c>
      <c r="E1130" s="310">
        <v>5053.5</v>
      </c>
      <c r="F1130" s="39">
        <v>41775</v>
      </c>
      <c r="G1130" s="52">
        <v>5053.5</v>
      </c>
      <c r="H1130" s="322">
        <f t="shared" si="18"/>
        <v>0</v>
      </c>
      <c r="I1130" s="266"/>
    </row>
    <row r="1131" spans="1:9" x14ac:dyDescent="0.25">
      <c r="A1131" s="395"/>
      <c r="B1131" s="264" t="s">
        <v>1662</v>
      </c>
      <c r="C1131" s="349" t="s">
        <v>3228</v>
      </c>
      <c r="D1131" s="266" t="s">
        <v>503</v>
      </c>
      <c r="E1131" s="310">
        <v>6395</v>
      </c>
      <c r="F1131" s="39">
        <v>41777</v>
      </c>
      <c r="G1131" s="52">
        <v>6395</v>
      </c>
      <c r="H1131" s="322">
        <f t="shared" si="18"/>
        <v>0</v>
      </c>
      <c r="I1131" s="266"/>
    </row>
    <row r="1132" spans="1:9" x14ac:dyDescent="0.25">
      <c r="A1132" s="269"/>
      <c r="B1132" s="264" t="s">
        <v>1663</v>
      </c>
      <c r="C1132" s="349" t="s">
        <v>3228</v>
      </c>
      <c r="D1132" s="266" t="s">
        <v>88</v>
      </c>
      <c r="E1132" s="310">
        <v>2450</v>
      </c>
      <c r="F1132" s="39">
        <v>41776</v>
      </c>
      <c r="G1132" s="64">
        <v>2450</v>
      </c>
      <c r="H1132" s="322">
        <f t="shared" si="18"/>
        <v>0</v>
      </c>
      <c r="I1132" s="266" t="s">
        <v>27</v>
      </c>
    </row>
    <row r="1133" spans="1:9" x14ac:dyDescent="0.25">
      <c r="A1133" s="269"/>
      <c r="B1133" s="264" t="s">
        <v>1665</v>
      </c>
      <c r="C1133" s="349" t="s">
        <v>3228</v>
      </c>
      <c r="D1133" s="266" t="s">
        <v>147</v>
      </c>
      <c r="E1133" s="310">
        <v>7647.5</v>
      </c>
      <c r="F1133" s="39">
        <v>41776</v>
      </c>
      <c r="G1133" s="64">
        <v>7647.5</v>
      </c>
      <c r="H1133" s="322">
        <f t="shared" si="18"/>
        <v>0</v>
      </c>
      <c r="I1133" s="266" t="s">
        <v>217</v>
      </c>
    </row>
    <row r="1134" spans="1:9" x14ac:dyDescent="0.25">
      <c r="A1134" s="269"/>
      <c r="B1134" s="264" t="s">
        <v>1666</v>
      </c>
      <c r="C1134" s="349" t="s">
        <v>3228</v>
      </c>
      <c r="D1134" s="266" t="s">
        <v>85</v>
      </c>
      <c r="E1134" s="310">
        <v>10819</v>
      </c>
      <c r="F1134" s="39">
        <v>41776</v>
      </c>
      <c r="G1134" s="64">
        <v>10819</v>
      </c>
      <c r="H1134" s="322">
        <f t="shared" si="18"/>
        <v>0</v>
      </c>
      <c r="I1134" s="266" t="s">
        <v>27</v>
      </c>
    </row>
    <row r="1135" spans="1:9" x14ac:dyDescent="0.25">
      <c r="A1135" s="269"/>
      <c r="B1135" s="264" t="s">
        <v>1667</v>
      </c>
      <c r="C1135" s="349" t="s">
        <v>3228</v>
      </c>
      <c r="D1135" s="266" t="s">
        <v>545</v>
      </c>
      <c r="E1135" s="310">
        <v>23803</v>
      </c>
      <c r="F1135" s="39">
        <v>41776</v>
      </c>
      <c r="G1135" s="64">
        <v>23803</v>
      </c>
      <c r="H1135" s="322">
        <f t="shared" si="18"/>
        <v>0</v>
      </c>
      <c r="I1135" s="266"/>
    </row>
    <row r="1136" spans="1:9" x14ac:dyDescent="0.25">
      <c r="A1136" s="269"/>
      <c r="B1136" s="264" t="s">
        <v>1668</v>
      </c>
      <c r="C1136" s="349" t="s">
        <v>3228</v>
      </c>
      <c r="D1136" s="266" t="s">
        <v>144</v>
      </c>
      <c r="E1136" s="310">
        <v>4443.5</v>
      </c>
      <c r="F1136" s="39">
        <v>41776</v>
      </c>
      <c r="G1136" s="64">
        <v>4443.5</v>
      </c>
      <c r="H1136" s="322">
        <f t="shared" si="18"/>
        <v>0</v>
      </c>
      <c r="I1136" s="266" t="s">
        <v>3149</v>
      </c>
    </row>
    <row r="1137" spans="1:9" x14ac:dyDescent="0.25">
      <c r="A1137" s="269"/>
      <c r="B1137" s="264" t="s">
        <v>1671</v>
      </c>
      <c r="C1137" s="349" t="s">
        <v>3228</v>
      </c>
      <c r="D1137" s="266" t="s">
        <v>307</v>
      </c>
      <c r="E1137" s="310">
        <v>5418</v>
      </c>
      <c r="F1137" s="42" t="s">
        <v>3470</v>
      </c>
      <c r="G1137" s="64">
        <v>5418</v>
      </c>
      <c r="H1137" s="322">
        <f t="shared" si="18"/>
        <v>0</v>
      </c>
      <c r="I1137" s="266" t="s">
        <v>2867</v>
      </c>
    </row>
    <row r="1138" spans="1:9" x14ac:dyDescent="0.25">
      <c r="A1138" s="269"/>
      <c r="B1138" s="264" t="s">
        <v>1672</v>
      </c>
      <c r="C1138" s="349" t="s">
        <v>3228</v>
      </c>
      <c r="D1138" s="266" t="s">
        <v>92</v>
      </c>
      <c r="E1138" s="310">
        <v>4525</v>
      </c>
      <c r="F1138" s="39">
        <v>41776</v>
      </c>
      <c r="G1138" s="64">
        <v>4525</v>
      </c>
      <c r="H1138" s="322">
        <f t="shared" si="18"/>
        <v>0</v>
      </c>
      <c r="I1138" s="266" t="s">
        <v>27</v>
      </c>
    </row>
    <row r="1139" spans="1:9" x14ac:dyDescent="0.25">
      <c r="A1139" s="269"/>
      <c r="B1139" s="264" t="s">
        <v>1673</v>
      </c>
      <c r="C1139" s="349" t="s">
        <v>3228</v>
      </c>
      <c r="D1139" s="266" t="s">
        <v>240</v>
      </c>
      <c r="E1139" s="310">
        <v>47675</v>
      </c>
      <c r="F1139" s="42" t="s">
        <v>3231</v>
      </c>
      <c r="G1139" s="52">
        <v>47675</v>
      </c>
      <c r="H1139" s="322">
        <f t="shared" si="18"/>
        <v>0</v>
      </c>
      <c r="I1139" s="266" t="s">
        <v>27</v>
      </c>
    </row>
    <row r="1140" spans="1:9" x14ac:dyDescent="0.25">
      <c r="A1140" s="269"/>
      <c r="B1140" s="264" t="s">
        <v>1674</v>
      </c>
      <c r="C1140" s="349" t="s">
        <v>3228</v>
      </c>
      <c r="D1140" s="266" t="s">
        <v>244</v>
      </c>
      <c r="E1140" s="310">
        <v>20745</v>
      </c>
      <c r="F1140" s="329" t="s">
        <v>3232</v>
      </c>
      <c r="G1140" s="52">
        <v>20745</v>
      </c>
      <c r="H1140" s="322">
        <f t="shared" si="18"/>
        <v>0</v>
      </c>
      <c r="I1140" s="266" t="s">
        <v>27</v>
      </c>
    </row>
    <row r="1141" spans="1:9" x14ac:dyDescent="0.25">
      <c r="A1141" s="269"/>
      <c r="B1141" s="264" t="s">
        <v>1675</v>
      </c>
      <c r="C1141" s="349" t="s">
        <v>3228</v>
      </c>
      <c r="D1141" s="266" t="s">
        <v>11</v>
      </c>
      <c r="E1141" s="310">
        <v>64518</v>
      </c>
      <c r="F1141" s="42">
        <v>41796</v>
      </c>
      <c r="G1141" s="326">
        <v>64518</v>
      </c>
      <c r="H1141" s="322">
        <f t="shared" si="18"/>
        <v>0</v>
      </c>
      <c r="I1141" s="266" t="s">
        <v>65</v>
      </c>
    </row>
    <row r="1142" spans="1:9" x14ac:dyDescent="0.25">
      <c r="A1142" s="269"/>
      <c r="B1142" s="264" t="s">
        <v>1676</v>
      </c>
      <c r="C1142" s="349" t="s">
        <v>3228</v>
      </c>
      <c r="D1142" s="266" t="s">
        <v>149</v>
      </c>
      <c r="E1142" s="310">
        <v>17869.5</v>
      </c>
      <c r="F1142" s="55" t="s">
        <v>3233</v>
      </c>
      <c r="G1142" s="52">
        <v>17869.5</v>
      </c>
      <c r="H1142" s="322">
        <f t="shared" si="18"/>
        <v>0</v>
      </c>
      <c r="I1142" s="266" t="s">
        <v>27</v>
      </c>
    </row>
    <row r="1143" spans="1:9" x14ac:dyDescent="0.25">
      <c r="A1143" s="269"/>
      <c r="B1143" s="264" t="s">
        <v>1677</v>
      </c>
      <c r="C1143" s="349" t="s">
        <v>3228</v>
      </c>
      <c r="D1143" s="266" t="s">
        <v>766</v>
      </c>
      <c r="E1143" s="310">
        <v>3087</v>
      </c>
      <c r="F1143" s="39">
        <v>41776</v>
      </c>
      <c r="G1143" s="64">
        <v>3087</v>
      </c>
      <c r="H1143" s="322">
        <f t="shared" si="18"/>
        <v>0</v>
      </c>
      <c r="I1143" s="266" t="s">
        <v>27</v>
      </c>
    </row>
    <row r="1144" spans="1:9" x14ac:dyDescent="0.25">
      <c r="A1144" s="269"/>
      <c r="B1144" s="264" t="s">
        <v>1678</v>
      </c>
      <c r="C1144" s="349" t="s">
        <v>3228</v>
      </c>
      <c r="D1144" s="266" t="s">
        <v>346</v>
      </c>
      <c r="E1144" s="310">
        <v>3959</v>
      </c>
      <c r="F1144" s="39">
        <v>41776</v>
      </c>
      <c r="G1144" s="64">
        <v>3959</v>
      </c>
      <c r="H1144" s="322">
        <f t="shared" si="18"/>
        <v>0</v>
      </c>
      <c r="I1144" s="266" t="s">
        <v>27</v>
      </c>
    </row>
    <row r="1145" spans="1:9" x14ac:dyDescent="0.25">
      <c r="A1145" s="269"/>
      <c r="B1145" s="264" t="s">
        <v>1679</v>
      </c>
      <c r="C1145" s="349" t="s">
        <v>3228</v>
      </c>
      <c r="D1145" s="266" t="s">
        <v>185</v>
      </c>
      <c r="E1145" s="310">
        <v>37840.5</v>
      </c>
      <c r="F1145" s="39">
        <v>41776</v>
      </c>
      <c r="G1145" s="64">
        <v>37840.5</v>
      </c>
      <c r="H1145" s="322">
        <f t="shared" si="18"/>
        <v>0</v>
      </c>
      <c r="I1145" s="266" t="s">
        <v>27</v>
      </c>
    </row>
    <row r="1146" spans="1:9" x14ac:dyDescent="0.25">
      <c r="A1146" s="269"/>
      <c r="B1146" s="264" t="s">
        <v>1680</v>
      </c>
      <c r="C1146" s="349" t="s">
        <v>3228</v>
      </c>
      <c r="D1146" s="266" t="s">
        <v>8</v>
      </c>
      <c r="E1146" s="310">
        <v>1187</v>
      </c>
      <c r="F1146" s="39">
        <v>41775</v>
      </c>
      <c r="G1146" s="64">
        <v>1187</v>
      </c>
      <c r="H1146" s="322">
        <f t="shared" si="18"/>
        <v>0</v>
      </c>
      <c r="I1146" s="266"/>
    </row>
    <row r="1147" spans="1:9" x14ac:dyDescent="0.25">
      <c r="A1147" s="269"/>
      <c r="B1147" s="264" t="s">
        <v>1681</v>
      </c>
      <c r="C1147" s="349" t="s">
        <v>3228</v>
      </c>
      <c r="D1147" s="266" t="s">
        <v>3234</v>
      </c>
      <c r="E1147" s="310">
        <v>6227</v>
      </c>
      <c r="F1147" s="39">
        <v>41776</v>
      </c>
      <c r="G1147" s="52">
        <v>6227</v>
      </c>
      <c r="H1147" s="322">
        <f t="shared" si="18"/>
        <v>0</v>
      </c>
      <c r="I1147" s="266" t="s">
        <v>65</v>
      </c>
    </row>
    <row r="1148" spans="1:9" x14ac:dyDescent="0.25">
      <c r="A1148" s="269"/>
      <c r="B1148" s="264" t="s">
        <v>1682</v>
      </c>
      <c r="C1148" s="349" t="s">
        <v>3228</v>
      </c>
      <c r="D1148" s="266" t="s">
        <v>74</v>
      </c>
      <c r="E1148" s="310">
        <v>531</v>
      </c>
      <c r="F1148" s="39">
        <v>41775</v>
      </c>
      <c r="G1148" s="52">
        <v>531</v>
      </c>
      <c r="H1148" s="322">
        <f t="shared" si="18"/>
        <v>0</v>
      </c>
      <c r="I1148" s="266"/>
    </row>
    <row r="1149" spans="1:9" x14ac:dyDescent="0.25">
      <c r="A1149" s="269"/>
      <c r="B1149" s="264" t="s">
        <v>1683</v>
      </c>
      <c r="C1149" s="349" t="s">
        <v>3228</v>
      </c>
      <c r="D1149" s="266" t="s">
        <v>163</v>
      </c>
      <c r="E1149" s="310">
        <v>14030</v>
      </c>
      <c r="F1149" s="39">
        <v>41776</v>
      </c>
      <c r="G1149" s="52">
        <v>14030</v>
      </c>
      <c r="H1149" s="322">
        <f t="shared" si="18"/>
        <v>0</v>
      </c>
      <c r="I1149" s="266" t="s">
        <v>27</v>
      </c>
    </row>
    <row r="1150" spans="1:9" x14ac:dyDescent="0.25">
      <c r="A1150" s="269"/>
      <c r="B1150" s="264" t="s">
        <v>1685</v>
      </c>
      <c r="C1150" s="349" t="s">
        <v>3228</v>
      </c>
      <c r="D1150" s="266" t="s">
        <v>106</v>
      </c>
      <c r="E1150" s="310">
        <v>39360</v>
      </c>
      <c r="F1150" s="39">
        <v>41786</v>
      </c>
      <c r="G1150" s="52">
        <v>39360</v>
      </c>
      <c r="H1150" s="322">
        <f t="shared" si="18"/>
        <v>0</v>
      </c>
      <c r="I1150" s="266"/>
    </row>
    <row r="1151" spans="1:9" x14ac:dyDescent="0.25">
      <c r="A1151" s="269"/>
      <c r="B1151" s="264" t="s">
        <v>1687</v>
      </c>
      <c r="C1151" s="349" t="s">
        <v>3228</v>
      </c>
      <c r="D1151" s="266" t="s">
        <v>68</v>
      </c>
      <c r="E1151" s="310">
        <v>4077</v>
      </c>
      <c r="F1151" s="39">
        <v>41775</v>
      </c>
      <c r="G1151" s="52">
        <v>4077</v>
      </c>
      <c r="H1151" s="322">
        <f t="shared" si="18"/>
        <v>0</v>
      </c>
      <c r="I1151" s="266"/>
    </row>
    <row r="1152" spans="1:9" x14ac:dyDescent="0.25">
      <c r="A1152" s="269"/>
      <c r="B1152" s="264" t="s">
        <v>1688</v>
      </c>
      <c r="C1152" s="349" t="s">
        <v>3228</v>
      </c>
      <c r="D1152" s="266" t="s">
        <v>91</v>
      </c>
      <c r="E1152" s="310">
        <v>9638</v>
      </c>
      <c r="F1152" s="39">
        <v>41776</v>
      </c>
      <c r="G1152" s="52">
        <v>9638</v>
      </c>
      <c r="H1152" s="322">
        <f t="shared" si="18"/>
        <v>0</v>
      </c>
      <c r="I1152" s="266" t="s">
        <v>27</v>
      </c>
    </row>
    <row r="1153" spans="1:9" x14ac:dyDescent="0.25">
      <c r="A1153" s="269"/>
      <c r="B1153" s="264" t="s">
        <v>1689</v>
      </c>
      <c r="C1153" s="349" t="s">
        <v>3228</v>
      </c>
      <c r="D1153" s="266" t="s">
        <v>14</v>
      </c>
      <c r="E1153" s="310">
        <v>12060</v>
      </c>
      <c r="F1153" s="39">
        <v>41777</v>
      </c>
      <c r="G1153" s="52">
        <v>12060</v>
      </c>
      <c r="H1153" s="322">
        <f t="shared" si="18"/>
        <v>0</v>
      </c>
      <c r="I1153" s="266"/>
    </row>
    <row r="1154" spans="1:9" x14ac:dyDescent="0.25">
      <c r="A1154" s="269"/>
      <c r="B1154" s="264" t="s">
        <v>1690</v>
      </c>
      <c r="C1154" s="349" t="s">
        <v>3228</v>
      </c>
      <c r="D1154" s="266" t="s">
        <v>21</v>
      </c>
      <c r="E1154" s="310">
        <v>216</v>
      </c>
      <c r="F1154" s="39">
        <v>41775</v>
      </c>
      <c r="G1154" s="52">
        <v>216</v>
      </c>
      <c r="H1154" s="322">
        <f t="shared" si="18"/>
        <v>0</v>
      </c>
      <c r="I1154" s="266"/>
    </row>
    <row r="1155" spans="1:9" x14ac:dyDescent="0.25">
      <c r="A1155" s="269"/>
      <c r="B1155" s="264" t="s">
        <v>1691</v>
      </c>
      <c r="C1155" s="349" t="s">
        <v>3228</v>
      </c>
      <c r="D1155" s="266" t="s">
        <v>152</v>
      </c>
      <c r="E1155" s="310">
        <v>7470</v>
      </c>
      <c r="F1155" s="39">
        <v>41775</v>
      </c>
      <c r="G1155" s="52">
        <v>7470</v>
      </c>
      <c r="H1155" s="322">
        <f t="shared" si="18"/>
        <v>0</v>
      </c>
      <c r="I1155" s="266"/>
    </row>
    <row r="1156" spans="1:9" x14ac:dyDescent="0.25">
      <c r="A1156" s="269"/>
      <c r="B1156" s="264" t="s">
        <v>1692</v>
      </c>
      <c r="C1156" s="349" t="s">
        <v>3228</v>
      </c>
      <c r="D1156" s="266" t="s">
        <v>62</v>
      </c>
      <c r="E1156" s="310">
        <v>20437</v>
      </c>
      <c r="F1156" s="39">
        <v>41777</v>
      </c>
      <c r="G1156" s="52">
        <v>20437</v>
      </c>
      <c r="H1156" s="322">
        <f t="shared" si="18"/>
        <v>0</v>
      </c>
      <c r="I1156" s="266" t="s">
        <v>217</v>
      </c>
    </row>
    <row r="1157" spans="1:9" x14ac:dyDescent="0.25">
      <c r="A1157" s="269"/>
      <c r="B1157" s="264" t="s">
        <v>1694</v>
      </c>
      <c r="C1157" s="349" t="s">
        <v>3228</v>
      </c>
      <c r="D1157" s="266" t="s">
        <v>494</v>
      </c>
      <c r="E1157" s="310">
        <v>200</v>
      </c>
      <c r="F1157" s="39">
        <v>41775</v>
      </c>
      <c r="G1157" s="52">
        <v>200</v>
      </c>
      <c r="H1157" s="322">
        <f t="shared" si="18"/>
        <v>0</v>
      </c>
      <c r="I1157" s="266"/>
    </row>
    <row r="1158" spans="1:9" x14ac:dyDescent="0.25">
      <c r="A1158" s="269"/>
      <c r="B1158" s="264" t="s">
        <v>1695</v>
      </c>
      <c r="C1158" s="349" t="s">
        <v>3228</v>
      </c>
      <c r="D1158" s="266" t="s">
        <v>269</v>
      </c>
      <c r="E1158" s="310">
        <v>10845</v>
      </c>
      <c r="F1158" s="39">
        <v>41775</v>
      </c>
      <c r="G1158" s="52">
        <v>10845</v>
      </c>
      <c r="H1158" s="322">
        <f t="shared" si="18"/>
        <v>0</v>
      </c>
      <c r="I1158" s="266"/>
    </row>
    <row r="1159" spans="1:9" x14ac:dyDescent="0.25">
      <c r="A1159" s="269">
        <v>41776</v>
      </c>
      <c r="B1159" s="264" t="s">
        <v>1696</v>
      </c>
      <c r="C1159" s="349" t="s">
        <v>3228</v>
      </c>
      <c r="D1159" s="266" t="s">
        <v>3136</v>
      </c>
      <c r="E1159" s="310">
        <v>9715</v>
      </c>
      <c r="F1159" s="39">
        <v>41776</v>
      </c>
      <c r="G1159" s="52">
        <v>9715</v>
      </c>
      <c r="H1159" s="322">
        <f t="shared" ref="H1159:H1222" si="19">E1159-G1159</f>
        <v>0</v>
      </c>
      <c r="I1159" s="266" t="s">
        <v>217</v>
      </c>
    </row>
    <row r="1160" spans="1:9" x14ac:dyDescent="0.25">
      <c r="A1160" s="269"/>
      <c r="B1160" s="264" t="s">
        <v>1697</v>
      </c>
      <c r="C1160" s="349" t="s">
        <v>3228</v>
      </c>
      <c r="D1160" s="266" t="s">
        <v>147</v>
      </c>
      <c r="E1160" s="310">
        <v>13001</v>
      </c>
      <c r="F1160" s="39">
        <v>41779</v>
      </c>
      <c r="G1160" s="52">
        <v>13001</v>
      </c>
      <c r="H1160" s="322">
        <f t="shared" si="19"/>
        <v>0</v>
      </c>
      <c r="I1160" s="66"/>
    </row>
    <row r="1161" spans="1:9" x14ac:dyDescent="0.25">
      <c r="A1161" s="269"/>
      <c r="B1161" s="264" t="s">
        <v>1698</v>
      </c>
      <c r="C1161" s="349" t="s">
        <v>3228</v>
      </c>
      <c r="D1161" s="266" t="s">
        <v>28</v>
      </c>
      <c r="E1161" s="310">
        <v>7275</v>
      </c>
      <c r="F1161" s="39">
        <v>41776</v>
      </c>
      <c r="G1161" s="52">
        <v>7275</v>
      </c>
      <c r="H1161" s="322">
        <f t="shared" si="19"/>
        <v>0</v>
      </c>
      <c r="I1161" s="266"/>
    </row>
    <row r="1162" spans="1:9" x14ac:dyDescent="0.25">
      <c r="A1162" s="269"/>
      <c r="B1162" s="264" t="s">
        <v>1699</v>
      </c>
      <c r="C1162" s="349" t="s">
        <v>3228</v>
      </c>
      <c r="D1162" s="266" t="s">
        <v>3134</v>
      </c>
      <c r="E1162" s="310">
        <v>1045</v>
      </c>
      <c r="F1162" s="39">
        <v>41776</v>
      </c>
      <c r="G1162" s="52">
        <v>1045</v>
      </c>
      <c r="H1162" s="322">
        <f t="shared" si="19"/>
        <v>0</v>
      </c>
      <c r="I1162" s="66"/>
    </row>
    <row r="1163" spans="1:9" x14ac:dyDescent="0.25">
      <c r="A1163" s="269"/>
      <c r="B1163" s="264" t="s">
        <v>1700</v>
      </c>
      <c r="C1163" s="349" t="s">
        <v>3228</v>
      </c>
      <c r="D1163" s="266" t="s">
        <v>215</v>
      </c>
      <c r="E1163" s="310">
        <v>4838.5</v>
      </c>
      <c r="F1163" s="39">
        <v>41776</v>
      </c>
      <c r="G1163" s="52">
        <v>4838.5</v>
      </c>
      <c r="H1163" s="322">
        <f t="shared" si="19"/>
        <v>0</v>
      </c>
      <c r="I1163" s="266"/>
    </row>
    <row r="1164" spans="1:9" x14ac:dyDescent="0.25">
      <c r="A1164" s="269"/>
      <c r="B1164" s="264" t="s">
        <v>1701</v>
      </c>
      <c r="C1164" s="349" t="s">
        <v>3228</v>
      </c>
      <c r="D1164" s="266" t="s">
        <v>269</v>
      </c>
      <c r="E1164" s="310">
        <v>2154</v>
      </c>
      <c r="F1164" s="39">
        <v>41776</v>
      </c>
      <c r="G1164" s="52">
        <v>2154</v>
      </c>
      <c r="H1164" s="322">
        <f t="shared" si="19"/>
        <v>0</v>
      </c>
      <c r="I1164" s="266"/>
    </row>
    <row r="1165" spans="1:9" x14ac:dyDescent="0.25">
      <c r="A1165" s="269"/>
      <c r="B1165" s="264" t="s">
        <v>1702</v>
      </c>
      <c r="C1165" s="349" t="s">
        <v>3228</v>
      </c>
      <c r="D1165" s="266" t="s">
        <v>374</v>
      </c>
      <c r="E1165" s="310">
        <v>8752</v>
      </c>
      <c r="F1165" s="39">
        <v>41776</v>
      </c>
      <c r="G1165" s="52">
        <v>8752</v>
      </c>
      <c r="H1165" s="322">
        <f t="shared" si="19"/>
        <v>0</v>
      </c>
      <c r="I1165" s="266"/>
    </row>
    <row r="1166" spans="1:9" x14ac:dyDescent="0.25">
      <c r="A1166" s="269"/>
      <c r="B1166" s="264" t="s">
        <v>1703</v>
      </c>
      <c r="C1166" s="349" t="s">
        <v>3228</v>
      </c>
      <c r="D1166" s="266" t="s">
        <v>106</v>
      </c>
      <c r="E1166" s="310">
        <v>138383</v>
      </c>
      <c r="F1166" s="39">
        <v>41780</v>
      </c>
      <c r="G1166" s="52">
        <v>138383</v>
      </c>
      <c r="H1166" s="322">
        <f t="shared" si="19"/>
        <v>0</v>
      </c>
      <c r="I1166" s="266" t="s">
        <v>217</v>
      </c>
    </row>
    <row r="1167" spans="1:9" x14ac:dyDescent="0.25">
      <c r="A1167" s="269"/>
      <c r="B1167" s="264" t="s">
        <v>1704</v>
      </c>
      <c r="C1167" s="349" t="s">
        <v>3228</v>
      </c>
      <c r="D1167" s="266" t="s">
        <v>206</v>
      </c>
      <c r="E1167" s="310">
        <v>1575</v>
      </c>
      <c r="F1167" s="39">
        <v>41777</v>
      </c>
      <c r="G1167" s="52">
        <v>1575</v>
      </c>
      <c r="H1167" s="322">
        <f t="shared" si="19"/>
        <v>0</v>
      </c>
      <c r="I1167" s="266" t="s">
        <v>30</v>
      </c>
    </row>
    <row r="1168" spans="1:9" x14ac:dyDescent="0.25">
      <c r="A1168" s="269"/>
      <c r="B1168" s="264" t="s">
        <v>1705</v>
      </c>
      <c r="C1168" s="349" t="s">
        <v>3228</v>
      </c>
      <c r="D1168" s="266" t="s">
        <v>1793</v>
      </c>
      <c r="E1168" s="310">
        <v>3195</v>
      </c>
      <c r="F1168" s="39">
        <v>41777</v>
      </c>
      <c r="G1168" s="52">
        <v>3195</v>
      </c>
      <c r="H1168" s="322">
        <f t="shared" si="19"/>
        <v>0</v>
      </c>
      <c r="I1168" s="266" t="s">
        <v>30</v>
      </c>
    </row>
    <row r="1169" spans="1:9" x14ac:dyDescent="0.25">
      <c r="A1169" s="269"/>
      <c r="B1169" s="264" t="s">
        <v>1706</v>
      </c>
      <c r="C1169" s="349" t="s">
        <v>3228</v>
      </c>
      <c r="D1169" s="266" t="s">
        <v>639</v>
      </c>
      <c r="E1169" s="310">
        <v>2457</v>
      </c>
      <c r="F1169" s="39">
        <v>41776</v>
      </c>
      <c r="G1169" s="52">
        <v>2457</v>
      </c>
      <c r="H1169" s="322">
        <f t="shared" si="19"/>
        <v>0</v>
      </c>
      <c r="I1169" s="266"/>
    </row>
    <row r="1170" spans="1:9" x14ac:dyDescent="0.25">
      <c r="A1170" s="269"/>
      <c r="B1170" s="264" t="s">
        <v>1707</v>
      </c>
      <c r="C1170" s="349" t="s">
        <v>3228</v>
      </c>
      <c r="D1170" s="266" t="s">
        <v>16</v>
      </c>
      <c r="E1170" s="310">
        <v>56795.199999999997</v>
      </c>
      <c r="F1170" s="536"/>
      <c r="G1170" s="506"/>
      <c r="H1170" s="322">
        <f t="shared" si="19"/>
        <v>56795.199999999997</v>
      </c>
      <c r="I1170" s="266" t="s">
        <v>21</v>
      </c>
    </row>
    <row r="1171" spans="1:9" x14ac:dyDescent="0.25">
      <c r="A1171" s="269"/>
      <c r="B1171" s="264" t="s">
        <v>1709</v>
      </c>
      <c r="C1171" s="349" t="s">
        <v>3228</v>
      </c>
      <c r="D1171" s="266" t="s">
        <v>106</v>
      </c>
      <c r="E1171" s="310">
        <v>234360</v>
      </c>
      <c r="F1171" s="39">
        <v>41780</v>
      </c>
      <c r="G1171" s="52">
        <v>234360</v>
      </c>
      <c r="H1171" s="322">
        <f t="shared" si="19"/>
        <v>0</v>
      </c>
      <c r="I1171" s="266" t="s">
        <v>217</v>
      </c>
    </row>
    <row r="1172" spans="1:9" x14ac:dyDescent="0.25">
      <c r="A1172" s="269"/>
      <c r="B1172" s="264" t="s">
        <v>1711</v>
      </c>
      <c r="C1172" s="349" t="s">
        <v>3228</v>
      </c>
      <c r="D1172" s="266" t="s">
        <v>116</v>
      </c>
      <c r="E1172" s="310">
        <v>6056</v>
      </c>
      <c r="F1172" s="39">
        <v>41776</v>
      </c>
      <c r="G1172" s="52">
        <v>6056</v>
      </c>
      <c r="H1172" s="322">
        <f t="shared" si="19"/>
        <v>0</v>
      </c>
      <c r="I1172" s="266"/>
    </row>
    <row r="1173" spans="1:9" x14ac:dyDescent="0.25">
      <c r="A1173" s="269"/>
      <c r="B1173" s="264" t="s">
        <v>1712</v>
      </c>
      <c r="C1173" s="349" t="s">
        <v>3228</v>
      </c>
      <c r="D1173" s="266" t="s">
        <v>8</v>
      </c>
      <c r="E1173" s="310">
        <v>4720</v>
      </c>
      <c r="F1173" s="39">
        <v>41776</v>
      </c>
      <c r="G1173" s="52">
        <v>4720</v>
      </c>
      <c r="H1173" s="322">
        <f t="shared" si="19"/>
        <v>0</v>
      </c>
      <c r="I1173" s="266"/>
    </row>
    <row r="1174" spans="1:9" x14ac:dyDescent="0.25">
      <c r="A1174" s="269"/>
      <c r="B1174" s="264" t="s">
        <v>1713</v>
      </c>
      <c r="C1174" s="349" t="s">
        <v>3228</v>
      </c>
      <c r="D1174" s="266" t="s">
        <v>11</v>
      </c>
      <c r="E1174" s="310">
        <v>35787</v>
      </c>
      <c r="F1174" s="42">
        <v>41796</v>
      </c>
      <c r="G1174" s="326">
        <v>35787</v>
      </c>
      <c r="H1174" s="322">
        <f t="shared" si="19"/>
        <v>0</v>
      </c>
      <c r="I1174" s="266" t="s">
        <v>65</v>
      </c>
    </row>
    <row r="1175" spans="1:9" x14ac:dyDescent="0.25">
      <c r="A1175" s="269"/>
      <c r="B1175" s="264" t="s">
        <v>1715</v>
      </c>
      <c r="C1175" s="349" t="s">
        <v>3228</v>
      </c>
      <c r="D1175" s="266" t="s">
        <v>106</v>
      </c>
      <c r="E1175" s="310">
        <v>73830</v>
      </c>
      <c r="F1175" s="76">
        <v>41822</v>
      </c>
      <c r="G1175" s="80">
        <v>73830</v>
      </c>
      <c r="H1175" s="322">
        <f t="shared" si="19"/>
        <v>0</v>
      </c>
      <c r="I1175" s="266" t="s">
        <v>217</v>
      </c>
    </row>
    <row r="1176" spans="1:9" x14ac:dyDescent="0.25">
      <c r="A1176" s="269"/>
      <c r="B1176" s="264" t="s">
        <v>1716</v>
      </c>
      <c r="C1176" s="349" t="s">
        <v>3228</v>
      </c>
      <c r="D1176" s="266" t="s">
        <v>64</v>
      </c>
      <c r="E1176" s="310">
        <v>4479</v>
      </c>
      <c r="F1176" s="39">
        <v>41776</v>
      </c>
      <c r="G1176" s="52">
        <v>4479</v>
      </c>
      <c r="H1176" s="322">
        <f t="shared" si="19"/>
        <v>0</v>
      </c>
      <c r="I1176" s="266" t="s">
        <v>65</v>
      </c>
    </row>
    <row r="1177" spans="1:9" x14ac:dyDescent="0.25">
      <c r="A1177" s="269"/>
      <c r="B1177" s="264" t="s">
        <v>1717</v>
      </c>
      <c r="C1177" s="349" t="s">
        <v>3228</v>
      </c>
      <c r="D1177" s="266" t="s">
        <v>64</v>
      </c>
      <c r="E1177" s="310">
        <v>3389</v>
      </c>
      <c r="F1177" s="39">
        <v>41776</v>
      </c>
      <c r="G1177" s="52">
        <v>3389</v>
      </c>
      <c r="H1177" s="322">
        <f t="shared" si="19"/>
        <v>0</v>
      </c>
      <c r="I1177" s="266" t="s">
        <v>65</v>
      </c>
    </row>
    <row r="1178" spans="1:9" x14ac:dyDescent="0.25">
      <c r="A1178" s="269"/>
      <c r="B1178" s="264" t="s">
        <v>1718</v>
      </c>
      <c r="C1178" s="349" t="s">
        <v>3228</v>
      </c>
      <c r="D1178" s="266" t="s">
        <v>22</v>
      </c>
      <c r="E1178" s="310">
        <v>6787</v>
      </c>
      <c r="F1178" s="39">
        <v>41776</v>
      </c>
      <c r="G1178" s="52">
        <v>6787</v>
      </c>
      <c r="H1178" s="322">
        <f t="shared" si="19"/>
        <v>0</v>
      </c>
      <c r="I1178" s="266"/>
    </row>
    <row r="1179" spans="1:9" x14ac:dyDescent="0.25">
      <c r="A1179" s="269"/>
      <c r="B1179" s="264" t="s">
        <v>1719</v>
      </c>
      <c r="C1179" s="349" t="s">
        <v>3228</v>
      </c>
      <c r="D1179" s="266" t="s">
        <v>66</v>
      </c>
      <c r="E1179" s="310">
        <v>1356</v>
      </c>
      <c r="F1179" s="39">
        <v>41777</v>
      </c>
      <c r="G1179" s="52">
        <v>1356</v>
      </c>
      <c r="H1179" s="322">
        <f t="shared" si="19"/>
        <v>0</v>
      </c>
      <c r="I1179" s="266" t="s">
        <v>3149</v>
      </c>
    </row>
    <row r="1180" spans="1:9" x14ac:dyDescent="0.25">
      <c r="A1180" s="269"/>
      <c r="B1180" s="264" t="s">
        <v>1720</v>
      </c>
      <c r="C1180" s="349" t="s">
        <v>3228</v>
      </c>
      <c r="D1180" s="266" t="s">
        <v>8</v>
      </c>
      <c r="E1180" s="310">
        <v>623</v>
      </c>
      <c r="F1180" s="39">
        <v>41776</v>
      </c>
      <c r="G1180" s="52">
        <v>623</v>
      </c>
      <c r="H1180" s="322">
        <f t="shared" si="19"/>
        <v>0</v>
      </c>
      <c r="I1180" s="266"/>
    </row>
    <row r="1181" spans="1:9" x14ac:dyDescent="0.25">
      <c r="A1181" s="269"/>
      <c r="B1181" s="264" t="s">
        <v>1721</v>
      </c>
      <c r="C1181" s="349" t="s">
        <v>3228</v>
      </c>
      <c r="D1181" s="266" t="s">
        <v>66</v>
      </c>
      <c r="E1181" s="310">
        <v>365</v>
      </c>
      <c r="F1181" s="39">
        <v>41777</v>
      </c>
      <c r="G1181" s="52">
        <v>365</v>
      </c>
      <c r="H1181" s="322">
        <f t="shared" si="19"/>
        <v>0</v>
      </c>
      <c r="I1181" s="266" t="s">
        <v>994</v>
      </c>
    </row>
    <row r="1182" spans="1:9" x14ac:dyDescent="0.25">
      <c r="A1182" s="269"/>
      <c r="B1182" s="264" t="s">
        <v>1722</v>
      </c>
      <c r="C1182" s="349" t="s">
        <v>3228</v>
      </c>
      <c r="D1182" s="266" t="s">
        <v>123</v>
      </c>
      <c r="E1182" s="310">
        <v>4537</v>
      </c>
      <c r="F1182" s="43" t="s">
        <v>3235</v>
      </c>
      <c r="G1182" s="52">
        <v>4537</v>
      </c>
      <c r="H1182" s="322">
        <f t="shared" si="19"/>
        <v>0</v>
      </c>
      <c r="I1182" s="266"/>
    </row>
    <row r="1183" spans="1:9" x14ac:dyDescent="0.25">
      <c r="A1183" s="269"/>
      <c r="B1183" s="264" t="s">
        <v>1723</v>
      </c>
      <c r="C1183" s="349" t="s">
        <v>3228</v>
      </c>
      <c r="D1183" s="266" t="s">
        <v>34</v>
      </c>
      <c r="E1183" s="310">
        <v>2035</v>
      </c>
      <c r="F1183" s="43" t="s">
        <v>3236</v>
      </c>
      <c r="G1183" s="52">
        <v>2035</v>
      </c>
      <c r="H1183" s="322">
        <f t="shared" si="19"/>
        <v>0</v>
      </c>
      <c r="I1183" s="266" t="s">
        <v>30</v>
      </c>
    </row>
    <row r="1184" spans="1:9" x14ac:dyDescent="0.25">
      <c r="A1184" s="269"/>
      <c r="B1184" s="264" t="s">
        <v>1724</v>
      </c>
      <c r="C1184" s="349" t="s">
        <v>3228</v>
      </c>
      <c r="D1184" s="266" t="s">
        <v>29</v>
      </c>
      <c r="E1184" s="310">
        <v>4782</v>
      </c>
      <c r="F1184" s="39">
        <v>41777</v>
      </c>
      <c r="G1184" s="52">
        <v>4782</v>
      </c>
      <c r="H1184" s="322">
        <f t="shared" si="19"/>
        <v>0</v>
      </c>
      <c r="I1184" s="266" t="s">
        <v>30</v>
      </c>
    </row>
    <row r="1185" spans="1:9" x14ac:dyDescent="0.25">
      <c r="A1185" s="269"/>
      <c r="B1185" s="264" t="s">
        <v>1726</v>
      </c>
      <c r="C1185" s="349" t="s">
        <v>3228</v>
      </c>
      <c r="D1185" s="266" t="s">
        <v>47</v>
      </c>
      <c r="E1185" s="310">
        <v>3643</v>
      </c>
      <c r="F1185" s="39">
        <v>41777</v>
      </c>
      <c r="G1185" s="52">
        <v>3643</v>
      </c>
      <c r="H1185" s="322">
        <f t="shared" si="19"/>
        <v>0</v>
      </c>
      <c r="I1185" s="266" t="s">
        <v>30</v>
      </c>
    </row>
    <row r="1186" spans="1:9" x14ac:dyDescent="0.25">
      <c r="A1186" s="269"/>
      <c r="B1186" s="264" t="s">
        <v>1727</v>
      </c>
      <c r="C1186" s="349" t="s">
        <v>3228</v>
      </c>
      <c r="D1186" s="266" t="s">
        <v>215</v>
      </c>
      <c r="E1186" s="310">
        <v>592</v>
      </c>
      <c r="F1186" s="39">
        <v>41776</v>
      </c>
      <c r="G1186" s="52">
        <v>592</v>
      </c>
      <c r="H1186" s="322">
        <f t="shared" si="19"/>
        <v>0</v>
      </c>
      <c r="I1186" s="266"/>
    </row>
    <row r="1187" spans="1:9" x14ac:dyDescent="0.25">
      <c r="A1187" s="269"/>
      <c r="B1187" s="264" t="s">
        <v>1728</v>
      </c>
      <c r="C1187" s="349" t="s">
        <v>3228</v>
      </c>
      <c r="D1187" s="266" t="s">
        <v>183</v>
      </c>
      <c r="E1187" s="310">
        <v>3615</v>
      </c>
      <c r="F1187" s="39">
        <v>41777</v>
      </c>
      <c r="G1187" s="52">
        <v>3615</v>
      </c>
      <c r="H1187" s="322">
        <f t="shared" si="19"/>
        <v>0</v>
      </c>
      <c r="I1187" s="266" t="s">
        <v>30</v>
      </c>
    </row>
    <row r="1188" spans="1:9" x14ac:dyDescent="0.25">
      <c r="A1188" s="269"/>
      <c r="B1188" s="264" t="s">
        <v>1729</v>
      </c>
      <c r="C1188" s="349" t="s">
        <v>3228</v>
      </c>
      <c r="D1188" s="266" t="s">
        <v>123</v>
      </c>
      <c r="E1188" s="310">
        <v>88</v>
      </c>
      <c r="F1188" s="390" t="s">
        <v>3237</v>
      </c>
      <c r="G1188" s="52">
        <v>88</v>
      </c>
      <c r="H1188" s="322">
        <f t="shared" si="19"/>
        <v>0</v>
      </c>
      <c r="I1188" s="266"/>
    </row>
    <row r="1189" spans="1:9" x14ac:dyDescent="0.25">
      <c r="A1189" s="269"/>
      <c r="B1189" s="264" t="s">
        <v>1730</v>
      </c>
      <c r="C1189" s="349" t="s">
        <v>3228</v>
      </c>
      <c r="D1189" s="266" t="s">
        <v>3238</v>
      </c>
      <c r="E1189" s="310">
        <v>3516</v>
      </c>
      <c r="F1189" s="39">
        <v>41776</v>
      </c>
      <c r="G1189" s="52">
        <v>3516</v>
      </c>
      <c r="H1189" s="322">
        <f t="shared" si="19"/>
        <v>0</v>
      </c>
      <c r="I1189" s="266"/>
    </row>
    <row r="1190" spans="1:9" x14ac:dyDescent="0.25">
      <c r="A1190" s="269"/>
      <c r="B1190" s="264" t="s">
        <v>1731</v>
      </c>
      <c r="C1190" s="349" t="s">
        <v>3228</v>
      </c>
      <c r="D1190" s="266" t="s">
        <v>3120</v>
      </c>
      <c r="E1190" s="310">
        <v>8979.5</v>
      </c>
      <c r="F1190" s="39">
        <v>41777</v>
      </c>
      <c r="G1190" s="52">
        <v>8979.5</v>
      </c>
      <c r="H1190" s="322">
        <f t="shared" si="19"/>
        <v>0</v>
      </c>
      <c r="I1190" s="266" t="s">
        <v>30</v>
      </c>
    </row>
    <row r="1191" spans="1:9" x14ac:dyDescent="0.25">
      <c r="A1191" s="269"/>
      <c r="B1191" s="264" t="s">
        <v>1732</v>
      </c>
      <c r="C1191" s="349" t="s">
        <v>3228</v>
      </c>
      <c r="D1191" s="266" t="s">
        <v>287</v>
      </c>
      <c r="E1191" s="310">
        <v>2776.5</v>
      </c>
      <c r="F1191" s="39">
        <v>41777</v>
      </c>
      <c r="G1191" s="52">
        <v>2776.5</v>
      </c>
      <c r="H1191" s="322">
        <f t="shared" si="19"/>
        <v>0</v>
      </c>
      <c r="I1191" s="266" t="s">
        <v>30</v>
      </c>
    </row>
    <row r="1192" spans="1:9" x14ac:dyDescent="0.25">
      <c r="A1192" s="269"/>
      <c r="B1192" s="264" t="s">
        <v>1733</v>
      </c>
      <c r="C1192" s="349" t="s">
        <v>3228</v>
      </c>
      <c r="D1192" s="266" t="s">
        <v>2976</v>
      </c>
      <c r="E1192" s="310">
        <v>26057</v>
      </c>
      <c r="F1192" s="39">
        <v>41776</v>
      </c>
      <c r="G1192" s="52">
        <v>26057</v>
      </c>
      <c r="H1192" s="322">
        <f t="shared" si="19"/>
        <v>0</v>
      </c>
      <c r="I1192" s="266"/>
    </row>
    <row r="1193" spans="1:9" x14ac:dyDescent="0.25">
      <c r="A1193" s="269"/>
      <c r="B1193" s="264" t="s">
        <v>1734</v>
      </c>
      <c r="C1193" s="349" t="s">
        <v>3228</v>
      </c>
      <c r="D1193" s="266" t="s">
        <v>2427</v>
      </c>
      <c r="E1193" s="310">
        <v>699</v>
      </c>
      <c r="F1193" s="39">
        <v>41777</v>
      </c>
      <c r="G1193" s="52">
        <v>699</v>
      </c>
      <c r="H1193" s="322">
        <f t="shared" si="19"/>
        <v>0</v>
      </c>
      <c r="I1193" s="266"/>
    </row>
    <row r="1194" spans="1:9" x14ac:dyDescent="0.25">
      <c r="A1194" s="269"/>
      <c r="B1194" s="264" t="s">
        <v>1735</v>
      </c>
      <c r="C1194" s="349" t="s">
        <v>3228</v>
      </c>
      <c r="D1194" s="266" t="s">
        <v>58</v>
      </c>
      <c r="E1194" s="310">
        <v>17304</v>
      </c>
      <c r="F1194" s="39">
        <v>41777</v>
      </c>
      <c r="G1194" s="52">
        <v>17304</v>
      </c>
      <c r="H1194" s="322">
        <f t="shared" si="19"/>
        <v>0</v>
      </c>
      <c r="I1194" s="266" t="s">
        <v>30</v>
      </c>
    </row>
    <row r="1195" spans="1:9" x14ac:dyDescent="0.25">
      <c r="A1195" s="395"/>
      <c r="B1195" s="264" t="s">
        <v>1736</v>
      </c>
      <c r="C1195" s="349" t="s">
        <v>3228</v>
      </c>
      <c r="D1195" s="266" t="s">
        <v>8</v>
      </c>
      <c r="E1195" s="310">
        <v>212</v>
      </c>
      <c r="F1195" s="39">
        <v>41776</v>
      </c>
      <c r="G1195" s="52">
        <v>212</v>
      </c>
      <c r="H1195" s="322">
        <f t="shared" si="19"/>
        <v>0</v>
      </c>
      <c r="I1195" s="266"/>
    </row>
    <row r="1196" spans="1:9" x14ac:dyDescent="0.25">
      <c r="A1196" s="269"/>
      <c r="B1196" s="264" t="s">
        <v>1738</v>
      </c>
      <c r="C1196" s="349" t="s">
        <v>3228</v>
      </c>
      <c r="D1196" s="266" t="s">
        <v>250</v>
      </c>
      <c r="E1196" s="310">
        <v>6523</v>
      </c>
      <c r="F1196" s="39">
        <v>41777</v>
      </c>
      <c r="G1196" s="52">
        <v>6523</v>
      </c>
      <c r="H1196" s="322">
        <f t="shared" si="19"/>
        <v>0</v>
      </c>
      <c r="I1196" s="266" t="s">
        <v>30</v>
      </c>
    </row>
    <row r="1197" spans="1:9" x14ac:dyDescent="0.25">
      <c r="A1197" s="269"/>
      <c r="B1197" s="264" t="s">
        <v>1739</v>
      </c>
      <c r="C1197" s="349" t="s">
        <v>3228</v>
      </c>
      <c r="D1197" s="266" t="s">
        <v>8</v>
      </c>
      <c r="E1197" s="310">
        <v>2062.5</v>
      </c>
      <c r="F1197" s="39">
        <v>41776</v>
      </c>
      <c r="G1197" s="52">
        <v>2062.5</v>
      </c>
      <c r="H1197" s="322">
        <f t="shared" si="19"/>
        <v>0</v>
      </c>
      <c r="I1197" s="266"/>
    </row>
    <row r="1198" spans="1:9" x14ac:dyDescent="0.25">
      <c r="A1198" s="269"/>
      <c r="B1198" s="264" t="s">
        <v>1740</v>
      </c>
      <c r="C1198" s="349" t="s">
        <v>3228</v>
      </c>
      <c r="D1198" s="266" t="s">
        <v>2992</v>
      </c>
      <c r="E1198" s="310">
        <v>5335</v>
      </c>
      <c r="F1198" s="39">
        <v>41777</v>
      </c>
      <c r="G1198" s="64">
        <v>5335</v>
      </c>
      <c r="H1198" s="322">
        <f t="shared" si="19"/>
        <v>0</v>
      </c>
      <c r="I1198" s="266" t="s">
        <v>12</v>
      </c>
    </row>
    <row r="1199" spans="1:9" x14ac:dyDescent="0.25">
      <c r="A1199" s="269"/>
      <c r="B1199" s="264" t="s">
        <v>1741</v>
      </c>
      <c r="C1199" s="349" t="s">
        <v>3228</v>
      </c>
      <c r="D1199" s="266" t="s">
        <v>78</v>
      </c>
      <c r="E1199" s="310">
        <v>6610</v>
      </c>
      <c r="F1199" s="39">
        <v>41777</v>
      </c>
      <c r="G1199" s="64">
        <v>6610</v>
      </c>
      <c r="H1199" s="322">
        <f t="shared" si="19"/>
        <v>0</v>
      </c>
      <c r="I1199" s="266" t="s">
        <v>12</v>
      </c>
    </row>
    <row r="1200" spans="1:9" x14ac:dyDescent="0.25">
      <c r="A1200" s="269"/>
      <c r="B1200" s="264" t="s">
        <v>1742</v>
      </c>
      <c r="C1200" s="349" t="s">
        <v>3228</v>
      </c>
      <c r="D1200" s="266" t="s">
        <v>80</v>
      </c>
      <c r="E1200" s="310">
        <v>2300</v>
      </c>
      <c r="F1200" s="39">
        <v>41777</v>
      </c>
      <c r="G1200" s="64">
        <v>2300</v>
      </c>
      <c r="H1200" s="322">
        <f t="shared" si="19"/>
        <v>0</v>
      </c>
      <c r="I1200" s="266" t="s">
        <v>12</v>
      </c>
    </row>
    <row r="1201" spans="1:9" x14ac:dyDescent="0.25">
      <c r="A1201" s="269"/>
      <c r="B1201" s="264" t="s">
        <v>1743</v>
      </c>
      <c r="C1201" s="349" t="s">
        <v>3228</v>
      </c>
      <c r="D1201" s="266" t="s">
        <v>169</v>
      </c>
      <c r="E1201" s="310">
        <v>2249.5</v>
      </c>
      <c r="F1201" s="39">
        <v>41777</v>
      </c>
      <c r="G1201" s="64">
        <v>2249.5</v>
      </c>
      <c r="H1201" s="322">
        <f t="shared" si="19"/>
        <v>0</v>
      </c>
      <c r="I1201" s="266" t="s">
        <v>12</v>
      </c>
    </row>
    <row r="1202" spans="1:9" x14ac:dyDescent="0.25">
      <c r="A1202" s="269"/>
      <c r="B1202" s="264" t="s">
        <v>1746</v>
      </c>
      <c r="C1202" s="349" t="s">
        <v>3228</v>
      </c>
      <c r="D1202" s="266" t="s">
        <v>959</v>
      </c>
      <c r="E1202" s="310">
        <v>4373</v>
      </c>
      <c r="F1202" s="43" t="s">
        <v>3239</v>
      </c>
      <c r="G1202" s="64">
        <v>4373</v>
      </c>
      <c r="H1202" s="322">
        <f t="shared" si="19"/>
        <v>0</v>
      </c>
      <c r="I1202" s="266" t="s">
        <v>12</v>
      </c>
    </row>
    <row r="1203" spans="1:9" x14ac:dyDescent="0.25">
      <c r="A1203" s="269"/>
      <c r="B1203" s="264" t="s">
        <v>1748</v>
      </c>
      <c r="C1203" s="349" t="s">
        <v>3228</v>
      </c>
      <c r="D1203" s="266" t="s">
        <v>3184</v>
      </c>
      <c r="E1203" s="310">
        <v>14002.5</v>
      </c>
      <c r="F1203" s="39">
        <v>41797</v>
      </c>
      <c r="G1203" s="52">
        <v>14002.5</v>
      </c>
      <c r="H1203" s="322">
        <f t="shared" si="19"/>
        <v>0</v>
      </c>
      <c r="I1203" s="266" t="s">
        <v>21</v>
      </c>
    </row>
    <row r="1204" spans="1:9" x14ac:dyDescent="0.25">
      <c r="A1204" s="269"/>
      <c r="B1204" s="264" t="s">
        <v>1749</v>
      </c>
      <c r="C1204" s="349" t="s">
        <v>3228</v>
      </c>
      <c r="D1204" s="266" t="s">
        <v>144</v>
      </c>
      <c r="E1204" s="310">
        <v>3328</v>
      </c>
      <c r="F1204" s="39">
        <v>41777</v>
      </c>
      <c r="G1204" s="64">
        <v>3328</v>
      </c>
      <c r="H1204" s="322">
        <f t="shared" si="19"/>
        <v>0</v>
      </c>
      <c r="I1204" s="266" t="s">
        <v>12</v>
      </c>
    </row>
    <row r="1205" spans="1:9" x14ac:dyDescent="0.25">
      <c r="A1205" s="269"/>
      <c r="B1205" s="264" t="s">
        <v>1750</v>
      </c>
      <c r="C1205" s="349" t="s">
        <v>3228</v>
      </c>
      <c r="D1205" s="266" t="s">
        <v>237</v>
      </c>
      <c r="E1205" s="310">
        <v>4774.5</v>
      </c>
      <c r="F1205" s="39">
        <v>41777</v>
      </c>
      <c r="G1205" s="64">
        <v>4774.5</v>
      </c>
      <c r="H1205" s="322">
        <f t="shared" si="19"/>
        <v>0</v>
      </c>
      <c r="I1205" s="266" t="s">
        <v>21</v>
      </c>
    </row>
    <row r="1206" spans="1:9" x14ac:dyDescent="0.25">
      <c r="A1206" s="269"/>
      <c r="B1206" s="264" t="s">
        <v>1751</v>
      </c>
      <c r="C1206" s="349" t="s">
        <v>3228</v>
      </c>
      <c r="D1206" s="266" t="s">
        <v>366</v>
      </c>
      <c r="E1206" s="310">
        <v>4719</v>
      </c>
      <c r="F1206" s="39">
        <v>41777</v>
      </c>
      <c r="G1206" s="64">
        <v>4719</v>
      </c>
      <c r="H1206" s="322">
        <f t="shared" si="19"/>
        <v>0</v>
      </c>
      <c r="I1206" s="266" t="s">
        <v>21</v>
      </c>
    </row>
    <row r="1207" spans="1:9" x14ac:dyDescent="0.25">
      <c r="A1207" s="269"/>
      <c r="B1207" s="264" t="s">
        <v>1753</v>
      </c>
      <c r="C1207" s="349" t="s">
        <v>3228</v>
      </c>
      <c r="D1207" s="266" t="s">
        <v>55</v>
      </c>
      <c r="E1207" s="310">
        <v>5798.5</v>
      </c>
      <c r="F1207" s="39">
        <v>41777</v>
      </c>
      <c r="G1207" s="64">
        <v>5798.5</v>
      </c>
      <c r="H1207" s="322">
        <f t="shared" si="19"/>
        <v>0</v>
      </c>
      <c r="I1207" s="266" t="s">
        <v>21</v>
      </c>
    </row>
    <row r="1208" spans="1:9" x14ac:dyDescent="0.25">
      <c r="A1208" s="269"/>
      <c r="B1208" s="264" t="s">
        <v>1754</v>
      </c>
      <c r="C1208" s="349" t="s">
        <v>3228</v>
      </c>
      <c r="D1208" s="266" t="s">
        <v>59</v>
      </c>
      <c r="E1208" s="310">
        <v>1165.5</v>
      </c>
      <c r="F1208" s="42" t="s">
        <v>3464</v>
      </c>
      <c r="G1208" s="52">
        <v>1165.5</v>
      </c>
      <c r="H1208" s="322">
        <f t="shared" si="19"/>
        <v>0</v>
      </c>
      <c r="I1208" s="266" t="s">
        <v>21</v>
      </c>
    </row>
    <row r="1209" spans="1:9" x14ac:dyDescent="0.25">
      <c r="A1209" s="269"/>
      <c r="B1209" s="264" t="s">
        <v>1756</v>
      </c>
      <c r="C1209" s="349" t="s">
        <v>3228</v>
      </c>
      <c r="D1209" s="266" t="s">
        <v>130</v>
      </c>
      <c r="E1209" s="310">
        <v>11119</v>
      </c>
      <c r="F1209" s="39">
        <v>41778</v>
      </c>
      <c r="G1209" s="52">
        <v>11119</v>
      </c>
      <c r="H1209" s="322">
        <f t="shared" si="19"/>
        <v>0</v>
      </c>
      <c r="I1209" s="266" t="s">
        <v>21</v>
      </c>
    </row>
    <row r="1210" spans="1:9" x14ac:dyDescent="0.25">
      <c r="A1210" s="269"/>
      <c r="B1210" s="264" t="s">
        <v>1758</v>
      </c>
      <c r="C1210" s="349" t="s">
        <v>3228</v>
      </c>
      <c r="D1210" s="266" t="s">
        <v>576</v>
      </c>
      <c r="E1210" s="310">
        <v>5133</v>
      </c>
      <c r="F1210" s="39">
        <v>41777</v>
      </c>
      <c r="G1210" s="52">
        <v>5133</v>
      </c>
      <c r="H1210" s="322">
        <f t="shared" si="19"/>
        <v>0</v>
      </c>
      <c r="I1210" s="266" t="s">
        <v>12</v>
      </c>
    </row>
    <row r="1211" spans="1:9" x14ac:dyDescent="0.25">
      <c r="A1211" s="269"/>
      <c r="B1211" s="264" t="s">
        <v>1759</v>
      </c>
      <c r="C1211" s="349" t="s">
        <v>3228</v>
      </c>
      <c r="D1211" s="266" t="s">
        <v>8</v>
      </c>
      <c r="E1211" s="310">
        <v>903.6</v>
      </c>
      <c r="F1211" s="39">
        <v>41776</v>
      </c>
      <c r="G1211" s="52">
        <v>903.6</v>
      </c>
      <c r="H1211" s="322">
        <f t="shared" si="19"/>
        <v>0</v>
      </c>
      <c r="I1211" s="266"/>
    </row>
    <row r="1212" spans="1:9" x14ac:dyDescent="0.25">
      <c r="A1212" s="269"/>
      <c r="B1212" s="264" t="s">
        <v>1760</v>
      </c>
      <c r="C1212" s="349" t="s">
        <v>3228</v>
      </c>
      <c r="D1212" s="266" t="s">
        <v>8</v>
      </c>
      <c r="E1212" s="310">
        <v>240</v>
      </c>
      <c r="F1212" s="39">
        <v>41776</v>
      </c>
      <c r="G1212" s="52">
        <v>240</v>
      </c>
      <c r="H1212" s="322">
        <f t="shared" si="19"/>
        <v>0</v>
      </c>
      <c r="I1212" s="266"/>
    </row>
    <row r="1213" spans="1:9" x14ac:dyDescent="0.25">
      <c r="A1213" s="269"/>
      <c r="B1213" s="264" t="s">
        <v>1761</v>
      </c>
      <c r="C1213" s="349" t="s">
        <v>3228</v>
      </c>
      <c r="D1213" s="266" t="s">
        <v>269</v>
      </c>
      <c r="E1213" s="310">
        <v>462.5</v>
      </c>
      <c r="F1213" s="39">
        <v>41777</v>
      </c>
      <c r="G1213" s="52">
        <v>462.5</v>
      </c>
      <c r="H1213" s="322">
        <f t="shared" si="19"/>
        <v>0</v>
      </c>
      <c r="I1213" s="266" t="s">
        <v>21</v>
      </c>
    </row>
    <row r="1214" spans="1:9" x14ac:dyDescent="0.25">
      <c r="A1214" s="269"/>
      <c r="B1214" s="264" t="s">
        <v>1763</v>
      </c>
      <c r="C1214" s="349" t="s">
        <v>3228</v>
      </c>
      <c r="D1214" s="266" t="s">
        <v>2601</v>
      </c>
      <c r="E1214" s="310">
        <v>384</v>
      </c>
      <c r="F1214" s="39">
        <v>41776</v>
      </c>
      <c r="G1214" s="52">
        <v>384</v>
      </c>
      <c r="H1214" s="322">
        <f t="shared" si="19"/>
        <v>0</v>
      </c>
      <c r="I1214" s="266"/>
    </row>
    <row r="1215" spans="1:9" x14ac:dyDescent="0.25">
      <c r="A1215" s="269"/>
      <c r="B1215" s="264" t="s">
        <v>1765</v>
      </c>
      <c r="C1215" s="349" t="s">
        <v>3228</v>
      </c>
      <c r="D1215" s="266" t="s">
        <v>16</v>
      </c>
      <c r="E1215" s="310">
        <v>65497.1</v>
      </c>
      <c r="F1215" s="536"/>
      <c r="G1215" s="506"/>
      <c r="H1215" s="322">
        <f t="shared" si="19"/>
        <v>65497.1</v>
      </c>
      <c r="I1215" s="266" t="s">
        <v>162</v>
      </c>
    </row>
    <row r="1216" spans="1:9" x14ac:dyDescent="0.25">
      <c r="A1216" s="269"/>
      <c r="B1216" s="264" t="s">
        <v>1767</v>
      </c>
      <c r="C1216" s="349" t="s">
        <v>3228</v>
      </c>
      <c r="D1216" s="266" t="s">
        <v>147</v>
      </c>
      <c r="E1216" s="310">
        <v>6866</v>
      </c>
      <c r="F1216" s="39">
        <v>41779</v>
      </c>
      <c r="G1216" s="52">
        <v>6866</v>
      </c>
      <c r="H1216" s="322">
        <f t="shared" si="19"/>
        <v>0</v>
      </c>
      <c r="I1216" s="266" t="s">
        <v>12</v>
      </c>
    </row>
    <row r="1217" spans="1:10" x14ac:dyDescent="0.25">
      <c r="A1217" s="269"/>
      <c r="B1217" s="264" t="s">
        <v>1768</v>
      </c>
      <c r="C1217" s="349" t="s">
        <v>3228</v>
      </c>
      <c r="D1217" s="266" t="s">
        <v>233</v>
      </c>
      <c r="E1217" s="310">
        <v>1347.5</v>
      </c>
      <c r="F1217" s="39">
        <v>41777</v>
      </c>
      <c r="G1217" s="52">
        <v>1347.5</v>
      </c>
      <c r="H1217" s="322">
        <f t="shared" si="19"/>
        <v>0</v>
      </c>
      <c r="I1217" s="266" t="s">
        <v>12</v>
      </c>
    </row>
    <row r="1218" spans="1:10" x14ac:dyDescent="0.25">
      <c r="A1218" s="269"/>
      <c r="B1218" s="264" t="s">
        <v>1769</v>
      </c>
      <c r="C1218" s="349" t="s">
        <v>3228</v>
      </c>
      <c r="D1218" s="266" t="s">
        <v>468</v>
      </c>
      <c r="E1218" s="310">
        <v>4654</v>
      </c>
      <c r="F1218" s="39">
        <v>41777</v>
      </c>
      <c r="G1218" s="52">
        <v>4654</v>
      </c>
      <c r="H1218" s="322">
        <f t="shared" si="19"/>
        <v>0</v>
      </c>
      <c r="I1218" s="266" t="s">
        <v>12</v>
      </c>
    </row>
    <row r="1219" spans="1:10" x14ac:dyDescent="0.25">
      <c r="A1219" s="269"/>
      <c r="B1219" s="264" t="s">
        <v>1770</v>
      </c>
      <c r="C1219" s="349" t="s">
        <v>3228</v>
      </c>
      <c r="D1219" s="266" t="s">
        <v>99</v>
      </c>
      <c r="E1219" s="310">
        <v>3721</v>
      </c>
      <c r="F1219" s="39">
        <v>41777</v>
      </c>
      <c r="G1219" s="52">
        <v>3721</v>
      </c>
      <c r="H1219" s="322">
        <f t="shared" si="19"/>
        <v>0</v>
      </c>
      <c r="I1219" s="266" t="s">
        <v>12</v>
      </c>
    </row>
    <row r="1220" spans="1:10" x14ac:dyDescent="0.25">
      <c r="A1220" s="269"/>
      <c r="B1220" s="264" t="s">
        <v>1771</v>
      </c>
      <c r="C1220" s="349" t="s">
        <v>3228</v>
      </c>
      <c r="D1220" s="266" t="s">
        <v>74</v>
      </c>
      <c r="E1220" s="310">
        <v>143</v>
      </c>
      <c r="F1220" s="39">
        <v>41776</v>
      </c>
      <c r="G1220" s="52">
        <v>143</v>
      </c>
      <c r="H1220" s="322">
        <f t="shared" si="19"/>
        <v>0</v>
      </c>
      <c r="I1220" s="266"/>
    </row>
    <row r="1221" spans="1:10" x14ac:dyDescent="0.25">
      <c r="A1221" s="269"/>
      <c r="B1221" s="264" t="s">
        <v>1772</v>
      </c>
      <c r="C1221" s="349" t="s">
        <v>3228</v>
      </c>
      <c r="D1221" s="266" t="s">
        <v>8</v>
      </c>
      <c r="E1221" s="310">
        <v>3854</v>
      </c>
      <c r="F1221" s="39">
        <v>41776</v>
      </c>
      <c r="G1221" s="52">
        <v>3854</v>
      </c>
      <c r="H1221" s="322">
        <f t="shared" si="19"/>
        <v>0</v>
      </c>
      <c r="I1221" s="266"/>
    </row>
    <row r="1222" spans="1:10" x14ac:dyDescent="0.25">
      <c r="A1222" s="269"/>
      <c r="B1222" s="264" t="s">
        <v>1773</v>
      </c>
      <c r="C1222" s="349" t="s">
        <v>3228</v>
      </c>
      <c r="D1222" s="266" t="s">
        <v>304</v>
      </c>
      <c r="E1222" s="310">
        <v>14175</v>
      </c>
      <c r="F1222" s="39">
        <v>41777</v>
      </c>
      <c r="G1222" s="52">
        <v>14175</v>
      </c>
      <c r="H1222" s="322">
        <f t="shared" si="19"/>
        <v>0</v>
      </c>
      <c r="I1222" s="266" t="s">
        <v>12</v>
      </c>
      <c r="J1222" s="24"/>
    </row>
    <row r="1223" spans="1:10" x14ac:dyDescent="0.25">
      <c r="A1223" s="269"/>
      <c r="B1223" s="264" t="s">
        <v>1774</v>
      </c>
      <c r="C1223" s="349" t="s">
        <v>3228</v>
      </c>
      <c r="D1223" s="266" t="s">
        <v>260</v>
      </c>
      <c r="E1223" s="310">
        <v>2384</v>
      </c>
      <c r="F1223" s="39">
        <v>41776</v>
      </c>
      <c r="G1223" s="52">
        <v>2384</v>
      </c>
      <c r="H1223" s="322">
        <f t="shared" ref="H1223:H1286" si="20">E1223-G1223</f>
        <v>0</v>
      </c>
      <c r="I1223" s="266" t="s">
        <v>217</v>
      </c>
    </row>
    <row r="1224" spans="1:10" x14ac:dyDescent="0.25">
      <c r="A1224" s="269"/>
      <c r="B1224" s="264" t="s">
        <v>1775</v>
      </c>
      <c r="C1224" s="349" t="s">
        <v>3228</v>
      </c>
      <c r="D1224" s="266" t="s">
        <v>163</v>
      </c>
      <c r="E1224" s="310">
        <v>7073.5</v>
      </c>
      <c r="F1224" s="39">
        <v>41776</v>
      </c>
      <c r="G1224" s="52">
        <v>7073.5</v>
      </c>
      <c r="H1224" s="322">
        <f t="shared" si="20"/>
        <v>0</v>
      </c>
      <c r="I1224" s="266"/>
    </row>
    <row r="1225" spans="1:10" x14ac:dyDescent="0.25">
      <c r="A1225" s="269"/>
      <c r="B1225" s="264" t="s">
        <v>1776</v>
      </c>
      <c r="C1225" s="349" t="s">
        <v>3228</v>
      </c>
      <c r="D1225" s="266" t="s">
        <v>119</v>
      </c>
      <c r="E1225" s="310">
        <v>2139</v>
      </c>
      <c r="F1225" s="39">
        <v>41776</v>
      </c>
      <c r="G1225" s="52">
        <v>2139</v>
      </c>
      <c r="H1225" s="322">
        <f t="shared" si="20"/>
        <v>0</v>
      </c>
      <c r="I1225" s="266" t="s">
        <v>217</v>
      </c>
    </row>
    <row r="1226" spans="1:10" x14ac:dyDescent="0.25">
      <c r="A1226" s="269"/>
      <c r="B1226" s="264" t="s">
        <v>1777</v>
      </c>
      <c r="C1226" s="349" t="s">
        <v>3228</v>
      </c>
      <c r="D1226" s="266" t="s">
        <v>51</v>
      </c>
      <c r="E1226" s="310">
        <v>2112</v>
      </c>
      <c r="F1226" s="39">
        <v>41776</v>
      </c>
      <c r="G1226" s="52">
        <v>2112</v>
      </c>
      <c r="H1226" s="322">
        <f t="shared" si="20"/>
        <v>0</v>
      </c>
      <c r="I1226" s="266" t="s">
        <v>2867</v>
      </c>
    </row>
    <row r="1227" spans="1:10" x14ac:dyDescent="0.25">
      <c r="A1227" s="269"/>
      <c r="B1227" s="264" t="s">
        <v>1778</v>
      </c>
      <c r="C1227" s="349" t="s">
        <v>3228</v>
      </c>
      <c r="D1227" s="266" t="s">
        <v>3240</v>
      </c>
      <c r="E1227" s="310">
        <v>1032</v>
      </c>
      <c r="F1227" s="39">
        <v>41776</v>
      </c>
      <c r="G1227" s="52">
        <v>1032</v>
      </c>
      <c r="H1227" s="322">
        <f t="shared" si="20"/>
        <v>0</v>
      </c>
      <c r="I1227" s="266" t="s">
        <v>217</v>
      </c>
    </row>
    <row r="1228" spans="1:10" x14ac:dyDescent="0.25">
      <c r="A1228" s="269"/>
      <c r="B1228" s="264" t="s">
        <v>1779</v>
      </c>
      <c r="C1228" s="349" t="s">
        <v>3228</v>
      </c>
      <c r="D1228" s="266" t="s">
        <v>11</v>
      </c>
      <c r="E1228" s="310">
        <v>13587.2</v>
      </c>
      <c r="F1228" s="42">
        <v>41796</v>
      </c>
      <c r="G1228" s="326">
        <v>13587.2</v>
      </c>
      <c r="H1228" s="322">
        <f t="shared" si="20"/>
        <v>0</v>
      </c>
      <c r="I1228" s="266" t="s">
        <v>65</v>
      </c>
    </row>
    <row r="1229" spans="1:10" x14ac:dyDescent="0.25">
      <c r="A1229" s="269"/>
      <c r="B1229" s="264" t="s">
        <v>1780</v>
      </c>
      <c r="C1229" s="349" t="s">
        <v>3228</v>
      </c>
      <c r="D1229" s="266" t="s">
        <v>51</v>
      </c>
      <c r="E1229" s="310">
        <v>954</v>
      </c>
      <c r="F1229" s="39">
        <v>41776</v>
      </c>
      <c r="G1229" s="52">
        <v>954</v>
      </c>
      <c r="H1229" s="322">
        <f t="shared" si="20"/>
        <v>0</v>
      </c>
      <c r="I1229" s="266"/>
    </row>
    <row r="1230" spans="1:10" x14ac:dyDescent="0.25">
      <c r="A1230" s="269"/>
      <c r="B1230" s="264" t="s">
        <v>1781</v>
      </c>
      <c r="C1230" s="349" t="s">
        <v>3228</v>
      </c>
      <c r="D1230" s="266" t="s">
        <v>133</v>
      </c>
      <c r="E1230" s="310">
        <v>32076</v>
      </c>
      <c r="F1230" s="39">
        <v>41776</v>
      </c>
      <c r="G1230" s="52">
        <v>32076</v>
      </c>
      <c r="H1230" s="322">
        <f t="shared" si="20"/>
        <v>0</v>
      </c>
      <c r="I1230" s="266"/>
    </row>
    <row r="1231" spans="1:10" x14ac:dyDescent="0.25">
      <c r="A1231" s="269"/>
      <c r="B1231" s="264" t="s">
        <v>1782</v>
      </c>
      <c r="C1231" s="349" t="s">
        <v>3228</v>
      </c>
      <c r="D1231" s="266" t="s">
        <v>772</v>
      </c>
      <c r="E1231" s="310">
        <v>4450</v>
      </c>
      <c r="F1231" s="39">
        <v>41776</v>
      </c>
      <c r="G1231" s="52">
        <v>4450</v>
      </c>
      <c r="H1231" s="322">
        <f t="shared" si="20"/>
        <v>0</v>
      </c>
      <c r="I1231" s="266"/>
    </row>
    <row r="1232" spans="1:10" x14ac:dyDescent="0.25">
      <c r="A1232" s="269"/>
      <c r="B1232" s="264" t="s">
        <v>1783</v>
      </c>
      <c r="C1232" s="349" t="s">
        <v>3228</v>
      </c>
      <c r="D1232" s="266" t="s">
        <v>269</v>
      </c>
      <c r="E1232" s="310">
        <v>1611.5</v>
      </c>
      <c r="F1232" s="39">
        <v>41776</v>
      </c>
      <c r="G1232" s="52">
        <v>1611.5</v>
      </c>
      <c r="H1232" s="322">
        <f t="shared" si="20"/>
        <v>0</v>
      </c>
      <c r="I1232" s="266"/>
    </row>
    <row r="1233" spans="1:9" x14ac:dyDescent="0.25">
      <c r="A1233" s="269"/>
      <c r="B1233" s="264" t="s">
        <v>1784</v>
      </c>
      <c r="C1233" s="349" t="s">
        <v>3228</v>
      </c>
      <c r="D1233" s="266" t="s">
        <v>15</v>
      </c>
      <c r="E1233" s="310">
        <v>684</v>
      </c>
      <c r="F1233" s="39">
        <v>41776</v>
      </c>
      <c r="G1233" s="52">
        <v>684</v>
      </c>
      <c r="H1233" s="322">
        <f t="shared" si="20"/>
        <v>0</v>
      </c>
      <c r="I1233" s="266"/>
    </row>
    <row r="1234" spans="1:9" x14ac:dyDescent="0.25">
      <c r="A1234" s="269"/>
      <c r="B1234" s="264" t="s">
        <v>1786</v>
      </c>
      <c r="C1234" s="349" t="s">
        <v>3228</v>
      </c>
      <c r="D1234" s="266" t="s">
        <v>180</v>
      </c>
      <c r="E1234" s="310">
        <v>3360</v>
      </c>
      <c r="F1234" s="39">
        <v>41776</v>
      </c>
      <c r="G1234" s="52">
        <v>3360</v>
      </c>
      <c r="H1234" s="322">
        <f t="shared" si="20"/>
        <v>0</v>
      </c>
      <c r="I1234" s="266"/>
    </row>
    <row r="1235" spans="1:9" x14ac:dyDescent="0.25">
      <c r="A1235" s="269"/>
      <c r="B1235" s="264" t="s">
        <v>1787</v>
      </c>
      <c r="C1235" s="349" t="s">
        <v>3228</v>
      </c>
      <c r="D1235" s="266" t="s">
        <v>524</v>
      </c>
      <c r="E1235" s="310">
        <v>14882.4</v>
      </c>
      <c r="F1235" s="39">
        <v>41783</v>
      </c>
      <c r="G1235" s="52">
        <v>14882.4</v>
      </c>
      <c r="H1235" s="322">
        <f t="shared" si="20"/>
        <v>0</v>
      </c>
      <c r="I1235" s="266"/>
    </row>
    <row r="1236" spans="1:9" x14ac:dyDescent="0.25">
      <c r="A1236" s="269"/>
      <c r="B1236" s="264" t="s">
        <v>1788</v>
      </c>
      <c r="C1236" s="349" t="s">
        <v>3228</v>
      </c>
      <c r="D1236" s="266" t="s">
        <v>8</v>
      </c>
      <c r="E1236" s="310">
        <v>343.5</v>
      </c>
      <c r="F1236" s="39">
        <v>41776</v>
      </c>
      <c r="G1236" s="52">
        <v>343.5</v>
      </c>
      <c r="H1236" s="322">
        <f t="shared" si="20"/>
        <v>0</v>
      </c>
      <c r="I1236" s="266"/>
    </row>
    <row r="1237" spans="1:9" x14ac:dyDescent="0.25">
      <c r="A1237" s="269"/>
      <c r="B1237" s="264" t="s">
        <v>1789</v>
      </c>
      <c r="C1237" s="349" t="s">
        <v>3228</v>
      </c>
      <c r="D1237" s="266" t="s">
        <v>518</v>
      </c>
      <c r="E1237" s="310">
        <v>4763.5</v>
      </c>
      <c r="F1237" s="39">
        <v>41776</v>
      </c>
      <c r="G1237" s="52">
        <v>4763.5</v>
      </c>
      <c r="H1237" s="322">
        <f t="shared" si="20"/>
        <v>0</v>
      </c>
      <c r="I1237" s="266"/>
    </row>
    <row r="1238" spans="1:9" x14ac:dyDescent="0.25">
      <c r="A1238" s="269">
        <v>41777</v>
      </c>
      <c r="B1238" s="264" t="s">
        <v>1790</v>
      </c>
      <c r="C1238" s="349" t="s">
        <v>3228</v>
      </c>
      <c r="D1238" s="266" t="s">
        <v>3136</v>
      </c>
      <c r="E1238" s="310">
        <v>9552</v>
      </c>
      <c r="F1238" s="39">
        <v>41777</v>
      </c>
      <c r="G1238" s="52">
        <v>9552</v>
      </c>
      <c r="H1238" s="322">
        <f t="shared" si="20"/>
        <v>0</v>
      </c>
      <c r="I1238" s="266" t="s">
        <v>65</v>
      </c>
    </row>
    <row r="1239" spans="1:9" x14ac:dyDescent="0.25">
      <c r="A1239" s="269"/>
      <c r="B1239" s="264" t="s">
        <v>1792</v>
      </c>
      <c r="C1239" s="349" t="s">
        <v>3228</v>
      </c>
      <c r="D1239" s="266" t="s">
        <v>64</v>
      </c>
      <c r="E1239" s="310">
        <v>6299.9</v>
      </c>
      <c r="F1239" s="39">
        <v>41778</v>
      </c>
      <c r="G1239" s="52">
        <v>6299.9</v>
      </c>
      <c r="H1239" s="322">
        <f t="shared" si="20"/>
        <v>0</v>
      </c>
      <c r="I1239" s="66" t="s">
        <v>65</v>
      </c>
    </row>
    <row r="1240" spans="1:9" x14ac:dyDescent="0.25">
      <c r="A1240" s="269"/>
      <c r="B1240" s="264" t="s">
        <v>1794</v>
      </c>
      <c r="C1240" s="349" t="s">
        <v>3228</v>
      </c>
      <c r="D1240" s="266" t="s">
        <v>68</v>
      </c>
      <c r="E1240" s="310">
        <v>2052</v>
      </c>
      <c r="F1240" s="39">
        <v>41777</v>
      </c>
      <c r="G1240" s="52">
        <v>2052</v>
      </c>
      <c r="H1240" s="322">
        <f t="shared" si="20"/>
        <v>0</v>
      </c>
      <c r="I1240" s="266" t="s">
        <v>65</v>
      </c>
    </row>
    <row r="1241" spans="1:9" x14ac:dyDescent="0.25">
      <c r="A1241" s="269"/>
      <c r="B1241" s="264" t="s">
        <v>1795</v>
      </c>
      <c r="C1241" s="349" t="s">
        <v>3228</v>
      </c>
      <c r="D1241" s="266" t="s">
        <v>62</v>
      </c>
      <c r="E1241" s="310">
        <v>22172.400000000001</v>
      </c>
      <c r="F1241" s="39">
        <v>41777</v>
      </c>
      <c r="G1241" s="52">
        <v>22172.400000000001</v>
      </c>
      <c r="H1241" s="322">
        <f t="shared" si="20"/>
        <v>0</v>
      </c>
      <c r="I1241" s="66" t="s">
        <v>65</v>
      </c>
    </row>
    <row r="1242" spans="1:9" x14ac:dyDescent="0.25">
      <c r="A1242" s="269"/>
      <c r="B1242" s="264" t="s">
        <v>1796</v>
      </c>
      <c r="C1242" s="349" t="s">
        <v>3228</v>
      </c>
      <c r="D1242" s="266" t="s">
        <v>180</v>
      </c>
      <c r="E1242" s="310">
        <v>30041</v>
      </c>
      <c r="F1242" s="39">
        <v>41782</v>
      </c>
      <c r="G1242" s="52">
        <v>30041</v>
      </c>
      <c r="H1242" s="322">
        <f t="shared" si="20"/>
        <v>0</v>
      </c>
      <c r="I1242" s="266" t="s">
        <v>65</v>
      </c>
    </row>
    <row r="1243" spans="1:9" x14ac:dyDescent="0.25">
      <c r="A1243" s="269"/>
      <c r="B1243" s="264" t="s">
        <v>1797</v>
      </c>
      <c r="C1243" s="349" t="s">
        <v>3228</v>
      </c>
      <c r="D1243" s="266" t="s">
        <v>136</v>
      </c>
      <c r="E1243" s="310">
        <v>3014</v>
      </c>
      <c r="F1243" s="39">
        <v>41777</v>
      </c>
      <c r="G1243" s="52">
        <v>3014</v>
      </c>
      <c r="H1243" s="322">
        <f t="shared" si="20"/>
        <v>0</v>
      </c>
      <c r="I1243" s="266"/>
    </row>
    <row r="1244" spans="1:9" x14ac:dyDescent="0.25">
      <c r="A1244" s="269"/>
      <c r="B1244" s="264" t="s">
        <v>1798</v>
      </c>
      <c r="C1244" s="349" t="s">
        <v>3228</v>
      </c>
      <c r="D1244" s="266" t="s">
        <v>186</v>
      </c>
      <c r="E1244" s="310">
        <v>5137.3999999999996</v>
      </c>
      <c r="F1244" s="39">
        <v>41778</v>
      </c>
      <c r="G1244" s="52">
        <v>5137.3999999999996</v>
      </c>
      <c r="H1244" s="322">
        <f t="shared" si="20"/>
        <v>0</v>
      </c>
      <c r="I1244" s="266" t="s">
        <v>217</v>
      </c>
    </row>
    <row r="1245" spans="1:9" x14ac:dyDescent="0.25">
      <c r="A1245" s="269"/>
      <c r="B1245" s="264" t="s">
        <v>1799</v>
      </c>
      <c r="C1245" s="349" t="s">
        <v>3228</v>
      </c>
      <c r="D1245" s="266" t="s">
        <v>14</v>
      </c>
      <c r="E1245" s="310">
        <v>11100</v>
      </c>
      <c r="F1245" s="39">
        <v>41778</v>
      </c>
      <c r="G1245" s="52">
        <v>11100</v>
      </c>
      <c r="H1245" s="322">
        <f t="shared" si="20"/>
        <v>0</v>
      </c>
      <c r="I1245" s="266" t="s">
        <v>217</v>
      </c>
    </row>
    <row r="1246" spans="1:9" x14ac:dyDescent="0.25">
      <c r="A1246" s="269"/>
      <c r="B1246" s="264" t="s">
        <v>1800</v>
      </c>
      <c r="C1246" s="349" t="s">
        <v>3228</v>
      </c>
      <c r="D1246" s="266" t="s">
        <v>18</v>
      </c>
      <c r="E1246" s="310">
        <v>898</v>
      </c>
      <c r="F1246" s="39">
        <v>41777</v>
      </c>
      <c r="G1246" s="52">
        <v>898</v>
      </c>
      <c r="H1246" s="322">
        <f t="shared" si="20"/>
        <v>0</v>
      </c>
      <c r="I1246" s="266"/>
    </row>
    <row r="1247" spans="1:9" x14ac:dyDescent="0.25">
      <c r="A1247" s="269"/>
      <c r="B1247" s="264" t="s">
        <v>1801</v>
      </c>
      <c r="C1247" s="349" t="s">
        <v>3228</v>
      </c>
      <c r="D1247" s="266" t="s">
        <v>8</v>
      </c>
      <c r="E1247" s="310">
        <v>677</v>
      </c>
      <c r="F1247" s="39">
        <v>41777</v>
      </c>
      <c r="G1247" s="52">
        <v>677</v>
      </c>
      <c r="H1247" s="322">
        <f t="shared" si="20"/>
        <v>0</v>
      </c>
      <c r="I1247" s="266"/>
    </row>
    <row r="1248" spans="1:9" x14ac:dyDescent="0.25">
      <c r="A1248" s="269"/>
      <c r="B1248" s="264" t="s">
        <v>1802</v>
      </c>
      <c r="C1248" s="349" t="s">
        <v>3228</v>
      </c>
      <c r="D1248" s="266" t="s">
        <v>8</v>
      </c>
      <c r="E1248" s="310">
        <v>437</v>
      </c>
      <c r="F1248" s="39">
        <v>41777</v>
      </c>
      <c r="G1248" s="52">
        <v>437</v>
      </c>
      <c r="H1248" s="322">
        <f t="shared" si="20"/>
        <v>0</v>
      </c>
      <c r="I1248" s="266"/>
    </row>
    <row r="1249" spans="1:10" x14ac:dyDescent="0.25">
      <c r="A1249" s="269"/>
      <c r="B1249" s="264" t="s">
        <v>1803</v>
      </c>
      <c r="C1249" s="349" t="s">
        <v>3228</v>
      </c>
      <c r="D1249" s="266" t="s">
        <v>339</v>
      </c>
      <c r="E1249" s="310">
        <v>226</v>
      </c>
      <c r="F1249" s="39">
        <v>41777</v>
      </c>
      <c r="G1249" s="52">
        <v>226</v>
      </c>
      <c r="H1249" s="322">
        <f t="shared" si="20"/>
        <v>0</v>
      </c>
      <c r="I1249" s="266"/>
    </row>
    <row r="1250" spans="1:10" x14ac:dyDescent="0.25">
      <c r="A1250" s="269"/>
      <c r="B1250" s="264" t="s">
        <v>1804</v>
      </c>
      <c r="C1250" s="349" t="s">
        <v>3228</v>
      </c>
      <c r="D1250" s="273" t="s">
        <v>3129</v>
      </c>
      <c r="E1250" s="318">
        <v>0</v>
      </c>
      <c r="F1250" s="39"/>
      <c r="G1250" s="52"/>
      <c r="H1250" s="322">
        <f t="shared" si="20"/>
        <v>0</v>
      </c>
      <c r="I1250" s="266" t="s">
        <v>3241</v>
      </c>
    </row>
    <row r="1251" spans="1:10" x14ac:dyDescent="0.25">
      <c r="A1251" s="269"/>
      <c r="B1251" s="264" t="s">
        <v>1805</v>
      </c>
      <c r="C1251" s="349" t="s">
        <v>3228</v>
      </c>
      <c r="D1251" s="266" t="s">
        <v>18</v>
      </c>
      <c r="E1251" s="310">
        <v>2918.4</v>
      </c>
      <c r="F1251" s="39">
        <v>41777</v>
      </c>
      <c r="G1251" s="52">
        <v>2918.4</v>
      </c>
      <c r="H1251" s="322">
        <f t="shared" si="20"/>
        <v>0</v>
      </c>
      <c r="I1251" s="266"/>
    </row>
    <row r="1252" spans="1:10" x14ac:dyDescent="0.25">
      <c r="A1252" s="269"/>
      <c r="B1252" s="264" t="s">
        <v>1807</v>
      </c>
      <c r="C1252" s="349" t="s">
        <v>3228</v>
      </c>
      <c r="D1252" s="266" t="s">
        <v>55</v>
      </c>
      <c r="E1252" s="310">
        <v>10346.5</v>
      </c>
      <c r="F1252" s="39">
        <v>41777</v>
      </c>
      <c r="G1252" s="52">
        <v>10346.5</v>
      </c>
      <c r="H1252" s="322">
        <f t="shared" si="20"/>
        <v>0</v>
      </c>
      <c r="I1252" s="266"/>
    </row>
    <row r="1253" spans="1:10" x14ac:dyDescent="0.25">
      <c r="A1253" s="269"/>
      <c r="B1253" s="264" t="s">
        <v>1808</v>
      </c>
      <c r="C1253" s="349" t="s">
        <v>3228</v>
      </c>
      <c r="D1253" s="273" t="s">
        <v>3129</v>
      </c>
      <c r="E1253" s="318">
        <v>0</v>
      </c>
      <c r="F1253" s="39"/>
      <c r="G1253" s="52"/>
      <c r="H1253" s="322">
        <f t="shared" si="20"/>
        <v>0</v>
      </c>
      <c r="I1253" s="266" t="s">
        <v>3242</v>
      </c>
      <c r="J1253" s="86"/>
    </row>
    <row r="1254" spans="1:10" x14ac:dyDescent="0.25">
      <c r="A1254" s="269"/>
      <c r="B1254" s="264" t="s">
        <v>1809</v>
      </c>
      <c r="C1254" s="349" t="s">
        <v>3228</v>
      </c>
      <c r="D1254" s="266" t="s">
        <v>47</v>
      </c>
      <c r="E1254" s="310">
        <v>2409.5</v>
      </c>
      <c r="F1254" s="39">
        <v>41777</v>
      </c>
      <c r="G1254" s="52">
        <v>2409.5</v>
      </c>
      <c r="H1254" s="322">
        <f t="shared" si="20"/>
        <v>0</v>
      </c>
      <c r="I1254" s="266" t="s">
        <v>30</v>
      </c>
    </row>
    <row r="1255" spans="1:10" x14ac:dyDescent="0.25">
      <c r="A1255" s="269"/>
      <c r="B1255" s="264" t="s">
        <v>1810</v>
      </c>
      <c r="C1255" s="349" t="s">
        <v>3228</v>
      </c>
      <c r="D1255" s="266" t="s">
        <v>1793</v>
      </c>
      <c r="E1255" s="310">
        <v>2011</v>
      </c>
      <c r="F1255" s="39">
        <v>41777</v>
      </c>
      <c r="G1255" s="52">
        <v>2011</v>
      </c>
      <c r="H1255" s="322">
        <f t="shared" si="20"/>
        <v>0</v>
      </c>
      <c r="I1255" s="266" t="s">
        <v>30</v>
      </c>
    </row>
    <row r="1256" spans="1:10" x14ac:dyDescent="0.25">
      <c r="A1256" s="269"/>
      <c r="B1256" s="264" t="s">
        <v>1811</v>
      </c>
      <c r="C1256" s="349" t="s">
        <v>3228</v>
      </c>
      <c r="D1256" s="266" t="s">
        <v>316</v>
      </c>
      <c r="E1256" s="310">
        <v>1000</v>
      </c>
      <c r="F1256" s="39">
        <v>41777</v>
      </c>
      <c r="G1256" s="52">
        <v>1000</v>
      </c>
      <c r="H1256" s="322">
        <f t="shared" si="20"/>
        <v>0</v>
      </c>
      <c r="I1256" s="266" t="s">
        <v>30</v>
      </c>
    </row>
    <row r="1257" spans="1:10" x14ac:dyDescent="0.25">
      <c r="A1257" s="269"/>
      <c r="B1257" s="264" t="s">
        <v>1812</v>
      </c>
      <c r="C1257" s="349" t="s">
        <v>3228</v>
      </c>
      <c r="D1257" s="266" t="s">
        <v>29</v>
      </c>
      <c r="E1257" s="310">
        <v>4393</v>
      </c>
      <c r="F1257" s="39">
        <v>41777</v>
      </c>
      <c r="G1257" s="52">
        <v>4393</v>
      </c>
      <c r="H1257" s="322">
        <f t="shared" si="20"/>
        <v>0</v>
      </c>
      <c r="I1257" s="266" t="s">
        <v>30</v>
      </c>
    </row>
    <row r="1258" spans="1:10" x14ac:dyDescent="0.25">
      <c r="A1258" s="269"/>
      <c r="B1258" s="264" t="s">
        <v>1813</v>
      </c>
      <c r="C1258" s="349" t="s">
        <v>3228</v>
      </c>
      <c r="D1258" s="266" t="s">
        <v>34</v>
      </c>
      <c r="E1258" s="310">
        <v>2657</v>
      </c>
      <c r="F1258" s="39">
        <v>41777</v>
      </c>
      <c r="G1258" s="52">
        <v>2657</v>
      </c>
      <c r="H1258" s="322">
        <f t="shared" si="20"/>
        <v>0</v>
      </c>
      <c r="I1258" s="266" t="s">
        <v>30</v>
      </c>
    </row>
    <row r="1259" spans="1:10" x14ac:dyDescent="0.25">
      <c r="A1259" s="269"/>
      <c r="B1259" s="264" t="s">
        <v>1814</v>
      </c>
      <c r="C1259" s="349" t="s">
        <v>3228</v>
      </c>
      <c r="D1259" s="266" t="s">
        <v>215</v>
      </c>
      <c r="E1259" s="310">
        <v>597</v>
      </c>
      <c r="F1259" s="39">
        <v>41777</v>
      </c>
      <c r="G1259" s="52">
        <v>597</v>
      </c>
      <c r="H1259" s="322">
        <f t="shared" si="20"/>
        <v>0</v>
      </c>
      <c r="I1259" s="266"/>
    </row>
    <row r="1260" spans="1:10" x14ac:dyDescent="0.25">
      <c r="A1260" s="395"/>
      <c r="B1260" s="264" t="s">
        <v>1815</v>
      </c>
      <c r="C1260" s="349" t="s">
        <v>3228</v>
      </c>
      <c r="D1260" s="266" t="s">
        <v>8</v>
      </c>
      <c r="E1260" s="310">
        <v>221</v>
      </c>
      <c r="F1260" s="39">
        <v>41777</v>
      </c>
      <c r="G1260" s="52">
        <v>221</v>
      </c>
      <c r="H1260" s="322">
        <f t="shared" si="20"/>
        <v>0</v>
      </c>
      <c r="I1260" s="266"/>
    </row>
    <row r="1261" spans="1:10" x14ac:dyDescent="0.25">
      <c r="A1261" s="269"/>
      <c r="B1261" s="264" t="s">
        <v>1816</v>
      </c>
      <c r="C1261" s="349" t="s">
        <v>3228</v>
      </c>
      <c r="D1261" s="266" t="s">
        <v>3238</v>
      </c>
      <c r="E1261" s="310">
        <v>3097</v>
      </c>
      <c r="F1261" s="39">
        <v>41777</v>
      </c>
      <c r="G1261" s="52">
        <v>3097</v>
      </c>
      <c r="H1261" s="322">
        <f t="shared" si="20"/>
        <v>0</v>
      </c>
      <c r="I1261" s="266"/>
    </row>
    <row r="1262" spans="1:10" x14ac:dyDescent="0.25">
      <c r="A1262" s="269"/>
      <c r="B1262" s="264" t="s">
        <v>1817</v>
      </c>
      <c r="C1262" s="349" t="s">
        <v>3228</v>
      </c>
      <c r="D1262" s="266" t="s">
        <v>494</v>
      </c>
      <c r="E1262" s="310">
        <v>1337</v>
      </c>
      <c r="F1262" s="39">
        <v>41777</v>
      </c>
      <c r="G1262" s="52">
        <v>1337</v>
      </c>
      <c r="H1262" s="322">
        <f t="shared" si="20"/>
        <v>0</v>
      </c>
      <c r="I1262" s="266"/>
    </row>
    <row r="1263" spans="1:10" x14ac:dyDescent="0.25">
      <c r="A1263" s="269"/>
      <c r="B1263" s="264" t="s">
        <v>1818</v>
      </c>
      <c r="C1263" s="349" t="s">
        <v>3228</v>
      </c>
      <c r="D1263" s="266" t="s">
        <v>130</v>
      </c>
      <c r="E1263" s="310">
        <v>8404</v>
      </c>
      <c r="F1263" s="525">
        <v>41778</v>
      </c>
      <c r="G1263" s="506">
        <v>8404</v>
      </c>
      <c r="H1263" s="322">
        <f t="shared" si="20"/>
        <v>0</v>
      </c>
      <c r="I1263" s="266" t="s">
        <v>21</v>
      </c>
    </row>
    <row r="1264" spans="1:10" x14ac:dyDescent="0.25">
      <c r="A1264" s="269"/>
      <c r="B1264" s="264" t="s">
        <v>1819</v>
      </c>
      <c r="C1264" s="349" t="s">
        <v>3228</v>
      </c>
      <c r="D1264" s="266" t="s">
        <v>188</v>
      </c>
      <c r="E1264" s="310">
        <v>9216</v>
      </c>
      <c r="F1264" s="39">
        <v>41777</v>
      </c>
      <c r="G1264" s="52">
        <v>9216</v>
      </c>
      <c r="H1264" s="322">
        <f t="shared" si="20"/>
        <v>0</v>
      </c>
      <c r="I1264" s="266" t="s">
        <v>3180</v>
      </c>
    </row>
    <row r="1265" spans="1:9" x14ac:dyDescent="0.25">
      <c r="A1265" s="269"/>
      <c r="B1265" s="264" t="s">
        <v>1820</v>
      </c>
      <c r="C1265" s="349" t="s">
        <v>3228</v>
      </c>
      <c r="D1265" s="266" t="s">
        <v>330</v>
      </c>
      <c r="E1265" s="310">
        <v>4705</v>
      </c>
      <c r="F1265" s="39">
        <v>41777</v>
      </c>
      <c r="G1265" s="52">
        <v>4705</v>
      </c>
      <c r="H1265" s="322">
        <f t="shared" si="20"/>
        <v>0</v>
      </c>
      <c r="I1265" s="266" t="s">
        <v>3180</v>
      </c>
    </row>
    <row r="1266" spans="1:9" x14ac:dyDescent="0.25">
      <c r="A1266" s="269"/>
      <c r="B1266" s="264" t="s">
        <v>1821</v>
      </c>
      <c r="C1266" s="349" t="s">
        <v>3228</v>
      </c>
      <c r="D1266" s="266" t="s">
        <v>163</v>
      </c>
      <c r="E1266" s="310">
        <v>1846</v>
      </c>
      <c r="F1266" s="39">
        <v>41777</v>
      </c>
      <c r="G1266" s="52">
        <v>1846</v>
      </c>
      <c r="H1266" s="322">
        <f t="shared" si="20"/>
        <v>0</v>
      </c>
      <c r="I1266" s="266"/>
    </row>
    <row r="1267" spans="1:9" x14ac:dyDescent="0.25">
      <c r="A1267" s="269"/>
      <c r="B1267" s="264" t="s">
        <v>1822</v>
      </c>
      <c r="C1267" s="349" t="s">
        <v>3228</v>
      </c>
      <c r="D1267" s="266" t="s">
        <v>2976</v>
      </c>
      <c r="E1267" s="310">
        <v>34711</v>
      </c>
      <c r="F1267" s="55" t="s">
        <v>3243</v>
      </c>
      <c r="G1267" s="52">
        <v>34711</v>
      </c>
      <c r="H1267" s="322">
        <f t="shared" si="20"/>
        <v>0</v>
      </c>
      <c r="I1267" s="266"/>
    </row>
    <row r="1268" spans="1:9" x14ac:dyDescent="0.25">
      <c r="A1268" s="269"/>
      <c r="B1268" s="264" t="s">
        <v>1823</v>
      </c>
      <c r="C1268" s="349" t="s">
        <v>3228</v>
      </c>
      <c r="D1268" s="266" t="s">
        <v>188</v>
      </c>
      <c r="E1268" s="310">
        <v>499</v>
      </c>
      <c r="F1268" s="39">
        <v>41777</v>
      </c>
      <c r="G1268" s="52">
        <v>499</v>
      </c>
      <c r="H1268" s="322">
        <f t="shared" si="20"/>
        <v>0</v>
      </c>
      <c r="I1268" s="266" t="s">
        <v>3180</v>
      </c>
    </row>
    <row r="1269" spans="1:9" x14ac:dyDescent="0.25">
      <c r="A1269" s="269"/>
      <c r="B1269" s="264" t="s">
        <v>1824</v>
      </c>
      <c r="C1269" s="349" t="s">
        <v>3228</v>
      </c>
      <c r="D1269" s="266" t="s">
        <v>119</v>
      </c>
      <c r="E1269" s="310">
        <v>2265</v>
      </c>
      <c r="F1269" s="39">
        <v>41777</v>
      </c>
      <c r="G1269" s="52">
        <v>2265</v>
      </c>
      <c r="H1269" s="322">
        <f t="shared" si="20"/>
        <v>0</v>
      </c>
      <c r="I1269" s="266" t="s">
        <v>21</v>
      </c>
    </row>
    <row r="1270" spans="1:9" x14ac:dyDescent="0.25">
      <c r="A1270" s="269"/>
      <c r="B1270" s="264" t="s">
        <v>1826</v>
      </c>
      <c r="C1270" s="349" t="s">
        <v>3228</v>
      </c>
      <c r="D1270" s="266" t="s">
        <v>16</v>
      </c>
      <c r="E1270" s="310">
        <v>6012</v>
      </c>
      <c r="F1270" s="536"/>
      <c r="G1270" s="506"/>
      <c r="H1270" s="322">
        <f t="shared" si="20"/>
        <v>6012</v>
      </c>
      <c r="I1270" s="266" t="s">
        <v>21</v>
      </c>
    </row>
    <row r="1271" spans="1:9" x14ac:dyDescent="0.25">
      <c r="A1271" s="269"/>
      <c r="B1271" s="264" t="s">
        <v>1827</v>
      </c>
      <c r="C1271" s="349" t="s">
        <v>3228</v>
      </c>
      <c r="D1271" s="266" t="s">
        <v>23</v>
      </c>
      <c r="E1271" s="310">
        <v>22075</v>
      </c>
      <c r="F1271" s="39">
        <v>41777</v>
      </c>
      <c r="G1271" s="52">
        <v>22075</v>
      </c>
      <c r="H1271" s="322">
        <f t="shared" si="20"/>
        <v>0</v>
      </c>
      <c r="I1271" s="266"/>
    </row>
    <row r="1272" spans="1:9" x14ac:dyDescent="0.25">
      <c r="A1272" s="269"/>
      <c r="B1272" s="264" t="s">
        <v>1828</v>
      </c>
      <c r="C1272" s="349" t="s">
        <v>3228</v>
      </c>
      <c r="D1272" s="266" t="s">
        <v>133</v>
      </c>
      <c r="E1272" s="310">
        <v>15750</v>
      </c>
      <c r="F1272" s="55" t="s">
        <v>3244</v>
      </c>
      <c r="G1272" s="52">
        <v>15750</v>
      </c>
      <c r="H1272" s="322">
        <f t="shared" si="20"/>
        <v>0</v>
      </c>
      <c r="I1272" s="266"/>
    </row>
    <row r="1273" spans="1:9" x14ac:dyDescent="0.25">
      <c r="A1273" s="269"/>
      <c r="B1273" s="264" t="s">
        <v>1830</v>
      </c>
      <c r="C1273" s="349" t="s">
        <v>3228</v>
      </c>
      <c r="D1273" s="266" t="s">
        <v>168</v>
      </c>
      <c r="E1273" s="310">
        <v>5614</v>
      </c>
      <c r="F1273" s="39">
        <v>41777</v>
      </c>
      <c r="G1273" s="52">
        <v>5614</v>
      </c>
      <c r="H1273" s="322">
        <f t="shared" si="20"/>
        <v>0</v>
      </c>
      <c r="I1273" s="266"/>
    </row>
    <row r="1274" spans="1:9" x14ac:dyDescent="0.25">
      <c r="A1274" s="269"/>
      <c r="B1274" s="264" t="s">
        <v>1831</v>
      </c>
      <c r="C1274" s="349" t="s">
        <v>3228</v>
      </c>
      <c r="D1274" s="266" t="s">
        <v>168</v>
      </c>
      <c r="E1274" s="310">
        <v>274.5</v>
      </c>
      <c r="F1274" s="39">
        <v>41777</v>
      </c>
      <c r="G1274" s="52">
        <v>274.5</v>
      </c>
      <c r="H1274" s="322">
        <f t="shared" si="20"/>
        <v>0</v>
      </c>
      <c r="I1274" s="266"/>
    </row>
    <row r="1275" spans="1:9" x14ac:dyDescent="0.25">
      <c r="A1275" s="269"/>
      <c r="B1275" s="264" t="s">
        <v>1832</v>
      </c>
      <c r="C1275" s="349" t="s">
        <v>3228</v>
      </c>
      <c r="D1275" s="266" t="s">
        <v>75</v>
      </c>
      <c r="E1275" s="310">
        <v>1050.5</v>
      </c>
      <c r="F1275" s="39">
        <v>41777</v>
      </c>
      <c r="G1275" s="52">
        <v>1050.5</v>
      </c>
      <c r="H1275" s="322">
        <f t="shared" si="20"/>
        <v>0</v>
      </c>
      <c r="I1275" s="266"/>
    </row>
    <row r="1276" spans="1:9" x14ac:dyDescent="0.25">
      <c r="A1276" s="269"/>
      <c r="B1276" s="264" t="s">
        <v>1834</v>
      </c>
      <c r="C1276" s="349" t="s">
        <v>3228</v>
      </c>
      <c r="D1276" s="266" t="s">
        <v>8</v>
      </c>
      <c r="E1276" s="310">
        <v>2705</v>
      </c>
      <c r="F1276" s="39">
        <v>41777</v>
      </c>
      <c r="G1276" s="52">
        <v>2705</v>
      </c>
      <c r="H1276" s="322">
        <f t="shared" si="20"/>
        <v>0</v>
      </c>
      <c r="I1276" s="266"/>
    </row>
    <row r="1277" spans="1:9" x14ac:dyDescent="0.25">
      <c r="A1277" s="269"/>
      <c r="B1277" s="264" t="s">
        <v>1836</v>
      </c>
      <c r="C1277" s="349" t="s">
        <v>3228</v>
      </c>
      <c r="D1277" s="266" t="s">
        <v>115</v>
      </c>
      <c r="E1277" s="310">
        <v>3056.2</v>
      </c>
      <c r="F1277" s="39">
        <v>41777</v>
      </c>
      <c r="G1277" s="52">
        <v>3056.2</v>
      </c>
      <c r="H1277" s="322">
        <f t="shared" si="20"/>
        <v>0</v>
      </c>
      <c r="I1277" s="266"/>
    </row>
    <row r="1278" spans="1:9" x14ac:dyDescent="0.25">
      <c r="A1278" s="269"/>
      <c r="B1278" s="264" t="s">
        <v>1837</v>
      </c>
      <c r="C1278" s="349" t="s">
        <v>3228</v>
      </c>
      <c r="D1278" s="266" t="s">
        <v>1036</v>
      </c>
      <c r="E1278" s="310">
        <v>6838.1</v>
      </c>
      <c r="F1278" s="39">
        <v>41777</v>
      </c>
      <c r="G1278" s="52">
        <v>6838.1</v>
      </c>
      <c r="H1278" s="322">
        <f t="shared" si="20"/>
        <v>0</v>
      </c>
      <c r="I1278" s="266"/>
    </row>
    <row r="1279" spans="1:9" x14ac:dyDescent="0.25">
      <c r="A1279" s="269"/>
      <c r="B1279" s="264" t="s">
        <v>1838</v>
      </c>
      <c r="C1279" s="349" t="s">
        <v>3228</v>
      </c>
      <c r="D1279" s="266" t="s">
        <v>8</v>
      </c>
      <c r="E1279" s="310">
        <v>190</v>
      </c>
      <c r="F1279" s="39">
        <v>41777</v>
      </c>
      <c r="G1279" s="52">
        <v>190</v>
      </c>
      <c r="H1279" s="322">
        <f t="shared" si="20"/>
        <v>0</v>
      </c>
      <c r="I1279" s="266"/>
    </row>
    <row r="1280" spans="1:9" x14ac:dyDescent="0.25">
      <c r="A1280" s="269"/>
      <c r="B1280" s="264" t="s">
        <v>1840</v>
      </c>
      <c r="C1280" s="349" t="s">
        <v>3228</v>
      </c>
      <c r="D1280" s="266" t="s">
        <v>58</v>
      </c>
      <c r="E1280" s="310">
        <v>721</v>
      </c>
      <c r="F1280" s="39">
        <v>41777</v>
      </c>
      <c r="G1280" s="52">
        <v>721</v>
      </c>
      <c r="H1280" s="322">
        <f t="shared" si="20"/>
        <v>0</v>
      </c>
      <c r="I1280" s="266" t="s">
        <v>30</v>
      </c>
    </row>
    <row r="1281" spans="1:9" x14ac:dyDescent="0.25">
      <c r="A1281" s="269"/>
      <c r="B1281" s="264" t="s">
        <v>1841</v>
      </c>
      <c r="C1281" s="349" t="s">
        <v>3228</v>
      </c>
      <c r="D1281" s="266" t="s">
        <v>163</v>
      </c>
      <c r="E1281" s="310">
        <v>616</v>
      </c>
      <c r="F1281" s="39">
        <v>41777</v>
      </c>
      <c r="G1281" s="52">
        <v>616</v>
      </c>
      <c r="H1281" s="322">
        <f t="shared" si="20"/>
        <v>0</v>
      </c>
      <c r="I1281" s="266"/>
    </row>
    <row r="1282" spans="1:9" x14ac:dyDescent="0.25">
      <c r="A1282" s="269"/>
      <c r="B1282" s="264" t="s">
        <v>1842</v>
      </c>
      <c r="C1282" s="349" t="s">
        <v>3228</v>
      </c>
      <c r="D1282" s="266" t="s">
        <v>3245</v>
      </c>
      <c r="E1282" s="310">
        <v>8327.5</v>
      </c>
      <c r="F1282" s="55" t="s">
        <v>3246</v>
      </c>
      <c r="G1282" s="52">
        <v>8327.5</v>
      </c>
      <c r="H1282" s="322">
        <f t="shared" si="20"/>
        <v>0</v>
      </c>
      <c r="I1282" s="266" t="s">
        <v>12</v>
      </c>
    </row>
    <row r="1283" spans="1:9" x14ac:dyDescent="0.25">
      <c r="A1283" s="269"/>
      <c r="B1283" s="264" t="s">
        <v>1844</v>
      </c>
      <c r="C1283" s="349" t="s">
        <v>3228</v>
      </c>
      <c r="D1283" s="266" t="s">
        <v>68</v>
      </c>
      <c r="E1283" s="310">
        <v>4491</v>
      </c>
      <c r="F1283" s="39">
        <v>41779</v>
      </c>
      <c r="G1283" s="52">
        <v>4491</v>
      </c>
      <c r="H1283" s="322">
        <f t="shared" si="20"/>
        <v>0</v>
      </c>
      <c r="I1283" s="266" t="s">
        <v>12</v>
      </c>
    </row>
    <row r="1284" spans="1:9" x14ac:dyDescent="0.25">
      <c r="A1284" s="269"/>
      <c r="B1284" s="264" t="s">
        <v>1845</v>
      </c>
      <c r="C1284" s="349" t="s">
        <v>3228</v>
      </c>
      <c r="D1284" s="266" t="s">
        <v>14</v>
      </c>
      <c r="E1284" s="310">
        <v>6600</v>
      </c>
      <c r="F1284" s="39">
        <v>41778</v>
      </c>
      <c r="G1284" s="52">
        <v>6600</v>
      </c>
      <c r="H1284" s="322">
        <f t="shared" si="20"/>
        <v>0</v>
      </c>
      <c r="I1284" s="266" t="s">
        <v>21</v>
      </c>
    </row>
    <row r="1285" spans="1:9" x14ac:dyDescent="0.25">
      <c r="A1285" s="269"/>
      <c r="B1285" s="264" t="s">
        <v>1847</v>
      </c>
      <c r="C1285" s="349" t="s">
        <v>3228</v>
      </c>
      <c r="D1285" s="266" t="s">
        <v>152</v>
      </c>
      <c r="E1285" s="310">
        <v>7400</v>
      </c>
      <c r="F1285" s="39">
        <v>41777</v>
      </c>
      <c r="G1285" s="52">
        <v>7400</v>
      </c>
      <c r="H1285" s="322">
        <f t="shared" si="20"/>
        <v>0</v>
      </c>
      <c r="I1285" s="266"/>
    </row>
    <row r="1286" spans="1:9" x14ac:dyDescent="0.25">
      <c r="A1286" s="269"/>
      <c r="B1286" s="264" t="s">
        <v>1848</v>
      </c>
      <c r="C1286" s="349" t="s">
        <v>3228</v>
      </c>
      <c r="D1286" s="266" t="s">
        <v>8</v>
      </c>
      <c r="E1286" s="310">
        <v>464</v>
      </c>
      <c r="F1286" s="39">
        <v>41777</v>
      </c>
      <c r="G1286" s="52">
        <v>464</v>
      </c>
      <c r="H1286" s="322">
        <f t="shared" si="20"/>
        <v>0</v>
      </c>
      <c r="I1286" s="266"/>
    </row>
    <row r="1287" spans="1:9" x14ac:dyDescent="0.25">
      <c r="A1287" s="269"/>
      <c r="B1287" s="264" t="s">
        <v>1849</v>
      </c>
      <c r="C1287" s="349" t="s">
        <v>3228</v>
      </c>
      <c r="D1287" s="266" t="s">
        <v>163</v>
      </c>
      <c r="E1287" s="310">
        <v>633</v>
      </c>
      <c r="F1287" s="39">
        <v>41777</v>
      </c>
      <c r="G1287" s="52">
        <v>633</v>
      </c>
      <c r="H1287" s="322">
        <f t="shared" ref="H1287:H1350" si="21">E1287-G1287</f>
        <v>0</v>
      </c>
      <c r="I1287" s="266"/>
    </row>
    <row r="1288" spans="1:9" x14ac:dyDescent="0.25">
      <c r="A1288" s="269"/>
      <c r="B1288" s="264" t="s">
        <v>1850</v>
      </c>
      <c r="C1288" s="349" t="s">
        <v>3228</v>
      </c>
      <c r="D1288" s="266" t="s">
        <v>250</v>
      </c>
      <c r="E1288" s="310">
        <v>10912</v>
      </c>
      <c r="F1288" s="39">
        <v>41777</v>
      </c>
      <c r="G1288" s="52">
        <v>10912</v>
      </c>
      <c r="H1288" s="322">
        <f t="shared" si="21"/>
        <v>0</v>
      </c>
      <c r="I1288" s="266" t="s">
        <v>30</v>
      </c>
    </row>
    <row r="1289" spans="1:9" x14ac:dyDescent="0.25">
      <c r="A1289" s="269"/>
      <c r="B1289" s="264" t="s">
        <v>1852</v>
      </c>
      <c r="C1289" s="349" t="s">
        <v>3228</v>
      </c>
      <c r="D1289" s="266" t="s">
        <v>16</v>
      </c>
      <c r="E1289" s="310">
        <v>3366</v>
      </c>
      <c r="F1289" s="536"/>
      <c r="G1289" s="506"/>
      <c r="H1289" s="322">
        <f t="shared" si="21"/>
        <v>3366</v>
      </c>
      <c r="I1289" s="266"/>
    </row>
    <row r="1290" spans="1:9" x14ac:dyDescent="0.25">
      <c r="A1290" s="269">
        <v>41778</v>
      </c>
      <c r="B1290" s="264" t="s">
        <v>1853</v>
      </c>
      <c r="C1290" s="349" t="s">
        <v>3228</v>
      </c>
      <c r="D1290" s="266" t="s">
        <v>260</v>
      </c>
      <c r="E1290" s="310">
        <v>2384</v>
      </c>
      <c r="F1290" s="39">
        <v>41778</v>
      </c>
      <c r="G1290" s="52">
        <v>2384</v>
      </c>
      <c r="H1290" s="322">
        <f t="shared" si="21"/>
        <v>0</v>
      </c>
      <c r="I1290" s="266" t="s">
        <v>217</v>
      </c>
    </row>
    <row r="1291" spans="1:9" x14ac:dyDescent="0.25">
      <c r="A1291" s="269"/>
      <c r="B1291" s="264" t="s">
        <v>1854</v>
      </c>
      <c r="C1291" s="349" t="s">
        <v>3228</v>
      </c>
      <c r="D1291" s="266" t="s">
        <v>11</v>
      </c>
      <c r="E1291" s="310">
        <v>18066.5</v>
      </c>
      <c r="F1291" s="42">
        <v>41796</v>
      </c>
      <c r="G1291" s="326">
        <v>18066.5</v>
      </c>
      <c r="H1291" s="322">
        <f t="shared" si="21"/>
        <v>0</v>
      </c>
      <c r="I1291" s="66" t="s">
        <v>65</v>
      </c>
    </row>
    <row r="1292" spans="1:9" x14ac:dyDescent="0.25">
      <c r="A1292" s="269"/>
      <c r="B1292" s="264" t="s">
        <v>1855</v>
      </c>
      <c r="C1292" s="349" t="s">
        <v>3228</v>
      </c>
      <c r="D1292" s="266" t="s">
        <v>1529</v>
      </c>
      <c r="E1292" s="310">
        <v>13890</v>
      </c>
      <c r="F1292" s="39">
        <v>41778</v>
      </c>
      <c r="G1292" s="52">
        <v>13890</v>
      </c>
      <c r="H1292" s="322">
        <f t="shared" si="21"/>
        <v>0</v>
      </c>
      <c r="I1292" s="266" t="s">
        <v>65</v>
      </c>
    </row>
    <row r="1293" spans="1:9" x14ac:dyDescent="0.25">
      <c r="A1293" s="269"/>
      <c r="B1293" s="264" t="s">
        <v>1858</v>
      </c>
      <c r="C1293" s="349" t="s">
        <v>3228</v>
      </c>
      <c r="D1293" s="266" t="s">
        <v>55</v>
      </c>
      <c r="E1293" s="310">
        <v>8497.5</v>
      </c>
      <c r="F1293" s="39">
        <v>41778</v>
      </c>
      <c r="G1293" s="52">
        <v>8497.5</v>
      </c>
      <c r="H1293" s="322">
        <f t="shared" si="21"/>
        <v>0</v>
      </c>
      <c r="I1293" s="266"/>
    </row>
    <row r="1294" spans="1:9" x14ac:dyDescent="0.25">
      <c r="A1294" s="269"/>
      <c r="B1294" s="264" t="s">
        <v>1859</v>
      </c>
      <c r="C1294" s="349" t="s">
        <v>3228</v>
      </c>
      <c r="D1294" s="266" t="s">
        <v>478</v>
      </c>
      <c r="E1294" s="310">
        <v>37989</v>
      </c>
      <c r="F1294" s="39">
        <v>41778</v>
      </c>
      <c r="G1294" s="52">
        <v>37989</v>
      </c>
      <c r="H1294" s="322">
        <f t="shared" si="21"/>
        <v>0</v>
      </c>
      <c r="I1294" s="266" t="s">
        <v>27</v>
      </c>
    </row>
    <row r="1295" spans="1:9" x14ac:dyDescent="0.25">
      <c r="A1295" s="269"/>
      <c r="B1295" s="264" t="s">
        <v>1860</v>
      </c>
      <c r="C1295" s="349" t="s">
        <v>3228</v>
      </c>
      <c r="D1295" s="266" t="s">
        <v>8</v>
      </c>
      <c r="E1295" s="310">
        <v>1059</v>
      </c>
      <c r="F1295" s="39">
        <v>41778</v>
      </c>
      <c r="G1295" s="52">
        <v>1059</v>
      </c>
      <c r="H1295" s="322">
        <f t="shared" si="21"/>
        <v>0</v>
      </c>
      <c r="I1295" s="266"/>
    </row>
    <row r="1296" spans="1:9" x14ac:dyDescent="0.25">
      <c r="A1296" s="269"/>
      <c r="B1296" s="264" t="s">
        <v>1861</v>
      </c>
      <c r="C1296" s="349" t="s">
        <v>3228</v>
      </c>
      <c r="D1296" s="266" t="s">
        <v>28</v>
      </c>
      <c r="E1296" s="310">
        <v>6941</v>
      </c>
      <c r="F1296" s="39">
        <v>41778</v>
      </c>
      <c r="G1296" s="52">
        <v>6941</v>
      </c>
      <c r="H1296" s="322">
        <f t="shared" si="21"/>
        <v>0</v>
      </c>
      <c r="I1296" s="266"/>
    </row>
    <row r="1297" spans="1:9" x14ac:dyDescent="0.25">
      <c r="A1297" s="269"/>
      <c r="B1297" s="264" t="s">
        <v>1862</v>
      </c>
      <c r="C1297" s="349" t="s">
        <v>3228</v>
      </c>
      <c r="D1297" s="266" t="s">
        <v>28</v>
      </c>
      <c r="E1297" s="310">
        <v>1696</v>
      </c>
      <c r="F1297" s="39">
        <v>41778</v>
      </c>
      <c r="G1297" s="52">
        <v>1696</v>
      </c>
      <c r="H1297" s="322">
        <f t="shared" si="21"/>
        <v>0</v>
      </c>
      <c r="I1297" s="266"/>
    </row>
    <row r="1298" spans="1:9" x14ac:dyDescent="0.25">
      <c r="A1298" s="269"/>
      <c r="B1298" s="264" t="s">
        <v>1864</v>
      </c>
      <c r="C1298" s="349" t="s">
        <v>3228</v>
      </c>
      <c r="D1298" s="266" t="s">
        <v>8</v>
      </c>
      <c r="E1298" s="310">
        <v>3039.5</v>
      </c>
      <c r="F1298" s="39">
        <v>41778</v>
      </c>
      <c r="G1298" s="52">
        <v>3039.5</v>
      </c>
      <c r="H1298" s="322">
        <f t="shared" si="21"/>
        <v>0</v>
      </c>
      <c r="I1298" s="266"/>
    </row>
    <row r="1299" spans="1:9" x14ac:dyDescent="0.25">
      <c r="A1299" s="269"/>
      <c r="B1299" s="264" t="s">
        <v>1866</v>
      </c>
      <c r="C1299" s="349" t="s">
        <v>3228</v>
      </c>
      <c r="D1299" s="266" t="s">
        <v>129</v>
      </c>
      <c r="E1299" s="310">
        <v>1102.5</v>
      </c>
      <c r="F1299" s="39">
        <v>41778</v>
      </c>
      <c r="G1299" s="52">
        <v>1102.5</v>
      </c>
      <c r="H1299" s="322">
        <f t="shared" si="21"/>
        <v>0</v>
      </c>
      <c r="I1299" s="266"/>
    </row>
    <row r="1300" spans="1:9" x14ac:dyDescent="0.25">
      <c r="A1300" s="269"/>
      <c r="B1300" s="264" t="s">
        <v>1867</v>
      </c>
      <c r="C1300" s="349" t="s">
        <v>3228</v>
      </c>
      <c r="D1300" s="266" t="s">
        <v>2708</v>
      </c>
      <c r="E1300" s="310">
        <v>1876</v>
      </c>
      <c r="F1300" s="39">
        <v>41778</v>
      </c>
      <c r="G1300" s="52">
        <v>1876</v>
      </c>
      <c r="H1300" s="322">
        <f t="shared" si="21"/>
        <v>0</v>
      </c>
      <c r="I1300" s="266"/>
    </row>
    <row r="1301" spans="1:9" x14ac:dyDescent="0.25">
      <c r="A1301" s="269"/>
      <c r="B1301" s="264" t="s">
        <v>1868</v>
      </c>
      <c r="C1301" s="349" t="s">
        <v>3228</v>
      </c>
      <c r="D1301" s="266" t="s">
        <v>32</v>
      </c>
      <c r="E1301" s="310">
        <v>9314</v>
      </c>
      <c r="F1301" s="39">
        <v>41778</v>
      </c>
      <c r="G1301" s="52">
        <v>9314</v>
      </c>
      <c r="H1301" s="322">
        <f t="shared" si="21"/>
        <v>0</v>
      </c>
      <c r="I1301" s="266" t="s">
        <v>30</v>
      </c>
    </row>
    <row r="1302" spans="1:9" x14ac:dyDescent="0.25">
      <c r="A1302" s="269"/>
      <c r="B1302" s="264" t="s">
        <v>1869</v>
      </c>
      <c r="C1302" s="349" t="s">
        <v>3228</v>
      </c>
      <c r="D1302" s="266" t="s">
        <v>338</v>
      </c>
      <c r="E1302" s="310">
        <v>416</v>
      </c>
      <c r="F1302" s="39">
        <v>41778</v>
      </c>
      <c r="G1302" s="52">
        <v>416</v>
      </c>
      <c r="H1302" s="322">
        <f t="shared" si="21"/>
        <v>0</v>
      </c>
      <c r="I1302" s="266"/>
    </row>
    <row r="1303" spans="1:9" x14ac:dyDescent="0.25">
      <c r="A1303" s="269"/>
      <c r="B1303" s="264" t="s">
        <v>1870</v>
      </c>
      <c r="C1303" s="349" t="s">
        <v>3228</v>
      </c>
      <c r="D1303" s="266" t="s">
        <v>16</v>
      </c>
      <c r="E1303" s="310">
        <v>61115</v>
      </c>
      <c r="F1303" s="536"/>
      <c r="G1303" s="506"/>
      <c r="H1303" s="322">
        <f t="shared" si="21"/>
        <v>61115</v>
      </c>
      <c r="I1303" s="266"/>
    </row>
    <row r="1304" spans="1:9" x14ac:dyDescent="0.25">
      <c r="A1304" s="269"/>
      <c r="B1304" s="264" t="s">
        <v>1871</v>
      </c>
      <c r="C1304" s="349" t="s">
        <v>3228</v>
      </c>
      <c r="D1304" s="266" t="s">
        <v>206</v>
      </c>
      <c r="E1304" s="310">
        <v>1350</v>
      </c>
      <c r="F1304" s="39">
        <v>41778</v>
      </c>
      <c r="G1304" s="52">
        <v>1350</v>
      </c>
      <c r="H1304" s="322">
        <f t="shared" si="21"/>
        <v>0</v>
      </c>
      <c r="I1304" s="266" t="s">
        <v>30</v>
      </c>
    </row>
    <row r="1305" spans="1:9" x14ac:dyDescent="0.25">
      <c r="A1305" s="269"/>
      <c r="B1305" s="264" t="s">
        <v>1873</v>
      </c>
      <c r="C1305" s="349" t="s">
        <v>3228</v>
      </c>
      <c r="D1305" s="266" t="s">
        <v>136</v>
      </c>
      <c r="E1305" s="310">
        <v>1054.5</v>
      </c>
      <c r="F1305" s="39">
        <v>41778</v>
      </c>
      <c r="G1305" s="52">
        <v>1054.5</v>
      </c>
      <c r="H1305" s="322">
        <f t="shared" si="21"/>
        <v>0</v>
      </c>
      <c r="I1305" s="266"/>
    </row>
    <row r="1306" spans="1:9" x14ac:dyDescent="0.25">
      <c r="A1306" s="269"/>
      <c r="B1306" s="264" t="s">
        <v>1874</v>
      </c>
      <c r="C1306" s="349" t="s">
        <v>3228</v>
      </c>
      <c r="D1306" s="266" t="s">
        <v>168</v>
      </c>
      <c r="E1306" s="310">
        <v>1026</v>
      </c>
      <c r="F1306" s="39">
        <v>41778</v>
      </c>
      <c r="G1306" s="52">
        <v>1026</v>
      </c>
      <c r="H1306" s="322">
        <f t="shared" si="21"/>
        <v>0</v>
      </c>
      <c r="I1306" s="266"/>
    </row>
    <row r="1307" spans="1:9" x14ac:dyDescent="0.25">
      <c r="A1307" s="269"/>
      <c r="B1307" s="264" t="s">
        <v>1875</v>
      </c>
      <c r="C1307" s="349" t="s">
        <v>3228</v>
      </c>
      <c r="D1307" s="266" t="s">
        <v>54</v>
      </c>
      <c r="E1307" s="310">
        <v>40867</v>
      </c>
      <c r="F1307" s="39">
        <v>41781</v>
      </c>
      <c r="G1307" s="52">
        <v>40867</v>
      </c>
      <c r="H1307" s="322">
        <f t="shared" si="21"/>
        <v>0</v>
      </c>
      <c r="I1307" s="266" t="s">
        <v>30</v>
      </c>
    </row>
    <row r="1308" spans="1:9" x14ac:dyDescent="0.25">
      <c r="A1308" s="269"/>
      <c r="B1308" s="264" t="s">
        <v>1876</v>
      </c>
      <c r="C1308" s="349" t="s">
        <v>3228</v>
      </c>
      <c r="D1308" s="266" t="s">
        <v>3247</v>
      </c>
      <c r="E1308" s="310">
        <v>4248.5</v>
      </c>
      <c r="F1308" s="39">
        <v>41778</v>
      </c>
      <c r="G1308" s="52">
        <v>4248.5</v>
      </c>
      <c r="H1308" s="322">
        <f t="shared" si="21"/>
        <v>0</v>
      </c>
      <c r="I1308" s="266"/>
    </row>
    <row r="1309" spans="1:9" x14ac:dyDescent="0.25">
      <c r="A1309" s="269"/>
      <c r="B1309" s="264" t="s">
        <v>1877</v>
      </c>
      <c r="C1309" s="349" t="s">
        <v>3228</v>
      </c>
      <c r="D1309" s="266" t="s">
        <v>577</v>
      </c>
      <c r="E1309" s="310">
        <v>1529</v>
      </c>
      <c r="F1309" s="39">
        <v>41779</v>
      </c>
      <c r="G1309" s="52">
        <v>1529</v>
      </c>
      <c r="H1309" s="322">
        <f t="shared" si="21"/>
        <v>0</v>
      </c>
      <c r="I1309" s="266" t="s">
        <v>217</v>
      </c>
    </row>
    <row r="1310" spans="1:9" x14ac:dyDescent="0.25">
      <c r="A1310" s="269"/>
      <c r="B1310" s="264" t="s">
        <v>1878</v>
      </c>
      <c r="C1310" s="349" t="s">
        <v>3228</v>
      </c>
      <c r="D1310" s="266" t="s">
        <v>96</v>
      </c>
      <c r="E1310" s="310">
        <v>32839</v>
      </c>
      <c r="F1310" s="39">
        <v>41778</v>
      </c>
      <c r="G1310" s="52">
        <v>32839</v>
      </c>
      <c r="H1310" s="322">
        <f t="shared" si="21"/>
        <v>0</v>
      </c>
      <c r="I1310" s="266" t="s">
        <v>27</v>
      </c>
    </row>
    <row r="1311" spans="1:9" x14ac:dyDescent="0.25">
      <c r="A1311" s="269"/>
      <c r="B1311" s="264" t="s">
        <v>1880</v>
      </c>
      <c r="C1311" s="349" t="s">
        <v>3228</v>
      </c>
      <c r="D1311" s="266" t="s">
        <v>64</v>
      </c>
      <c r="E1311" s="310">
        <v>3182.5</v>
      </c>
      <c r="F1311" s="39">
        <v>41778</v>
      </c>
      <c r="G1311" s="52">
        <v>3182.5</v>
      </c>
      <c r="H1311" s="322">
        <f t="shared" si="21"/>
        <v>0</v>
      </c>
      <c r="I1311" s="266" t="s">
        <v>65</v>
      </c>
    </row>
    <row r="1312" spans="1:9" x14ac:dyDescent="0.25">
      <c r="A1312" s="269"/>
      <c r="B1312" s="264" t="s">
        <v>1881</v>
      </c>
      <c r="C1312" s="349" t="s">
        <v>3228</v>
      </c>
      <c r="D1312" s="266" t="s">
        <v>74</v>
      </c>
      <c r="E1312" s="310">
        <v>1454</v>
      </c>
      <c r="F1312" s="39">
        <v>41778</v>
      </c>
      <c r="G1312" s="52">
        <v>1454</v>
      </c>
      <c r="H1312" s="322">
        <f t="shared" si="21"/>
        <v>0</v>
      </c>
      <c r="I1312" s="266"/>
    </row>
    <row r="1313" spans="1:9" x14ac:dyDescent="0.25">
      <c r="A1313" s="269"/>
      <c r="B1313" s="264" t="s">
        <v>1882</v>
      </c>
      <c r="C1313" s="349" t="s">
        <v>3228</v>
      </c>
      <c r="D1313" s="266" t="s">
        <v>307</v>
      </c>
      <c r="E1313" s="310">
        <v>11363</v>
      </c>
      <c r="F1313" s="42" t="s">
        <v>3471</v>
      </c>
      <c r="G1313" s="52">
        <v>11363</v>
      </c>
      <c r="H1313" s="322">
        <f t="shared" si="21"/>
        <v>0</v>
      </c>
      <c r="I1313" s="266" t="s">
        <v>217</v>
      </c>
    </row>
    <row r="1314" spans="1:9" x14ac:dyDescent="0.25">
      <c r="A1314" s="269"/>
      <c r="B1314" s="264" t="s">
        <v>1883</v>
      </c>
      <c r="C1314" s="349" t="s">
        <v>3228</v>
      </c>
      <c r="D1314" s="266" t="s">
        <v>29</v>
      </c>
      <c r="E1314" s="310">
        <v>5327.5</v>
      </c>
      <c r="F1314" s="39">
        <v>41778</v>
      </c>
      <c r="G1314" s="52">
        <v>5327.5</v>
      </c>
      <c r="H1314" s="322">
        <f t="shared" si="21"/>
        <v>0</v>
      </c>
      <c r="I1314" s="266" t="s">
        <v>30</v>
      </c>
    </row>
    <row r="1315" spans="1:9" x14ac:dyDescent="0.25">
      <c r="A1315" s="269"/>
      <c r="B1315" s="264" t="s">
        <v>1884</v>
      </c>
      <c r="C1315" s="349" t="s">
        <v>3228</v>
      </c>
      <c r="D1315" s="266" t="s">
        <v>22</v>
      </c>
      <c r="E1315" s="310">
        <v>4564</v>
      </c>
      <c r="F1315" s="43" t="s">
        <v>3248</v>
      </c>
      <c r="G1315" s="52">
        <v>4564</v>
      </c>
      <c r="H1315" s="322">
        <f t="shared" si="21"/>
        <v>0</v>
      </c>
      <c r="I1315" s="266"/>
    </row>
    <row r="1316" spans="1:9" x14ac:dyDescent="0.25">
      <c r="A1316" s="269"/>
      <c r="B1316" s="264" t="s">
        <v>1886</v>
      </c>
      <c r="C1316" s="349" t="s">
        <v>3228</v>
      </c>
      <c r="D1316" s="266" t="s">
        <v>2427</v>
      </c>
      <c r="E1316" s="310">
        <v>2113</v>
      </c>
      <c r="F1316" s="39">
        <v>41778</v>
      </c>
      <c r="G1316" s="52">
        <v>2113</v>
      </c>
      <c r="H1316" s="322">
        <f t="shared" si="21"/>
        <v>0</v>
      </c>
      <c r="I1316" s="266" t="s">
        <v>30</v>
      </c>
    </row>
    <row r="1317" spans="1:9" x14ac:dyDescent="0.25">
      <c r="A1317" s="269"/>
      <c r="B1317" s="264" t="s">
        <v>1887</v>
      </c>
      <c r="C1317" s="349" t="s">
        <v>3228</v>
      </c>
      <c r="D1317" s="266" t="s">
        <v>1793</v>
      </c>
      <c r="E1317" s="310">
        <v>1187</v>
      </c>
      <c r="F1317" s="39">
        <v>41778</v>
      </c>
      <c r="G1317" s="52">
        <v>1187</v>
      </c>
      <c r="H1317" s="322">
        <f t="shared" si="21"/>
        <v>0</v>
      </c>
      <c r="I1317" s="266" t="s">
        <v>30</v>
      </c>
    </row>
    <row r="1318" spans="1:9" x14ac:dyDescent="0.25">
      <c r="A1318" s="269"/>
      <c r="B1318" s="264" t="s">
        <v>1888</v>
      </c>
      <c r="C1318" s="349" t="s">
        <v>3228</v>
      </c>
      <c r="D1318" s="266" t="s">
        <v>58</v>
      </c>
      <c r="E1318" s="310">
        <v>6557.5</v>
      </c>
      <c r="F1318" s="39">
        <v>41778</v>
      </c>
      <c r="G1318" s="52">
        <v>6557.5</v>
      </c>
      <c r="H1318" s="322">
        <f t="shared" si="21"/>
        <v>0</v>
      </c>
      <c r="I1318" s="266" t="s">
        <v>30</v>
      </c>
    </row>
    <row r="1319" spans="1:9" x14ac:dyDescent="0.25">
      <c r="A1319" s="269"/>
      <c r="B1319" s="264" t="s">
        <v>1889</v>
      </c>
      <c r="C1319" s="349" t="s">
        <v>3228</v>
      </c>
      <c r="D1319" s="266" t="s">
        <v>16</v>
      </c>
      <c r="E1319" s="310">
        <v>49240.2</v>
      </c>
      <c r="F1319" s="536"/>
      <c r="G1319" s="506"/>
      <c r="H1319" s="322">
        <f t="shared" si="21"/>
        <v>49240.2</v>
      </c>
      <c r="I1319" s="266"/>
    </row>
    <row r="1320" spans="1:9" x14ac:dyDescent="0.25">
      <c r="A1320" s="269"/>
      <c r="B1320" s="264" t="s">
        <v>1890</v>
      </c>
      <c r="C1320" s="349" t="s">
        <v>3228</v>
      </c>
      <c r="D1320" s="266" t="s">
        <v>772</v>
      </c>
      <c r="E1320" s="310">
        <v>4463</v>
      </c>
      <c r="F1320" s="39">
        <v>41778</v>
      </c>
      <c r="G1320" s="52">
        <v>4463</v>
      </c>
      <c r="H1320" s="322">
        <f t="shared" si="21"/>
        <v>0</v>
      </c>
      <c r="I1320" s="266"/>
    </row>
    <row r="1321" spans="1:9" x14ac:dyDescent="0.25">
      <c r="A1321" s="269"/>
      <c r="B1321" s="264" t="s">
        <v>1891</v>
      </c>
      <c r="C1321" s="349" t="s">
        <v>3228</v>
      </c>
      <c r="D1321" s="266" t="s">
        <v>8</v>
      </c>
      <c r="E1321" s="310">
        <v>3420</v>
      </c>
      <c r="F1321" s="39">
        <v>41778</v>
      </c>
      <c r="G1321" s="52">
        <v>3420</v>
      </c>
      <c r="H1321" s="322">
        <f t="shared" si="21"/>
        <v>0</v>
      </c>
      <c r="I1321" s="266"/>
    </row>
    <row r="1322" spans="1:9" x14ac:dyDescent="0.25">
      <c r="A1322" s="269"/>
      <c r="B1322" s="264" t="s">
        <v>1892</v>
      </c>
      <c r="C1322" s="349" t="s">
        <v>3228</v>
      </c>
      <c r="D1322" s="266" t="s">
        <v>47</v>
      </c>
      <c r="E1322" s="310">
        <v>4867</v>
      </c>
      <c r="F1322" s="39">
        <v>41778</v>
      </c>
      <c r="G1322" s="52">
        <v>4867</v>
      </c>
      <c r="H1322" s="322">
        <f t="shared" si="21"/>
        <v>0</v>
      </c>
      <c r="I1322" s="266" t="s">
        <v>30</v>
      </c>
    </row>
    <row r="1323" spans="1:9" x14ac:dyDescent="0.25">
      <c r="A1323" s="269"/>
      <c r="B1323" s="264" t="s">
        <v>1894</v>
      </c>
      <c r="C1323" s="349" t="s">
        <v>3228</v>
      </c>
      <c r="D1323" s="266" t="s">
        <v>304</v>
      </c>
      <c r="E1323" s="310">
        <v>21417.5</v>
      </c>
      <c r="F1323" s="39">
        <v>41779</v>
      </c>
      <c r="G1323" s="52">
        <v>21417.5</v>
      </c>
      <c r="H1323" s="322">
        <f t="shared" si="21"/>
        <v>0</v>
      </c>
      <c r="I1323" s="266" t="s">
        <v>217</v>
      </c>
    </row>
    <row r="1324" spans="1:9" x14ac:dyDescent="0.25">
      <c r="A1324" s="269"/>
      <c r="B1324" s="264" t="s">
        <v>1896</v>
      </c>
      <c r="C1324" s="349" t="s">
        <v>3228</v>
      </c>
      <c r="D1324" s="266" t="s">
        <v>144</v>
      </c>
      <c r="E1324" s="310">
        <v>2629</v>
      </c>
      <c r="F1324" s="39">
        <v>41779</v>
      </c>
      <c r="G1324" s="52">
        <v>2629</v>
      </c>
      <c r="H1324" s="322">
        <f t="shared" si="21"/>
        <v>0</v>
      </c>
      <c r="I1324" s="266" t="s">
        <v>2867</v>
      </c>
    </row>
    <row r="1325" spans="1:9" x14ac:dyDescent="0.25">
      <c r="A1325" s="263"/>
      <c r="B1325" s="264" t="s">
        <v>1897</v>
      </c>
      <c r="C1325" s="349" t="s">
        <v>3228</v>
      </c>
      <c r="D1325" s="266" t="s">
        <v>188</v>
      </c>
      <c r="E1325" s="310">
        <v>9077</v>
      </c>
      <c r="F1325" s="39">
        <v>41778</v>
      </c>
      <c r="G1325" s="52">
        <v>9077</v>
      </c>
      <c r="H1325" s="322">
        <f t="shared" si="21"/>
        <v>0</v>
      </c>
      <c r="I1325" s="266"/>
    </row>
    <row r="1326" spans="1:9" x14ac:dyDescent="0.25">
      <c r="A1326" s="269"/>
      <c r="B1326" s="264" t="s">
        <v>1898</v>
      </c>
      <c r="C1326" s="349" t="s">
        <v>3228</v>
      </c>
      <c r="D1326" s="266" t="s">
        <v>19</v>
      </c>
      <c r="E1326" s="310">
        <v>568213.5</v>
      </c>
      <c r="F1326" s="536"/>
      <c r="G1326" s="506"/>
      <c r="H1326" s="322">
        <f t="shared" si="21"/>
        <v>568213.5</v>
      </c>
      <c r="I1326" s="266" t="s">
        <v>105</v>
      </c>
    </row>
    <row r="1327" spans="1:9" x14ac:dyDescent="0.25">
      <c r="A1327" s="269"/>
      <c r="B1327" s="264" t="s">
        <v>1899</v>
      </c>
      <c r="C1327" s="349" t="s">
        <v>3228</v>
      </c>
      <c r="D1327" s="266" t="s">
        <v>78</v>
      </c>
      <c r="E1327" s="310">
        <v>2295.5</v>
      </c>
      <c r="F1327" s="39">
        <v>41779</v>
      </c>
      <c r="G1327" s="52">
        <v>2295.5</v>
      </c>
      <c r="H1327" s="322">
        <f t="shared" si="21"/>
        <v>0</v>
      </c>
      <c r="I1327" s="266" t="s">
        <v>217</v>
      </c>
    </row>
    <row r="1328" spans="1:9" x14ac:dyDescent="0.25">
      <c r="A1328" s="269"/>
      <c r="B1328" s="264" t="s">
        <v>1901</v>
      </c>
      <c r="C1328" s="349" t="s">
        <v>3228</v>
      </c>
      <c r="D1328" s="266" t="s">
        <v>233</v>
      </c>
      <c r="E1328" s="310">
        <v>1635</v>
      </c>
      <c r="F1328" s="39">
        <v>41779</v>
      </c>
      <c r="G1328" s="52">
        <v>1635</v>
      </c>
      <c r="H1328" s="322">
        <f t="shared" si="21"/>
        <v>0</v>
      </c>
      <c r="I1328" s="266" t="s">
        <v>217</v>
      </c>
    </row>
    <row r="1329" spans="1:9" x14ac:dyDescent="0.25">
      <c r="A1329" s="269"/>
      <c r="B1329" s="264" t="s">
        <v>1902</v>
      </c>
      <c r="C1329" s="349" t="s">
        <v>3228</v>
      </c>
      <c r="D1329" s="266" t="s">
        <v>130</v>
      </c>
      <c r="E1329" s="310">
        <v>6913</v>
      </c>
      <c r="F1329" s="39">
        <v>41782</v>
      </c>
      <c r="G1329" s="52">
        <v>6913</v>
      </c>
      <c r="H1329" s="322">
        <f t="shared" si="21"/>
        <v>0</v>
      </c>
      <c r="I1329" s="266" t="s">
        <v>21</v>
      </c>
    </row>
    <row r="1330" spans="1:9" x14ac:dyDescent="0.25">
      <c r="A1330" s="269"/>
      <c r="B1330" s="264" t="s">
        <v>1904</v>
      </c>
      <c r="C1330" s="349" t="s">
        <v>3228</v>
      </c>
      <c r="D1330" s="266" t="s">
        <v>215</v>
      </c>
      <c r="E1330" s="310">
        <v>3288</v>
      </c>
      <c r="F1330" s="39">
        <v>41778</v>
      </c>
      <c r="G1330" s="52">
        <v>3288</v>
      </c>
      <c r="H1330" s="322">
        <f t="shared" si="21"/>
        <v>0</v>
      </c>
      <c r="I1330" s="266"/>
    </row>
    <row r="1331" spans="1:9" x14ac:dyDescent="0.25">
      <c r="A1331" s="269"/>
      <c r="B1331" s="264" t="s">
        <v>1905</v>
      </c>
      <c r="C1331" s="349" t="s">
        <v>3228</v>
      </c>
      <c r="D1331" s="266" t="s">
        <v>307</v>
      </c>
      <c r="E1331" s="310">
        <v>2876</v>
      </c>
      <c r="F1331" s="39">
        <v>41779</v>
      </c>
      <c r="G1331" s="52">
        <v>2876</v>
      </c>
      <c r="H1331" s="322">
        <f t="shared" si="21"/>
        <v>0</v>
      </c>
      <c r="I1331" s="266" t="s">
        <v>217</v>
      </c>
    </row>
    <row r="1332" spans="1:9" x14ac:dyDescent="0.25">
      <c r="A1332" s="269"/>
      <c r="B1332" s="264" t="s">
        <v>1906</v>
      </c>
      <c r="C1332" s="349" t="s">
        <v>3228</v>
      </c>
      <c r="D1332" s="266" t="s">
        <v>502</v>
      </c>
      <c r="E1332" s="310">
        <v>3741</v>
      </c>
      <c r="F1332" s="39">
        <v>41778</v>
      </c>
      <c r="G1332" s="52">
        <v>3741</v>
      </c>
      <c r="H1332" s="322">
        <f t="shared" si="21"/>
        <v>0</v>
      </c>
      <c r="I1332" s="266"/>
    </row>
    <row r="1333" spans="1:9" x14ac:dyDescent="0.25">
      <c r="A1333" s="269"/>
      <c r="B1333" s="264" t="s">
        <v>1907</v>
      </c>
      <c r="C1333" s="349" t="s">
        <v>3228</v>
      </c>
      <c r="D1333" s="266" t="s">
        <v>366</v>
      </c>
      <c r="E1333" s="310">
        <v>2502.5</v>
      </c>
      <c r="F1333" s="39">
        <v>41778</v>
      </c>
      <c r="G1333" s="52">
        <v>2502.5</v>
      </c>
      <c r="H1333" s="322">
        <f t="shared" si="21"/>
        <v>0</v>
      </c>
      <c r="I1333" s="266" t="s">
        <v>21</v>
      </c>
    </row>
    <row r="1334" spans="1:9" x14ac:dyDescent="0.25">
      <c r="A1334" s="269"/>
      <c r="B1334" s="264" t="s">
        <v>1908</v>
      </c>
      <c r="C1334" s="349" t="s">
        <v>3228</v>
      </c>
      <c r="D1334" s="266" t="s">
        <v>48</v>
      </c>
      <c r="E1334" s="310">
        <v>813</v>
      </c>
      <c r="F1334" s="39">
        <v>41779</v>
      </c>
      <c r="G1334" s="52">
        <v>813</v>
      </c>
      <c r="H1334" s="322">
        <f t="shared" si="21"/>
        <v>0</v>
      </c>
      <c r="I1334" s="266" t="s">
        <v>217</v>
      </c>
    </row>
    <row r="1335" spans="1:9" x14ac:dyDescent="0.25">
      <c r="A1335" s="269"/>
      <c r="B1335" s="264" t="s">
        <v>1909</v>
      </c>
      <c r="C1335" s="349" t="s">
        <v>3228</v>
      </c>
      <c r="D1335" s="266" t="s">
        <v>74</v>
      </c>
      <c r="E1335" s="310">
        <v>3656</v>
      </c>
      <c r="F1335" s="39">
        <v>41778</v>
      </c>
      <c r="G1335" s="52">
        <v>3656</v>
      </c>
      <c r="H1335" s="322">
        <f t="shared" si="21"/>
        <v>0</v>
      </c>
      <c r="I1335" s="266"/>
    </row>
    <row r="1336" spans="1:9" x14ac:dyDescent="0.25">
      <c r="A1336" s="269"/>
      <c r="B1336" s="264" t="s">
        <v>1911</v>
      </c>
      <c r="C1336" s="349" t="s">
        <v>3228</v>
      </c>
      <c r="D1336" s="266" t="s">
        <v>51</v>
      </c>
      <c r="E1336" s="310">
        <v>2275</v>
      </c>
      <c r="F1336" s="43" t="s">
        <v>3249</v>
      </c>
      <c r="G1336" s="52">
        <v>2275</v>
      </c>
      <c r="H1336" s="322">
        <f t="shared" si="21"/>
        <v>0</v>
      </c>
      <c r="I1336" s="266" t="s">
        <v>217</v>
      </c>
    </row>
    <row r="1337" spans="1:9" x14ac:dyDescent="0.25">
      <c r="A1337" s="269"/>
      <c r="B1337" s="264" t="s">
        <v>1912</v>
      </c>
      <c r="C1337" s="349" t="s">
        <v>3228</v>
      </c>
      <c r="D1337" s="266" t="s">
        <v>8</v>
      </c>
      <c r="E1337" s="310">
        <v>204.6</v>
      </c>
      <c r="F1337" s="39">
        <v>41778</v>
      </c>
      <c r="G1337" s="52">
        <v>204.6</v>
      </c>
      <c r="H1337" s="322">
        <f t="shared" si="21"/>
        <v>0</v>
      </c>
      <c r="I1337" s="266"/>
    </row>
    <row r="1338" spans="1:9" x14ac:dyDescent="0.25">
      <c r="A1338" s="269"/>
      <c r="B1338" s="264" t="s">
        <v>1913</v>
      </c>
      <c r="C1338" s="349" t="s">
        <v>3228</v>
      </c>
      <c r="D1338" s="266" t="s">
        <v>8</v>
      </c>
      <c r="E1338" s="310">
        <v>2757</v>
      </c>
      <c r="F1338" s="39">
        <v>41778</v>
      </c>
      <c r="G1338" s="52">
        <v>2757</v>
      </c>
      <c r="H1338" s="322">
        <f t="shared" si="21"/>
        <v>0</v>
      </c>
      <c r="I1338" s="266"/>
    </row>
    <row r="1339" spans="1:9" x14ac:dyDescent="0.25">
      <c r="A1339" s="269"/>
      <c r="B1339" s="264" t="s">
        <v>1914</v>
      </c>
      <c r="C1339" s="349" t="s">
        <v>3228</v>
      </c>
      <c r="D1339" s="266" t="s">
        <v>8</v>
      </c>
      <c r="E1339" s="310">
        <v>720</v>
      </c>
      <c r="F1339" s="39">
        <v>41778</v>
      </c>
      <c r="G1339" s="52">
        <v>720</v>
      </c>
      <c r="H1339" s="322">
        <f t="shared" si="21"/>
        <v>0</v>
      </c>
      <c r="I1339" s="266"/>
    </row>
    <row r="1340" spans="1:9" x14ac:dyDescent="0.25">
      <c r="A1340" s="269"/>
      <c r="B1340" s="264" t="s">
        <v>1915</v>
      </c>
      <c r="C1340" s="349" t="s">
        <v>3228</v>
      </c>
      <c r="D1340" s="266" t="s">
        <v>129</v>
      </c>
      <c r="E1340" s="310">
        <v>1324.6</v>
      </c>
      <c r="F1340" s="39">
        <v>41778</v>
      </c>
      <c r="G1340" s="52">
        <v>1324.6</v>
      </c>
      <c r="H1340" s="322">
        <f t="shared" si="21"/>
        <v>0</v>
      </c>
      <c r="I1340" s="266"/>
    </row>
    <row r="1341" spans="1:9" x14ac:dyDescent="0.25">
      <c r="A1341" s="269"/>
      <c r="B1341" s="264" t="s">
        <v>1917</v>
      </c>
      <c r="C1341" s="349" t="s">
        <v>3228</v>
      </c>
      <c r="D1341" s="266" t="s">
        <v>110</v>
      </c>
      <c r="E1341" s="310">
        <v>44096.800000000003</v>
      </c>
      <c r="F1341" s="39">
        <v>41788</v>
      </c>
      <c r="G1341" s="52">
        <v>44096.800000000003</v>
      </c>
      <c r="H1341" s="322">
        <f t="shared" si="21"/>
        <v>0</v>
      </c>
      <c r="I1341" s="266" t="s">
        <v>21</v>
      </c>
    </row>
    <row r="1342" spans="1:9" x14ac:dyDescent="0.25">
      <c r="A1342" s="269"/>
      <c r="B1342" s="264" t="s">
        <v>1920</v>
      </c>
      <c r="C1342" s="349" t="s">
        <v>3228</v>
      </c>
      <c r="D1342" s="266" t="s">
        <v>3250</v>
      </c>
      <c r="E1342" s="310">
        <v>1716</v>
      </c>
      <c r="F1342" s="42" t="s">
        <v>3251</v>
      </c>
      <c r="G1342" s="52">
        <v>1716</v>
      </c>
      <c r="H1342" s="322">
        <f t="shared" si="21"/>
        <v>0</v>
      </c>
      <c r="I1342" s="266"/>
    </row>
    <row r="1343" spans="1:9" x14ac:dyDescent="0.25">
      <c r="A1343" s="269"/>
      <c r="B1343" s="264" t="s">
        <v>1921</v>
      </c>
      <c r="C1343" s="349" t="s">
        <v>3228</v>
      </c>
      <c r="D1343" s="266" t="s">
        <v>149</v>
      </c>
      <c r="E1343" s="310">
        <v>19613.599999999999</v>
      </c>
      <c r="F1343" s="39">
        <v>41780</v>
      </c>
      <c r="G1343" s="52">
        <v>19613.599999999999</v>
      </c>
      <c r="H1343" s="322">
        <f t="shared" si="21"/>
        <v>0</v>
      </c>
      <c r="I1343" s="266" t="s">
        <v>27</v>
      </c>
    </row>
    <row r="1344" spans="1:9" x14ac:dyDescent="0.25">
      <c r="A1344" s="269"/>
      <c r="B1344" s="264" t="s">
        <v>1922</v>
      </c>
      <c r="C1344" s="349" t="s">
        <v>3228</v>
      </c>
      <c r="D1344" s="266" t="s">
        <v>509</v>
      </c>
      <c r="E1344" s="310">
        <v>28262.400000000001</v>
      </c>
      <c r="F1344" s="39">
        <v>41778</v>
      </c>
      <c r="G1344" s="52">
        <v>28262.400000000001</v>
      </c>
      <c r="H1344" s="322">
        <f t="shared" si="21"/>
        <v>0</v>
      </c>
      <c r="I1344" s="266"/>
    </row>
    <row r="1345" spans="1:9" x14ac:dyDescent="0.25">
      <c r="A1345" s="269"/>
      <c r="B1345" s="264" t="s">
        <v>1923</v>
      </c>
      <c r="C1345" s="349" t="s">
        <v>3228</v>
      </c>
      <c r="D1345" s="266" t="s">
        <v>545</v>
      </c>
      <c r="E1345" s="310">
        <v>21824</v>
      </c>
      <c r="F1345" s="39">
        <v>41780</v>
      </c>
      <c r="G1345" s="52">
        <v>21824</v>
      </c>
      <c r="H1345" s="322">
        <f t="shared" si="21"/>
        <v>0</v>
      </c>
      <c r="I1345" s="266" t="s">
        <v>27</v>
      </c>
    </row>
    <row r="1346" spans="1:9" x14ac:dyDescent="0.25">
      <c r="A1346" s="269"/>
      <c r="B1346" s="264" t="s">
        <v>1924</v>
      </c>
      <c r="C1346" s="349" t="s">
        <v>3228</v>
      </c>
      <c r="D1346" s="266" t="s">
        <v>180</v>
      </c>
      <c r="E1346" s="310">
        <v>33329</v>
      </c>
      <c r="F1346" s="55" t="s">
        <v>3252</v>
      </c>
      <c r="G1346" s="52">
        <v>33329</v>
      </c>
      <c r="H1346" s="322">
        <f t="shared" si="21"/>
        <v>0</v>
      </c>
      <c r="I1346" s="266" t="s">
        <v>65</v>
      </c>
    </row>
    <row r="1347" spans="1:9" x14ac:dyDescent="0.25">
      <c r="A1347" s="269"/>
      <c r="B1347" s="264" t="s">
        <v>1925</v>
      </c>
      <c r="C1347" s="349" t="s">
        <v>3228</v>
      </c>
      <c r="D1347" s="266" t="s">
        <v>245</v>
      </c>
      <c r="E1347" s="310">
        <v>26922.400000000001</v>
      </c>
      <c r="F1347" s="39">
        <v>41780</v>
      </c>
      <c r="G1347" s="52">
        <v>26922.400000000001</v>
      </c>
      <c r="H1347" s="322">
        <f t="shared" si="21"/>
        <v>0</v>
      </c>
      <c r="I1347" s="266"/>
    </row>
    <row r="1348" spans="1:9" x14ac:dyDescent="0.25">
      <c r="A1348" s="269"/>
      <c r="B1348" s="264" t="s">
        <v>1927</v>
      </c>
      <c r="C1348" s="349" t="s">
        <v>3228</v>
      </c>
      <c r="D1348" s="266" t="s">
        <v>64</v>
      </c>
      <c r="E1348" s="310">
        <v>2340</v>
      </c>
      <c r="F1348" s="63" t="s">
        <v>3253</v>
      </c>
      <c r="G1348" s="52">
        <v>2340</v>
      </c>
      <c r="H1348" s="322">
        <f t="shared" si="21"/>
        <v>0</v>
      </c>
      <c r="I1348" s="266" t="s">
        <v>65</v>
      </c>
    </row>
    <row r="1349" spans="1:9" x14ac:dyDescent="0.25">
      <c r="A1349" s="269"/>
      <c r="B1349" s="264" t="s">
        <v>1928</v>
      </c>
      <c r="C1349" s="349" t="s">
        <v>3228</v>
      </c>
      <c r="D1349" s="266" t="s">
        <v>16</v>
      </c>
      <c r="E1349" s="310">
        <v>24835</v>
      </c>
      <c r="F1349" s="39">
        <v>41778</v>
      </c>
      <c r="G1349" s="52">
        <v>24835</v>
      </c>
      <c r="H1349" s="322">
        <f t="shared" si="21"/>
        <v>0</v>
      </c>
      <c r="I1349" s="266"/>
    </row>
    <row r="1350" spans="1:9" x14ac:dyDescent="0.25">
      <c r="A1350" s="269"/>
      <c r="B1350" s="264" t="s">
        <v>1930</v>
      </c>
      <c r="C1350" s="349" t="s">
        <v>3228</v>
      </c>
      <c r="D1350" s="266" t="s">
        <v>68</v>
      </c>
      <c r="E1350" s="310">
        <v>4289.5</v>
      </c>
      <c r="F1350" s="39">
        <v>41779</v>
      </c>
      <c r="G1350" s="52">
        <v>4289.5</v>
      </c>
      <c r="H1350" s="322">
        <f t="shared" si="21"/>
        <v>0</v>
      </c>
      <c r="I1350" s="266" t="s">
        <v>65</v>
      </c>
    </row>
    <row r="1351" spans="1:9" x14ac:dyDescent="0.25">
      <c r="A1351" s="269"/>
      <c r="B1351" s="264" t="s">
        <v>1931</v>
      </c>
      <c r="C1351" s="349" t="s">
        <v>3228</v>
      </c>
      <c r="D1351" s="266" t="s">
        <v>89</v>
      </c>
      <c r="E1351" s="310">
        <v>7704</v>
      </c>
      <c r="F1351" s="39">
        <v>41778</v>
      </c>
      <c r="G1351" s="52">
        <v>7704</v>
      </c>
      <c r="H1351" s="322">
        <f t="shared" ref="H1351:H1414" si="22">E1351-G1351</f>
        <v>0</v>
      </c>
      <c r="I1351" s="266"/>
    </row>
    <row r="1352" spans="1:9" x14ac:dyDescent="0.25">
      <c r="A1352" s="269"/>
      <c r="B1352" s="264" t="s">
        <v>1933</v>
      </c>
      <c r="C1352" s="349" t="s">
        <v>3228</v>
      </c>
      <c r="D1352" s="266" t="s">
        <v>115</v>
      </c>
      <c r="E1352" s="310">
        <v>749.5</v>
      </c>
      <c r="F1352" s="39">
        <v>41778</v>
      </c>
      <c r="G1352" s="52">
        <v>749.5</v>
      </c>
      <c r="H1352" s="322">
        <f t="shared" si="22"/>
        <v>0</v>
      </c>
      <c r="I1352" s="266"/>
    </row>
    <row r="1353" spans="1:9" x14ac:dyDescent="0.25">
      <c r="A1353" s="269"/>
      <c r="B1353" s="264" t="s">
        <v>1934</v>
      </c>
      <c r="C1353" s="349" t="s">
        <v>3228</v>
      </c>
      <c r="D1353" s="266" t="s">
        <v>3155</v>
      </c>
      <c r="E1353" s="310">
        <v>5061</v>
      </c>
      <c r="F1353" s="42" t="s">
        <v>3254</v>
      </c>
      <c r="G1353" s="52">
        <v>5061</v>
      </c>
      <c r="H1353" s="322">
        <f t="shared" si="22"/>
        <v>0</v>
      </c>
      <c r="I1353" s="266"/>
    </row>
    <row r="1354" spans="1:9" x14ac:dyDescent="0.25">
      <c r="A1354" s="269"/>
      <c r="B1354" s="264" t="s">
        <v>1935</v>
      </c>
      <c r="C1354" s="349" t="s">
        <v>3228</v>
      </c>
      <c r="D1354" s="266" t="s">
        <v>106</v>
      </c>
      <c r="E1354" s="310">
        <v>501696</v>
      </c>
      <c r="F1354" s="39">
        <v>41789</v>
      </c>
      <c r="G1354" s="52">
        <v>501696</v>
      </c>
      <c r="H1354" s="322">
        <f t="shared" si="22"/>
        <v>0</v>
      </c>
      <c r="I1354" s="266"/>
    </row>
    <row r="1355" spans="1:9" x14ac:dyDescent="0.25">
      <c r="A1355" s="269"/>
      <c r="B1355" s="264" t="s">
        <v>1936</v>
      </c>
      <c r="C1355" s="349" t="s">
        <v>3228</v>
      </c>
      <c r="D1355" s="266" t="s">
        <v>85</v>
      </c>
      <c r="E1355" s="310">
        <v>23310</v>
      </c>
      <c r="F1355" s="39">
        <v>41780</v>
      </c>
      <c r="G1355" s="52">
        <v>23310</v>
      </c>
      <c r="H1355" s="322">
        <f t="shared" si="22"/>
        <v>0</v>
      </c>
      <c r="I1355" s="266" t="s">
        <v>27</v>
      </c>
    </row>
    <row r="1356" spans="1:9" x14ac:dyDescent="0.25">
      <c r="A1356" s="269"/>
      <c r="B1356" s="264" t="s">
        <v>1937</v>
      </c>
      <c r="C1356" s="349" t="s">
        <v>3228</v>
      </c>
      <c r="D1356" s="266" t="s">
        <v>2603</v>
      </c>
      <c r="E1356" s="310">
        <v>30112.9</v>
      </c>
      <c r="F1356" s="42" t="s">
        <v>3255</v>
      </c>
      <c r="G1356" s="326">
        <v>30112.9</v>
      </c>
      <c r="H1356" s="322">
        <f t="shared" si="22"/>
        <v>0</v>
      </c>
      <c r="I1356" s="266" t="s">
        <v>27</v>
      </c>
    </row>
    <row r="1357" spans="1:9" x14ac:dyDescent="0.25">
      <c r="A1357" s="269"/>
      <c r="B1357" s="264" t="s">
        <v>1938</v>
      </c>
      <c r="C1357" s="349" t="s">
        <v>3228</v>
      </c>
      <c r="D1357" s="266" t="s">
        <v>240</v>
      </c>
      <c r="E1357" s="310">
        <v>44144</v>
      </c>
      <c r="F1357" s="329" t="s">
        <v>3256</v>
      </c>
      <c r="G1357" s="52">
        <v>44144</v>
      </c>
      <c r="H1357" s="322">
        <f t="shared" si="22"/>
        <v>0</v>
      </c>
      <c r="I1357" s="266" t="s">
        <v>27</v>
      </c>
    </row>
    <row r="1358" spans="1:9" x14ac:dyDescent="0.25">
      <c r="A1358" s="269"/>
      <c r="B1358" s="264" t="s">
        <v>1939</v>
      </c>
      <c r="C1358" s="349" t="s">
        <v>3228</v>
      </c>
      <c r="D1358" s="266" t="s">
        <v>244</v>
      </c>
      <c r="E1358" s="310">
        <v>23341.7</v>
      </c>
      <c r="F1358" s="329" t="s">
        <v>3257</v>
      </c>
      <c r="G1358" s="52">
        <v>23341.7</v>
      </c>
      <c r="H1358" s="322">
        <f t="shared" si="22"/>
        <v>0</v>
      </c>
      <c r="I1358" s="266" t="s">
        <v>27</v>
      </c>
    </row>
    <row r="1359" spans="1:9" x14ac:dyDescent="0.25">
      <c r="A1359" s="269"/>
      <c r="B1359" s="264" t="s">
        <v>1940</v>
      </c>
      <c r="C1359" s="349" t="s">
        <v>3228</v>
      </c>
      <c r="D1359" s="266" t="s">
        <v>88</v>
      </c>
      <c r="E1359" s="310">
        <v>2517.5</v>
      </c>
      <c r="F1359" s="39">
        <v>41780</v>
      </c>
      <c r="G1359" s="52">
        <v>2517.5</v>
      </c>
      <c r="H1359" s="322">
        <f t="shared" si="22"/>
        <v>0</v>
      </c>
      <c r="I1359" s="266" t="s">
        <v>27</v>
      </c>
    </row>
    <row r="1360" spans="1:9" x14ac:dyDescent="0.25">
      <c r="A1360" s="269"/>
      <c r="B1360" s="264" t="s">
        <v>1941</v>
      </c>
      <c r="C1360" s="349" t="s">
        <v>3228</v>
      </c>
      <c r="D1360" s="266" t="s">
        <v>1744</v>
      </c>
      <c r="E1360" s="310">
        <v>6517</v>
      </c>
      <c r="F1360" s="43" t="s">
        <v>3258</v>
      </c>
      <c r="G1360" s="52">
        <v>6517</v>
      </c>
      <c r="H1360" s="322">
        <f t="shared" si="22"/>
        <v>0</v>
      </c>
      <c r="I1360" s="266" t="s">
        <v>27</v>
      </c>
    </row>
    <row r="1361" spans="1:9" x14ac:dyDescent="0.25">
      <c r="A1361" s="269"/>
      <c r="B1361" s="264" t="s">
        <v>1942</v>
      </c>
      <c r="C1361" s="349" t="s">
        <v>3228</v>
      </c>
      <c r="D1361" s="266" t="s">
        <v>766</v>
      </c>
      <c r="E1361" s="310">
        <v>2009.5</v>
      </c>
      <c r="F1361" s="39">
        <v>41780</v>
      </c>
      <c r="G1361" s="52">
        <v>2009.5</v>
      </c>
      <c r="H1361" s="322">
        <f t="shared" si="22"/>
        <v>0</v>
      </c>
      <c r="I1361" s="266" t="s">
        <v>27</v>
      </c>
    </row>
    <row r="1362" spans="1:9" x14ac:dyDescent="0.25">
      <c r="A1362" s="269"/>
      <c r="B1362" s="264" t="s">
        <v>1943</v>
      </c>
      <c r="C1362" s="349" t="s">
        <v>3228</v>
      </c>
      <c r="D1362" s="266" t="s">
        <v>346</v>
      </c>
      <c r="E1362" s="310">
        <v>3690</v>
      </c>
      <c r="F1362" s="39">
        <v>41780</v>
      </c>
      <c r="G1362" s="52">
        <v>3690</v>
      </c>
      <c r="H1362" s="322">
        <f t="shared" si="22"/>
        <v>0</v>
      </c>
      <c r="I1362" s="266" t="s">
        <v>27</v>
      </c>
    </row>
    <row r="1363" spans="1:9" x14ac:dyDescent="0.25">
      <c r="A1363" s="269"/>
      <c r="B1363" s="264" t="s">
        <v>1945</v>
      </c>
      <c r="C1363" s="349" t="s">
        <v>3228</v>
      </c>
      <c r="D1363" s="266" t="s">
        <v>3259</v>
      </c>
      <c r="E1363" s="310">
        <v>3090</v>
      </c>
      <c r="F1363" s="39">
        <v>41780</v>
      </c>
      <c r="G1363" s="52">
        <v>3090</v>
      </c>
      <c r="H1363" s="322">
        <f t="shared" si="22"/>
        <v>0</v>
      </c>
      <c r="I1363" s="266" t="s">
        <v>162</v>
      </c>
    </row>
    <row r="1364" spans="1:9" x14ac:dyDescent="0.25">
      <c r="A1364" s="269"/>
      <c r="B1364" s="264" t="s">
        <v>1947</v>
      </c>
      <c r="C1364" s="349" t="s">
        <v>3228</v>
      </c>
      <c r="D1364" s="266" t="s">
        <v>172</v>
      </c>
      <c r="E1364" s="310">
        <v>13182.25</v>
      </c>
      <c r="F1364" s="39">
        <v>41780</v>
      </c>
      <c r="G1364" s="52">
        <v>13182.25</v>
      </c>
      <c r="H1364" s="322">
        <f t="shared" si="22"/>
        <v>0</v>
      </c>
      <c r="I1364" s="266" t="s">
        <v>162</v>
      </c>
    </row>
    <row r="1365" spans="1:9" x14ac:dyDescent="0.25">
      <c r="A1365" s="269"/>
      <c r="B1365" s="264" t="s">
        <v>1948</v>
      </c>
      <c r="C1365" s="349" t="s">
        <v>3228</v>
      </c>
      <c r="D1365" s="266" t="s">
        <v>163</v>
      </c>
      <c r="E1365" s="310">
        <v>9844.7000000000007</v>
      </c>
      <c r="F1365" s="39">
        <v>41780</v>
      </c>
      <c r="G1365" s="52">
        <v>9844.7000000000007</v>
      </c>
      <c r="H1365" s="322">
        <f t="shared" si="22"/>
        <v>0</v>
      </c>
      <c r="I1365" s="266" t="s">
        <v>162</v>
      </c>
    </row>
    <row r="1366" spans="1:9" x14ac:dyDescent="0.25">
      <c r="A1366" s="269"/>
      <c r="B1366" s="264" t="s">
        <v>1949</v>
      </c>
      <c r="C1366" s="349" t="s">
        <v>3228</v>
      </c>
      <c r="D1366" s="266" t="s">
        <v>160</v>
      </c>
      <c r="E1366" s="310">
        <v>159316.89000000001</v>
      </c>
      <c r="F1366" s="42" t="s">
        <v>3260</v>
      </c>
      <c r="G1366" s="52">
        <v>159316.89000000001</v>
      </c>
      <c r="H1366" s="322">
        <f t="shared" si="22"/>
        <v>0</v>
      </c>
      <c r="I1366" s="266" t="s">
        <v>162</v>
      </c>
    </row>
    <row r="1367" spans="1:9" x14ac:dyDescent="0.25">
      <c r="A1367" s="269"/>
      <c r="B1367" s="264" t="s">
        <v>1951</v>
      </c>
      <c r="C1367" s="349" t="s">
        <v>3228</v>
      </c>
      <c r="D1367" s="266" t="s">
        <v>160</v>
      </c>
      <c r="E1367" s="310">
        <v>6654.98</v>
      </c>
      <c r="F1367" s="535" t="s">
        <v>3261</v>
      </c>
      <c r="G1367" s="52">
        <v>6654.98</v>
      </c>
      <c r="H1367" s="322">
        <f t="shared" si="22"/>
        <v>0</v>
      </c>
      <c r="I1367" s="266" t="s">
        <v>162</v>
      </c>
    </row>
    <row r="1368" spans="1:9" x14ac:dyDescent="0.25">
      <c r="A1368" s="269"/>
      <c r="B1368" s="264" t="s">
        <v>1952</v>
      </c>
      <c r="C1368" s="349" t="s">
        <v>3228</v>
      </c>
      <c r="D1368" s="266" t="s">
        <v>565</v>
      </c>
      <c r="E1368" s="310">
        <v>3996</v>
      </c>
      <c r="F1368" s="39">
        <v>41780</v>
      </c>
      <c r="G1368" s="52">
        <v>3996</v>
      </c>
      <c r="H1368" s="322">
        <f t="shared" si="22"/>
        <v>0</v>
      </c>
      <c r="I1368" s="266" t="s">
        <v>162</v>
      </c>
    </row>
    <row r="1369" spans="1:9" x14ac:dyDescent="0.25">
      <c r="A1369" s="269"/>
      <c r="B1369" s="264" t="s">
        <v>1953</v>
      </c>
      <c r="C1369" s="349" t="s">
        <v>3228</v>
      </c>
      <c r="D1369" s="266" t="s">
        <v>178</v>
      </c>
      <c r="E1369" s="310">
        <v>1356</v>
      </c>
      <c r="F1369" s="39">
        <v>41780</v>
      </c>
      <c r="G1369" s="64">
        <v>1356</v>
      </c>
      <c r="H1369" s="322">
        <f t="shared" si="22"/>
        <v>0</v>
      </c>
      <c r="I1369" s="266" t="s">
        <v>162</v>
      </c>
    </row>
    <row r="1370" spans="1:9" x14ac:dyDescent="0.25">
      <c r="A1370" s="269"/>
      <c r="B1370" s="264" t="s">
        <v>1954</v>
      </c>
      <c r="C1370" s="349" t="s">
        <v>3228</v>
      </c>
      <c r="D1370" s="266" t="s">
        <v>3262</v>
      </c>
      <c r="E1370" s="310">
        <v>2718.6</v>
      </c>
      <c r="F1370" s="39">
        <v>41780</v>
      </c>
      <c r="G1370" s="64">
        <v>2718.6</v>
      </c>
      <c r="H1370" s="322">
        <f t="shared" si="22"/>
        <v>0</v>
      </c>
      <c r="I1370" s="266" t="s">
        <v>162</v>
      </c>
    </row>
    <row r="1371" spans="1:9" x14ac:dyDescent="0.25">
      <c r="A1371" s="269"/>
      <c r="B1371" s="264" t="s">
        <v>1955</v>
      </c>
      <c r="C1371" s="349" t="s">
        <v>3228</v>
      </c>
      <c r="D1371" s="266" t="s">
        <v>168</v>
      </c>
      <c r="E1371" s="310">
        <v>13493.1</v>
      </c>
      <c r="F1371" s="43" t="s">
        <v>3263</v>
      </c>
      <c r="G1371" s="64">
        <v>13493.1</v>
      </c>
      <c r="H1371" s="322">
        <f t="shared" si="22"/>
        <v>0</v>
      </c>
      <c r="I1371" s="266" t="s">
        <v>162</v>
      </c>
    </row>
    <row r="1372" spans="1:9" x14ac:dyDescent="0.25">
      <c r="A1372" s="269"/>
      <c r="B1372" s="264" t="s">
        <v>1956</v>
      </c>
      <c r="C1372" s="349" t="s">
        <v>3228</v>
      </c>
      <c r="D1372" s="266" t="s">
        <v>168</v>
      </c>
      <c r="E1372" s="310">
        <v>14269.05</v>
      </c>
      <c r="F1372" s="43" t="s">
        <v>3264</v>
      </c>
      <c r="G1372" s="64">
        <v>14269.05</v>
      </c>
      <c r="H1372" s="322">
        <f t="shared" si="22"/>
        <v>0</v>
      </c>
      <c r="I1372" s="266" t="s">
        <v>162</v>
      </c>
    </row>
    <row r="1373" spans="1:9" x14ac:dyDescent="0.25">
      <c r="A1373" s="269"/>
      <c r="B1373" s="264" t="s">
        <v>1957</v>
      </c>
      <c r="C1373" s="349" t="s">
        <v>3228</v>
      </c>
      <c r="D1373" s="266" t="s">
        <v>434</v>
      </c>
      <c r="E1373" s="310">
        <v>3326.5</v>
      </c>
      <c r="F1373" s="39">
        <v>41778</v>
      </c>
      <c r="G1373" s="52">
        <v>3326.5</v>
      </c>
      <c r="H1373" s="322">
        <f t="shared" si="22"/>
        <v>0</v>
      </c>
      <c r="I1373" s="266"/>
    </row>
    <row r="1374" spans="1:9" x14ac:dyDescent="0.25">
      <c r="A1374" s="269"/>
      <c r="B1374" s="264" t="s">
        <v>1958</v>
      </c>
      <c r="C1374" s="349" t="s">
        <v>3228</v>
      </c>
      <c r="D1374" s="266" t="s">
        <v>358</v>
      </c>
      <c r="E1374" s="310">
        <v>47975</v>
      </c>
      <c r="F1374" s="39">
        <v>41783</v>
      </c>
      <c r="G1374" s="52">
        <v>47975</v>
      </c>
      <c r="H1374" s="322">
        <f t="shared" si="22"/>
        <v>0</v>
      </c>
      <c r="I1374" s="266" t="s">
        <v>162</v>
      </c>
    </row>
    <row r="1375" spans="1:9" x14ac:dyDescent="0.25">
      <c r="A1375" s="269"/>
      <c r="B1375" s="264" t="s">
        <v>1960</v>
      </c>
      <c r="C1375" s="349" t="s">
        <v>3228</v>
      </c>
      <c r="D1375" s="266" t="s">
        <v>358</v>
      </c>
      <c r="E1375" s="310">
        <v>7702.5</v>
      </c>
      <c r="F1375" s="39">
        <v>41783</v>
      </c>
      <c r="G1375" s="52">
        <v>7702.5</v>
      </c>
      <c r="H1375" s="322">
        <f t="shared" si="22"/>
        <v>0</v>
      </c>
      <c r="I1375" s="266" t="s">
        <v>162</v>
      </c>
    </row>
    <row r="1376" spans="1:9" x14ac:dyDescent="0.25">
      <c r="A1376" s="269"/>
      <c r="B1376" s="264" t="s">
        <v>1961</v>
      </c>
      <c r="C1376" s="349" t="s">
        <v>3228</v>
      </c>
      <c r="D1376" s="266" t="s">
        <v>22</v>
      </c>
      <c r="E1376" s="310">
        <v>16595.2</v>
      </c>
      <c r="F1376" s="39">
        <v>41780</v>
      </c>
      <c r="G1376" s="52">
        <v>16595.2</v>
      </c>
      <c r="H1376" s="322">
        <f t="shared" si="22"/>
        <v>0</v>
      </c>
      <c r="I1376" s="266" t="s">
        <v>162</v>
      </c>
    </row>
    <row r="1377" spans="1:9" x14ac:dyDescent="0.25">
      <c r="A1377" s="269"/>
      <c r="B1377" s="264" t="s">
        <v>1962</v>
      </c>
      <c r="C1377" s="349" t="s">
        <v>3228</v>
      </c>
      <c r="D1377" s="266" t="s">
        <v>269</v>
      </c>
      <c r="E1377" s="310">
        <v>6391</v>
      </c>
      <c r="F1377" s="39">
        <v>41780</v>
      </c>
      <c r="G1377" s="52">
        <v>6391</v>
      </c>
      <c r="H1377" s="322">
        <f t="shared" si="22"/>
        <v>0</v>
      </c>
      <c r="I1377" s="266" t="s">
        <v>162</v>
      </c>
    </row>
    <row r="1378" spans="1:9" x14ac:dyDescent="0.25">
      <c r="A1378" s="269"/>
      <c r="B1378" s="264" t="s">
        <v>1963</v>
      </c>
      <c r="C1378" s="349" t="s">
        <v>3228</v>
      </c>
      <c r="D1378" s="266" t="s">
        <v>250</v>
      </c>
      <c r="E1378" s="310">
        <v>4151</v>
      </c>
      <c r="F1378" s="39">
        <v>41780</v>
      </c>
      <c r="G1378" s="64">
        <v>4151</v>
      </c>
      <c r="H1378" s="322">
        <f t="shared" si="22"/>
        <v>0</v>
      </c>
      <c r="I1378" s="266" t="s">
        <v>162</v>
      </c>
    </row>
    <row r="1379" spans="1:9" x14ac:dyDescent="0.25">
      <c r="A1379" s="269"/>
      <c r="B1379" s="264" t="s">
        <v>1965</v>
      </c>
      <c r="C1379" s="349" t="s">
        <v>3228</v>
      </c>
      <c r="D1379" s="266" t="s">
        <v>175</v>
      </c>
      <c r="E1379" s="310">
        <v>11266.2</v>
      </c>
      <c r="F1379" s="42" t="s">
        <v>3265</v>
      </c>
      <c r="G1379" s="64">
        <v>11266.2</v>
      </c>
      <c r="H1379" s="322">
        <f t="shared" si="22"/>
        <v>0</v>
      </c>
      <c r="I1379" s="266" t="s">
        <v>162</v>
      </c>
    </row>
    <row r="1380" spans="1:9" x14ac:dyDescent="0.25">
      <c r="A1380" s="269"/>
      <c r="B1380" s="264" t="s">
        <v>1966</v>
      </c>
      <c r="C1380" s="349" t="s">
        <v>3228</v>
      </c>
      <c r="D1380" s="266" t="s">
        <v>175</v>
      </c>
      <c r="E1380" s="310">
        <v>18717</v>
      </c>
      <c r="F1380" s="42" t="s">
        <v>3265</v>
      </c>
      <c r="G1380" s="64">
        <v>18717</v>
      </c>
      <c r="H1380" s="322">
        <f t="shared" si="22"/>
        <v>0</v>
      </c>
      <c r="I1380" s="266" t="s">
        <v>162</v>
      </c>
    </row>
    <row r="1381" spans="1:9" x14ac:dyDescent="0.25">
      <c r="A1381" s="269"/>
      <c r="B1381" s="264" t="s">
        <v>1967</v>
      </c>
      <c r="C1381" s="349" t="s">
        <v>3228</v>
      </c>
      <c r="D1381" s="266" t="s">
        <v>435</v>
      </c>
      <c r="E1381" s="310">
        <v>7701.1</v>
      </c>
      <c r="F1381" s="43" t="s">
        <v>3266</v>
      </c>
      <c r="G1381" s="52">
        <v>7701.1</v>
      </c>
      <c r="H1381" s="322">
        <f t="shared" si="22"/>
        <v>0</v>
      </c>
      <c r="I1381" s="266"/>
    </row>
    <row r="1382" spans="1:9" x14ac:dyDescent="0.25">
      <c r="A1382" s="269"/>
      <c r="B1382" s="264" t="s">
        <v>1968</v>
      </c>
      <c r="C1382" s="349" t="s">
        <v>3228</v>
      </c>
      <c r="D1382" s="266" t="s">
        <v>534</v>
      </c>
      <c r="E1382" s="310">
        <v>162</v>
      </c>
      <c r="F1382" s="39">
        <v>41778</v>
      </c>
      <c r="G1382" s="52">
        <v>162</v>
      </c>
      <c r="H1382" s="322">
        <f t="shared" si="22"/>
        <v>0</v>
      </c>
      <c r="I1382" s="266"/>
    </row>
    <row r="1383" spans="1:9" x14ac:dyDescent="0.25">
      <c r="A1383" s="269">
        <v>41779</v>
      </c>
      <c r="B1383" s="264" t="s">
        <v>1970</v>
      </c>
      <c r="C1383" s="349" t="s">
        <v>3228</v>
      </c>
      <c r="D1383" s="266" t="s">
        <v>667</v>
      </c>
      <c r="E1383" s="310">
        <v>12091</v>
      </c>
      <c r="F1383" s="39">
        <v>41779</v>
      </c>
      <c r="G1383" s="52">
        <v>12091</v>
      </c>
      <c r="H1383" s="322">
        <f t="shared" si="22"/>
        <v>0</v>
      </c>
      <c r="I1383" s="266"/>
    </row>
    <row r="1384" spans="1:9" x14ac:dyDescent="0.25">
      <c r="A1384" s="269"/>
      <c r="B1384" s="264" t="s">
        <v>1971</v>
      </c>
      <c r="C1384" s="349" t="s">
        <v>3228</v>
      </c>
      <c r="D1384" s="273" t="s">
        <v>3129</v>
      </c>
      <c r="E1384" s="318">
        <v>0</v>
      </c>
      <c r="F1384" s="39"/>
      <c r="G1384" s="52"/>
      <c r="H1384" s="322">
        <f t="shared" si="22"/>
        <v>0</v>
      </c>
      <c r="I1384" s="66" t="s">
        <v>3267</v>
      </c>
    </row>
    <row r="1385" spans="1:9" x14ac:dyDescent="0.25">
      <c r="A1385" s="269"/>
      <c r="B1385" s="264" t="s">
        <v>1972</v>
      </c>
      <c r="C1385" s="349" t="s">
        <v>3228</v>
      </c>
      <c r="D1385" s="266" t="s">
        <v>272</v>
      </c>
      <c r="E1385" s="310">
        <v>6681</v>
      </c>
      <c r="F1385" s="535" t="s">
        <v>3268</v>
      </c>
      <c r="G1385" s="326">
        <v>6681</v>
      </c>
      <c r="H1385" s="322">
        <f t="shared" si="22"/>
        <v>0</v>
      </c>
      <c r="I1385" s="266" t="s">
        <v>162</v>
      </c>
    </row>
    <row r="1386" spans="1:9" x14ac:dyDescent="0.25">
      <c r="A1386" s="269"/>
      <c r="B1386" s="264" t="s">
        <v>1973</v>
      </c>
      <c r="C1386" s="349" t="s">
        <v>3228</v>
      </c>
      <c r="D1386" s="266" t="s">
        <v>63</v>
      </c>
      <c r="E1386" s="310">
        <v>1862.4</v>
      </c>
      <c r="F1386" s="39">
        <v>41779</v>
      </c>
      <c r="G1386" s="52">
        <v>1862.4</v>
      </c>
      <c r="H1386" s="322">
        <f t="shared" si="22"/>
        <v>0</v>
      </c>
      <c r="I1386" s="266" t="s">
        <v>21</v>
      </c>
    </row>
    <row r="1387" spans="1:9" x14ac:dyDescent="0.25">
      <c r="A1387" s="269"/>
      <c r="B1387" s="264" t="s">
        <v>1974</v>
      </c>
      <c r="C1387" s="349" t="s">
        <v>3228</v>
      </c>
      <c r="D1387" s="266" t="s">
        <v>14</v>
      </c>
      <c r="E1387" s="310">
        <v>2400</v>
      </c>
      <c r="F1387" s="39">
        <v>41779</v>
      </c>
      <c r="G1387" s="52">
        <v>2400</v>
      </c>
      <c r="H1387" s="322">
        <f t="shared" si="22"/>
        <v>0</v>
      </c>
      <c r="I1387" s="66" t="s">
        <v>21</v>
      </c>
    </row>
    <row r="1388" spans="1:9" x14ac:dyDescent="0.25">
      <c r="A1388" s="269"/>
      <c r="B1388" s="264" t="s">
        <v>1975</v>
      </c>
      <c r="C1388" s="349" t="s">
        <v>3228</v>
      </c>
      <c r="D1388" s="266" t="s">
        <v>99</v>
      </c>
      <c r="E1388" s="310">
        <v>871</v>
      </c>
      <c r="F1388" s="39">
        <v>41780</v>
      </c>
      <c r="G1388" s="52">
        <v>871</v>
      </c>
      <c r="H1388" s="322">
        <f t="shared" si="22"/>
        <v>0</v>
      </c>
      <c r="I1388" s="266" t="s">
        <v>27</v>
      </c>
    </row>
    <row r="1389" spans="1:9" x14ac:dyDescent="0.25">
      <c r="A1389" s="263"/>
      <c r="B1389" s="264" t="s">
        <v>1976</v>
      </c>
      <c r="C1389" s="349" t="s">
        <v>3228</v>
      </c>
      <c r="D1389" s="266" t="s">
        <v>62</v>
      </c>
      <c r="E1389" s="310">
        <v>7844</v>
      </c>
      <c r="F1389" s="39">
        <v>41780</v>
      </c>
      <c r="G1389" s="52">
        <v>7844</v>
      </c>
      <c r="H1389" s="322">
        <f t="shared" si="22"/>
        <v>0</v>
      </c>
      <c r="I1389" s="266" t="s">
        <v>12</v>
      </c>
    </row>
    <row r="1390" spans="1:9" x14ac:dyDescent="0.25">
      <c r="A1390" s="263"/>
      <c r="B1390" s="264" t="s">
        <v>1977</v>
      </c>
      <c r="C1390" s="349" t="s">
        <v>3228</v>
      </c>
      <c r="D1390" s="266" t="s">
        <v>3269</v>
      </c>
      <c r="E1390" s="310">
        <v>13793</v>
      </c>
      <c r="F1390" s="39">
        <v>41782</v>
      </c>
      <c r="G1390" s="52">
        <v>13793</v>
      </c>
      <c r="H1390" s="322">
        <f t="shared" si="22"/>
        <v>0</v>
      </c>
      <c r="I1390" s="266" t="s">
        <v>30</v>
      </c>
    </row>
    <row r="1391" spans="1:9" x14ac:dyDescent="0.25">
      <c r="A1391" s="362"/>
      <c r="B1391" s="264" t="s">
        <v>1978</v>
      </c>
      <c r="C1391" s="349" t="s">
        <v>3228</v>
      </c>
      <c r="D1391" s="266" t="s">
        <v>28</v>
      </c>
      <c r="E1391" s="310">
        <v>9802</v>
      </c>
      <c r="F1391" s="39">
        <v>41779</v>
      </c>
      <c r="G1391" s="52">
        <v>9802</v>
      </c>
      <c r="H1391" s="322">
        <f t="shared" si="22"/>
        <v>0</v>
      </c>
      <c r="I1391" s="266"/>
    </row>
    <row r="1392" spans="1:9" x14ac:dyDescent="0.25">
      <c r="A1392" s="269"/>
      <c r="B1392" s="264" t="s">
        <v>1979</v>
      </c>
      <c r="C1392" s="349" t="s">
        <v>3228</v>
      </c>
      <c r="D1392" s="266" t="s">
        <v>8</v>
      </c>
      <c r="E1392" s="310">
        <v>393</v>
      </c>
      <c r="F1392" s="39">
        <v>41779</v>
      </c>
      <c r="G1392" s="52">
        <v>393</v>
      </c>
      <c r="H1392" s="322">
        <f t="shared" si="22"/>
        <v>0</v>
      </c>
      <c r="I1392" s="266"/>
    </row>
    <row r="1393" spans="1:9" x14ac:dyDescent="0.25">
      <c r="A1393" s="269"/>
      <c r="B1393" s="264" t="s">
        <v>1980</v>
      </c>
      <c r="C1393" s="349" t="s">
        <v>3228</v>
      </c>
      <c r="D1393" s="266" t="s">
        <v>502</v>
      </c>
      <c r="E1393" s="310">
        <v>2541</v>
      </c>
      <c r="F1393" s="39">
        <v>41779</v>
      </c>
      <c r="G1393" s="52">
        <v>2541</v>
      </c>
      <c r="H1393" s="322">
        <f t="shared" si="22"/>
        <v>0</v>
      </c>
      <c r="I1393" s="266"/>
    </row>
    <row r="1394" spans="1:9" x14ac:dyDescent="0.25">
      <c r="A1394" s="269"/>
      <c r="B1394" s="264" t="s">
        <v>1981</v>
      </c>
      <c r="C1394" s="349" t="s">
        <v>3228</v>
      </c>
      <c r="D1394" s="266" t="s">
        <v>123</v>
      </c>
      <c r="E1394" s="310">
        <v>3099.5</v>
      </c>
      <c r="F1394" s="43" t="s">
        <v>3270</v>
      </c>
      <c r="G1394" s="52">
        <v>3099.5</v>
      </c>
      <c r="H1394" s="322">
        <f t="shared" si="22"/>
        <v>0</v>
      </c>
      <c r="I1394" s="266"/>
    </row>
    <row r="1395" spans="1:9" x14ac:dyDescent="0.25">
      <c r="A1395" s="269"/>
      <c r="B1395" s="264" t="s">
        <v>1982</v>
      </c>
      <c r="C1395" s="349" t="s">
        <v>3228</v>
      </c>
      <c r="D1395" s="266" t="s">
        <v>55</v>
      </c>
      <c r="E1395" s="310">
        <v>8462.5</v>
      </c>
      <c r="F1395" s="39">
        <v>41779</v>
      </c>
      <c r="G1395" s="52">
        <v>8462.5</v>
      </c>
      <c r="H1395" s="322">
        <f t="shared" si="22"/>
        <v>0</v>
      </c>
      <c r="I1395" s="266"/>
    </row>
    <row r="1396" spans="1:9" x14ac:dyDescent="0.25">
      <c r="A1396" s="269"/>
      <c r="B1396" s="264" t="s">
        <v>1983</v>
      </c>
      <c r="C1396" s="349" t="s">
        <v>3228</v>
      </c>
      <c r="D1396" s="266" t="s">
        <v>260</v>
      </c>
      <c r="E1396" s="310">
        <v>1788</v>
      </c>
      <c r="F1396" s="39">
        <v>41779</v>
      </c>
      <c r="G1396" s="52">
        <v>1788</v>
      </c>
      <c r="H1396" s="322">
        <f t="shared" si="22"/>
        <v>0</v>
      </c>
      <c r="I1396" s="266" t="s">
        <v>12</v>
      </c>
    </row>
    <row r="1397" spans="1:9" x14ac:dyDescent="0.25">
      <c r="A1397" s="269"/>
      <c r="B1397" s="264" t="s">
        <v>1985</v>
      </c>
      <c r="C1397" s="349" t="s">
        <v>3228</v>
      </c>
      <c r="D1397" s="266" t="s">
        <v>2596</v>
      </c>
      <c r="E1397" s="310">
        <v>878.5</v>
      </c>
      <c r="F1397" s="42" t="s">
        <v>3271</v>
      </c>
      <c r="G1397" s="52">
        <v>878.5</v>
      </c>
      <c r="H1397" s="322">
        <f t="shared" si="22"/>
        <v>0</v>
      </c>
      <c r="I1397" s="266" t="s">
        <v>12</v>
      </c>
    </row>
    <row r="1398" spans="1:9" x14ac:dyDescent="0.25">
      <c r="A1398" s="269"/>
      <c r="B1398" s="264" t="s">
        <v>1986</v>
      </c>
      <c r="C1398" s="349" t="s">
        <v>3228</v>
      </c>
      <c r="D1398" s="266" t="s">
        <v>349</v>
      </c>
      <c r="E1398" s="310">
        <v>2279.5</v>
      </c>
      <c r="F1398" s="39">
        <v>41779</v>
      </c>
      <c r="G1398" s="52">
        <v>2279.5</v>
      </c>
      <c r="H1398" s="322">
        <f t="shared" si="22"/>
        <v>0</v>
      </c>
      <c r="I1398" s="266"/>
    </row>
    <row r="1399" spans="1:9" x14ac:dyDescent="0.25">
      <c r="A1399" s="269"/>
      <c r="B1399" s="264" t="s">
        <v>1987</v>
      </c>
      <c r="C1399" s="349" t="s">
        <v>3228</v>
      </c>
      <c r="D1399" s="266" t="s">
        <v>119</v>
      </c>
      <c r="E1399" s="310">
        <v>2563.5</v>
      </c>
      <c r="F1399" s="39">
        <v>41779</v>
      </c>
      <c r="G1399" s="52">
        <v>2563.5</v>
      </c>
      <c r="H1399" s="322">
        <f t="shared" si="22"/>
        <v>0</v>
      </c>
      <c r="I1399" s="266" t="s">
        <v>12</v>
      </c>
    </row>
    <row r="1400" spans="1:9" x14ac:dyDescent="0.25">
      <c r="A1400" s="269"/>
      <c r="B1400" s="264" t="s">
        <v>1988</v>
      </c>
      <c r="C1400" s="349" t="s">
        <v>3228</v>
      </c>
      <c r="D1400" s="266" t="s">
        <v>206</v>
      </c>
      <c r="E1400" s="310">
        <v>675</v>
      </c>
      <c r="F1400" s="39">
        <v>41780</v>
      </c>
      <c r="G1400" s="52">
        <v>675</v>
      </c>
      <c r="H1400" s="322">
        <f t="shared" si="22"/>
        <v>0</v>
      </c>
      <c r="I1400" s="266" t="s">
        <v>30</v>
      </c>
    </row>
    <row r="1401" spans="1:9" x14ac:dyDescent="0.25">
      <c r="A1401" s="269"/>
      <c r="B1401" s="264" t="s">
        <v>1990</v>
      </c>
      <c r="C1401" s="349" t="s">
        <v>3228</v>
      </c>
      <c r="D1401" s="266" t="s">
        <v>32</v>
      </c>
      <c r="E1401" s="310">
        <v>14364</v>
      </c>
      <c r="F1401" s="39">
        <v>41780</v>
      </c>
      <c r="G1401" s="52">
        <v>14364</v>
      </c>
      <c r="H1401" s="322">
        <f t="shared" si="22"/>
        <v>0</v>
      </c>
      <c r="I1401" s="266" t="s">
        <v>30</v>
      </c>
    </row>
    <row r="1402" spans="1:9" x14ac:dyDescent="0.25">
      <c r="A1402" s="269"/>
      <c r="B1402" s="264" t="s">
        <v>1991</v>
      </c>
      <c r="C1402" s="349" t="s">
        <v>3228</v>
      </c>
      <c r="D1402" s="266" t="s">
        <v>1793</v>
      </c>
      <c r="E1402" s="310">
        <v>821</v>
      </c>
      <c r="F1402" s="39">
        <v>41780</v>
      </c>
      <c r="G1402" s="52">
        <v>821</v>
      </c>
      <c r="H1402" s="322">
        <f t="shared" si="22"/>
        <v>0</v>
      </c>
      <c r="I1402" s="266" t="s">
        <v>30</v>
      </c>
    </row>
    <row r="1403" spans="1:9" x14ac:dyDescent="0.25">
      <c r="A1403" s="269"/>
      <c r="B1403" s="264" t="s">
        <v>1993</v>
      </c>
      <c r="C1403" s="349" t="s">
        <v>3228</v>
      </c>
      <c r="D1403" s="266" t="s">
        <v>183</v>
      </c>
      <c r="E1403" s="310">
        <v>5724</v>
      </c>
      <c r="F1403" s="39">
        <v>41781</v>
      </c>
      <c r="G1403" s="52">
        <v>5724</v>
      </c>
      <c r="H1403" s="322">
        <f t="shared" si="22"/>
        <v>0</v>
      </c>
      <c r="I1403" s="266" t="s">
        <v>30</v>
      </c>
    </row>
    <row r="1404" spans="1:9" x14ac:dyDescent="0.25">
      <c r="A1404" s="269"/>
      <c r="B1404" s="264" t="s">
        <v>1994</v>
      </c>
      <c r="C1404" s="349" t="s">
        <v>3228</v>
      </c>
      <c r="D1404" s="266" t="s">
        <v>338</v>
      </c>
      <c r="E1404" s="310">
        <v>269.5</v>
      </c>
      <c r="F1404" s="39">
        <v>41780</v>
      </c>
      <c r="G1404" s="52">
        <v>269.5</v>
      </c>
      <c r="H1404" s="322">
        <f t="shared" si="22"/>
        <v>0</v>
      </c>
      <c r="I1404" s="266" t="s">
        <v>30</v>
      </c>
    </row>
    <row r="1405" spans="1:9" x14ac:dyDescent="0.25">
      <c r="A1405" s="269"/>
      <c r="B1405" s="264" t="s">
        <v>1995</v>
      </c>
      <c r="C1405" s="349" t="s">
        <v>3228</v>
      </c>
      <c r="D1405" s="266" t="s">
        <v>47</v>
      </c>
      <c r="E1405" s="310">
        <v>3401</v>
      </c>
      <c r="F1405" s="39">
        <v>41780</v>
      </c>
      <c r="G1405" s="52">
        <v>3401</v>
      </c>
      <c r="H1405" s="322">
        <f t="shared" si="22"/>
        <v>0</v>
      </c>
      <c r="I1405" s="266" t="s">
        <v>30</v>
      </c>
    </row>
    <row r="1406" spans="1:9" x14ac:dyDescent="0.25">
      <c r="A1406" s="269"/>
      <c r="B1406" s="264" t="s">
        <v>1998</v>
      </c>
      <c r="C1406" s="349" t="s">
        <v>3228</v>
      </c>
      <c r="D1406" s="266" t="s">
        <v>58</v>
      </c>
      <c r="E1406" s="310">
        <v>4713</v>
      </c>
      <c r="F1406" s="39">
        <v>41780</v>
      </c>
      <c r="G1406" s="52">
        <v>4713</v>
      </c>
      <c r="H1406" s="322">
        <f t="shared" si="22"/>
        <v>0</v>
      </c>
      <c r="I1406" s="266" t="s">
        <v>30</v>
      </c>
    </row>
    <row r="1407" spans="1:9" x14ac:dyDescent="0.25">
      <c r="A1407" s="269"/>
      <c r="B1407" s="264" t="s">
        <v>1999</v>
      </c>
      <c r="C1407" s="349" t="s">
        <v>3228</v>
      </c>
      <c r="D1407" s="266" t="s">
        <v>8</v>
      </c>
      <c r="E1407" s="310">
        <v>919</v>
      </c>
      <c r="F1407" s="39">
        <v>41779</v>
      </c>
      <c r="G1407" s="52">
        <v>919</v>
      </c>
      <c r="H1407" s="322">
        <f t="shared" si="22"/>
        <v>0</v>
      </c>
      <c r="I1407" s="266"/>
    </row>
    <row r="1408" spans="1:9" x14ac:dyDescent="0.25">
      <c r="A1408" s="269"/>
      <c r="B1408" s="264" t="s">
        <v>2000</v>
      </c>
      <c r="C1408" s="349" t="s">
        <v>3228</v>
      </c>
      <c r="D1408" s="266" t="s">
        <v>58</v>
      </c>
      <c r="E1408" s="310">
        <v>3288.5</v>
      </c>
      <c r="F1408" s="39">
        <v>41780</v>
      </c>
      <c r="G1408" s="52">
        <v>3288.5</v>
      </c>
      <c r="H1408" s="322">
        <f t="shared" si="22"/>
        <v>0</v>
      </c>
      <c r="I1408" s="266" t="s">
        <v>30</v>
      </c>
    </row>
    <row r="1409" spans="1:9" x14ac:dyDescent="0.25">
      <c r="A1409" s="269"/>
      <c r="B1409" s="264" t="s">
        <v>2001</v>
      </c>
      <c r="C1409" s="349" t="s">
        <v>3228</v>
      </c>
      <c r="D1409" s="266" t="s">
        <v>29</v>
      </c>
      <c r="E1409" s="310">
        <v>2689</v>
      </c>
      <c r="F1409" s="39">
        <v>41780</v>
      </c>
      <c r="G1409" s="52">
        <v>2689</v>
      </c>
      <c r="H1409" s="322">
        <f t="shared" si="22"/>
        <v>0</v>
      </c>
      <c r="I1409" s="266" t="s">
        <v>30</v>
      </c>
    </row>
    <row r="1410" spans="1:9" x14ac:dyDescent="0.25">
      <c r="A1410" s="269"/>
      <c r="B1410" s="264" t="s">
        <v>2002</v>
      </c>
      <c r="C1410" s="349" t="s">
        <v>3228</v>
      </c>
      <c r="D1410" s="266" t="s">
        <v>163</v>
      </c>
      <c r="E1410" s="310">
        <v>3182.5</v>
      </c>
      <c r="F1410" s="39">
        <v>41779</v>
      </c>
      <c r="G1410" s="52">
        <v>3182.5</v>
      </c>
      <c r="H1410" s="322">
        <f t="shared" si="22"/>
        <v>0</v>
      </c>
      <c r="I1410" s="266"/>
    </row>
    <row r="1411" spans="1:9" x14ac:dyDescent="0.25">
      <c r="A1411" s="269"/>
      <c r="B1411" s="264" t="s">
        <v>2003</v>
      </c>
      <c r="C1411" s="349" t="s">
        <v>3228</v>
      </c>
      <c r="D1411" s="266" t="s">
        <v>22</v>
      </c>
      <c r="E1411" s="310">
        <v>2411</v>
      </c>
      <c r="F1411" s="39">
        <v>41779</v>
      </c>
      <c r="G1411" s="52">
        <v>2411</v>
      </c>
      <c r="H1411" s="322">
        <f t="shared" si="22"/>
        <v>0</v>
      </c>
      <c r="I1411" s="266"/>
    </row>
    <row r="1412" spans="1:9" x14ac:dyDescent="0.25">
      <c r="A1412" s="269"/>
      <c r="B1412" s="264" t="s">
        <v>2004</v>
      </c>
      <c r="C1412" s="349" t="s">
        <v>3228</v>
      </c>
      <c r="D1412" s="266" t="s">
        <v>130</v>
      </c>
      <c r="E1412" s="310">
        <v>6693.5</v>
      </c>
      <c r="F1412" s="39">
        <v>41782</v>
      </c>
      <c r="G1412" s="52">
        <v>6693.5</v>
      </c>
      <c r="H1412" s="322">
        <f t="shared" si="22"/>
        <v>0</v>
      </c>
      <c r="I1412" s="266" t="s">
        <v>21</v>
      </c>
    </row>
    <row r="1413" spans="1:9" x14ac:dyDescent="0.25">
      <c r="A1413" s="269"/>
      <c r="B1413" s="264" t="s">
        <v>2005</v>
      </c>
      <c r="C1413" s="349" t="s">
        <v>3228</v>
      </c>
      <c r="D1413" s="266" t="s">
        <v>366</v>
      </c>
      <c r="E1413" s="310">
        <v>2314</v>
      </c>
      <c r="F1413" s="39">
        <v>41779</v>
      </c>
      <c r="G1413" s="52">
        <v>2314</v>
      </c>
      <c r="H1413" s="322">
        <f t="shared" si="22"/>
        <v>0</v>
      </c>
      <c r="I1413" s="266" t="s">
        <v>21</v>
      </c>
    </row>
    <row r="1414" spans="1:9" x14ac:dyDescent="0.25">
      <c r="A1414" s="269"/>
      <c r="B1414" s="264" t="s">
        <v>2007</v>
      </c>
      <c r="C1414" s="349" t="s">
        <v>3228</v>
      </c>
      <c r="D1414" s="266" t="s">
        <v>3272</v>
      </c>
      <c r="E1414" s="310">
        <v>9480</v>
      </c>
      <c r="F1414" s="42" t="s">
        <v>3273</v>
      </c>
      <c r="G1414" s="52">
        <v>9480</v>
      </c>
      <c r="H1414" s="322">
        <f t="shared" si="22"/>
        <v>0</v>
      </c>
      <c r="I1414" s="266" t="s">
        <v>21</v>
      </c>
    </row>
    <row r="1415" spans="1:9" x14ac:dyDescent="0.25">
      <c r="A1415" s="269"/>
      <c r="B1415" s="264" t="s">
        <v>2009</v>
      </c>
      <c r="C1415" s="349" t="s">
        <v>3228</v>
      </c>
      <c r="D1415" s="266" t="s">
        <v>8</v>
      </c>
      <c r="E1415" s="310">
        <v>470</v>
      </c>
      <c r="F1415" s="39">
        <v>41779</v>
      </c>
      <c r="G1415" s="52">
        <v>470</v>
      </c>
      <c r="H1415" s="322">
        <f t="shared" ref="H1415:H1478" si="23">E1415-G1415</f>
        <v>0</v>
      </c>
      <c r="I1415" s="266"/>
    </row>
    <row r="1416" spans="1:9" x14ac:dyDescent="0.25">
      <c r="A1416" s="269"/>
      <c r="B1416" s="264" t="s">
        <v>2010</v>
      </c>
      <c r="C1416" s="349" t="s">
        <v>3228</v>
      </c>
      <c r="D1416" s="266" t="s">
        <v>115</v>
      </c>
      <c r="E1416" s="310">
        <v>846.5</v>
      </c>
      <c r="F1416" s="39">
        <v>41779</v>
      </c>
      <c r="G1416" s="52">
        <v>846.5</v>
      </c>
      <c r="H1416" s="322">
        <f t="shared" si="23"/>
        <v>0</v>
      </c>
      <c r="I1416" s="266"/>
    </row>
    <row r="1417" spans="1:9" x14ac:dyDescent="0.25">
      <c r="A1417" s="269"/>
      <c r="B1417" s="264" t="s">
        <v>2012</v>
      </c>
      <c r="C1417" s="349" t="s">
        <v>3228</v>
      </c>
      <c r="D1417" s="266" t="s">
        <v>8</v>
      </c>
      <c r="E1417" s="310">
        <v>626.5</v>
      </c>
      <c r="F1417" s="39">
        <v>41779</v>
      </c>
      <c r="G1417" s="52">
        <v>626.5</v>
      </c>
      <c r="H1417" s="322">
        <f t="shared" si="23"/>
        <v>0</v>
      </c>
      <c r="I1417" s="266"/>
    </row>
    <row r="1418" spans="1:9" x14ac:dyDescent="0.25">
      <c r="A1418" s="269"/>
      <c r="B1418" s="264" t="s">
        <v>2014</v>
      </c>
      <c r="C1418" s="349" t="s">
        <v>3228</v>
      </c>
      <c r="D1418" s="266" t="s">
        <v>51</v>
      </c>
      <c r="E1418" s="310">
        <v>1224.5</v>
      </c>
      <c r="F1418" s="43" t="s">
        <v>3274</v>
      </c>
      <c r="G1418" s="52">
        <v>1224.5</v>
      </c>
      <c r="H1418" s="322">
        <f t="shared" si="23"/>
        <v>0</v>
      </c>
      <c r="I1418" s="266"/>
    </row>
    <row r="1419" spans="1:9" x14ac:dyDescent="0.25">
      <c r="A1419" s="269"/>
      <c r="B1419" s="264" t="s">
        <v>2015</v>
      </c>
      <c r="C1419" s="349" t="s">
        <v>3228</v>
      </c>
      <c r="D1419" s="266" t="s">
        <v>772</v>
      </c>
      <c r="E1419" s="310">
        <v>4191.5</v>
      </c>
      <c r="F1419" s="39">
        <v>41779</v>
      </c>
      <c r="G1419" s="52">
        <v>4191.5</v>
      </c>
      <c r="H1419" s="322">
        <f t="shared" si="23"/>
        <v>0</v>
      </c>
      <c r="I1419" s="266"/>
    </row>
    <row r="1420" spans="1:9" x14ac:dyDescent="0.25">
      <c r="A1420" s="269"/>
      <c r="B1420" s="264" t="s">
        <v>2016</v>
      </c>
      <c r="C1420" s="349" t="s">
        <v>3228</v>
      </c>
      <c r="D1420" s="266" t="s">
        <v>66</v>
      </c>
      <c r="E1420" s="310">
        <v>1500</v>
      </c>
      <c r="F1420" s="39">
        <v>41779</v>
      </c>
      <c r="G1420" s="52">
        <v>1500</v>
      </c>
      <c r="H1420" s="322">
        <f t="shared" si="23"/>
        <v>0</v>
      </c>
      <c r="I1420" s="266" t="s">
        <v>3275</v>
      </c>
    </row>
    <row r="1421" spans="1:9" x14ac:dyDescent="0.25">
      <c r="A1421" s="269"/>
      <c r="B1421" s="264" t="s">
        <v>2018</v>
      </c>
      <c r="C1421" s="349" t="s">
        <v>3228</v>
      </c>
      <c r="D1421" s="266" t="s">
        <v>3276</v>
      </c>
      <c r="E1421" s="310">
        <v>2558.6</v>
      </c>
      <c r="F1421" s="39">
        <v>41779</v>
      </c>
      <c r="G1421" s="52">
        <v>2558.6</v>
      </c>
      <c r="H1421" s="322">
        <f t="shared" si="23"/>
        <v>0</v>
      </c>
      <c r="I1421" s="266"/>
    </row>
    <row r="1422" spans="1:9" x14ac:dyDescent="0.25">
      <c r="A1422" s="269"/>
      <c r="B1422" s="264" t="s">
        <v>2020</v>
      </c>
      <c r="C1422" s="349" t="s">
        <v>3228</v>
      </c>
      <c r="D1422" s="266" t="s">
        <v>8</v>
      </c>
      <c r="E1422" s="310">
        <v>441</v>
      </c>
      <c r="F1422" s="39">
        <v>41779</v>
      </c>
      <c r="G1422" s="52">
        <v>441</v>
      </c>
      <c r="H1422" s="322">
        <f t="shared" si="23"/>
        <v>0</v>
      </c>
      <c r="I1422" s="266"/>
    </row>
    <row r="1423" spans="1:9" x14ac:dyDescent="0.25">
      <c r="A1423" s="269"/>
      <c r="B1423" s="264" t="s">
        <v>2022</v>
      </c>
      <c r="C1423" s="349" t="s">
        <v>3228</v>
      </c>
      <c r="D1423" s="266" t="s">
        <v>16</v>
      </c>
      <c r="E1423" s="310">
        <v>181821</v>
      </c>
      <c r="F1423" s="536"/>
      <c r="G1423" s="506"/>
      <c r="H1423" s="322">
        <f t="shared" si="23"/>
        <v>181821</v>
      </c>
      <c r="I1423" s="266"/>
    </row>
    <row r="1424" spans="1:9" x14ac:dyDescent="0.25">
      <c r="A1424" s="269"/>
      <c r="B1424" s="264" t="s">
        <v>2023</v>
      </c>
      <c r="C1424" s="349" t="s">
        <v>3228</v>
      </c>
      <c r="D1424" s="266" t="s">
        <v>215</v>
      </c>
      <c r="E1424" s="310">
        <v>4263</v>
      </c>
      <c r="F1424" s="39">
        <v>41779</v>
      </c>
      <c r="G1424" s="52">
        <v>4263</v>
      </c>
      <c r="H1424" s="322">
        <f t="shared" si="23"/>
        <v>0</v>
      </c>
      <c r="I1424" s="266"/>
    </row>
    <row r="1425" spans="1:9" x14ac:dyDescent="0.25">
      <c r="A1425" s="269"/>
      <c r="B1425" s="264" t="s">
        <v>2026</v>
      </c>
      <c r="C1425" s="349" t="s">
        <v>3228</v>
      </c>
      <c r="D1425" s="266" t="s">
        <v>8</v>
      </c>
      <c r="E1425" s="310">
        <v>1629.6</v>
      </c>
      <c r="F1425" s="39">
        <v>41779</v>
      </c>
      <c r="G1425" s="52">
        <v>1629.6</v>
      </c>
      <c r="H1425" s="322">
        <f t="shared" si="23"/>
        <v>0</v>
      </c>
      <c r="I1425" s="266"/>
    </row>
    <row r="1426" spans="1:9" x14ac:dyDescent="0.25">
      <c r="A1426" s="269"/>
      <c r="B1426" s="264" t="s">
        <v>2028</v>
      </c>
      <c r="C1426" s="349" t="s">
        <v>3228</v>
      </c>
      <c r="D1426" s="266" t="s">
        <v>179</v>
      </c>
      <c r="E1426" s="310">
        <v>10061</v>
      </c>
      <c r="F1426" s="39">
        <v>41780</v>
      </c>
      <c r="G1426" s="64">
        <v>10061</v>
      </c>
      <c r="H1426" s="322">
        <f t="shared" si="23"/>
        <v>0</v>
      </c>
      <c r="I1426" s="266" t="s">
        <v>21</v>
      </c>
    </row>
    <row r="1427" spans="1:9" x14ac:dyDescent="0.25">
      <c r="A1427" s="269"/>
      <c r="B1427" s="264" t="s">
        <v>2030</v>
      </c>
      <c r="C1427" s="349" t="s">
        <v>3228</v>
      </c>
      <c r="D1427" s="266" t="s">
        <v>499</v>
      </c>
      <c r="E1427" s="310">
        <v>745</v>
      </c>
      <c r="F1427" s="39">
        <v>41780</v>
      </c>
      <c r="G1427" s="64">
        <v>745</v>
      </c>
      <c r="H1427" s="322">
        <f t="shared" si="23"/>
        <v>0</v>
      </c>
      <c r="I1427" s="266" t="s">
        <v>217</v>
      </c>
    </row>
    <row r="1428" spans="1:9" x14ac:dyDescent="0.25">
      <c r="A1428" s="269"/>
      <c r="B1428" s="264" t="s">
        <v>2031</v>
      </c>
      <c r="C1428" s="349" t="s">
        <v>3228</v>
      </c>
      <c r="D1428" s="266" t="s">
        <v>233</v>
      </c>
      <c r="E1428" s="310">
        <v>1145.4000000000001</v>
      </c>
      <c r="F1428" s="39">
        <v>41780</v>
      </c>
      <c r="G1428" s="64">
        <v>1145.4000000000001</v>
      </c>
      <c r="H1428" s="322">
        <f t="shared" si="23"/>
        <v>0</v>
      </c>
      <c r="I1428" s="266" t="s">
        <v>217</v>
      </c>
    </row>
    <row r="1429" spans="1:9" x14ac:dyDescent="0.25">
      <c r="A1429" s="269"/>
      <c r="B1429" s="264" t="s">
        <v>2032</v>
      </c>
      <c r="C1429" s="349" t="s">
        <v>3228</v>
      </c>
      <c r="D1429" s="266" t="s">
        <v>351</v>
      </c>
      <c r="E1429" s="310">
        <v>1154.4000000000001</v>
      </c>
      <c r="F1429" s="39">
        <v>41780</v>
      </c>
      <c r="G1429" s="64">
        <v>1154.4000000000001</v>
      </c>
      <c r="H1429" s="322">
        <f t="shared" si="23"/>
        <v>0</v>
      </c>
      <c r="I1429" s="266"/>
    </row>
    <row r="1430" spans="1:9" x14ac:dyDescent="0.25">
      <c r="A1430" s="269"/>
      <c r="B1430" s="264" t="s">
        <v>2033</v>
      </c>
      <c r="C1430" s="349" t="s">
        <v>3228</v>
      </c>
      <c r="D1430" s="266" t="s">
        <v>231</v>
      </c>
      <c r="E1430" s="310">
        <v>870</v>
      </c>
      <c r="F1430" s="39">
        <v>41780</v>
      </c>
      <c r="G1430" s="64">
        <v>870</v>
      </c>
      <c r="H1430" s="322">
        <f t="shared" si="23"/>
        <v>0</v>
      </c>
      <c r="I1430" s="266" t="s">
        <v>217</v>
      </c>
    </row>
    <row r="1431" spans="1:9" x14ac:dyDescent="0.25">
      <c r="A1431" s="269"/>
      <c r="B1431" s="264" t="s">
        <v>2035</v>
      </c>
      <c r="C1431" s="349" t="s">
        <v>3228</v>
      </c>
      <c r="D1431" s="266" t="s">
        <v>99</v>
      </c>
      <c r="E1431" s="310">
        <v>1425</v>
      </c>
      <c r="F1431" s="39">
        <v>41780</v>
      </c>
      <c r="G1431" s="64">
        <v>1425</v>
      </c>
      <c r="H1431" s="322">
        <f t="shared" si="23"/>
        <v>0</v>
      </c>
      <c r="I1431" s="266" t="s">
        <v>217</v>
      </c>
    </row>
    <row r="1432" spans="1:9" x14ac:dyDescent="0.25">
      <c r="A1432" s="269"/>
      <c r="B1432" s="264" t="s">
        <v>2036</v>
      </c>
      <c r="C1432" s="349" t="s">
        <v>3228</v>
      </c>
      <c r="D1432" s="266" t="s">
        <v>80</v>
      </c>
      <c r="E1432" s="310">
        <v>1920.5</v>
      </c>
      <c r="F1432" s="39">
        <v>41780</v>
      </c>
      <c r="G1432" s="64">
        <v>1920.5</v>
      </c>
      <c r="H1432" s="322">
        <f t="shared" si="23"/>
        <v>0</v>
      </c>
      <c r="I1432" s="266" t="s">
        <v>217</v>
      </c>
    </row>
    <row r="1433" spans="1:9" x14ac:dyDescent="0.25">
      <c r="A1433" s="269"/>
      <c r="B1433" s="264" t="s">
        <v>2037</v>
      </c>
      <c r="C1433" s="349" t="s">
        <v>3228</v>
      </c>
      <c r="D1433" s="266" t="s">
        <v>78</v>
      </c>
      <c r="E1433" s="310">
        <v>2666.5</v>
      </c>
      <c r="F1433" s="39">
        <v>41780</v>
      </c>
      <c r="G1433" s="64">
        <v>2666.5</v>
      </c>
      <c r="H1433" s="322">
        <f t="shared" si="23"/>
        <v>0</v>
      </c>
      <c r="I1433" s="266" t="s">
        <v>217</v>
      </c>
    </row>
    <row r="1434" spans="1:9" x14ac:dyDescent="0.25">
      <c r="A1434" s="269"/>
      <c r="B1434" s="264" t="s">
        <v>2038</v>
      </c>
      <c r="C1434" s="349" t="s">
        <v>3228</v>
      </c>
      <c r="D1434" s="266" t="s">
        <v>3277</v>
      </c>
      <c r="E1434" s="310">
        <v>6968.5</v>
      </c>
      <c r="F1434" s="39">
        <v>41780</v>
      </c>
      <c r="G1434" s="64">
        <v>6968.5</v>
      </c>
      <c r="H1434" s="322">
        <f t="shared" si="23"/>
        <v>0</v>
      </c>
      <c r="I1434" s="266" t="s">
        <v>217</v>
      </c>
    </row>
    <row r="1435" spans="1:9" x14ac:dyDescent="0.25">
      <c r="A1435" s="269"/>
      <c r="B1435" s="264" t="s">
        <v>2039</v>
      </c>
      <c r="C1435" s="349" t="s">
        <v>3228</v>
      </c>
      <c r="D1435" s="266" t="s">
        <v>307</v>
      </c>
      <c r="E1435" s="310">
        <v>6888.5</v>
      </c>
      <c r="F1435" s="42" t="s">
        <v>3472</v>
      </c>
      <c r="G1435" s="64">
        <v>6888.5</v>
      </c>
      <c r="H1435" s="322">
        <f t="shared" si="23"/>
        <v>0</v>
      </c>
      <c r="I1435" s="266" t="s">
        <v>217</v>
      </c>
    </row>
    <row r="1436" spans="1:9" x14ac:dyDescent="0.25">
      <c r="A1436" s="269"/>
      <c r="B1436" s="264" t="s">
        <v>2040</v>
      </c>
      <c r="C1436" s="349" t="s">
        <v>3228</v>
      </c>
      <c r="D1436" s="266" t="s">
        <v>257</v>
      </c>
      <c r="E1436" s="310">
        <v>15948</v>
      </c>
      <c r="F1436" s="39">
        <v>41780</v>
      </c>
      <c r="G1436" s="64">
        <v>15948</v>
      </c>
      <c r="H1436" s="322">
        <f t="shared" si="23"/>
        <v>0</v>
      </c>
      <c r="I1436" s="266" t="s">
        <v>217</v>
      </c>
    </row>
    <row r="1437" spans="1:9" x14ac:dyDescent="0.25">
      <c r="A1437" s="269"/>
      <c r="B1437" s="264" t="s">
        <v>2042</v>
      </c>
      <c r="C1437" s="349" t="s">
        <v>3228</v>
      </c>
      <c r="D1437" s="266" t="s">
        <v>144</v>
      </c>
      <c r="E1437" s="310">
        <v>2870.4</v>
      </c>
      <c r="F1437" s="39">
        <v>41780</v>
      </c>
      <c r="G1437" s="64">
        <v>2870.4</v>
      </c>
      <c r="H1437" s="322">
        <f t="shared" si="23"/>
        <v>0</v>
      </c>
      <c r="I1437" s="266" t="s">
        <v>217</v>
      </c>
    </row>
    <row r="1438" spans="1:9" x14ac:dyDescent="0.25">
      <c r="A1438" s="269"/>
      <c r="B1438" s="264" t="s">
        <v>2043</v>
      </c>
      <c r="C1438" s="349" t="s">
        <v>3228</v>
      </c>
      <c r="D1438" s="266" t="s">
        <v>766</v>
      </c>
      <c r="E1438" s="310">
        <v>29167</v>
      </c>
      <c r="F1438" s="55" t="s">
        <v>3278</v>
      </c>
      <c r="G1438" s="52">
        <v>29167</v>
      </c>
      <c r="H1438" s="322">
        <f t="shared" si="23"/>
        <v>0</v>
      </c>
      <c r="I1438" s="266" t="s">
        <v>65</v>
      </c>
    </row>
    <row r="1439" spans="1:9" x14ac:dyDescent="0.25">
      <c r="A1439" s="269"/>
      <c r="B1439" s="264" t="s">
        <v>2044</v>
      </c>
      <c r="C1439" s="349" t="s">
        <v>3228</v>
      </c>
      <c r="D1439" s="266" t="s">
        <v>98</v>
      </c>
      <c r="E1439" s="310">
        <v>13079</v>
      </c>
      <c r="F1439" s="39">
        <v>41780</v>
      </c>
      <c r="G1439" s="52">
        <v>13079</v>
      </c>
      <c r="H1439" s="322">
        <f t="shared" si="23"/>
        <v>0</v>
      </c>
      <c r="I1439" s="266" t="s">
        <v>12</v>
      </c>
    </row>
    <row r="1440" spans="1:9" x14ac:dyDescent="0.25">
      <c r="A1440" s="269"/>
      <c r="B1440" s="264" t="s">
        <v>2045</v>
      </c>
      <c r="C1440" s="349" t="s">
        <v>3228</v>
      </c>
      <c r="D1440" s="266" t="s">
        <v>68</v>
      </c>
      <c r="E1440" s="310">
        <v>2115</v>
      </c>
      <c r="F1440" s="39">
        <v>41780</v>
      </c>
      <c r="G1440" s="52">
        <v>2115</v>
      </c>
      <c r="H1440" s="322">
        <f t="shared" si="23"/>
        <v>0</v>
      </c>
      <c r="I1440" s="266" t="s">
        <v>12</v>
      </c>
    </row>
    <row r="1441" spans="1:9" x14ac:dyDescent="0.25">
      <c r="A1441" s="269"/>
      <c r="B1441" s="264" t="s">
        <v>2046</v>
      </c>
      <c r="C1441" s="349" t="s">
        <v>3228</v>
      </c>
      <c r="D1441" s="266" t="s">
        <v>76</v>
      </c>
      <c r="E1441" s="310">
        <v>1279.5</v>
      </c>
      <c r="F1441" s="39">
        <v>41779</v>
      </c>
      <c r="G1441" s="52">
        <v>1279.5</v>
      </c>
      <c r="H1441" s="322">
        <f t="shared" si="23"/>
        <v>0</v>
      </c>
      <c r="I1441" s="266" t="s">
        <v>65</v>
      </c>
    </row>
    <row r="1442" spans="1:9" x14ac:dyDescent="0.25">
      <c r="A1442" s="269"/>
      <c r="B1442" s="264" t="s">
        <v>2047</v>
      </c>
      <c r="C1442" s="349" t="s">
        <v>3228</v>
      </c>
      <c r="D1442" s="266" t="s">
        <v>3222</v>
      </c>
      <c r="E1442" s="310">
        <v>3360</v>
      </c>
      <c r="F1442" s="39">
        <v>41779</v>
      </c>
      <c r="G1442" s="52">
        <v>3360</v>
      </c>
      <c r="H1442" s="322">
        <f t="shared" si="23"/>
        <v>0</v>
      </c>
      <c r="I1442" s="266"/>
    </row>
    <row r="1443" spans="1:9" x14ac:dyDescent="0.25">
      <c r="A1443" s="269">
        <v>41780</v>
      </c>
      <c r="B1443" s="264" t="s">
        <v>2048</v>
      </c>
      <c r="C1443" s="349" t="s">
        <v>3228</v>
      </c>
      <c r="D1443" s="273" t="s">
        <v>3129</v>
      </c>
      <c r="E1443" s="318">
        <v>0</v>
      </c>
      <c r="F1443" s="39"/>
      <c r="G1443" s="52">
        <v>0</v>
      </c>
      <c r="H1443" s="322">
        <f t="shared" si="23"/>
        <v>0</v>
      </c>
      <c r="I1443" s="551" t="s">
        <v>3279</v>
      </c>
    </row>
    <row r="1444" spans="1:9" x14ac:dyDescent="0.25">
      <c r="A1444" s="269"/>
      <c r="B1444" s="264" t="s">
        <v>2050</v>
      </c>
      <c r="C1444" s="349" t="s">
        <v>3228</v>
      </c>
      <c r="D1444" s="266" t="s">
        <v>14</v>
      </c>
      <c r="E1444" s="310">
        <v>5217.6000000000004</v>
      </c>
      <c r="F1444" s="39">
        <v>41780</v>
      </c>
      <c r="G1444" s="52">
        <v>5217.6000000000004</v>
      </c>
      <c r="H1444" s="322">
        <f t="shared" si="23"/>
        <v>0</v>
      </c>
      <c r="I1444" s="551" t="s">
        <v>65</v>
      </c>
    </row>
    <row r="1445" spans="1:9" x14ac:dyDescent="0.25">
      <c r="A1445" s="269"/>
      <c r="B1445" s="264" t="s">
        <v>2051</v>
      </c>
      <c r="C1445" s="349" t="s">
        <v>3228</v>
      </c>
      <c r="D1445" s="266" t="s">
        <v>269</v>
      </c>
      <c r="E1445" s="310">
        <v>10729.4</v>
      </c>
      <c r="F1445" s="39">
        <v>41780</v>
      </c>
      <c r="G1445" s="52">
        <v>10729.4</v>
      </c>
      <c r="H1445" s="322">
        <f t="shared" si="23"/>
        <v>0</v>
      </c>
      <c r="I1445" s="551"/>
    </row>
    <row r="1446" spans="1:9" x14ac:dyDescent="0.25">
      <c r="A1446" s="269"/>
      <c r="B1446" s="264" t="s">
        <v>2052</v>
      </c>
      <c r="C1446" s="349" t="s">
        <v>3228</v>
      </c>
      <c r="D1446" s="266" t="s">
        <v>502</v>
      </c>
      <c r="E1446" s="310">
        <v>1875</v>
      </c>
      <c r="F1446" s="39">
        <v>41780</v>
      </c>
      <c r="G1446" s="52">
        <v>1875</v>
      </c>
      <c r="H1446" s="322">
        <f t="shared" si="23"/>
        <v>0</v>
      </c>
      <c r="I1446" s="551"/>
    </row>
    <row r="1447" spans="1:9" x14ac:dyDescent="0.25">
      <c r="A1447" s="269"/>
      <c r="B1447" s="264" t="s">
        <v>2054</v>
      </c>
      <c r="C1447" s="349" t="s">
        <v>3228</v>
      </c>
      <c r="D1447" s="266" t="s">
        <v>123</v>
      </c>
      <c r="E1447" s="310">
        <v>4285</v>
      </c>
      <c r="F1447" s="42" t="s">
        <v>3280</v>
      </c>
      <c r="G1447" s="52">
        <v>4285</v>
      </c>
      <c r="H1447" s="322">
        <f t="shared" si="23"/>
        <v>0</v>
      </c>
      <c r="I1447" s="551"/>
    </row>
    <row r="1448" spans="1:9" x14ac:dyDescent="0.25">
      <c r="A1448" s="269"/>
      <c r="B1448" s="264" t="s">
        <v>2055</v>
      </c>
      <c r="C1448" s="349" t="s">
        <v>3228</v>
      </c>
      <c r="D1448" s="266" t="s">
        <v>11</v>
      </c>
      <c r="E1448" s="310">
        <v>47898.96</v>
      </c>
      <c r="F1448" s="42">
        <v>41796</v>
      </c>
      <c r="G1448" s="326">
        <v>47898.96</v>
      </c>
      <c r="H1448" s="322">
        <f t="shared" si="23"/>
        <v>0</v>
      </c>
      <c r="I1448" s="551" t="s">
        <v>65</v>
      </c>
    </row>
    <row r="1449" spans="1:9" x14ac:dyDescent="0.25">
      <c r="A1449" s="269"/>
      <c r="B1449" s="264" t="s">
        <v>2056</v>
      </c>
      <c r="C1449" s="349" t="s">
        <v>3228</v>
      </c>
      <c r="D1449" s="266" t="s">
        <v>3281</v>
      </c>
      <c r="E1449" s="310">
        <v>3725</v>
      </c>
      <c r="F1449" s="39">
        <v>41780</v>
      </c>
      <c r="G1449" s="52">
        <v>3725</v>
      </c>
      <c r="H1449" s="322">
        <f t="shared" si="23"/>
        <v>0</v>
      </c>
      <c r="I1449" s="551" t="s">
        <v>65</v>
      </c>
    </row>
    <row r="1450" spans="1:9" x14ac:dyDescent="0.25">
      <c r="A1450" s="269"/>
      <c r="B1450" s="264" t="s">
        <v>2057</v>
      </c>
      <c r="C1450" s="349" t="s">
        <v>3228</v>
      </c>
      <c r="D1450" s="266" t="s">
        <v>2537</v>
      </c>
      <c r="E1450" s="310">
        <v>3810</v>
      </c>
      <c r="F1450" s="39">
        <v>41780</v>
      </c>
      <c r="G1450" s="52">
        <v>3810</v>
      </c>
      <c r="H1450" s="322">
        <f t="shared" si="23"/>
        <v>0</v>
      </c>
      <c r="I1450" s="551" t="s">
        <v>65</v>
      </c>
    </row>
    <row r="1451" spans="1:9" x14ac:dyDescent="0.25">
      <c r="A1451" s="269"/>
      <c r="B1451" s="264" t="s">
        <v>2058</v>
      </c>
      <c r="C1451" s="349" t="s">
        <v>3228</v>
      </c>
      <c r="D1451" s="266" t="s">
        <v>116</v>
      </c>
      <c r="E1451" s="310">
        <v>5231</v>
      </c>
      <c r="F1451" s="39">
        <v>41780</v>
      </c>
      <c r="G1451" s="52">
        <v>5231</v>
      </c>
      <c r="H1451" s="322">
        <f t="shared" si="23"/>
        <v>0</v>
      </c>
      <c r="I1451" s="551"/>
    </row>
    <row r="1452" spans="1:9" x14ac:dyDescent="0.25">
      <c r="A1452" s="269"/>
      <c r="B1452" s="264" t="s">
        <v>2060</v>
      </c>
      <c r="C1452" s="349" t="s">
        <v>3228</v>
      </c>
      <c r="D1452" s="266" t="s">
        <v>89</v>
      </c>
      <c r="E1452" s="310">
        <v>10836</v>
      </c>
      <c r="F1452" s="42" t="s">
        <v>3282</v>
      </c>
      <c r="G1452" s="52">
        <v>10836</v>
      </c>
      <c r="H1452" s="322">
        <f t="shared" si="23"/>
        <v>0</v>
      </c>
      <c r="I1452" s="551" t="s">
        <v>30</v>
      </c>
    </row>
    <row r="1453" spans="1:9" x14ac:dyDescent="0.25">
      <c r="A1453" s="269"/>
      <c r="B1453" s="264" t="s">
        <v>2061</v>
      </c>
      <c r="C1453" s="349" t="s">
        <v>3228</v>
      </c>
      <c r="D1453" s="266" t="s">
        <v>124</v>
      </c>
      <c r="E1453" s="310">
        <v>5452</v>
      </c>
      <c r="F1453" s="39">
        <v>41780</v>
      </c>
      <c r="G1453" s="52">
        <v>5452</v>
      </c>
      <c r="H1453" s="322">
        <f t="shared" si="23"/>
        <v>0</v>
      </c>
      <c r="I1453" s="551" t="s">
        <v>30</v>
      </c>
    </row>
    <row r="1454" spans="1:9" x14ac:dyDescent="0.25">
      <c r="A1454" s="269"/>
      <c r="B1454" s="264" t="s">
        <v>2062</v>
      </c>
      <c r="C1454" s="349" t="s">
        <v>3228</v>
      </c>
      <c r="D1454" s="266" t="s">
        <v>58</v>
      </c>
      <c r="E1454" s="310">
        <v>3955</v>
      </c>
      <c r="F1454" s="39">
        <v>41780</v>
      </c>
      <c r="G1454" s="52">
        <v>3955</v>
      </c>
      <c r="H1454" s="322">
        <f t="shared" si="23"/>
        <v>0</v>
      </c>
      <c r="I1454" s="551" t="s">
        <v>30</v>
      </c>
    </row>
    <row r="1455" spans="1:9" x14ac:dyDescent="0.25">
      <c r="A1455" s="269"/>
      <c r="B1455" s="264" t="s">
        <v>2064</v>
      </c>
      <c r="C1455" s="349" t="s">
        <v>3228</v>
      </c>
      <c r="D1455" s="266" t="s">
        <v>338</v>
      </c>
      <c r="E1455" s="310">
        <v>383</v>
      </c>
      <c r="F1455" s="39">
        <v>41780</v>
      </c>
      <c r="G1455" s="52">
        <v>383</v>
      </c>
      <c r="H1455" s="322">
        <f t="shared" si="23"/>
        <v>0</v>
      </c>
      <c r="I1455" s="551" t="s">
        <v>30</v>
      </c>
    </row>
    <row r="1456" spans="1:9" x14ac:dyDescent="0.25">
      <c r="A1456" s="263"/>
      <c r="B1456" s="264" t="s">
        <v>2065</v>
      </c>
      <c r="C1456" s="349" t="s">
        <v>3228</v>
      </c>
      <c r="D1456" s="266" t="s">
        <v>29</v>
      </c>
      <c r="E1456" s="310">
        <v>5838</v>
      </c>
      <c r="F1456" s="39">
        <v>41780</v>
      </c>
      <c r="G1456" s="52">
        <v>5838</v>
      </c>
      <c r="H1456" s="322">
        <f t="shared" si="23"/>
        <v>0</v>
      </c>
      <c r="I1456" s="551" t="s">
        <v>30</v>
      </c>
    </row>
    <row r="1457" spans="1:9" x14ac:dyDescent="0.25">
      <c r="A1457" s="269"/>
      <c r="B1457" s="264" t="s">
        <v>2066</v>
      </c>
      <c r="C1457" s="349" t="s">
        <v>3228</v>
      </c>
      <c r="D1457" s="266" t="s">
        <v>34</v>
      </c>
      <c r="E1457" s="310">
        <v>1797</v>
      </c>
      <c r="F1457" s="42" t="s">
        <v>3283</v>
      </c>
      <c r="G1457" s="52">
        <v>1797</v>
      </c>
      <c r="H1457" s="322">
        <f t="shared" si="23"/>
        <v>0</v>
      </c>
      <c r="I1457" s="551" t="s">
        <v>30</v>
      </c>
    </row>
    <row r="1458" spans="1:9" x14ac:dyDescent="0.25">
      <c r="A1458" s="269"/>
      <c r="B1458" s="264" t="s">
        <v>2067</v>
      </c>
      <c r="C1458" s="349" t="s">
        <v>3228</v>
      </c>
      <c r="D1458" s="266" t="s">
        <v>250</v>
      </c>
      <c r="E1458" s="310">
        <v>10821</v>
      </c>
      <c r="F1458" s="39">
        <v>41780</v>
      </c>
      <c r="G1458" s="52">
        <v>10821</v>
      </c>
      <c r="H1458" s="322">
        <f t="shared" si="23"/>
        <v>0</v>
      </c>
      <c r="I1458" s="551" t="s">
        <v>30</v>
      </c>
    </row>
    <row r="1459" spans="1:9" x14ac:dyDescent="0.25">
      <c r="A1459" s="269"/>
      <c r="B1459" s="264" t="s">
        <v>2068</v>
      </c>
      <c r="C1459" s="349" t="s">
        <v>3228</v>
      </c>
      <c r="D1459" s="266" t="s">
        <v>47</v>
      </c>
      <c r="E1459" s="310">
        <v>2418</v>
      </c>
      <c r="F1459" s="39">
        <v>41780</v>
      </c>
      <c r="G1459" s="52">
        <v>2418</v>
      </c>
      <c r="H1459" s="322">
        <f t="shared" si="23"/>
        <v>0</v>
      </c>
      <c r="I1459" s="551" t="s">
        <v>30</v>
      </c>
    </row>
    <row r="1460" spans="1:9" x14ac:dyDescent="0.25">
      <c r="A1460" s="269"/>
      <c r="B1460" s="264" t="s">
        <v>2069</v>
      </c>
      <c r="C1460" s="349" t="s">
        <v>3228</v>
      </c>
      <c r="D1460" s="266" t="s">
        <v>32</v>
      </c>
      <c r="E1460" s="310">
        <v>9369.5</v>
      </c>
      <c r="F1460" s="39">
        <v>41780</v>
      </c>
      <c r="G1460" s="52">
        <v>9369.5</v>
      </c>
      <c r="H1460" s="322">
        <f t="shared" si="23"/>
        <v>0</v>
      </c>
      <c r="I1460" s="551" t="s">
        <v>30</v>
      </c>
    </row>
    <row r="1461" spans="1:9" x14ac:dyDescent="0.25">
      <c r="A1461" s="269"/>
      <c r="B1461" s="264" t="s">
        <v>2070</v>
      </c>
      <c r="C1461" s="349" t="s">
        <v>3228</v>
      </c>
      <c r="D1461" s="266" t="s">
        <v>147</v>
      </c>
      <c r="E1461" s="310">
        <v>149170</v>
      </c>
      <c r="F1461" s="55" t="s">
        <v>3284</v>
      </c>
      <c r="G1461" s="52">
        <v>149170</v>
      </c>
      <c r="H1461" s="322">
        <f t="shared" si="23"/>
        <v>0</v>
      </c>
      <c r="I1461" s="551" t="s">
        <v>12</v>
      </c>
    </row>
    <row r="1462" spans="1:9" x14ac:dyDescent="0.25">
      <c r="A1462" s="269"/>
      <c r="B1462" s="264" t="s">
        <v>2071</v>
      </c>
      <c r="C1462" s="349" t="s">
        <v>3228</v>
      </c>
      <c r="D1462" s="266" t="s">
        <v>55</v>
      </c>
      <c r="E1462" s="310">
        <v>9391</v>
      </c>
      <c r="F1462" s="39">
        <v>41780</v>
      </c>
      <c r="G1462" s="52">
        <v>9391</v>
      </c>
      <c r="H1462" s="322">
        <f t="shared" si="23"/>
        <v>0</v>
      </c>
      <c r="I1462" s="551"/>
    </row>
    <row r="1463" spans="1:9" x14ac:dyDescent="0.25">
      <c r="A1463" s="269"/>
      <c r="B1463" s="264" t="s">
        <v>2072</v>
      </c>
      <c r="C1463" s="349" t="s">
        <v>3228</v>
      </c>
      <c r="D1463" s="266" t="s">
        <v>1793</v>
      </c>
      <c r="E1463" s="310">
        <v>920</v>
      </c>
      <c r="F1463" s="42" t="s">
        <v>3285</v>
      </c>
      <c r="G1463" s="52">
        <v>920</v>
      </c>
      <c r="H1463" s="322">
        <f t="shared" si="23"/>
        <v>0</v>
      </c>
      <c r="I1463" s="551" t="s">
        <v>30</v>
      </c>
    </row>
    <row r="1464" spans="1:9" x14ac:dyDescent="0.25">
      <c r="A1464" s="269"/>
      <c r="B1464" s="264" t="s">
        <v>2073</v>
      </c>
      <c r="C1464" s="349" t="s">
        <v>3228</v>
      </c>
      <c r="D1464" s="266" t="s">
        <v>19</v>
      </c>
      <c r="E1464" s="310">
        <v>17000</v>
      </c>
      <c r="F1464" s="39">
        <v>41780</v>
      </c>
      <c r="G1464" s="52">
        <v>17000</v>
      </c>
      <c r="H1464" s="322">
        <f t="shared" si="23"/>
        <v>0</v>
      </c>
      <c r="I1464" s="551" t="s">
        <v>105</v>
      </c>
    </row>
    <row r="1465" spans="1:9" x14ac:dyDescent="0.25">
      <c r="A1465" s="269"/>
      <c r="B1465" s="264" t="s">
        <v>2074</v>
      </c>
      <c r="C1465" s="349" t="s">
        <v>3228</v>
      </c>
      <c r="D1465" s="266" t="s">
        <v>136</v>
      </c>
      <c r="E1465" s="310">
        <v>227</v>
      </c>
      <c r="F1465" s="39">
        <v>41780</v>
      </c>
      <c r="G1465" s="52">
        <v>227</v>
      </c>
      <c r="H1465" s="322">
        <f t="shared" si="23"/>
        <v>0</v>
      </c>
      <c r="I1465" s="551"/>
    </row>
    <row r="1466" spans="1:9" x14ac:dyDescent="0.25">
      <c r="A1466" s="269"/>
      <c r="B1466" s="264" t="s">
        <v>2075</v>
      </c>
      <c r="C1466" s="349" t="s">
        <v>3228</v>
      </c>
      <c r="D1466" s="266" t="s">
        <v>62</v>
      </c>
      <c r="E1466" s="310">
        <v>28811.5</v>
      </c>
      <c r="F1466" s="39">
        <v>41780</v>
      </c>
      <c r="G1466" s="52">
        <v>28811.5</v>
      </c>
      <c r="H1466" s="322">
        <f t="shared" si="23"/>
        <v>0</v>
      </c>
      <c r="I1466" s="551"/>
    </row>
    <row r="1467" spans="1:9" x14ac:dyDescent="0.25">
      <c r="A1467" s="269"/>
      <c r="B1467" s="264" t="s">
        <v>2076</v>
      </c>
      <c r="C1467" s="349" t="s">
        <v>3228</v>
      </c>
      <c r="D1467" s="266" t="s">
        <v>206</v>
      </c>
      <c r="E1467" s="310">
        <v>723</v>
      </c>
      <c r="F1467" s="39">
        <v>41780</v>
      </c>
      <c r="G1467" s="52">
        <v>723</v>
      </c>
      <c r="H1467" s="322">
        <f t="shared" si="23"/>
        <v>0</v>
      </c>
      <c r="I1467" s="551" t="s">
        <v>30</v>
      </c>
    </row>
    <row r="1468" spans="1:9" x14ac:dyDescent="0.25">
      <c r="A1468" s="269"/>
      <c r="B1468" s="264" t="s">
        <v>2077</v>
      </c>
      <c r="C1468" s="349" t="s">
        <v>3228</v>
      </c>
      <c r="D1468" s="266" t="s">
        <v>215</v>
      </c>
      <c r="E1468" s="310">
        <v>295</v>
      </c>
      <c r="F1468" s="39">
        <v>41780</v>
      </c>
      <c r="G1468" s="52">
        <v>295</v>
      </c>
      <c r="H1468" s="322">
        <f t="shared" si="23"/>
        <v>0</v>
      </c>
      <c r="I1468" s="551"/>
    </row>
    <row r="1469" spans="1:9" x14ac:dyDescent="0.25">
      <c r="A1469" s="269"/>
      <c r="B1469" s="264" t="s">
        <v>2078</v>
      </c>
      <c r="C1469" s="349" t="s">
        <v>3228</v>
      </c>
      <c r="D1469" s="266" t="s">
        <v>12</v>
      </c>
      <c r="E1469" s="310">
        <v>15039</v>
      </c>
      <c r="F1469" s="39">
        <v>41780</v>
      </c>
      <c r="G1469" s="52">
        <v>15039</v>
      </c>
      <c r="H1469" s="322">
        <f t="shared" si="23"/>
        <v>0</v>
      </c>
      <c r="I1469" s="551"/>
    </row>
    <row r="1470" spans="1:9" x14ac:dyDescent="0.25">
      <c r="A1470" s="269"/>
      <c r="B1470" s="264" t="s">
        <v>2079</v>
      </c>
      <c r="C1470" s="349" t="s">
        <v>3228</v>
      </c>
      <c r="D1470" s="266" t="s">
        <v>892</v>
      </c>
      <c r="E1470" s="310">
        <v>823</v>
      </c>
      <c r="F1470" s="39">
        <v>41780</v>
      </c>
      <c r="G1470" s="52">
        <v>823</v>
      </c>
      <c r="H1470" s="322">
        <f t="shared" si="23"/>
        <v>0</v>
      </c>
      <c r="I1470" s="551"/>
    </row>
    <row r="1471" spans="1:9" x14ac:dyDescent="0.25">
      <c r="A1471" s="269"/>
      <c r="B1471" s="264" t="s">
        <v>2081</v>
      </c>
      <c r="C1471" s="349" t="s">
        <v>3228</v>
      </c>
      <c r="D1471" s="266" t="s">
        <v>959</v>
      </c>
      <c r="E1471" s="310">
        <v>6341</v>
      </c>
      <c r="F1471" s="39">
        <v>41780</v>
      </c>
      <c r="G1471" s="52">
        <v>6341</v>
      </c>
      <c r="H1471" s="322">
        <f t="shared" si="23"/>
        <v>0</v>
      </c>
      <c r="I1471" s="551" t="s">
        <v>12</v>
      </c>
    </row>
    <row r="1472" spans="1:9" x14ac:dyDescent="0.25">
      <c r="A1472" s="269"/>
      <c r="B1472" s="264" t="s">
        <v>2083</v>
      </c>
      <c r="C1472" s="349" t="s">
        <v>3228</v>
      </c>
      <c r="D1472" s="266" t="s">
        <v>188</v>
      </c>
      <c r="E1472" s="310">
        <v>7023</v>
      </c>
      <c r="F1472" s="39">
        <v>41780</v>
      </c>
      <c r="G1472" s="52">
        <v>7023</v>
      </c>
      <c r="H1472" s="322">
        <f t="shared" si="23"/>
        <v>0</v>
      </c>
      <c r="I1472" s="551" t="s">
        <v>21</v>
      </c>
    </row>
    <row r="1473" spans="1:9" x14ac:dyDescent="0.25">
      <c r="A1473" s="269"/>
      <c r="B1473" s="264" t="s">
        <v>2084</v>
      </c>
      <c r="C1473" s="349" t="s">
        <v>3228</v>
      </c>
      <c r="D1473" s="266" t="s">
        <v>22</v>
      </c>
      <c r="E1473" s="310">
        <v>5104.5</v>
      </c>
      <c r="F1473" s="43" t="s">
        <v>3286</v>
      </c>
      <c r="G1473" s="52">
        <v>5104.5</v>
      </c>
      <c r="H1473" s="322">
        <f t="shared" si="23"/>
        <v>0</v>
      </c>
      <c r="I1473" s="551"/>
    </row>
    <row r="1474" spans="1:9" x14ac:dyDescent="0.25">
      <c r="A1474" s="269"/>
      <c r="B1474" s="264" t="s">
        <v>2085</v>
      </c>
      <c r="C1474" s="349" t="s">
        <v>3228</v>
      </c>
      <c r="D1474" s="266" t="s">
        <v>130</v>
      </c>
      <c r="E1474" s="310">
        <v>648</v>
      </c>
      <c r="F1474" s="39">
        <v>41780</v>
      </c>
      <c r="G1474" s="52">
        <v>648</v>
      </c>
      <c r="H1474" s="322">
        <f t="shared" si="23"/>
        <v>0</v>
      </c>
      <c r="I1474" s="551"/>
    </row>
    <row r="1475" spans="1:9" x14ac:dyDescent="0.25">
      <c r="A1475" s="269"/>
      <c r="B1475" s="264" t="s">
        <v>2086</v>
      </c>
      <c r="C1475" s="349" t="s">
        <v>3228</v>
      </c>
      <c r="D1475" s="266" t="s">
        <v>144</v>
      </c>
      <c r="E1475" s="310">
        <v>2971.5</v>
      </c>
      <c r="F1475" s="39">
        <v>41780</v>
      </c>
      <c r="G1475" s="52">
        <v>2971.5</v>
      </c>
      <c r="H1475" s="322">
        <f t="shared" si="23"/>
        <v>0</v>
      </c>
      <c r="I1475" s="551" t="s">
        <v>12</v>
      </c>
    </row>
    <row r="1476" spans="1:9" x14ac:dyDescent="0.25">
      <c r="A1476" s="269"/>
      <c r="B1476" s="264" t="s">
        <v>2087</v>
      </c>
      <c r="C1476" s="349" t="s">
        <v>3228</v>
      </c>
      <c r="D1476" s="266" t="s">
        <v>3287</v>
      </c>
      <c r="E1476" s="310">
        <v>4878</v>
      </c>
      <c r="F1476" s="39">
        <v>41780</v>
      </c>
      <c r="G1476" s="52">
        <v>4878</v>
      </c>
      <c r="H1476" s="322">
        <f t="shared" si="23"/>
        <v>0</v>
      </c>
      <c r="I1476" s="551"/>
    </row>
    <row r="1477" spans="1:9" x14ac:dyDescent="0.25">
      <c r="A1477" s="269"/>
      <c r="B1477" s="264" t="s">
        <v>2088</v>
      </c>
      <c r="C1477" s="349" t="s">
        <v>3228</v>
      </c>
      <c r="D1477" s="266" t="s">
        <v>772</v>
      </c>
      <c r="E1477" s="310">
        <v>200</v>
      </c>
      <c r="F1477" s="39">
        <v>41780</v>
      </c>
      <c r="G1477" s="52">
        <v>200</v>
      </c>
      <c r="H1477" s="322">
        <f t="shared" si="23"/>
        <v>0</v>
      </c>
      <c r="I1477" s="551"/>
    </row>
    <row r="1478" spans="1:9" x14ac:dyDescent="0.25">
      <c r="A1478" s="269"/>
      <c r="B1478" s="264" t="s">
        <v>2090</v>
      </c>
      <c r="C1478" s="349" t="s">
        <v>3228</v>
      </c>
      <c r="D1478" s="266" t="s">
        <v>260</v>
      </c>
      <c r="E1478" s="310">
        <v>1192</v>
      </c>
      <c r="F1478" s="39">
        <v>41780</v>
      </c>
      <c r="G1478" s="52">
        <v>1192</v>
      </c>
      <c r="H1478" s="322">
        <f t="shared" si="23"/>
        <v>0</v>
      </c>
      <c r="I1478" s="551" t="s">
        <v>2867</v>
      </c>
    </row>
    <row r="1479" spans="1:9" x14ac:dyDescent="0.25">
      <c r="A1479" s="269"/>
      <c r="B1479" s="264" t="s">
        <v>2091</v>
      </c>
      <c r="C1479" s="349" t="s">
        <v>3228</v>
      </c>
      <c r="D1479" s="266" t="s">
        <v>60</v>
      </c>
      <c r="E1479" s="310">
        <v>4718.7</v>
      </c>
      <c r="F1479" s="535" t="s">
        <v>3288</v>
      </c>
      <c r="G1479" s="52">
        <v>4718.7</v>
      </c>
      <c r="H1479" s="322">
        <f t="shared" ref="H1479:H1542" si="24">E1479-G1479</f>
        <v>0</v>
      </c>
      <c r="I1479" s="551"/>
    </row>
    <row r="1480" spans="1:9" x14ac:dyDescent="0.25">
      <c r="A1480" s="269"/>
      <c r="B1480" s="264" t="s">
        <v>2092</v>
      </c>
      <c r="C1480" s="349" t="s">
        <v>3228</v>
      </c>
      <c r="D1480" s="266" t="s">
        <v>51</v>
      </c>
      <c r="E1480" s="310">
        <v>2047</v>
      </c>
      <c r="F1480" s="43" t="s">
        <v>3289</v>
      </c>
      <c r="G1480" s="52">
        <v>2047</v>
      </c>
      <c r="H1480" s="322">
        <f t="shared" si="24"/>
        <v>0</v>
      </c>
      <c r="I1480" s="551"/>
    </row>
    <row r="1481" spans="1:9" x14ac:dyDescent="0.25">
      <c r="A1481" s="269"/>
      <c r="B1481" s="264" t="s">
        <v>2095</v>
      </c>
      <c r="C1481" s="349" t="s">
        <v>3228</v>
      </c>
      <c r="D1481" s="266" t="s">
        <v>149</v>
      </c>
      <c r="E1481" s="310">
        <v>21527</v>
      </c>
      <c r="F1481" s="55" t="s">
        <v>3290</v>
      </c>
      <c r="G1481" s="52">
        <v>21527</v>
      </c>
      <c r="H1481" s="322">
        <f t="shared" si="24"/>
        <v>0</v>
      </c>
      <c r="I1481" s="551" t="s">
        <v>27</v>
      </c>
    </row>
    <row r="1482" spans="1:9" x14ac:dyDescent="0.25">
      <c r="A1482" s="269"/>
      <c r="B1482" s="264" t="s">
        <v>2096</v>
      </c>
      <c r="C1482" s="349" t="s">
        <v>3228</v>
      </c>
      <c r="D1482" s="266" t="s">
        <v>8</v>
      </c>
      <c r="E1482" s="310">
        <v>1852.5</v>
      </c>
      <c r="F1482" s="39">
        <v>41780</v>
      </c>
      <c r="G1482" s="52">
        <v>1852.5</v>
      </c>
      <c r="H1482" s="322">
        <f t="shared" si="24"/>
        <v>0</v>
      </c>
      <c r="I1482" s="551"/>
    </row>
    <row r="1483" spans="1:9" x14ac:dyDescent="0.25">
      <c r="A1483" s="269"/>
      <c r="B1483" s="264" t="s">
        <v>2097</v>
      </c>
      <c r="C1483" s="349" t="s">
        <v>3228</v>
      </c>
      <c r="D1483" s="266" t="s">
        <v>3291</v>
      </c>
      <c r="E1483" s="310">
        <v>1440</v>
      </c>
      <c r="F1483" s="39">
        <v>41781</v>
      </c>
      <c r="G1483" s="52">
        <v>1440</v>
      </c>
      <c r="H1483" s="322">
        <f t="shared" si="24"/>
        <v>0</v>
      </c>
      <c r="I1483" s="551" t="s">
        <v>27</v>
      </c>
    </row>
    <row r="1484" spans="1:9" x14ac:dyDescent="0.25">
      <c r="A1484" s="269"/>
      <c r="B1484" s="264" t="s">
        <v>2099</v>
      </c>
      <c r="C1484" s="349" t="s">
        <v>3228</v>
      </c>
      <c r="D1484" s="266" t="s">
        <v>8</v>
      </c>
      <c r="E1484" s="310">
        <v>48.5</v>
      </c>
      <c r="F1484" s="39">
        <v>41780</v>
      </c>
      <c r="G1484" s="52">
        <v>48.5</v>
      </c>
      <c r="H1484" s="322">
        <f t="shared" si="24"/>
        <v>0</v>
      </c>
      <c r="I1484" s="551"/>
    </row>
    <row r="1485" spans="1:9" x14ac:dyDescent="0.25">
      <c r="A1485" s="269"/>
      <c r="B1485" s="264" t="s">
        <v>2100</v>
      </c>
      <c r="C1485" s="349" t="s">
        <v>3228</v>
      </c>
      <c r="D1485" s="266" t="s">
        <v>133</v>
      </c>
      <c r="E1485" s="310">
        <v>32064</v>
      </c>
      <c r="F1485" s="39">
        <v>41780</v>
      </c>
      <c r="G1485" s="52">
        <v>32064</v>
      </c>
      <c r="H1485" s="322">
        <f t="shared" si="24"/>
        <v>0</v>
      </c>
      <c r="I1485" s="551"/>
    </row>
    <row r="1486" spans="1:9" x14ac:dyDescent="0.25">
      <c r="A1486" s="269"/>
      <c r="B1486" s="264" t="s">
        <v>2101</v>
      </c>
      <c r="C1486" s="349" t="s">
        <v>3228</v>
      </c>
      <c r="D1486" s="266" t="s">
        <v>304</v>
      </c>
      <c r="E1486" s="310">
        <v>19162</v>
      </c>
      <c r="F1486" s="39">
        <v>41780</v>
      </c>
      <c r="G1486" s="52">
        <v>19162</v>
      </c>
      <c r="H1486" s="322">
        <f t="shared" si="24"/>
        <v>0</v>
      </c>
      <c r="I1486" s="551" t="s">
        <v>162</v>
      </c>
    </row>
    <row r="1487" spans="1:9" x14ac:dyDescent="0.25">
      <c r="A1487" s="269"/>
      <c r="B1487" s="264" t="s">
        <v>2102</v>
      </c>
      <c r="C1487" s="349" t="s">
        <v>3228</v>
      </c>
      <c r="D1487" s="266" t="s">
        <v>59</v>
      </c>
      <c r="E1487" s="310">
        <v>18352.7</v>
      </c>
      <c r="F1487" s="42" t="s">
        <v>3464</v>
      </c>
      <c r="G1487" s="52">
        <v>18352.7</v>
      </c>
      <c r="H1487" s="322">
        <f t="shared" si="24"/>
        <v>0</v>
      </c>
      <c r="I1487" s="551" t="s">
        <v>21</v>
      </c>
    </row>
    <row r="1488" spans="1:9" x14ac:dyDescent="0.25">
      <c r="A1488" s="269"/>
      <c r="B1488" s="264" t="s">
        <v>2103</v>
      </c>
      <c r="C1488" s="349" t="s">
        <v>3228</v>
      </c>
      <c r="D1488" s="266" t="s">
        <v>366</v>
      </c>
      <c r="E1488" s="310">
        <v>2314</v>
      </c>
      <c r="F1488" s="39">
        <v>41781</v>
      </c>
      <c r="G1488" s="52">
        <v>2314</v>
      </c>
      <c r="H1488" s="322">
        <f t="shared" si="24"/>
        <v>0</v>
      </c>
      <c r="I1488" s="551" t="s">
        <v>21</v>
      </c>
    </row>
    <row r="1489" spans="1:9" x14ac:dyDescent="0.25">
      <c r="A1489" s="269"/>
      <c r="B1489" s="264" t="s">
        <v>2105</v>
      </c>
      <c r="C1489" s="349" t="s">
        <v>3228</v>
      </c>
      <c r="D1489" s="266" t="s">
        <v>36</v>
      </c>
      <c r="E1489" s="310">
        <v>8910</v>
      </c>
      <c r="F1489" s="39">
        <v>41787</v>
      </c>
      <c r="G1489" s="52">
        <v>8910</v>
      </c>
      <c r="H1489" s="322">
        <f t="shared" si="24"/>
        <v>0</v>
      </c>
      <c r="I1489" s="551" t="s">
        <v>21</v>
      </c>
    </row>
    <row r="1490" spans="1:9" x14ac:dyDescent="0.25">
      <c r="A1490" s="269"/>
      <c r="B1490" s="264" t="s">
        <v>2106</v>
      </c>
      <c r="C1490" s="349" t="s">
        <v>3228</v>
      </c>
      <c r="D1490" s="266" t="s">
        <v>250</v>
      </c>
      <c r="E1490" s="310">
        <v>2550</v>
      </c>
      <c r="F1490" s="39">
        <v>41783</v>
      </c>
      <c r="G1490" s="52">
        <v>2550</v>
      </c>
      <c r="H1490" s="322">
        <f t="shared" si="24"/>
        <v>0</v>
      </c>
      <c r="I1490" s="551" t="s">
        <v>21</v>
      </c>
    </row>
    <row r="1491" spans="1:9" x14ac:dyDescent="0.25">
      <c r="A1491" s="269"/>
      <c r="B1491" s="264" t="s">
        <v>2107</v>
      </c>
      <c r="C1491" s="349" t="s">
        <v>3228</v>
      </c>
      <c r="D1491" s="266" t="s">
        <v>130</v>
      </c>
      <c r="E1491" s="310">
        <v>7291</v>
      </c>
      <c r="F1491" s="39">
        <v>41781</v>
      </c>
      <c r="G1491" s="52">
        <v>7291</v>
      </c>
      <c r="H1491" s="322">
        <f t="shared" si="24"/>
        <v>0</v>
      </c>
      <c r="I1491" s="551" t="s">
        <v>21</v>
      </c>
    </row>
    <row r="1492" spans="1:9" x14ac:dyDescent="0.25">
      <c r="A1492" s="269"/>
      <c r="B1492" s="264" t="s">
        <v>2108</v>
      </c>
      <c r="C1492" s="349" t="s">
        <v>3228</v>
      </c>
      <c r="D1492" s="266" t="s">
        <v>119</v>
      </c>
      <c r="E1492" s="310">
        <v>2966.5</v>
      </c>
      <c r="F1492" s="39">
        <v>41781</v>
      </c>
      <c r="G1492" s="64">
        <v>2966.5</v>
      </c>
      <c r="H1492" s="322">
        <f t="shared" si="24"/>
        <v>0</v>
      </c>
      <c r="I1492" s="551" t="s">
        <v>21</v>
      </c>
    </row>
    <row r="1493" spans="1:9" x14ac:dyDescent="0.25">
      <c r="A1493" s="269"/>
      <c r="B1493" s="264" t="s">
        <v>2109</v>
      </c>
      <c r="C1493" s="349" t="s">
        <v>3228</v>
      </c>
      <c r="D1493" s="266" t="s">
        <v>373</v>
      </c>
      <c r="E1493" s="310">
        <v>3432</v>
      </c>
      <c r="F1493" s="39">
        <v>41781</v>
      </c>
      <c r="G1493" s="64">
        <v>3432</v>
      </c>
      <c r="H1493" s="322">
        <f t="shared" si="24"/>
        <v>0</v>
      </c>
      <c r="I1493" s="551" t="s">
        <v>21</v>
      </c>
    </row>
    <row r="1494" spans="1:9" x14ac:dyDescent="0.25">
      <c r="A1494" s="269"/>
      <c r="B1494" s="264" t="s">
        <v>2110</v>
      </c>
      <c r="C1494" s="349" t="s">
        <v>3228</v>
      </c>
      <c r="D1494" s="266" t="s">
        <v>245</v>
      </c>
      <c r="E1494" s="310">
        <v>22944</v>
      </c>
      <c r="F1494" s="39">
        <v>41781</v>
      </c>
      <c r="G1494" s="64">
        <v>22944</v>
      </c>
      <c r="H1494" s="322">
        <f t="shared" si="24"/>
        <v>0</v>
      </c>
      <c r="I1494" s="551" t="s">
        <v>27</v>
      </c>
    </row>
    <row r="1495" spans="1:9" x14ac:dyDescent="0.25">
      <c r="A1495" s="269"/>
      <c r="B1495" s="264" t="s">
        <v>2111</v>
      </c>
      <c r="C1495" s="349" t="s">
        <v>3228</v>
      </c>
      <c r="D1495" s="266" t="s">
        <v>137</v>
      </c>
      <c r="E1495" s="310">
        <v>8270</v>
      </c>
      <c r="F1495" s="42" t="s">
        <v>3292</v>
      </c>
      <c r="G1495" s="64">
        <v>8270</v>
      </c>
      <c r="H1495" s="322">
        <f t="shared" si="24"/>
        <v>0</v>
      </c>
      <c r="I1495" s="551" t="s">
        <v>21</v>
      </c>
    </row>
    <row r="1496" spans="1:9" x14ac:dyDescent="0.25">
      <c r="A1496" s="269"/>
      <c r="B1496" s="264" t="s">
        <v>2112</v>
      </c>
      <c r="C1496" s="349" t="s">
        <v>3228</v>
      </c>
      <c r="D1496" s="266" t="s">
        <v>183</v>
      </c>
      <c r="E1496" s="310">
        <v>6538.5</v>
      </c>
      <c r="F1496" s="39">
        <v>41780</v>
      </c>
      <c r="G1496" s="64">
        <v>6538.5</v>
      </c>
      <c r="H1496" s="322">
        <f t="shared" si="24"/>
        <v>0</v>
      </c>
      <c r="I1496" s="551" t="s">
        <v>21</v>
      </c>
    </row>
    <row r="1497" spans="1:9" x14ac:dyDescent="0.25">
      <c r="A1497" s="269"/>
      <c r="B1497" s="264" t="s">
        <v>2113</v>
      </c>
      <c r="C1497" s="349" t="s">
        <v>3228</v>
      </c>
      <c r="D1497" s="266" t="s">
        <v>88</v>
      </c>
      <c r="E1497" s="310">
        <v>2646</v>
      </c>
      <c r="F1497" s="39">
        <v>41781</v>
      </c>
      <c r="G1497" s="52">
        <v>2646</v>
      </c>
      <c r="H1497" s="322">
        <f t="shared" si="24"/>
        <v>0</v>
      </c>
      <c r="I1497" s="551" t="s">
        <v>27</v>
      </c>
    </row>
    <row r="1498" spans="1:9" x14ac:dyDescent="0.25">
      <c r="A1498" s="269"/>
      <c r="B1498" s="264" t="s">
        <v>2115</v>
      </c>
      <c r="C1498" s="349" t="s">
        <v>3228</v>
      </c>
      <c r="D1498" s="266" t="s">
        <v>78</v>
      </c>
      <c r="E1498" s="310">
        <v>2376</v>
      </c>
      <c r="F1498" s="39">
        <v>41781</v>
      </c>
      <c r="G1498" s="52">
        <v>2376</v>
      </c>
      <c r="H1498" s="322">
        <f t="shared" si="24"/>
        <v>0</v>
      </c>
      <c r="I1498" s="551" t="s">
        <v>217</v>
      </c>
    </row>
    <row r="1499" spans="1:9" x14ac:dyDescent="0.25">
      <c r="A1499" s="269"/>
      <c r="B1499" s="264" t="s">
        <v>2116</v>
      </c>
      <c r="C1499" s="349" t="s">
        <v>3228</v>
      </c>
      <c r="D1499" s="266" t="s">
        <v>1087</v>
      </c>
      <c r="E1499" s="310">
        <v>3116</v>
      </c>
      <c r="F1499" s="39">
        <v>41781</v>
      </c>
      <c r="G1499" s="52">
        <v>3116</v>
      </c>
      <c r="H1499" s="322">
        <f t="shared" si="24"/>
        <v>0</v>
      </c>
      <c r="I1499" s="551" t="s">
        <v>3149</v>
      </c>
    </row>
    <row r="1500" spans="1:9" x14ac:dyDescent="0.25">
      <c r="A1500" s="269"/>
      <c r="B1500" s="264" t="s">
        <v>2118</v>
      </c>
      <c r="C1500" s="349" t="s">
        <v>3228</v>
      </c>
      <c r="D1500" s="266" t="s">
        <v>561</v>
      </c>
      <c r="E1500" s="310">
        <v>7146.5</v>
      </c>
      <c r="F1500" s="39">
        <v>41781</v>
      </c>
      <c r="G1500" s="52">
        <v>7146.5</v>
      </c>
      <c r="H1500" s="322">
        <f t="shared" si="24"/>
        <v>0</v>
      </c>
      <c r="I1500" s="551" t="s">
        <v>217</v>
      </c>
    </row>
    <row r="1501" spans="1:9" x14ac:dyDescent="0.25">
      <c r="A1501" s="269"/>
      <c r="B1501" s="264" t="s">
        <v>2120</v>
      </c>
      <c r="C1501" s="349" t="s">
        <v>3228</v>
      </c>
      <c r="D1501" s="266" t="s">
        <v>152</v>
      </c>
      <c r="E1501" s="310">
        <v>15198</v>
      </c>
      <c r="F1501" s="39">
        <v>41781</v>
      </c>
      <c r="G1501" s="52">
        <v>15198</v>
      </c>
      <c r="H1501" s="322">
        <f t="shared" si="24"/>
        <v>0</v>
      </c>
      <c r="I1501" s="551" t="s">
        <v>2867</v>
      </c>
    </row>
    <row r="1502" spans="1:9" x14ac:dyDescent="0.25">
      <c r="A1502" s="269"/>
      <c r="B1502" s="264" t="s">
        <v>2121</v>
      </c>
      <c r="C1502" s="349" t="s">
        <v>3228</v>
      </c>
      <c r="D1502" s="266" t="s">
        <v>3293</v>
      </c>
      <c r="E1502" s="310">
        <v>30503</v>
      </c>
      <c r="F1502" s="55" t="s">
        <v>3294</v>
      </c>
      <c r="G1502" s="52">
        <v>30503</v>
      </c>
      <c r="H1502" s="322">
        <f t="shared" si="24"/>
        <v>0</v>
      </c>
      <c r="I1502" s="551" t="s">
        <v>3181</v>
      </c>
    </row>
    <row r="1503" spans="1:9" x14ac:dyDescent="0.25">
      <c r="A1503" s="269"/>
      <c r="B1503" s="264" t="s">
        <v>2122</v>
      </c>
      <c r="C1503" s="349" t="s">
        <v>3228</v>
      </c>
      <c r="D1503" s="266" t="s">
        <v>68</v>
      </c>
      <c r="E1503" s="310">
        <v>3330</v>
      </c>
      <c r="F1503" s="39">
        <v>41781</v>
      </c>
      <c r="G1503" s="52">
        <v>3330</v>
      </c>
      <c r="H1503" s="322">
        <f t="shared" si="24"/>
        <v>0</v>
      </c>
      <c r="I1503" s="551" t="s">
        <v>12</v>
      </c>
    </row>
    <row r="1504" spans="1:9" x14ac:dyDescent="0.25">
      <c r="A1504" s="269"/>
      <c r="B1504" s="264" t="s">
        <v>2124</v>
      </c>
      <c r="C1504" s="349" t="s">
        <v>3228</v>
      </c>
      <c r="D1504" s="266" t="s">
        <v>8</v>
      </c>
      <c r="E1504" s="310">
        <v>693</v>
      </c>
      <c r="F1504" s="39">
        <v>41780</v>
      </c>
      <c r="G1504" s="52">
        <v>693</v>
      </c>
      <c r="H1504" s="322">
        <f t="shared" si="24"/>
        <v>0</v>
      </c>
      <c r="I1504" s="551"/>
    </row>
    <row r="1505" spans="1:9" x14ac:dyDescent="0.25">
      <c r="A1505" s="269"/>
      <c r="B1505" s="264" t="s">
        <v>2125</v>
      </c>
      <c r="C1505" s="349" t="s">
        <v>3228</v>
      </c>
      <c r="D1505" s="266" t="s">
        <v>106</v>
      </c>
      <c r="E1505" s="310">
        <v>162430</v>
      </c>
      <c r="F1505" s="39">
        <v>41784</v>
      </c>
      <c r="G1505" s="52">
        <v>162430</v>
      </c>
      <c r="H1505" s="322">
        <f t="shared" si="24"/>
        <v>0</v>
      </c>
      <c r="I1505" s="551" t="s">
        <v>2441</v>
      </c>
    </row>
    <row r="1506" spans="1:9" x14ac:dyDescent="0.25">
      <c r="A1506" s="269"/>
      <c r="B1506" s="264" t="s">
        <v>2127</v>
      </c>
      <c r="C1506" s="349" t="s">
        <v>3228</v>
      </c>
      <c r="D1506" s="266" t="s">
        <v>106</v>
      </c>
      <c r="E1506" s="310">
        <v>126936</v>
      </c>
      <c r="F1506" s="39">
        <v>41786</v>
      </c>
      <c r="G1506" s="52">
        <v>126936</v>
      </c>
      <c r="H1506" s="322">
        <f t="shared" si="24"/>
        <v>0</v>
      </c>
      <c r="I1506" s="551" t="s">
        <v>2441</v>
      </c>
    </row>
    <row r="1507" spans="1:9" x14ac:dyDescent="0.25">
      <c r="A1507" s="269"/>
      <c r="B1507" s="264" t="s">
        <v>2128</v>
      </c>
      <c r="C1507" s="349" t="s">
        <v>3228</v>
      </c>
      <c r="D1507" s="266" t="s">
        <v>106</v>
      </c>
      <c r="E1507" s="310">
        <v>152766</v>
      </c>
      <c r="F1507" s="39">
        <v>41786</v>
      </c>
      <c r="G1507" s="52">
        <v>152766</v>
      </c>
      <c r="H1507" s="322">
        <f t="shared" si="24"/>
        <v>0</v>
      </c>
      <c r="I1507" s="551" t="s">
        <v>2441</v>
      </c>
    </row>
    <row r="1508" spans="1:9" x14ac:dyDescent="0.25">
      <c r="A1508" s="269"/>
      <c r="B1508" s="264" t="s">
        <v>2130</v>
      </c>
      <c r="C1508" s="349" t="s">
        <v>3228</v>
      </c>
      <c r="D1508" s="266" t="s">
        <v>3295</v>
      </c>
      <c r="E1508" s="310">
        <v>21308</v>
      </c>
      <c r="F1508" s="39">
        <v>41781</v>
      </c>
      <c r="G1508" s="52">
        <v>21308</v>
      </c>
      <c r="H1508" s="322">
        <f t="shared" si="24"/>
        <v>0</v>
      </c>
      <c r="I1508" s="551" t="s">
        <v>2867</v>
      </c>
    </row>
    <row r="1509" spans="1:9" x14ac:dyDescent="0.25">
      <c r="A1509" s="269"/>
      <c r="B1509" s="264" t="s">
        <v>2133</v>
      </c>
      <c r="C1509" s="349" t="s">
        <v>3228</v>
      </c>
      <c r="D1509" s="266" t="s">
        <v>28</v>
      </c>
      <c r="E1509" s="310">
        <v>6853</v>
      </c>
      <c r="F1509" s="39">
        <v>41780</v>
      </c>
      <c r="G1509" s="52">
        <v>6853</v>
      </c>
      <c r="H1509" s="322">
        <f t="shared" si="24"/>
        <v>0</v>
      </c>
      <c r="I1509" s="551"/>
    </row>
    <row r="1510" spans="1:9" x14ac:dyDescent="0.25">
      <c r="A1510" s="269">
        <v>41781</v>
      </c>
      <c r="B1510" s="264" t="s">
        <v>2135</v>
      </c>
      <c r="C1510" s="349" t="s">
        <v>3228</v>
      </c>
      <c r="D1510" s="266" t="s">
        <v>147</v>
      </c>
      <c r="E1510" s="310">
        <v>24955</v>
      </c>
      <c r="F1510" s="43" t="s">
        <v>3296</v>
      </c>
      <c r="G1510" s="326">
        <v>24955</v>
      </c>
      <c r="H1510" s="322">
        <f t="shared" si="24"/>
        <v>0</v>
      </c>
      <c r="I1510" s="266"/>
    </row>
    <row r="1511" spans="1:9" x14ac:dyDescent="0.25">
      <c r="A1511" s="269"/>
      <c r="B1511" s="264" t="s">
        <v>2136</v>
      </c>
      <c r="C1511" s="349" t="s">
        <v>3228</v>
      </c>
      <c r="D1511" s="266" t="s">
        <v>152</v>
      </c>
      <c r="E1511" s="310">
        <v>5557.5</v>
      </c>
      <c r="F1511" s="39">
        <v>41781</v>
      </c>
      <c r="G1511" s="52">
        <v>5557.5</v>
      </c>
      <c r="H1511" s="322">
        <f t="shared" si="24"/>
        <v>0</v>
      </c>
      <c r="I1511" s="66"/>
    </row>
    <row r="1512" spans="1:9" x14ac:dyDescent="0.25">
      <c r="A1512" s="269"/>
      <c r="B1512" s="264" t="s">
        <v>2137</v>
      </c>
      <c r="C1512" s="349" t="s">
        <v>3228</v>
      </c>
      <c r="D1512" s="266" t="s">
        <v>638</v>
      </c>
      <c r="E1512" s="310">
        <v>3192</v>
      </c>
      <c r="F1512" s="39">
        <v>41781</v>
      </c>
      <c r="G1512" s="52">
        <v>3192</v>
      </c>
      <c r="H1512" s="322">
        <f t="shared" si="24"/>
        <v>0</v>
      </c>
      <c r="I1512" s="266" t="s">
        <v>30</v>
      </c>
    </row>
    <row r="1513" spans="1:9" x14ac:dyDescent="0.25">
      <c r="A1513" s="269"/>
      <c r="B1513" s="264" t="s">
        <v>2139</v>
      </c>
      <c r="C1513" s="349" t="s">
        <v>3228</v>
      </c>
      <c r="D1513" s="266" t="s">
        <v>269</v>
      </c>
      <c r="E1513" s="310">
        <v>17285</v>
      </c>
      <c r="F1513" s="39">
        <v>41781</v>
      </c>
      <c r="G1513" s="52">
        <v>17285</v>
      </c>
      <c r="H1513" s="322">
        <f t="shared" si="24"/>
        <v>0</v>
      </c>
      <c r="I1513" s="66"/>
    </row>
    <row r="1514" spans="1:9" x14ac:dyDescent="0.25">
      <c r="A1514" s="269"/>
      <c r="B1514" s="264" t="s">
        <v>2140</v>
      </c>
      <c r="C1514" s="349" t="s">
        <v>3228</v>
      </c>
      <c r="D1514" s="266" t="s">
        <v>14</v>
      </c>
      <c r="E1514" s="310">
        <v>7251.5</v>
      </c>
      <c r="F1514" s="39">
        <v>41781</v>
      </c>
      <c r="G1514" s="52">
        <v>7251.5</v>
      </c>
      <c r="H1514" s="322">
        <f t="shared" si="24"/>
        <v>0</v>
      </c>
      <c r="I1514" s="266" t="s">
        <v>12</v>
      </c>
    </row>
    <row r="1515" spans="1:9" x14ac:dyDescent="0.25">
      <c r="A1515" s="269"/>
      <c r="B1515" s="264" t="s">
        <v>2141</v>
      </c>
      <c r="C1515" s="349" t="s">
        <v>3228</v>
      </c>
      <c r="D1515" s="266" t="s">
        <v>19</v>
      </c>
      <c r="E1515" s="310">
        <v>67355</v>
      </c>
      <c r="F1515" s="536"/>
      <c r="G1515" s="506"/>
      <c r="H1515" s="322">
        <f t="shared" si="24"/>
        <v>67355</v>
      </c>
      <c r="I1515" s="66" t="s">
        <v>27</v>
      </c>
    </row>
    <row r="1516" spans="1:9" x14ac:dyDescent="0.25">
      <c r="A1516" s="269"/>
      <c r="B1516" s="264" t="s">
        <v>2142</v>
      </c>
      <c r="C1516" s="349" t="s">
        <v>3228</v>
      </c>
      <c r="D1516" s="266" t="s">
        <v>123</v>
      </c>
      <c r="E1516" s="310">
        <v>2866</v>
      </c>
      <c r="F1516" s="39">
        <v>41782</v>
      </c>
      <c r="G1516" s="52">
        <v>2866</v>
      </c>
      <c r="H1516" s="322">
        <f t="shared" si="24"/>
        <v>0</v>
      </c>
      <c r="I1516" s="266"/>
    </row>
    <row r="1517" spans="1:9" x14ac:dyDescent="0.25">
      <c r="A1517" s="269"/>
      <c r="B1517" s="264" t="s">
        <v>2143</v>
      </c>
      <c r="C1517" s="349" t="s">
        <v>3228</v>
      </c>
      <c r="D1517" s="266" t="s">
        <v>16</v>
      </c>
      <c r="E1517" s="310">
        <v>158956.70000000001</v>
      </c>
      <c r="F1517" s="536"/>
      <c r="G1517" s="506"/>
      <c r="H1517" s="322">
        <f t="shared" si="24"/>
        <v>158956.70000000001</v>
      </c>
      <c r="I1517" s="266" t="s">
        <v>162</v>
      </c>
    </row>
    <row r="1518" spans="1:9" x14ac:dyDescent="0.25">
      <c r="A1518" s="269"/>
      <c r="B1518" s="264" t="s">
        <v>2144</v>
      </c>
      <c r="C1518" s="349" t="s">
        <v>3228</v>
      </c>
      <c r="D1518" s="266" t="s">
        <v>50</v>
      </c>
      <c r="E1518" s="310">
        <v>4061</v>
      </c>
      <c r="F1518" s="39">
        <v>41781</v>
      </c>
      <c r="G1518" s="52">
        <v>4061</v>
      </c>
      <c r="H1518" s="322">
        <f t="shared" si="24"/>
        <v>0</v>
      </c>
      <c r="I1518" s="266"/>
    </row>
    <row r="1519" spans="1:9" x14ac:dyDescent="0.25">
      <c r="A1519" s="269"/>
      <c r="B1519" s="264" t="s">
        <v>2145</v>
      </c>
      <c r="C1519" s="349" t="s">
        <v>3228</v>
      </c>
      <c r="D1519" s="266" t="s">
        <v>318</v>
      </c>
      <c r="E1519" s="310">
        <v>3281</v>
      </c>
      <c r="F1519" s="39">
        <v>41781</v>
      </c>
      <c r="G1519" s="52">
        <v>3281</v>
      </c>
      <c r="H1519" s="322">
        <f t="shared" si="24"/>
        <v>0</v>
      </c>
      <c r="I1519" s="266"/>
    </row>
    <row r="1520" spans="1:9" x14ac:dyDescent="0.25">
      <c r="A1520" s="269"/>
      <c r="B1520" s="264" t="s">
        <v>2146</v>
      </c>
      <c r="C1520" s="349" t="s">
        <v>3228</v>
      </c>
      <c r="D1520" s="266" t="s">
        <v>502</v>
      </c>
      <c r="E1520" s="310">
        <v>1632.5</v>
      </c>
      <c r="F1520" s="39">
        <v>41781</v>
      </c>
      <c r="G1520" s="52">
        <v>1632.5</v>
      </c>
      <c r="H1520" s="322">
        <f t="shared" si="24"/>
        <v>0</v>
      </c>
      <c r="I1520" s="266"/>
    </row>
    <row r="1521" spans="1:9" x14ac:dyDescent="0.25">
      <c r="A1521" s="269"/>
      <c r="B1521" s="264" t="s">
        <v>2147</v>
      </c>
      <c r="C1521" s="349" t="s">
        <v>3228</v>
      </c>
      <c r="D1521" s="266" t="s">
        <v>14</v>
      </c>
      <c r="E1521" s="310">
        <v>5951</v>
      </c>
      <c r="F1521" s="39">
        <v>41781</v>
      </c>
      <c r="G1521" s="52">
        <v>5951</v>
      </c>
      <c r="H1521" s="322">
        <f t="shared" si="24"/>
        <v>0</v>
      </c>
      <c r="I1521" s="266" t="s">
        <v>2867</v>
      </c>
    </row>
    <row r="1522" spans="1:9" x14ac:dyDescent="0.25">
      <c r="A1522" s="269"/>
      <c r="B1522" s="264" t="s">
        <v>2148</v>
      </c>
      <c r="C1522" s="349" t="s">
        <v>3228</v>
      </c>
      <c r="D1522" s="266" t="s">
        <v>11</v>
      </c>
      <c r="E1522" s="310">
        <v>48646.5</v>
      </c>
      <c r="F1522" s="42">
        <v>41796</v>
      </c>
      <c r="G1522" s="326">
        <v>48646.5</v>
      </c>
      <c r="H1522" s="322">
        <f t="shared" si="24"/>
        <v>0</v>
      </c>
      <c r="I1522" s="266" t="s">
        <v>65</v>
      </c>
    </row>
    <row r="1523" spans="1:9" x14ac:dyDescent="0.25">
      <c r="A1523" s="269"/>
      <c r="B1523" s="264" t="s">
        <v>2149</v>
      </c>
      <c r="C1523" s="349" t="s">
        <v>3228</v>
      </c>
      <c r="D1523" s="266" t="s">
        <v>89</v>
      </c>
      <c r="E1523" s="310">
        <v>5362</v>
      </c>
      <c r="F1523" s="42" t="s">
        <v>3297</v>
      </c>
      <c r="G1523" s="52">
        <v>5362</v>
      </c>
      <c r="H1523" s="322">
        <f t="shared" si="24"/>
        <v>0</v>
      </c>
      <c r="I1523" s="266" t="s">
        <v>30</v>
      </c>
    </row>
    <row r="1524" spans="1:9" x14ac:dyDescent="0.25">
      <c r="A1524" s="269"/>
      <c r="B1524" s="264" t="s">
        <v>2150</v>
      </c>
      <c r="C1524" s="349" t="s">
        <v>3228</v>
      </c>
      <c r="D1524" s="266" t="s">
        <v>374</v>
      </c>
      <c r="E1524" s="310">
        <v>17815.5</v>
      </c>
      <c r="F1524" s="39">
        <v>41781</v>
      </c>
      <c r="G1524" s="52">
        <v>17815.5</v>
      </c>
      <c r="H1524" s="322">
        <f t="shared" si="24"/>
        <v>0</v>
      </c>
      <c r="I1524" s="266"/>
    </row>
    <row r="1525" spans="1:9" x14ac:dyDescent="0.25">
      <c r="A1525" s="269"/>
      <c r="B1525" s="264" t="s">
        <v>2152</v>
      </c>
      <c r="C1525" s="349" t="s">
        <v>3228</v>
      </c>
      <c r="D1525" s="266" t="s">
        <v>34</v>
      </c>
      <c r="E1525" s="310">
        <v>552.5</v>
      </c>
      <c r="F1525" s="42" t="s">
        <v>3298</v>
      </c>
      <c r="G1525" s="52">
        <v>552.5</v>
      </c>
      <c r="H1525" s="322">
        <f t="shared" si="24"/>
        <v>0</v>
      </c>
      <c r="I1525" s="266" t="s">
        <v>30</v>
      </c>
    </row>
    <row r="1526" spans="1:9" x14ac:dyDescent="0.25">
      <c r="A1526" s="269"/>
      <c r="B1526" s="264" t="s">
        <v>2153</v>
      </c>
      <c r="C1526" s="349" t="s">
        <v>3228</v>
      </c>
      <c r="D1526" s="266" t="s">
        <v>206</v>
      </c>
      <c r="E1526" s="310">
        <v>1083</v>
      </c>
      <c r="F1526" s="39">
        <v>41781</v>
      </c>
      <c r="G1526" s="52">
        <v>1083</v>
      </c>
      <c r="H1526" s="322">
        <f t="shared" si="24"/>
        <v>0</v>
      </c>
      <c r="I1526" s="266" t="s">
        <v>30</v>
      </c>
    </row>
    <row r="1527" spans="1:9" x14ac:dyDescent="0.25">
      <c r="A1527" s="269"/>
      <c r="B1527" s="264" t="s">
        <v>2154</v>
      </c>
      <c r="C1527" s="349" t="s">
        <v>3228</v>
      </c>
      <c r="D1527" s="266" t="s">
        <v>2537</v>
      </c>
      <c r="E1527" s="310">
        <v>825.5</v>
      </c>
      <c r="F1527" s="39">
        <v>41781</v>
      </c>
      <c r="G1527" s="52">
        <v>825.5</v>
      </c>
      <c r="H1527" s="322">
        <f t="shared" si="24"/>
        <v>0</v>
      </c>
      <c r="I1527" s="266"/>
    </row>
    <row r="1528" spans="1:9" x14ac:dyDescent="0.25">
      <c r="A1528" s="269"/>
      <c r="B1528" s="264" t="s">
        <v>2155</v>
      </c>
      <c r="C1528" s="349" t="s">
        <v>3228</v>
      </c>
      <c r="D1528" s="266" t="s">
        <v>29</v>
      </c>
      <c r="E1528" s="310">
        <v>3296</v>
      </c>
      <c r="F1528" s="39">
        <v>41781</v>
      </c>
      <c r="G1528" s="52">
        <v>3296</v>
      </c>
      <c r="H1528" s="322">
        <f t="shared" si="24"/>
        <v>0</v>
      </c>
      <c r="I1528" s="266" t="s">
        <v>30</v>
      </c>
    </row>
    <row r="1529" spans="1:9" x14ac:dyDescent="0.25">
      <c r="A1529" s="269"/>
      <c r="B1529" s="264" t="s">
        <v>2156</v>
      </c>
      <c r="C1529" s="349" t="s">
        <v>3228</v>
      </c>
      <c r="D1529" s="266" t="s">
        <v>1793</v>
      </c>
      <c r="E1529" s="310">
        <v>1171</v>
      </c>
      <c r="F1529" s="39">
        <v>41781</v>
      </c>
      <c r="G1529" s="52">
        <v>1171</v>
      </c>
      <c r="H1529" s="322">
        <f t="shared" si="24"/>
        <v>0</v>
      </c>
      <c r="I1529" s="266" t="s">
        <v>30</v>
      </c>
    </row>
    <row r="1530" spans="1:9" x14ac:dyDescent="0.25">
      <c r="A1530" s="269"/>
      <c r="B1530" s="264" t="s">
        <v>2157</v>
      </c>
      <c r="C1530" s="349" t="s">
        <v>3228</v>
      </c>
      <c r="D1530" s="273" t="s">
        <v>3129</v>
      </c>
      <c r="E1530" s="318">
        <v>0</v>
      </c>
      <c r="F1530" s="39"/>
      <c r="G1530" s="52"/>
      <c r="H1530" s="322">
        <f t="shared" si="24"/>
        <v>0</v>
      </c>
      <c r="I1530" s="266" t="s">
        <v>3299</v>
      </c>
    </row>
    <row r="1531" spans="1:9" x14ac:dyDescent="0.25">
      <c r="A1531" s="269"/>
      <c r="B1531" s="264" t="s">
        <v>2158</v>
      </c>
      <c r="C1531" s="349" t="s">
        <v>3228</v>
      </c>
      <c r="D1531" s="266" t="s">
        <v>55</v>
      </c>
      <c r="E1531" s="310">
        <v>8064</v>
      </c>
      <c r="F1531" s="42" t="s">
        <v>3300</v>
      </c>
      <c r="G1531" s="52">
        <v>8064</v>
      </c>
      <c r="H1531" s="322">
        <f t="shared" si="24"/>
        <v>0</v>
      </c>
      <c r="I1531" s="266"/>
    </row>
    <row r="1532" spans="1:9" x14ac:dyDescent="0.25">
      <c r="A1532" s="269"/>
      <c r="B1532" s="264" t="s">
        <v>2159</v>
      </c>
      <c r="C1532" s="349" t="s">
        <v>3228</v>
      </c>
      <c r="D1532" s="266" t="s">
        <v>119</v>
      </c>
      <c r="E1532" s="310">
        <v>3050</v>
      </c>
      <c r="F1532" s="39">
        <v>41781</v>
      </c>
      <c r="G1532" s="52">
        <v>3050</v>
      </c>
      <c r="H1532" s="322">
        <f t="shared" si="24"/>
        <v>0</v>
      </c>
      <c r="I1532" s="266" t="s">
        <v>12</v>
      </c>
    </row>
    <row r="1533" spans="1:9" x14ac:dyDescent="0.25">
      <c r="A1533" s="269"/>
      <c r="B1533" s="264" t="s">
        <v>2160</v>
      </c>
      <c r="C1533" s="349" t="s">
        <v>3228</v>
      </c>
      <c r="D1533" s="266" t="s">
        <v>66</v>
      </c>
      <c r="E1533" s="310">
        <v>1697</v>
      </c>
      <c r="F1533" s="39">
        <v>41781</v>
      </c>
      <c r="G1533" s="52">
        <v>1697</v>
      </c>
      <c r="H1533" s="322">
        <f t="shared" si="24"/>
        <v>0</v>
      </c>
      <c r="I1533" s="266" t="s">
        <v>12</v>
      </c>
    </row>
    <row r="1534" spans="1:9" x14ac:dyDescent="0.25">
      <c r="A1534" s="269"/>
      <c r="B1534" s="264" t="s">
        <v>2161</v>
      </c>
      <c r="C1534" s="349" t="s">
        <v>3228</v>
      </c>
      <c r="D1534" s="266" t="s">
        <v>2976</v>
      </c>
      <c r="E1534" s="310">
        <v>10675.5</v>
      </c>
      <c r="F1534" s="39">
        <v>41782</v>
      </c>
      <c r="G1534" s="52">
        <v>10675.5</v>
      </c>
      <c r="H1534" s="322">
        <f t="shared" si="24"/>
        <v>0</v>
      </c>
      <c r="I1534" s="266" t="s">
        <v>65</v>
      </c>
    </row>
    <row r="1535" spans="1:9" x14ac:dyDescent="0.25">
      <c r="A1535" s="269"/>
      <c r="B1535" s="264" t="s">
        <v>2162</v>
      </c>
      <c r="C1535" s="349" t="s">
        <v>3228</v>
      </c>
      <c r="D1535" s="266" t="s">
        <v>66</v>
      </c>
      <c r="E1535" s="310">
        <v>1757</v>
      </c>
      <c r="F1535" s="39">
        <v>41781</v>
      </c>
      <c r="G1535" s="52">
        <v>1757</v>
      </c>
      <c r="H1535" s="322">
        <f t="shared" si="24"/>
        <v>0</v>
      </c>
      <c r="I1535" s="266" t="s">
        <v>12</v>
      </c>
    </row>
    <row r="1536" spans="1:9" x14ac:dyDescent="0.25">
      <c r="A1536" s="269"/>
      <c r="B1536" s="264" t="s">
        <v>2163</v>
      </c>
      <c r="C1536" s="349" t="s">
        <v>3228</v>
      </c>
      <c r="D1536" s="266" t="s">
        <v>260</v>
      </c>
      <c r="E1536" s="310">
        <v>1788</v>
      </c>
      <c r="F1536" s="39">
        <v>41781</v>
      </c>
      <c r="G1536" s="52">
        <v>1788</v>
      </c>
      <c r="H1536" s="322">
        <f t="shared" si="24"/>
        <v>0</v>
      </c>
      <c r="I1536" s="266" t="s">
        <v>12</v>
      </c>
    </row>
    <row r="1537" spans="1:9" x14ac:dyDescent="0.25">
      <c r="A1537" s="269"/>
      <c r="B1537" s="264" t="s">
        <v>2164</v>
      </c>
      <c r="C1537" s="349" t="s">
        <v>3228</v>
      </c>
      <c r="D1537" s="266" t="s">
        <v>47</v>
      </c>
      <c r="E1537" s="310">
        <v>2803</v>
      </c>
      <c r="F1537" s="39">
        <v>41781</v>
      </c>
      <c r="G1537" s="52">
        <v>2803</v>
      </c>
      <c r="H1537" s="322">
        <f t="shared" si="24"/>
        <v>0</v>
      </c>
      <c r="I1537" s="266" t="s">
        <v>30</v>
      </c>
    </row>
    <row r="1538" spans="1:9" x14ac:dyDescent="0.25">
      <c r="A1538" s="269"/>
      <c r="B1538" s="264" t="s">
        <v>2165</v>
      </c>
      <c r="C1538" s="349" t="s">
        <v>3228</v>
      </c>
      <c r="D1538" s="266" t="s">
        <v>108</v>
      </c>
      <c r="E1538" s="310">
        <v>3092</v>
      </c>
      <c r="F1538" s="39">
        <v>41781</v>
      </c>
      <c r="G1538" s="52">
        <v>3092</v>
      </c>
      <c r="H1538" s="322">
        <f t="shared" si="24"/>
        <v>0</v>
      </c>
      <c r="I1538" s="266" t="s">
        <v>30</v>
      </c>
    </row>
    <row r="1539" spans="1:9" x14ac:dyDescent="0.25">
      <c r="A1539" s="269"/>
      <c r="B1539" s="264" t="s">
        <v>2166</v>
      </c>
      <c r="C1539" s="349" t="s">
        <v>3228</v>
      </c>
      <c r="D1539" s="266" t="s">
        <v>2427</v>
      </c>
      <c r="E1539" s="310">
        <v>373</v>
      </c>
      <c r="F1539" s="42" t="s">
        <v>3301</v>
      </c>
      <c r="G1539" s="52">
        <v>373</v>
      </c>
      <c r="H1539" s="322">
        <f t="shared" si="24"/>
        <v>0</v>
      </c>
      <c r="I1539" s="266" t="s">
        <v>30</v>
      </c>
    </row>
    <row r="1540" spans="1:9" x14ac:dyDescent="0.25">
      <c r="A1540" s="269"/>
      <c r="B1540" s="264" t="s">
        <v>2167</v>
      </c>
      <c r="C1540" s="349" t="s">
        <v>3228</v>
      </c>
      <c r="D1540" s="266" t="s">
        <v>215</v>
      </c>
      <c r="E1540" s="310">
        <v>3634</v>
      </c>
      <c r="F1540" s="39">
        <v>41781</v>
      </c>
      <c r="G1540" s="52">
        <v>3634</v>
      </c>
      <c r="H1540" s="322">
        <f t="shared" si="24"/>
        <v>0</v>
      </c>
      <c r="I1540" s="266"/>
    </row>
    <row r="1541" spans="1:9" x14ac:dyDescent="0.25">
      <c r="A1541" s="269"/>
      <c r="B1541" s="264" t="s">
        <v>2168</v>
      </c>
      <c r="C1541" s="349" t="s">
        <v>3228</v>
      </c>
      <c r="D1541" s="266" t="s">
        <v>22</v>
      </c>
      <c r="E1541" s="310">
        <v>2419.5</v>
      </c>
      <c r="F1541" s="39">
        <v>41781</v>
      </c>
      <c r="G1541" s="52">
        <v>2419.5</v>
      </c>
      <c r="H1541" s="322">
        <f t="shared" si="24"/>
        <v>0</v>
      </c>
      <c r="I1541" s="266"/>
    </row>
    <row r="1542" spans="1:9" x14ac:dyDescent="0.25">
      <c r="A1542" s="269"/>
      <c r="B1542" s="264" t="s">
        <v>2169</v>
      </c>
      <c r="C1542" s="349" t="s">
        <v>3228</v>
      </c>
      <c r="D1542" s="266" t="s">
        <v>68</v>
      </c>
      <c r="E1542" s="310">
        <v>2245.5</v>
      </c>
      <c r="F1542" s="39">
        <v>41782</v>
      </c>
      <c r="G1542" s="52">
        <v>2245.5</v>
      </c>
      <c r="H1542" s="322">
        <f t="shared" si="24"/>
        <v>0</v>
      </c>
      <c r="I1542" s="266" t="s">
        <v>65</v>
      </c>
    </row>
    <row r="1543" spans="1:9" x14ac:dyDescent="0.25">
      <c r="A1543" s="269"/>
      <c r="B1543" s="264" t="s">
        <v>2170</v>
      </c>
      <c r="C1543" s="349" t="s">
        <v>3228</v>
      </c>
      <c r="D1543" s="266" t="s">
        <v>244</v>
      </c>
      <c r="E1543" s="310">
        <v>23886.9</v>
      </c>
      <c r="F1543" s="329" t="s">
        <v>3302</v>
      </c>
      <c r="G1543" s="52">
        <v>23886.9</v>
      </c>
      <c r="H1543" s="322">
        <f t="shared" ref="H1543:H1606" si="25">E1543-G1543</f>
        <v>0</v>
      </c>
      <c r="I1543" s="266" t="s">
        <v>27</v>
      </c>
    </row>
    <row r="1544" spans="1:9" x14ac:dyDescent="0.25">
      <c r="A1544" s="269"/>
      <c r="B1544" s="264" t="s">
        <v>2171</v>
      </c>
      <c r="C1544" s="349" t="s">
        <v>3228</v>
      </c>
      <c r="D1544" s="266" t="s">
        <v>245</v>
      </c>
      <c r="E1544" s="310">
        <v>1416</v>
      </c>
      <c r="F1544" s="39">
        <v>41782</v>
      </c>
      <c r="G1544" s="52">
        <v>1416</v>
      </c>
      <c r="H1544" s="322">
        <f t="shared" si="25"/>
        <v>0</v>
      </c>
      <c r="I1544" s="266" t="s">
        <v>27</v>
      </c>
    </row>
    <row r="1545" spans="1:9" x14ac:dyDescent="0.25">
      <c r="A1545" s="269"/>
      <c r="B1545" s="264" t="s">
        <v>2173</v>
      </c>
      <c r="C1545" s="349" t="s">
        <v>3228</v>
      </c>
      <c r="D1545" s="266" t="s">
        <v>240</v>
      </c>
      <c r="E1545" s="310">
        <v>58589.65</v>
      </c>
      <c r="F1545" s="329" t="s">
        <v>3303</v>
      </c>
      <c r="G1545" s="52">
        <v>58589.65</v>
      </c>
      <c r="H1545" s="322">
        <f t="shared" si="25"/>
        <v>0</v>
      </c>
      <c r="I1545" s="266" t="s">
        <v>27</v>
      </c>
    </row>
    <row r="1546" spans="1:9" x14ac:dyDescent="0.25">
      <c r="A1546" s="269"/>
      <c r="B1546" s="264" t="s">
        <v>2174</v>
      </c>
      <c r="C1546" s="349" t="s">
        <v>3228</v>
      </c>
      <c r="D1546" s="266" t="s">
        <v>92</v>
      </c>
      <c r="E1546" s="310">
        <v>1408</v>
      </c>
      <c r="F1546" s="39">
        <v>41782</v>
      </c>
      <c r="G1546" s="52">
        <v>1408</v>
      </c>
      <c r="H1546" s="322">
        <f t="shared" si="25"/>
        <v>0</v>
      </c>
      <c r="I1546" s="266" t="s">
        <v>27</v>
      </c>
    </row>
    <row r="1547" spans="1:9" x14ac:dyDescent="0.25">
      <c r="A1547" s="269"/>
      <c r="B1547" s="264" t="s">
        <v>2175</v>
      </c>
      <c r="C1547" s="349" t="s">
        <v>3228</v>
      </c>
      <c r="D1547" s="266" t="s">
        <v>149</v>
      </c>
      <c r="E1547" s="310">
        <v>6436</v>
      </c>
      <c r="F1547" s="43" t="s">
        <v>3304</v>
      </c>
      <c r="G1547" s="52">
        <v>6436</v>
      </c>
      <c r="H1547" s="322">
        <f t="shared" si="25"/>
        <v>0</v>
      </c>
      <c r="I1547" s="266" t="s">
        <v>27</v>
      </c>
    </row>
    <row r="1548" spans="1:9" x14ac:dyDescent="0.25">
      <c r="A1548" s="269"/>
      <c r="B1548" s="264" t="s">
        <v>2177</v>
      </c>
      <c r="C1548" s="349" t="s">
        <v>3228</v>
      </c>
      <c r="D1548" s="266" t="s">
        <v>237</v>
      </c>
      <c r="E1548" s="310">
        <v>4772.5</v>
      </c>
      <c r="F1548" s="39">
        <v>41781</v>
      </c>
      <c r="G1548" s="52">
        <v>4772.5</v>
      </c>
      <c r="H1548" s="322">
        <f t="shared" si="25"/>
        <v>0</v>
      </c>
      <c r="I1548" s="266" t="s">
        <v>21</v>
      </c>
    </row>
    <row r="1549" spans="1:9" x14ac:dyDescent="0.25">
      <c r="A1549" s="269"/>
      <c r="B1549" s="264" t="s">
        <v>2178</v>
      </c>
      <c r="C1549" s="349" t="s">
        <v>3228</v>
      </c>
      <c r="D1549" s="266" t="s">
        <v>130</v>
      </c>
      <c r="E1549" s="310">
        <v>7548.5</v>
      </c>
      <c r="F1549" s="39">
        <v>41781</v>
      </c>
      <c r="G1549" s="52">
        <v>7548.5</v>
      </c>
      <c r="H1549" s="322">
        <f t="shared" si="25"/>
        <v>0</v>
      </c>
      <c r="I1549" s="266" t="s">
        <v>21</v>
      </c>
    </row>
    <row r="1550" spans="1:9" x14ac:dyDescent="0.25">
      <c r="A1550" s="269"/>
      <c r="B1550" s="264" t="s">
        <v>2179</v>
      </c>
      <c r="C1550" s="349" t="s">
        <v>3228</v>
      </c>
      <c r="D1550" s="266" t="s">
        <v>137</v>
      </c>
      <c r="E1550" s="310">
        <v>10680</v>
      </c>
      <c r="F1550" s="42" t="s">
        <v>3305</v>
      </c>
      <c r="G1550" s="52">
        <v>10680</v>
      </c>
      <c r="H1550" s="322">
        <f t="shared" si="25"/>
        <v>0</v>
      </c>
      <c r="I1550" s="266" t="s">
        <v>21</v>
      </c>
    </row>
    <row r="1551" spans="1:9" x14ac:dyDescent="0.25">
      <c r="A1551" s="269"/>
      <c r="B1551" s="264" t="s">
        <v>2180</v>
      </c>
      <c r="C1551" s="349" t="s">
        <v>3228</v>
      </c>
      <c r="D1551" s="266" t="s">
        <v>366</v>
      </c>
      <c r="E1551" s="310">
        <v>2463</v>
      </c>
      <c r="F1551" s="39">
        <v>41781</v>
      </c>
      <c r="G1551" s="52">
        <v>2463</v>
      </c>
      <c r="H1551" s="322">
        <f t="shared" si="25"/>
        <v>0</v>
      </c>
      <c r="I1551" s="266" t="s">
        <v>21</v>
      </c>
    </row>
    <row r="1552" spans="1:9" x14ac:dyDescent="0.25">
      <c r="A1552" s="269"/>
      <c r="B1552" s="264" t="s">
        <v>2181</v>
      </c>
      <c r="C1552" s="349" t="s">
        <v>3228</v>
      </c>
      <c r="D1552" s="266" t="s">
        <v>545</v>
      </c>
      <c r="E1552" s="310">
        <v>7672</v>
      </c>
      <c r="F1552" s="39">
        <v>41782</v>
      </c>
      <c r="G1552" s="52">
        <v>7672</v>
      </c>
      <c r="H1552" s="322">
        <f t="shared" si="25"/>
        <v>0</v>
      </c>
      <c r="I1552" s="266" t="s">
        <v>27</v>
      </c>
    </row>
    <row r="1553" spans="1:9" x14ac:dyDescent="0.25">
      <c r="A1553" s="269"/>
      <c r="B1553" s="264" t="s">
        <v>2182</v>
      </c>
      <c r="C1553" s="349" t="s">
        <v>3228</v>
      </c>
      <c r="D1553" s="266" t="s">
        <v>188</v>
      </c>
      <c r="E1553" s="310">
        <v>3249.5</v>
      </c>
      <c r="F1553" s="39">
        <v>41781</v>
      </c>
      <c r="G1553" s="52">
        <v>3249.5</v>
      </c>
      <c r="H1553" s="322">
        <f t="shared" si="25"/>
        <v>0</v>
      </c>
      <c r="I1553" s="266" t="s">
        <v>21</v>
      </c>
    </row>
    <row r="1554" spans="1:9" x14ac:dyDescent="0.25">
      <c r="A1554" s="269"/>
      <c r="B1554" s="264" t="s">
        <v>2183</v>
      </c>
      <c r="C1554" s="349" t="s">
        <v>3228</v>
      </c>
      <c r="D1554" s="266" t="s">
        <v>429</v>
      </c>
      <c r="E1554" s="310">
        <v>2915</v>
      </c>
      <c r="F1554" s="39">
        <v>41782</v>
      </c>
      <c r="G1554" s="52">
        <v>2915</v>
      </c>
      <c r="H1554" s="322">
        <f t="shared" si="25"/>
        <v>0</v>
      </c>
      <c r="I1554" s="266" t="s">
        <v>21</v>
      </c>
    </row>
    <row r="1555" spans="1:9" x14ac:dyDescent="0.25">
      <c r="A1555" s="269"/>
      <c r="B1555" s="264" t="s">
        <v>2184</v>
      </c>
      <c r="C1555" s="349" t="s">
        <v>3228</v>
      </c>
      <c r="D1555" s="266" t="s">
        <v>237</v>
      </c>
      <c r="E1555" s="310">
        <v>622</v>
      </c>
      <c r="F1555" s="39">
        <v>41781</v>
      </c>
      <c r="G1555" s="52">
        <v>622</v>
      </c>
      <c r="H1555" s="322">
        <f t="shared" si="25"/>
        <v>0</v>
      </c>
      <c r="I1555" s="266" t="s">
        <v>21</v>
      </c>
    </row>
    <row r="1556" spans="1:9" x14ac:dyDescent="0.25">
      <c r="A1556" s="269"/>
      <c r="B1556" s="264" t="s">
        <v>2185</v>
      </c>
      <c r="C1556" s="349" t="s">
        <v>3228</v>
      </c>
      <c r="D1556" s="266" t="s">
        <v>79</v>
      </c>
      <c r="E1556" s="310">
        <v>17243.2</v>
      </c>
      <c r="F1556" s="63" t="s">
        <v>3306</v>
      </c>
      <c r="G1556" s="52">
        <v>17243.2</v>
      </c>
      <c r="H1556" s="322">
        <f t="shared" si="25"/>
        <v>0</v>
      </c>
      <c r="I1556" s="266" t="s">
        <v>21</v>
      </c>
    </row>
    <row r="1557" spans="1:9" x14ac:dyDescent="0.25">
      <c r="A1557" s="269"/>
      <c r="B1557" s="264" t="s">
        <v>2186</v>
      </c>
      <c r="C1557" s="349" t="s">
        <v>3228</v>
      </c>
      <c r="D1557" s="266" t="s">
        <v>85</v>
      </c>
      <c r="E1557" s="310">
        <v>7461</v>
      </c>
      <c r="F1557" s="39">
        <v>41782</v>
      </c>
      <c r="G1557" s="52">
        <v>7461</v>
      </c>
      <c r="H1557" s="322">
        <f t="shared" si="25"/>
        <v>0</v>
      </c>
      <c r="I1557" s="266" t="s">
        <v>27</v>
      </c>
    </row>
    <row r="1558" spans="1:9" x14ac:dyDescent="0.25">
      <c r="A1558" s="269"/>
      <c r="B1558" s="264" t="s">
        <v>2188</v>
      </c>
      <c r="C1558" s="349" t="s">
        <v>3228</v>
      </c>
      <c r="D1558" s="266" t="s">
        <v>8</v>
      </c>
      <c r="E1558" s="310">
        <v>3793</v>
      </c>
      <c r="F1558" s="39">
        <v>41781</v>
      </c>
      <c r="G1558" s="52">
        <v>3793</v>
      </c>
      <c r="H1558" s="322">
        <f t="shared" si="25"/>
        <v>0</v>
      </c>
      <c r="I1558" s="266"/>
    </row>
    <row r="1559" spans="1:9" x14ac:dyDescent="0.25">
      <c r="A1559" s="269"/>
      <c r="B1559" s="264" t="s">
        <v>2190</v>
      </c>
      <c r="C1559" s="349" t="s">
        <v>3228</v>
      </c>
      <c r="D1559" s="266" t="s">
        <v>51</v>
      </c>
      <c r="E1559" s="310">
        <v>1130</v>
      </c>
      <c r="F1559" s="39">
        <v>41781</v>
      </c>
      <c r="G1559" s="52">
        <v>1130</v>
      </c>
      <c r="H1559" s="322">
        <f t="shared" si="25"/>
        <v>0</v>
      </c>
      <c r="I1559" s="266"/>
    </row>
    <row r="1560" spans="1:9" x14ac:dyDescent="0.25">
      <c r="A1560" s="269"/>
      <c r="B1560" s="264" t="s">
        <v>2191</v>
      </c>
      <c r="C1560" s="349" t="s">
        <v>3228</v>
      </c>
      <c r="D1560" s="266" t="s">
        <v>144</v>
      </c>
      <c r="E1560" s="310">
        <v>2923</v>
      </c>
      <c r="F1560" s="39">
        <v>41782</v>
      </c>
      <c r="G1560" s="52">
        <v>2923</v>
      </c>
      <c r="H1560" s="322">
        <f t="shared" si="25"/>
        <v>0</v>
      </c>
      <c r="I1560" s="266" t="s">
        <v>3149</v>
      </c>
    </row>
    <row r="1561" spans="1:9" x14ac:dyDescent="0.25">
      <c r="A1561" s="269"/>
      <c r="B1561" s="264" t="s">
        <v>2192</v>
      </c>
      <c r="C1561" s="349" t="s">
        <v>3228</v>
      </c>
      <c r="D1561" s="266" t="s">
        <v>78</v>
      </c>
      <c r="E1561" s="310">
        <v>2664</v>
      </c>
      <c r="F1561" s="39">
        <v>41782</v>
      </c>
      <c r="G1561" s="52">
        <v>2664</v>
      </c>
      <c r="H1561" s="322">
        <f t="shared" si="25"/>
        <v>0</v>
      </c>
      <c r="I1561" s="266" t="s">
        <v>217</v>
      </c>
    </row>
    <row r="1562" spans="1:9" x14ac:dyDescent="0.25">
      <c r="A1562" s="269"/>
      <c r="B1562" s="264" t="s">
        <v>2194</v>
      </c>
      <c r="C1562" s="349" t="s">
        <v>3228</v>
      </c>
      <c r="D1562" s="266" t="s">
        <v>80</v>
      </c>
      <c r="E1562" s="310">
        <v>2937</v>
      </c>
      <c r="F1562" s="39">
        <v>41782</v>
      </c>
      <c r="G1562" s="52">
        <v>2937</v>
      </c>
      <c r="H1562" s="322">
        <f t="shared" si="25"/>
        <v>0</v>
      </c>
      <c r="I1562" s="266" t="s">
        <v>217</v>
      </c>
    </row>
    <row r="1563" spans="1:9" x14ac:dyDescent="0.25">
      <c r="A1563" s="269"/>
      <c r="B1563" s="264" t="s">
        <v>2195</v>
      </c>
      <c r="C1563" s="349" t="s">
        <v>3228</v>
      </c>
      <c r="D1563" s="266" t="s">
        <v>349</v>
      </c>
      <c r="E1563" s="310">
        <v>731</v>
      </c>
      <c r="F1563" s="39">
        <v>41782</v>
      </c>
      <c r="G1563" s="52">
        <v>731</v>
      </c>
      <c r="H1563" s="322">
        <f t="shared" si="25"/>
        <v>0</v>
      </c>
      <c r="I1563" s="266" t="s">
        <v>217</v>
      </c>
    </row>
    <row r="1564" spans="1:9" x14ac:dyDescent="0.25">
      <c r="A1564" s="269"/>
      <c r="B1564" s="264" t="s">
        <v>2196</v>
      </c>
      <c r="C1564" s="349" t="s">
        <v>3228</v>
      </c>
      <c r="D1564" s="266" t="s">
        <v>307</v>
      </c>
      <c r="E1564" s="310">
        <v>4636.8</v>
      </c>
      <c r="F1564" s="43" t="s">
        <v>3473</v>
      </c>
      <c r="G1564" s="52">
        <v>4636.8</v>
      </c>
      <c r="H1564" s="322">
        <f t="shared" si="25"/>
        <v>0</v>
      </c>
      <c r="I1564" s="266" t="s">
        <v>217</v>
      </c>
    </row>
    <row r="1565" spans="1:9" x14ac:dyDescent="0.25">
      <c r="A1565" s="269"/>
      <c r="B1565" s="264" t="s">
        <v>2198</v>
      </c>
      <c r="C1565" s="349" t="s">
        <v>3228</v>
      </c>
      <c r="D1565" s="266" t="s">
        <v>163</v>
      </c>
      <c r="E1565" s="310">
        <v>1069</v>
      </c>
      <c r="F1565" s="39">
        <v>41781</v>
      </c>
      <c r="G1565" s="52">
        <v>1069</v>
      </c>
      <c r="H1565" s="322">
        <f t="shared" si="25"/>
        <v>0</v>
      </c>
      <c r="I1565" s="266"/>
    </row>
    <row r="1566" spans="1:9" x14ac:dyDescent="0.25">
      <c r="A1566" s="269"/>
      <c r="B1566" s="264" t="s">
        <v>2199</v>
      </c>
      <c r="C1566" s="349" t="s">
        <v>3228</v>
      </c>
      <c r="D1566" s="266" t="s">
        <v>152</v>
      </c>
      <c r="E1566" s="310">
        <v>7507.5</v>
      </c>
      <c r="F1566" s="39">
        <v>41782</v>
      </c>
      <c r="G1566" s="52">
        <v>7507.5</v>
      </c>
      <c r="H1566" s="322">
        <f t="shared" si="25"/>
        <v>0</v>
      </c>
      <c r="I1566" s="266" t="s">
        <v>217</v>
      </c>
    </row>
    <row r="1567" spans="1:9" x14ac:dyDescent="0.25">
      <c r="A1567" s="269"/>
      <c r="B1567" s="264" t="s">
        <v>2200</v>
      </c>
      <c r="C1567" s="349" t="s">
        <v>3228</v>
      </c>
      <c r="D1567" s="266" t="s">
        <v>76</v>
      </c>
      <c r="E1567" s="310">
        <v>1541</v>
      </c>
      <c r="F1567" s="39">
        <v>41781</v>
      </c>
      <c r="G1567" s="52">
        <v>1541</v>
      </c>
      <c r="H1567" s="322">
        <f t="shared" si="25"/>
        <v>0</v>
      </c>
      <c r="I1567" s="266"/>
    </row>
    <row r="1568" spans="1:9" x14ac:dyDescent="0.25">
      <c r="A1568" s="269"/>
      <c r="B1568" s="264" t="s">
        <v>2202</v>
      </c>
      <c r="C1568" s="349" t="s">
        <v>3228</v>
      </c>
      <c r="D1568" s="266" t="s">
        <v>133</v>
      </c>
      <c r="E1568" s="310">
        <v>44100</v>
      </c>
      <c r="F1568" s="39">
        <v>41781</v>
      </c>
      <c r="G1568" s="52">
        <v>44100</v>
      </c>
      <c r="H1568" s="322">
        <f t="shared" si="25"/>
        <v>0</v>
      </c>
      <c r="I1568" s="266"/>
    </row>
    <row r="1569" spans="1:9" x14ac:dyDescent="0.25">
      <c r="A1569" s="269"/>
      <c r="B1569" s="264" t="s">
        <v>2203</v>
      </c>
      <c r="C1569" s="349" t="s">
        <v>3228</v>
      </c>
      <c r="D1569" s="266" t="s">
        <v>8</v>
      </c>
      <c r="E1569" s="310">
        <v>479</v>
      </c>
      <c r="F1569" s="39">
        <v>41781</v>
      </c>
      <c r="G1569" s="52">
        <v>479</v>
      </c>
      <c r="H1569" s="322">
        <f t="shared" si="25"/>
        <v>0</v>
      </c>
      <c r="I1569" s="266"/>
    </row>
    <row r="1570" spans="1:9" x14ac:dyDescent="0.25">
      <c r="A1570" s="269"/>
      <c r="B1570" s="264" t="s">
        <v>2204</v>
      </c>
      <c r="C1570" s="349" t="s">
        <v>3228</v>
      </c>
      <c r="D1570" s="266" t="s">
        <v>8</v>
      </c>
      <c r="E1570" s="310">
        <v>764</v>
      </c>
      <c r="F1570" s="39">
        <v>41781</v>
      </c>
      <c r="G1570" s="52">
        <v>764</v>
      </c>
      <c r="H1570" s="322">
        <f t="shared" si="25"/>
        <v>0</v>
      </c>
      <c r="I1570" s="266"/>
    </row>
    <row r="1571" spans="1:9" x14ac:dyDescent="0.25">
      <c r="A1571" s="269"/>
      <c r="B1571" s="264" t="s">
        <v>2205</v>
      </c>
      <c r="C1571" s="349" t="s">
        <v>3228</v>
      </c>
      <c r="D1571" s="266" t="s">
        <v>8</v>
      </c>
      <c r="E1571" s="310">
        <v>40</v>
      </c>
      <c r="F1571" s="39">
        <v>41781</v>
      </c>
      <c r="G1571" s="52">
        <v>40</v>
      </c>
      <c r="H1571" s="322">
        <f t="shared" si="25"/>
        <v>0</v>
      </c>
      <c r="I1571" s="266"/>
    </row>
    <row r="1572" spans="1:9" x14ac:dyDescent="0.25">
      <c r="A1572" s="269"/>
      <c r="B1572" s="264" t="s">
        <v>2206</v>
      </c>
      <c r="C1572" s="349" t="s">
        <v>3228</v>
      </c>
      <c r="D1572" s="266" t="s">
        <v>39</v>
      </c>
      <c r="E1572" s="310">
        <v>63037.3</v>
      </c>
      <c r="F1572" s="39">
        <v>41787</v>
      </c>
      <c r="G1572" s="52">
        <v>63037.3</v>
      </c>
      <c r="H1572" s="322">
        <f t="shared" si="25"/>
        <v>0</v>
      </c>
      <c r="I1572" s="266" t="s">
        <v>2867</v>
      </c>
    </row>
    <row r="1573" spans="1:9" x14ac:dyDescent="0.25">
      <c r="A1573" s="269"/>
      <c r="B1573" s="264" t="s">
        <v>2207</v>
      </c>
      <c r="C1573" s="349" t="s">
        <v>3228</v>
      </c>
      <c r="D1573" s="266" t="s">
        <v>83</v>
      </c>
      <c r="E1573" s="310">
        <v>8100</v>
      </c>
      <c r="F1573" s="39">
        <v>41781</v>
      </c>
      <c r="G1573" s="52">
        <v>8100</v>
      </c>
      <c r="H1573" s="322">
        <f t="shared" si="25"/>
        <v>0</v>
      </c>
      <c r="I1573" s="266"/>
    </row>
    <row r="1574" spans="1:9" x14ac:dyDescent="0.25">
      <c r="A1574" s="269"/>
      <c r="B1574" s="264" t="s">
        <v>2208</v>
      </c>
      <c r="C1574" s="349" t="s">
        <v>3228</v>
      </c>
      <c r="D1574" s="266" t="s">
        <v>312</v>
      </c>
      <c r="E1574" s="310">
        <v>10761</v>
      </c>
      <c r="F1574" s="39">
        <v>41782</v>
      </c>
      <c r="G1574" s="52">
        <v>10761</v>
      </c>
      <c r="H1574" s="322">
        <f t="shared" si="25"/>
        <v>0</v>
      </c>
      <c r="I1574" s="266"/>
    </row>
    <row r="1575" spans="1:9" x14ac:dyDescent="0.25">
      <c r="A1575" s="269"/>
      <c r="B1575" s="264" t="s">
        <v>2209</v>
      </c>
      <c r="C1575" s="349" t="s">
        <v>3228</v>
      </c>
      <c r="D1575" s="266" t="s">
        <v>3136</v>
      </c>
      <c r="E1575" s="310">
        <v>10736</v>
      </c>
      <c r="F1575" s="39">
        <v>41782</v>
      </c>
      <c r="G1575" s="52">
        <v>10736</v>
      </c>
      <c r="H1575" s="322">
        <f t="shared" si="25"/>
        <v>0</v>
      </c>
      <c r="I1575" s="266" t="s">
        <v>65</v>
      </c>
    </row>
    <row r="1576" spans="1:9" x14ac:dyDescent="0.25">
      <c r="A1576" s="269"/>
      <c r="B1576" s="264" t="s">
        <v>2210</v>
      </c>
      <c r="C1576" s="349" t="s">
        <v>3228</v>
      </c>
      <c r="D1576" s="266" t="s">
        <v>62</v>
      </c>
      <c r="E1576" s="310">
        <v>23165</v>
      </c>
      <c r="F1576" s="39">
        <v>41784</v>
      </c>
      <c r="G1576" s="52">
        <v>23165</v>
      </c>
      <c r="H1576" s="322">
        <f t="shared" si="25"/>
        <v>0</v>
      </c>
      <c r="I1576" s="266" t="s">
        <v>65</v>
      </c>
    </row>
    <row r="1577" spans="1:9" x14ac:dyDescent="0.25">
      <c r="A1577" s="269"/>
      <c r="B1577" s="264" t="s">
        <v>2211</v>
      </c>
      <c r="C1577" s="349" t="s">
        <v>3228</v>
      </c>
      <c r="D1577" s="266" t="s">
        <v>180</v>
      </c>
      <c r="E1577" s="310">
        <v>35572.9</v>
      </c>
      <c r="F1577" s="55" t="s">
        <v>3307</v>
      </c>
      <c r="G1577" s="52">
        <v>35572.9</v>
      </c>
      <c r="H1577" s="322">
        <f t="shared" si="25"/>
        <v>0</v>
      </c>
      <c r="I1577" s="266" t="s">
        <v>65</v>
      </c>
    </row>
    <row r="1578" spans="1:9" x14ac:dyDescent="0.25">
      <c r="A1578" s="269"/>
      <c r="B1578" s="264" t="s">
        <v>2212</v>
      </c>
      <c r="C1578" s="349" t="s">
        <v>3228</v>
      </c>
      <c r="D1578" s="266" t="s">
        <v>1036</v>
      </c>
      <c r="E1578" s="310">
        <v>4366</v>
      </c>
      <c r="F1578" s="39">
        <v>41781</v>
      </c>
      <c r="G1578" s="52">
        <v>4366</v>
      </c>
      <c r="H1578" s="322">
        <f t="shared" si="25"/>
        <v>0</v>
      </c>
      <c r="I1578" s="266"/>
    </row>
    <row r="1579" spans="1:9" x14ac:dyDescent="0.25">
      <c r="A1579" s="269"/>
      <c r="B1579" s="264" t="s">
        <v>2213</v>
      </c>
      <c r="C1579" s="349" t="s">
        <v>3228</v>
      </c>
      <c r="D1579" s="266" t="s">
        <v>39</v>
      </c>
      <c r="E1579" s="310">
        <v>33090.17</v>
      </c>
      <c r="F1579" s="39">
        <v>41788</v>
      </c>
      <c r="G1579" s="52">
        <v>33090.17</v>
      </c>
      <c r="H1579" s="322">
        <f t="shared" si="25"/>
        <v>0</v>
      </c>
      <c r="I1579" s="266"/>
    </row>
    <row r="1580" spans="1:9" x14ac:dyDescent="0.25">
      <c r="A1580" s="269"/>
      <c r="B1580" s="264" t="s">
        <v>2215</v>
      </c>
      <c r="C1580" s="349" t="s">
        <v>3228</v>
      </c>
      <c r="D1580" s="266" t="s">
        <v>3308</v>
      </c>
      <c r="E1580" s="310">
        <v>1412.2</v>
      </c>
      <c r="F1580" s="39">
        <v>41781</v>
      </c>
      <c r="G1580" s="52">
        <v>1412.2</v>
      </c>
      <c r="H1580" s="322">
        <f t="shared" si="25"/>
        <v>0</v>
      </c>
      <c r="I1580" s="266"/>
    </row>
    <row r="1581" spans="1:9" x14ac:dyDescent="0.25">
      <c r="A1581" s="269"/>
      <c r="B1581" s="264" t="s">
        <v>2217</v>
      </c>
      <c r="C1581" s="349" t="s">
        <v>3228</v>
      </c>
      <c r="D1581" s="266" t="s">
        <v>3309</v>
      </c>
      <c r="E1581" s="310">
        <v>1065</v>
      </c>
      <c r="F1581" s="39">
        <v>41781</v>
      </c>
      <c r="G1581" s="52">
        <v>1065</v>
      </c>
      <c r="H1581" s="322">
        <f t="shared" si="25"/>
        <v>0</v>
      </c>
      <c r="I1581" s="266"/>
    </row>
    <row r="1582" spans="1:9" x14ac:dyDescent="0.25">
      <c r="A1582" s="269"/>
      <c r="B1582" s="264" t="s">
        <v>2218</v>
      </c>
      <c r="C1582" s="349" t="s">
        <v>3228</v>
      </c>
      <c r="D1582" s="266" t="s">
        <v>163</v>
      </c>
      <c r="E1582" s="310">
        <v>7659</v>
      </c>
      <c r="F1582" s="39">
        <v>41781</v>
      </c>
      <c r="G1582" s="52">
        <v>7659</v>
      </c>
      <c r="H1582" s="322">
        <f t="shared" si="25"/>
        <v>0</v>
      </c>
      <c r="I1582" s="266"/>
    </row>
    <row r="1583" spans="1:9" x14ac:dyDescent="0.25">
      <c r="A1583" s="269"/>
      <c r="B1583" s="264" t="s">
        <v>2219</v>
      </c>
      <c r="C1583" s="349" t="s">
        <v>3228</v>
      </c>
      <c r="D1583" s="266" t="s">
        <v>667</v>
      </c>
      <c r="E1583" s="310">
        <v>321</v>
      </c>
      <c r="F1583" s="39">
        <v>41781</v>
      </c>
      <c r="G1583" s="52">
        <v>321</v>
      </c>
      <c r="H1583" s="322">
        <f t="shared" si="25"/>
        <v>0</v>
      </c>
      <c r="I1583" s="266"/>
    </row>
    <row r="1584" spans="1:9" x14ac:dyDescent="0.25">
      <c r="A1584" s="269"/>
      <c r="B1584" s="264" t="s">
        <v>2221</v>
      </c>
      <c r="C1584" s="349" t="s">
        <v>3228</v>
      </c>
      <c r="D1584" s="266" t="s">
        <v>358</v>
      </c>
      <c r="E1584" s="310">
        <v>45890.96</v>
      </c>
      <c r="F1584" s="43" t="s">
        <v>3310</v>
      </c>
      <c r="G1584" s="52">
        <v>45890.96</v>
      </c>
      <c r="H1584" s="322">
        <f t="shared" si="25"/>
        <v>0</v>
      </c>
      <c r="I1584" s="266" t="s">
        <v>162</v>
      </c>
    </row>
    <row r="1585" spans="1:9" x14ac:dyDescent="0.25">
      <c r="A1585" s="269"/>
      <c r="B1585" s="264" t="s">
        <v>2223</v>
      </c>
      <c r="C1585" s="349" t="s">
        <v>3228</v>
      </c>
      <c r="D1585" s="266" t="s">
        <v>110</v>
      </c>
      <c r="E1585" s="310">
        <v>43879</v>
      </c>
      <c r="F1585" s="63" t="s">
        <v>3311</v>
      </c>
      <c r="G1585" s="52">
        <v>43879</v>
      </c>
      <c r="H1585" s="322">
        <f t="shared" si="25"/>
        <v>0</v>
      </c>
      <c r="I1585" s="266" t="s">
        <v>21</v>
      </c>
    </row>
    <row r="1586" spans="1:9" x14ac:dyDescent="0.25">
      <c r="A1586" s="269"/>
      <c r="B1586" s="264" t="s">
        <v>2224</v>
      </c>
      <c r="C1586" s="349" t="s">
        <v>3228</v>
      </c>
      <c r="D1586" s="266" t="s">
        <v>63</v>
      </c>
      <c r="E1586" s="310">
        <v>2630.4</v>
      </c>
      <c r="F1586" s="39">
        <v>41783</v>
      </c>
      <c r="G1586" s="52">
        <v>2630.4</v>
      </c>
      <c r="H1586" s="322">
        <f t="shared" si="25"/>
        <v>0</v>
      </c>
      <c r="I1586" s="266" t="s">
        <v>21</v>
      </c>
    </row>
    <row r="1587" spans="1:9" x14ac:dyDescent="0.25">
      <c r="A1587" s="269"/>
      <c r="B1587" s="264" t="s">
        <v>2225</v>
      </c>
      <c r="C1587" s="349" t="s">
        <v>3228</v>
      </c>
      <c r="D1587" s="266" t="s">
        <v>160</v>
      </c>
      <c r="E1587" s="310">
        <v>157704.34</v>
      </c>
      <c r="F1587" s="42" t="s">
        <v>3312</v>
      </c>
      <c r="G1587" s="52">
        <v>157704.34</v>
      </c>
      <c r="H1587" s="322">
        <f t="shared" si="25"/>
        <v>0</v>
      </c>
      <c r="I1587" s="266" t="s">
        <v>162</v>
      </c>
    </row>
    <row r="1588" spans="1:9" x14ac:dyDescent="0.25">
      <c r="A1588" s="269"/>
      <c r="B1588" s="264" t="s">
        <v>2226</v>
      </c>
      <c r="C1588" s="349" t="s">
        <v>3228</v>
      </c>
      <c r="D1588" s="266" t="s">
        <v>160</v>
      </c>
      <c r="E1588" s="310">
        <v>13276.55</v>
      </c>
      <c r="F1588" s="42" t="s">
        <v>3313</v>
      </c>
      <c r="G1588" s="52">
        <v>13276.55</v>
      </c>
      <c r="H1588" s="322">
        <f t="shared" si="25"/>
        <v>0</v>
      </c>
      <c r="I1588" s="266" t="s">
        <v>162</v>
      </c>
    </row>
    <row r="1589" spans="1:9" x14ac:dyDescent="0.25">
      <c r="A1589" s="269"/>
      <c r="B1589" s="264" t="s">
        <v>2227</v>
      </c>
      <c r="C1589" s="349" t="s">
        <v>3228</v>
      </c>
      <c r="D1589" s="266" t="s">
        <v>175</v>
      </c>
      <c r="E1589" s="310">
        <v>12195</v>
      </c>
      <c r="F1589" s="535" t="s">
        <v>3314</v>
      </c>
      <c r="G1589" s="52">
        <v>12195</v>
      </c>
      <c r="H1589" s="322">
        <f t="shared" si="25"/>
        <v>0</v>
      </c>
      <c r="I1589" s="266" t="s">
        <v>162</v>
      </c>
    </row>
    <row r="1590" spans="1:9" x14ac:dyDescent="0.25">
      <c r="A1590" s="269"/>
      <c r="B1590" s="264" t="s">
        <v>2228</v>
      </c>
      <c r="C1590" s="349" t="s">
        <v>3228</v>
      </c>
      <c r="D1590" s="266" t="s">
        <v>172</v>
      </c>
      <c r="E1590" s="310">
        <v>5832.6</v>
      </c>
      <c r="F1590" s="39">
        <v>41783</v>
      </c>
      <c r="G1590" s="52">
        <v>5832.6</v>
      </c>
      <c r="H1590" s="322">
        <f t="shared" si="25"/>
        <v>0</v>
      </c>
      <c r="I1590" s="266" t="s">
        <v>162</v>
      </c>
    </row>
    <row r="1591" spans="1:9" x14ac:dyDescent="0.25">
      <c r="A1591" s="269"/>
      <c r="B1591" s="264" t="s">
        <v>2229</v>
      </c>
      <c r="C1591" s="349" t="s">
        <v>3228</v>
      </c>
      <c r="D1591" s="266" t="s">
        <v>163</v>
      </c>
      <c r="E1591" s="310">
        <v>16254.1</v>
      </c>
      <c r="F1591" s="39">
        <v>41783</v>
      </c>
      <c r="G1591" s="52">
        <v>16254.1</v>
      </c>
      <c r="H1591" s="322">
        <f t="shared" si="25"/>
        <v>0</v>
      </c>
      <c r="I1591" s="266" t="s">
        <v>162</v>
      </c>
    </row>
    <row r="1592" spans="1:9" x14ac:dyDescent="0.25">
      <c r="A1592" s="269"/>
      <c r="B1592" s="264" t="s">
        <v>2230</v>
      </c>
      <c r="C1592" s="349" t="s">
        <v>3228</v>
      </c>
      <c r="D1592" s="273" t="s">
        <v>3129</v>
      </c>
      <c r="E1592" s="318">
        <v>0</v>
      </c>
      <c r="F1592" s="39"/>
      <c r="G1592" s="52"/>
      <c r="H1592" s="322">
        <f t="shared" si="25"/>
        <v>0</v>
      </c>
      <c r="I1592" s="266" t="s">
        <v>3143</v>
      </c>
    </row>
    <row r="1593" spans="1:9" x14ac:dyDescent="0.25">
      <c r="A1593" s="269"/>
      <c r="B1593" s="264" t="s">
        <v>2231</v>
      </c>
      <c r="C1593" s="349" t="s">
        <v>3228</v>
      </c>
      <c r="D1593" s="266" t="s">
        <v>554</v>
      </c>
      <c r="E1593" s="310">
        <v>15887.25</v>
      </c>
      <c r="F1593" s="39">
        <v>41783</v>
      </c>
      <c r="G1593" s="52">
        <v>15887.25</v>
      </c>
      <c r="H1593" s="322">
        <f t="shared" si="25"/>
        <v>0</v>
      </c>
      <c r="I1593" s="266" t="s">
        <v>162</v>
      </c>
    </row>
    <row r="1594" spans="1:9" x14ac:dyDescent="0.25">
      <c r="A1594" s="269"/>
      <c r="B1594" s="264" t="s">
        <v>2232</v>
      </c>
      <c r="C1594" s="349" t="s">
        <v>3228</v>
      </c>
      <c r="D1594" s="266" t="s">
        <v>272</v>
      </c>
      <c r="E1594" s="310">
        <v>2049.6</v>
      </c>
      <c r="F1594" s="42" t="s">
        <v>3315</v>
      </c>
      <c r="G1594" s="52">
        <v>2049.6</v>
      </c>
      <c r="H1594" s="322">
        <f t="shared" si="25"/>
        <v>0</v>
      </c>
      <c r="I1594" s="266" t="s">
        <v>162</v>
      </c>
    </row>
    <row r="1595" spans="1:9" x14ac:dyDescent="0.25">
      <c r="A1595" s="269"/>
      <c r="B1595" s="264" t="s">
        <v>2233</v>
      </c>
      <c r="C1595" s="349" t="s">
        <v>3228</v>
      </c>
      <c r="D1595" s="266" t="s">
        <v>250</v>
      </c>
      <c r="E1595" s="310">
        <v>3450.5</v>
      </c>
      <c r="F1595" s="39">
        <v>41783</v>
      </c>
      <c r="G1595" s="52">
        <v>3450.5</v>
      </c>
      <c r="H1595" s="322">
        <f t="shared" si="25"/>
        <v>0</v>
      </c>
      <c r="I1595" s="266" t="s">
        <v>162</v>
      </c>
    </row>
    <row r="1596" spans="1:9" x14ac:dyDescent="0.25">
      <c r="A1596" s="269"/>
      <c r="B1596" s="264" t="s">
        <v>2234</v>
      </c>
      <c r="C1596" s="349" t="s">
        <v>3228</v>
      </c>
      <c r="D1596" s="266" t="s">
        <v>168</v>
      </c>
      <c r="E1596" s="310">
        <v>17664.650000000001</v>
      </c>
      <c r="F1596" s="43" t="s">
        <v>3316</v>
      </c>
      <c r="G1596" s="52">
        <v>17664.650000000001</v>
      </c>
      <c r="H1596" s="322">
        <f t="shared" si="25"/>
        <v>0</v>
      </c>
      <c r="I1596" s="266" t="s">
        <v>162</v>
      </c>
    </row>
    <row r="1597" spans="1:9" x14ac:dyDescent="0.25">
      <c r="A1597" s="269"/>
      <c r="B1597" s="264" t="s">
        <v>2235</v>
      </c>
      <c r="C1597" s="349" t="s">
        <v>3228</v>
      </c>
      <c r="D1597" s="266" t="s">
        <v>168</v>
      </c>
      <c r="E1597" s="310">
        <v>21348.400000000001</v>
      </c>
      <c r="F1597" s="43" t="s">
        <v>3317</v>
      </c>
      <c r="G1597" s="52">
        <v>21348.400000000001</v>
      </c>
      <c r="H1597" s="322">
        <f t="shared" si="25"/>
        <v>0</v>
      </c>
      <c r="I1597" s="266" t="s">
        <v>162</v>
      </c>
    </row>
    <row r="1598" spans="1:9" x14ac:dyDescent="0.25">
      <c r="A1598" s="269">
        <v>41782</v>
      </c>
      <c r="B1598" s="264" t="s">
        <v>2236</v>
      </c>
      <c r="C1598" s="349" t="s">
        <v>3228</v>
      </c>
      <c r="D1598" s="266" t="s">
        <v>269</v>
      </c>
      <c r="E1598" s="310">
        <v>5674</v>
      </c>
      <c r="F1598" s="39">
        <v>41782</v>
      </c>
      <c r="G1598" s="52">
        <v>5674</v>
      </c>
      <c r="H1598" s="322">
        <f t="shared" si="25"/>
        <v>0</v>
      </c>
      <c r="I1598" s="36"/>
    </row>
    <row r="1599" spans="1:9" x14ac:dyDescent="0.25">
      <c r="A1599" s="269"/>
      <c r="B1599" s="264" t="s">
        <v>2239</v>
      </c>
      <c r="C1599" s="349" t="s">
        <v>3228</v>
      </c>
      <c r="D1599" s="266" t="s">
        <v>14</v>
      </c>
      <c r="E1599" s="310">
        <v>11262.4</v>
      </c>
      <c r="F1599" s="55" t="s">
        <v>3318</v>
      </c>
      <c r="G1599" s="52">
        <v>11262.4</v>
      </c>
      <c r="H1599" s="322">
        <f t="shared" si="25"/>
        <v>0</v>
      </c>
      <c r="I1599" s="36"/>
    </row>
    <row r="1600" spans="1:9" x14ac:dyDescent="0.25">
      <c r="A1600" s="269"/>
      <c r="B1600" s="264" t="s">
        <v>2241</v>
      </c>
      <c r="C1600" s="349" t="s">
        <v>3228</v>
      </c>
      <c r="D1600" s="266" t="s">
        <v>8</v>
      </c>
      <c r="E1600" s="310">
        <v>1153.4000000000001</v>
      </c>
      <c r="F1600" s="39">
        <v>41782</v>
      </c>
      <c r="G1600" s="52">
        <v>1153.4000000000001</v>
      </c>
      <c r="H1600" s="322">
        <f t="shared" si="25"/>
        <v>0</v>
      </c>
      <c r="I1600" s="36"/>
    </row>
    <row r="1601" spans="1:9" x14ac:dyDescent="0.25">
      <c r="A1601" s="269"/>
      <c r="B1601" s="264" t="s">
        <v>2242</v>
      </c>
      <c r="C1601" s="349" t="s">
        <v>3228</v>
      </c>
      <c r="D1601" s="266" t="s">
        <v>607</v>
      </c>
      <c r="E1601" s="310">
        <v>2031</v>
      </c>
      <c r="F1601" s="39">
        <v>41783</v>
      </c>
      <c r="G1601" s="52">
        <v>2031</v>
      </c>
      <c r="H1601" s="322">
        <f t="shared" si="25"/>
        <v>0</v>
      </c>
      <c r="I1601" s="36"/>
    </row>
    <row r="1602" spans="1:9" x14ac:dyDescent="0.25">
      <c r="A1602" s="269"/>
      <c r="B1602" s="264" t="s">
        <v>2244</v>
      </c>
      <c r="C1602" s="349" t="s">
        <v>3228</v>
      </c>
      <c r="D1602" s="266" t="s">
        <v>160</v>
      </c>
      <c r="E1602" s="310">
        <v>17057.099999999999</v>
      </c>
      <c r="F1602" s="42" t="s">
        <v>3319</v>
      </c>
      <c r="G1602" s="52">
        <v>17057.099999999999</v>
      </c>
      <c r="H1602" s="322">
        <f t="shared" si="25"/>
        <v>0</v>
      </c>
      <c r="I1602" s="36"/>
    </row>
    <row r="1603" spans="1:9" x14ac:dyDescent="0.25">
      <c r="A1603" s="269"/>
      <c r="B1603" s="264" t="s">
        <v>2245</v>
      </c>
      <c r="C1603" s="349" t="s">
        <v>3228</v>
      </c>
      <c r="D1603" s="266" t="s">
        <v>11</v>
      </c>
      <c r="E1603" s="310">
        <v>49209.5</v>
      </c>
      <c r="F1603" s="43" t="s">
        <v>3320</v>
      </c>
      <c r="G1603" s="326">
        <v>49209.5</v>
      </c>
      <c r="H1603" s="356">
        <f t="shared" si="25"/>
        <v>0</v>
      </c>
      <c r="I1603" s="36"/>
    </row>
    <row r="1604" spans="1:9" x14ac:dyDescent="0.25">
      <c r="A1604" s="269"/>
      <c r="B1604" s="264" t="s">
        <v>2246</v>
      </c>
      <c r="C1604" s="349" t="s">
        <v>3228</v>
      </c>
      <c r="D1604" s="266" t="s">
        <v>2537</v>
      </c>
      <c r="E1604" s="310">
        <v>6865</v>
      </c>
      <c r="F1604" s="39">
        <v>41782</v>
      </c>
      <c r="G1604" s="52">
        <v>6865</v>
      </c>
      <c r="H1604" s="322">
        <f t="shared" si="25"/>
        <v>0</v>
      </c>
      <c r="I1604" s="36"/>
    </row>
    <row r="1605" spans="1:9" x14ac:dyDescent="0.25">
      <c r="A1605" s="269"/>
      <c r="B1605" s="264" t="s">
        <v>2247</v>
      </c>
      <c r="C1605" s="349" t="s">
        <v>3228</v>
      </c>
      <c r="D1605" s="266" t="s">
        <v>3184</v>
      </c>
      <c r="E1605" s="310">
        <v>18455</v>
      </c>
      <c r="F1605" s="42">
        <v>41806</v>
      </c>
      <c r="G1605" s="326">
        <v>18455</v>
      </c>
      <c r="H1605" s="322">
        <f t="shared" si="25"/>
        <v>0</v>
      </c>
      <c r="I1605" s="36"/>
    </row>
    <row r="1606" spans="1:9" x14ac:dyDescent="0.25">
      <c r="A1606" s="269"/>
      <c r="B1606" s="264" t="s">
        <v>2248</v>
      </c>
      <c r="C1606" s="349" t="s">
        <v>3228</v>
      </c>
      <c r="D1606" s="266" t="s">
        <v>123</v>
      </c>
      <c r="E1606" s="310">
        <v>8089.5</v>
      </c>
      <c r="F1606" s="39">
        <v>41783</v>
      </c>
      <c r="G1606" s="52">
        <v>8089.5</v>
      </c>
      <c r="H1606" s="322">
        <f t="shared" si="25"/>
        <v>0</v>
      </c>
      <c r="I1606" s="36"/>
    </row>
    <row r="1607" spans="1:9" x14ac:dyDescent="0.25">
      <c r="A1607" s="269"/>
      <c r="B1607" s="264" t="s">
        <v>2249</v>
      </c>
      <c r="C1607" s="349" t="s">
        <v>3228</v>
      </c>
      <c r="D1607" s="266" t="s">
        <v>46</v>
      </c>
      <c r="E1607" s="310">
        <v>3576</v>
      </c>
      <c r="F1607" s="39">
        <v>41782</v>
      </c>
      <c r="G1607" s="52">
        <v>3576</v>
      </c>
      <c r="H1607" s="322">
        <f t="shared" ref="H1607:H1670" si="26">E1607-G1607</f>
        <v>0</v>
      </c>
      <c r="I1607" s="36"/>
    </row>
    <row r="1608" spans="1:9" x14ac:dyDescent="0.25">
      <c r="A1608" s="269"/>
      <c r="B1608" s="264" t="s">
        <v>2250</v>
      </c>
      <c r="C1608" s="349" t="s">
        <v>3228</v>
      </c>
      <c r="D1608" s="266" t="s">
        <v>163</v>
      </c>
      <c r="E1608" s="310">
        <v>3246</v>
      </c>
      <c r="F1608" s="39">
        <v>41782</v>
      </c>
      <c r="G1608" s="52">
        <v>3246</v>
      </c>
      <c r="H1608" s="322">
        <f t="shared" si="26"/>
        <v>0</v>
      </c>
      <c r="I1608" s="36"/>
    </row>
    <row r="1609" spans="1:9" x14ac:dyDescent="0.25">
      <c r="A1609" s="269"/>
      <c r="B1609" s="264" t="s">
        <v>2251</v>
      </c>
      <c r="C1609" s="349" t="s">
        <v>3228</v>
      </c>
      <c r="D1609" s="266" t="s">
        <v>339</v>
      </c>
      <c r="E1609" s="310">
        <v>1215</v>
      </c>
      <c r="F1609" s="39">
        <v>41782</v>
      </c>
      <c r="G1609" s="52">
        <v>1215</v>
      </c>
      <c r="H1609" s="322">
        <f t="shared" si="26"/>
        <v>0</v>
      </c>
      <c r="I1609" s="36"/>
    </row>
    <row r="1610" spans="1:9" x14ac:dyDescent="0.25">
      <c r="A1610" s="269"/>
      <c r="B1610" s="264" t="s">
        <v>2252</v>
      </c>
      <c r="C1610" s="349" t="s">
        <v>3228</v>
      </c>
      <c r="D1610" s="266" t="s">
        <v>51</v>
      </c>
      <c r="E1610" s="310">
        <v>2687</v>
      </c>
      <c r="F1610" s="43" t="s">
        <v>3321</v>
      </c>
      <c r="G1610" s="52">
        <v>2687</v>
      </c>
      <c r="H1610" s="322">
        <f t="shared" si="26"/>
        <v>0</v>
      </c>
      <c r="I1610" s="36"/>
    </row>
    <row r="1611" spans="1:9" x14ac:dyDescent="0.25">
      <c r="A1611" s="269"/>
      <c r="B1611" s="264" t="s">
        <v>2253</v>
      </c>
      <c r="C1611" s="349" t="s">
        <v>3228</v>
      </c>
      <c r="D1611" s="266" t="s">
        <v>502</v>
      </c>
      <c r="E1611" s="310">
        <v>1880.5</v>
      </c>
      <c r="F1611" s="39">
        <v>41782</v>
      </c>
      <c r="G1611" s="52">
        <v>1880.5</v>
      </c>
      <c r="H1611" s="322">
        <f t="shared" si="26"/>
        <v>0</v>
      </c>
      <c r="I1611" s="36"/>
    </row>
    <row r="1612" spans="1:9" x14ac:dyDescent="0.25">
      <c r="A1612" s="269"/>
      <c r="B1612" s="264" t="s">
        <v>2254</v>
      </c>
      <c r="C1612" s="349" t="s">
        <v>3228</v>
      </c>
      <c r="D1612" s="266" t="s">
        <v>23</v>
      </c>
      <c r="E1612" s="310">
        <v>1210</v>
      </c>
      <c r="F1612" s="39">
        <v>41782</v>
      </c>
      <c r="G1612" s="52">
        <v>1210</v>
      </c>
      <c r="H1612" s="322">
        <f t="shared" si="26"/>
        <v>0</v>
      </c>
      <c r="I1612" s="36"/>
    </row>
    <row r="1613" spans="1:9" x14ac:dyDescent="0.25">
      <c r="A1613" s="269"/>
      <c r="B1613" s="264" t="s">
        <v>2256</v>
      </c>
      <c r="C1613" s="349" t="s">
        <v>3228</v>
      </c>
      <c r="D1613" s="266" t="s">
        <v>116</v>
      </c>
      <c r="E1613" s="310">
        <v>5387</v>
      </c>
      <c r="F1613" s="39">
        <v>41782</v>
      </c>
      <c r="G1613" s="52">
        <v>5387</v>
      </c>
      <c r="H1613" s="322">
        <f t="shared" si="26"/>
        <v>0</v>
      </c>
      <c r="I1613" s="36"/>
    </row>
    <row r="1614" spans="1:9" x14ac:dyDescent="0.25">
      <c r="A1614" s="269"/>
      <c r="B1614" s="264" t="s">
        <v>2257</v>
      </c>
      <c r="C1614" s="349" t="s">
        <v>3228</v>
      </c>
      <c r="D1614" s="266" t="s">
        <v>338</v>
      </c>
      <c r="E1614" s="310">
        <v>465</v>
      </c>
      <c r="F1614" s="39">
        <v>41783</v>
      </c>
      <c r="G1614" s="64">
        <v>465</v>
      </c>
      <c r="H1614" s="322">
        <f t="shared" si="26"/>
        <v>0</v>
      </c>
      <c r="I1614" s="36"/>
    </row>
    <row r="1615" spans="1:9" x14ac:dyDescent="0.25">
      <c r="A1615" s="269"/>
      <c r="B1615" s="264" t="s">
        <v>2258</v>
      </c>
      <c r="C1615" s="349" t="s">
        <v>3228</v>
      </c>
      <c r="D1615" s="266" t="s">
        <v>58</v>
      </c>
      <c r="E1615" s="310">
        <v>4127</v>
      </c>
      <c r="F1615" s="39">
        <v>41783</v>
      </c>
      <c r="G1615" s="64">
        <v>4127</v>
      </c>
      <c r="H1615" s="322">
        <f t="shared" si="26"/>
        <v>0</v>
      </c>
      <c r="I1615" s="36"/>
    </row>
    <row r="1616" spans="1:9" x14ac:dyDescent="0.25">
      <c r="A1616" s="269"/>
      <c r="B1616" s="264" t="s">
        <v>2259</v>
      </c>
      <c r="C1616" s="349" t="s">
        <v>3228</v>
      </c>
      <c r="D1616" s="266" t="s">
        <v>58</v>
      </c>
      <c r="E1616" s="310">
        <v>1646.5</v>
      </c>
      <c r="F1616" s="39">
        <v>41783</v>
      </c>
      <c r="G1616" s="64">
        <v>1646.5</v>
      </c>
      <c r="H1616" s="322">
        <f t="shared" si="26"/>
        <v>0</v>
      </c>
      <c r="I1616" s="36"/>
    </row>
    <row r="1617" spans="1:9" x14ac:dyDescent="0.25">
      <c r="A1617" s="269"/>
      <c r="B1617" s="264" t="s">
        <v>2260</v>
      </c>
      <c r="C1617" s="349" t="s">
        <v>3228</v>
      </c>
      <c r="D1617" s="266" t="s">
        <v>29</v>
      </c>
      <c r="E1617" s="310">
        <v>4092</v>
      </c>
      <c r="F1617" s="39">
        <v>41783</v>
      </c>
      <c r="G1617" s="64">
        <v>4092</v>
      </c>
      <c r="H1617" s="322">
        <f t="shared" si="26"/>
        <v>0</v>
      </c>
      <c r="I1617" s="36"/>
    </row>
    <row r="1618" spans="1:9" x14ac:dyDescent="0.25">
      <c r="A1618" s="269"/>
      <c r="B1618" s="264" t="s">
        <v>2261</v>
      </c>
      <c r="C1618" s="349" t="s">
        <v>3228</v>
      </c>
      <c r="D1618" s="266" t="s">
        <v>34</v>
      </c>
      <c r="E1618" s="310">
        <v>1814</v>
      </c>
      <c r="F1618" s="42" t="s">
        <v>3322</v>
      </c>
      <c r="G1618" s="64">
        <v>1814</v>
      </c>
      <c r="H1618" s="322">
        <f t="shared" si="26"/>
        <v>0</v>
      </c>
      <c r="I1618" s="36"/>
    </row>
    <row r="1619" spans="1:9" x14ac:dyDescent="0.25">
      <c r="A1619" s="269"/>
      <c r="B1619" s="264" t="s">
        <v>2262</v>
      </c>
      <c r="C1619" s="349" t="s">
        <v>3228</v>
      </c>
      <c r="D1619" s="266" t="s">
        <v>47</v>
      </c>
      <c r="E1619" s="310">
        <v>3067</v>
      </c>
      <c r="F1619" s="39">
        <v>41783</v>
      </c>
      <c r="G1619" s="64">
        <v>3067</v>
      </c>
      <c r="H1619" s="322">
        <f t="shared" si="26"/>
        <v>0</v>
      </c>
      <c r="I1619" s="36"/>
    </row>
    <row r="1620" spans="1:9" x14ac:dyDescent="0.25">
      <c r="A1620" s="269"/>
      <c r="B1620" s="264" t="s">
        <v>2263</v>
      </c>
      <c r="C1620" s="349" t="s">
        <v>3228</v>
      </c>
      <c r="D1620" s="266" t="s">
        <v>1793</v>
      </c>
      <c r="E1620" s="310">
        <v>586.29999999999995</v>
      </c>
      <c r="F1620" s="39">
        <v>41783</v>
      </c>
      <c r="G1620" s="64">
        <v>586.29999999999995</v>
      </c>
      <c r="H1620" s="322">
        <f t="shared" si="26"/>
        <v>0</v>
      </c>
      <c r="I1620" s="36"/>
    </row>
    <row r="1621" spans="1:9" x14ac:dyDescent="0.25">
      <c r="A1621" s="269"/>
      <c r="B1621" s="264" t="s">
        <v>2264</v>
      </c>
      <c r="C1621" s="349" t="s">
        <v>3228</v>
      </c>
      <c r="D1621" s="266" t="s">
        <v>3238</v>
      </c>
      <c r="E1621" s="310">
        <v>6298</v>
      </c>
      <c r="F1621" s="39">
        <v>41782</v>
      </c>
      <c r="G1621" s="52">
        <v>6298</v>
      </c>
      <c r="H1621" s="322">
        <f t="shared" si="26"/>
        <v>0</v>
      </c>
      <c r="I1621" s="40"/>
    </row>
    <row r="1622" spans="1:9" x14ac:dyDescent="0.25">
      <c r="A1622" s="269"/>
      <c r="B1622" s="264" t="s">
        <v>2265</v>
      </c>
      <c r="C1622" s="349" t="s">
        <v>3228</v>
      </c>
      <c r="D1622" s="266" t="s">
        <v>206</v>
      </c>
      <c r="E1622" s="310">
        <v>1173</v>
      </c>
      <c r="F1622" s="39">
        <v>41783</v>
      </c>
      <c r="G1622" s="64">
        <v>1173</v>
      </c>
      <c r="H1622" s="322">
        <f t="shared" si="26"/>
        <v>0</v>
      </c>
      <c r="I1622" s="36"/>
    </row>
    <row r="1623" spans="1:9" x14ac:dyDescent="0.25">
      <c r="A1623" s="269"/>
      <c r="B1623" s="264" t="s">
        <v>2266</v>
      </c>
      <c r="C1623" s="349" t="s">
        <v>3228</v>
      </c>
      <c r="D1623" s="266" t="s">
        <v>124</v>
      </c>
      <c r="E1623" s="310">
        <v>11058</v>
      </c>
      <c r="F1623" s="39">
        <v>41783</v>
      </c>
      <c r="G1623" s="64">
        <v>11058</v>
      </c>
      <c r="H1623" s="322">
        <f t="shared" si="26"/>
        <v>0</v>
      </c>
      <c r="I1623" s="36"/>
    </row>
    <row r="1624" spans="1:9" x14ac:dyDescent="0.25">
      <c r="A1624" s="269"/>
      <c r="B1624" s="264" t="s">
        <v>2267</v>
      </c>
      <c r="C1624" s="349" t="s">
        <v>3228</v>
      </c>
      <c r="D1624" s="266" t="s">
        <v>8</v>
      </c>
      <c r="E1624" s="310">
        <v>1818</v>
      </c>
      <c r="F1624" s="39">
        <v>41782</v>
      </c>
      <c r="G1624" s="52">
        <v>1818</v>
      </c>
      <c r="H1624" s="322">
        <f t="shared" si="26"/>
        <v>0</v>
      </c>
      <c r="I1624" s="36"/>
    </row>
    <row r="1625" spans="1:9" x14ac:dyDescent="0.25">
      <c r="A1625" s="269"/>
      <c r="B1625" s="264" t="s">
        <v>2268</v>
      </c>
      <c r="C1625" s="349" t="s">
        <v>3228</v>
      </c>
      <c r="D1625" s="266" t="s">
        <v>28</v>
      </c>
      <c r="E1625" s="310">
        <v>8295</v>
      </c>
      <c r="F1625" s="39">
        <v>41782</v>
      </c>
      <c r="G1625" s="52">
        <v>8295</v>
      </c>
      <c r="H1625" s="322">
        <f t="shared" si="26"/>
        <v>0</v>
      </c>
      <c r="I1625" s="36"/>
    </row>
    <row r="1626" spans="1:9" x14ac:dyDescent="0.25">
      <c r="A1626" s="269"/>
      <c r="B1626" s="264" t="s">
        <v>2269</v>
      </c>
      <c r="C1626" s="349" t="s">
        <v>3228</v>
      </c>
      <c r="D1626" s="266" t="s">
        <v>55</v>
      </c>
      <c r="E1626" s="310">
        <v>5214</v>
      </c>
      <c r="F1626" s="39">
        <v>41782</v>
      </c>
      <c r="G1626" s="52">
        <v>5214</v>
      </c>
      <c r="H1626" s="322">
        <f t="shared" si="26"/>
        <v>0</v>
      </c>
      <c r="I1626" s="36"/>
    </row>
    <row r="1627" spans="1:9" x14ac:dyDescent="0.25">
      <c r="A1627" s="269"/>
      <c r="B1627" s="264" t="s">
        <v>2271</v>
      </c>
      <c r="C1627" s="349" t="s">
        <v>3228</v>
      </c>
      <c r="D1627" s="266" t="s">
        <v>130</v>
      </c>
      <c r="E1627" s="310">
        <v>6735.5</v>
      </c>
      <c r="F1627" s="39">
        <v>41783</v>
      </c>
      <c r="G1627" s="52">
        <v>6735.5</v>
      </c>
      <c r="H1627" s="322">
        <f t="shared" si="26"/>
        <v>0</v>
      </c>
      <c r="I1627" s="36"/>
    </row>
    <row r="1628" spans="1:9" x14ac:dyDescent="0.25">
      <c r="A1628" s="269"/>
      <c r="B1628" s="264" t="s">
        <v>2272</v>
      </c>
      <c r="C1628" s="349" t="s">
        <v>3228</v>
      </c>
      <c r="D1628" s="266" t="s">
        <v>36</v>
      </c>
      <c r="E1628" s="310">
        <v>34944</v>
      </c>
      <c r="F1628" s="55" t="s">
        <v>3323</v>
      </c>
      <c r="G1628" s="52">
        <v>34944</v>
      </c>
      <c r="H1628" s="322">
        <f t="shared" si="26"/>
        <v>0</v>
      </c>
      <c r="I1628" s="36"/>
    </row>
    <row r="1629" spans="1:9" x14ac:dyDescent="0.25">
      <c r="A1629" s="269"/>
      <c r="B1629" s="264" t="s">
        <v>2273</v>
      </c>
      <c r="C1629" s="349" t="s">
        <v>3228</v>
      </c>
      <c r="D1629" s="273" t="s">
        <v>3129</v>
      </c>
      <c r="E1629" s="318">
        <v>0</v>
      </c>
      <c r="F1629" s="39"/>
      <c r="G1629" s="52"/>
      <c r="H1629" s="322">
        <f t="shared" si="26"/>
        <v>0</v>
      </c>
      <c r="I1629" s="36"/>
    </row>
    <row r="1630" spans="1:9" x14ac:dyDescent="0.25">
      <c r="A1630" s="269"/>
      <c r="B1630" s="264" t="s">
        <v>2275</v>
      </c>
      <c r="C1630" s="349" t="s">
        <v>3228</v>
      </c>
      <c r="D1630" s="266" t="s">
        <v>250</v>
      </c>
      <c r="E1630" s="310">
        <v>12969</v>
      </c>
      <c r="F1630" s="39">
        <v>41783</v>
      </c>
      <c r="G1630" s="52">
        <v>12969</v>
      </c>
      <c r="H1630" s="322">
        <f t="shared" si="26"/>
        <v>0</v>
      </c>
      <c r="I1630" s="36"/>
    </row>
    <row r="1631" spans="1:9" x14ac:dyDescent="0.25">
      <c r="A1631" s="269"/>
      <c r="B1631" s="264" t="s">
        <v>2276</v>
      </c>
      <c r="C1631" s="349" t="s">
        <v>3228</v>
      </c>
      <c r="D1631" s="266" t="s">
        <v>32</v>
      </c>
      <c r="E1631" s="310">
        <v>9851</v>
      </c>
      <c r="F1631" s="39">
        <v>41783</v>
      </c>
      <c r="G1631" s="52">
        <v>9851</v>
      </c>
      <c r="H1631" s="322">
        <f t="shared" si="26"/>
        <v>0</v>
      </c>
      <c r="I1631" s="36"/>
    </row>
    <row r="1632" spans="1:9" x14ac:dyDescent="0.25">
      <c r="A1632" s="269"/>
      <c r="B1632" s="264" t="s">
        <v>2277</v>
      </c>
      <c r="C1632" s="349" t="s">
        <v>3228</v>
      </c>
      <c r="D1632" s="266" t="s">
        <v>137</v>
      </c>
      <c r="E1632" s="310">
        <v>4940</v>
      </c>
      <c r="F1632" s="42" t="s">
        <v>3460</v>
      </c>
      <c r="G1632" s="52">
        <v>4940</v>
      </c>
      <c r="H1632" s="322">
        <f t="shared" si="26"/>
        <v>0</v>
      </c>
      <c r="I1632" s="36"/>
    </row>
    <row r="1633" spans="1:9" x14ac:dyDescent="0.25">
      <c r="A1633" s="269"/>
      <c r="B1633" s="264" t="s">
        <v>2279</v>
      </c>
      <c r="C1633" s="349" t="s">
        <v>3228</v>
      </c>
      <c r="D1633" s="266" t="s">
        <v>54</v>
      </c>
      <c r="E1633" s="310">
        <v>12405</v>
      </c>
      <c r="F1633" s="39">
        <v>41783</v>
      </c>
      <c r="G1633" s="52">
        <v>12405</v>
      </c>
      <c r="H1633" s="322">
        <f t="shared" si="26"/>
        <v>0</v>
      </c>
      <c r="I1633" s="36"/>
    </row>
    <row r="1634" spans="1:9" x14ac:dyDescent="0.25">
      <c r="A1634" s="269"/>
      <c r="B1634" s="264" t="s">
        <v>2280</v>
      </c>
      <c r="C1634" s="349" t="s">
        <v>3228</v>
      </c>
      <c r="D1634" s="266" t="s">
        <v>2427</v>
      </c>
      <c r="E1634" s="310">
        <v>415</v>
      </c>
      <c r="F1634" s="39">
        <v>41783</v>
      </c>
      <c r="G1634" s="52">
        <v>415</v>
      </c>
      <c r="H1634" s="322">
        <f t="shared" si="26"/>
        <v>0</v>
      </c>
      <c r="I1634" s="36"/>
    </row>
    <row r="1635" spans="1:9" x14ac:dyDescent="0.25">
      <c r="A1635" s="269"/>
      <c r="B1635" s="264" t="s">
        <v>2281</v>
      </c>
      <c r="C1635" s="349" t="s">
        <v>3228</v>
      </c>
      <c r="D1635" s="266" t="s">
        <v>12</v>
      </c>
      <c r="E1635" s="310">
        <v>38511.5</v>
      </c>
      <c r="F1635" s="39">
        <v>41782</v>
      </c>
      <c r="G1635" s="52">
        <v>38511.5</v>
      </c>
      <c r="H1635" s="322">
        <f t="shared" si="26"/>
        <v>0</v>
      </c>
      <c r="I1635" s="36"/>
    </row>
    <row r="1636" spans="1:9" x14ac:dyDescent="0.25">
      <c r="A1636" s="269"/>
      <c r="B1636" s="264" t="s">
        <v>2282</v>
      </c>
      <c r="C1636" s="349" t="s">
        <v>3228</v>
      </c>
      <c r="D1636" s="266" t="s">
        <v>188</v>
      </c>
      <c r="E1636" s="310">
        <v>6671</v>
      </c>
      <c r="F1636" s="39">
        <v>41782</v>
      </c>
      <c r="G1636" s="52">
        <v>6671</v>
      </c>
      <c r="H1636" s="322">
        <f t="shared" si="26"/>
        <v>0</v>
      </c>
      <c r="I1636" s="36"/>
    </row>
    <row r="1637" spans="1:9" x14ac:dyDescent="0.25">
      <c r="A1637" s="269"/>
      <c r="B1637" s="264" t="s">
        <v>2283</v>
      </c>
      <c r="C1637" s="349" t="s">
        <v>3228</v>
      </c>
      <c r="D1637" s="266" t="s">
        <v>29</v>
      </c>
      <c r="E1637" s="310">
        <v>1148</v>
      </c>
      <c r="F1637" s="39">
        <v>41783</v>
      </c>
      <c r="G1637" s="52">
        <v>1148</v>
      </c>
      <c r="H1637" s="322">
        <f t="shared" si="26"/>
        <v>0</v>
      </c>
      <c r="I1637" s="36"/>
    </row>
    <row r="1638" spans="1:9" x14ac:dyDescent="0.25">
      <c r="A1638" s="269"/>
      <c r="B1638" s="264" t="s">
        <v>2284</v>
      </c>
      <c r="C1638" s="349" t="s">
        <v>3228</v>
      </c>
      <c r="D1638" s="266" t="s">
        <v>366</v>
      </c>
      <c r="E1638" s="310">
        <v>2488.5</v>
      </c>
      <c r="F1638" s="39">
        <v>41782</v>
      </c>
      <c r="G1638" s="52">
        <v>2488.5</v>
      </c>
      <c r="H1638" s="322">
        <f t="shared" si="26"/>
        <v>0</v>
      </c>
      <c r="I1638" s="36"/>
    </row>
    <row r="1639" spans="1:9" x14ac:dyDescent="0.25">
      <c r="A1639" s="269"/>
      <c r="B1639" s="264" t="s">
        <v>2285</v>
      </c>
      <c r="C1639" s="349" t="s">
        <v>3228</v>
      </c>
      <c r="D1639" s="266" t="s">
        <v>22</v>
      </c>
      <c r="E1639" s="310">
        <v>9240</v>
      </c>
      <c r="F1639" s="39">
        <v>41787</v>
      </c>
      <c r="G1639" s="52">
        <v>9240</v>
      </c>
      <c r="H1639" s="322">
        <f t="shared" si="26"/>
        <v>0</v>
      </c>
      <c r="I1639" s="36"/>
    </row>
    <row r="1640" spans="1:9" x14ac:dyDescent="0.25">
      <c r="A1640" s="269"/>
      <c r="B1640" s="264" t="s">
        <v>2286</v>
      </c>
      <c r="C1640" s="349" t="s">
        <v>3228</v>
      </c>
      <c r="D1640" s="266" t="s">
        <v>163</v>
      </c>
      <c r="E1640" s="310">
        <v>3434.5</v>
      </c>
      <c r="F1640" s="39">
        <v>41782</v>
      </c>
      <c r="G1640" s="52">
        <v>3434.5</v>
      </c>
      <c r="H1640" s="322">
        <f t="shared" si="26"/>
        <v>0</v>
      </c>
      <c r="I1640" s="36"/>
    </row>
    <row r="1641" spans="1:9" x14ac:dyDescent="0.25">
      <c r="A1641" s="269"/>
      <c r="B1641" s="264" t="s">
        <v>2287</v>
      </c>
      <c r="C1641" s="349" t="s">
        <v>3228</v>
      </c>
      <c r="D1641" s="266" t="s">
        <v>502</v>
      </c>
      <c r="E1641" s="310">
        <v>336</v>
      </c>
      <c r="F1641" s="39">
        <v>41782</v>
      </c>
      <c r="G1641" s="52">
        <v>336</v>
      </c>
      <c r="H1641" s="322">
        <f t="shared" si="26"/>
        <v>0</v>
      </c>
      <c r="I1641" s="36"/>
    </row>
    <row r="1642" spans="1:9" x14ac:dyDescent="0.25">
      <c r="A1642" s="269"/>
      <c r="B1642" s="264" t="s">
        <v>2289</v>
      </c>
      <c r="C1642" s="349" t="s">
        <v>3228</v>
      </c>
      <c r="D1642" s="266" t="s">
        <v>149</v>
      </c>
      <c r="E1642" s="310">
        <v>6720</v>
      </c>
      <c r="F1642" s="55" t="s">
        <v>3324</v>
      </c>
      <c r="G1642" s="52">
        <v>6720</v>
      </c>
      <c r="H1642" s="322">
        <f t="shared" si="26"/>
        <v>0</v>
      </c>
      <c r="I1642" s="36"/>
    </row>
    <row r="1643" spans="1:9" x14ac:dyDescent="0.25">
      <c r="A1643" s="269"/>
      <c r="B1643" s="264" t="s">
        <v>2290</v>
      </c>
      <c r="C1643" s="349" t="s">
        <v>3228</v>
      </c>
      <c r="D1643" s="266" t="s">
        <v>955</v>
      </c>
      <c r="E1643" s="310">
        <v>9750</v>
      </c>
      <c r="F1643" s="39">
        <v>41783</v>
      </c>
      <c r="G1643" s="64">
        <v>9750</v>
      </c>
      <c r="H1643" s="322">
        <f t="shared" si="26"/>
        <v>0</v>
      </c>
      <c r="I1643" s="36"/>
    </row>
    <row r="1644" spans="1:9" x14ac:dyDescent="0.25">
      <c r="A1644" s="269"/>
      <c r="B1644" s="264" t="s">
        <v>2292</v>
      </c>
      <c r="C1644" s="349" t="s">
        <v>3228</v>
      </c>
      <c r="D1644" s="266" t="s">
        <v>99</v>
      </c>
      <c r="E1644" s="310">
        <v>871</v>
      </c>
      <c r="F1644" s="39">
        <v>41783</v>
      </c>
      <c r="G1644" s="64">
        <v>871</v>
      </c>
      <c r="H1644" s="322">
        <f t="shared" si="26"/>
        <v>0</v>
      </c>
    </row>
    <row r="1645" spans="1:9" x14ac:dyDescent="0.25">
      <c r="A1645" s="263"/>
      <c r="B1645" s="264" t="s">
        <v>2293</v>
      </c>
      <c r="C1645" s="349" t="s">
        <v>3228</v>
      </c>
      <c r="D1645" s="266" t="s">
        <v>83</v>
      </c>
      <c r="E1645" s="310">
        <v>1399</v>
      </c>
      <c r="F1645" s="39">
        <v>41783</v>
      </c>
      <c r="G1645" s="64">
        <v>1399</v>
      </c>
      <c r="H1645" s="322">
        <f t="shared" si="26"/>
        <v>0</v>
      </c>
    </row>
    <row r="1646" spans="1:9" x14ac:dyDescent="0.25">
      <c r="A1646" s="269"/>
      <c r="B1646" s="264" t="s">
        <v>2294</v>
      </c>
      <c r="C1646" s="349" t="s">
        <v>3228</v>
      </c>
      <c r="D1646" s="266" t="s">
        <v>468</v>
      </c>
      <c r="E1646" s="310">
        <v>3725.5</v>
      </c>
      <c r="F1646" s="55" t="s">
        <v>3325</v>
      </c>
      <c r="G1646" s="52">
        <v>3725.5</v>
      </c>
      <c r="H1646" s="322">
        <f t="shared" si="26"/>
        <v>0</v>
      </c>
      <c r="I1646" s="36"/>
    </row>
    <row r="1647" spans="1:9" x14ac:dyDescent="0.25">
      <c r="A1647" s="269"/>
      <c r="B1647" s="264" t="s">
        <v>2295</v>
      </c>
      <c r="C1647" s="349" t="s">
        <v>3228</v>
      </c>
      <c r="D1647" s="266" t="s">
        <v>193</v>
      </c>
      <c r="E1647" s="310">
        <v>400</v>
      </c>
      <c r="F1647" s="39">
        <v>41783</v>
      </c>
      <c r="G1647" s="64">
        <v>400</v>
      </c>
      <c r="H1647" s="322">
        <f t="shared" si="26"/>
        <v>0</v>
      </c>
      <c r="I1647" s="36"/>
    </row>
    <row r="1648" spans="1:9" x14ac:dyDescent="0.25">
      <c r="A1648" s="269"/>
      <c r="B1648" s="264" t="s">
        <v>2296</v>
      </c>
      <c r="C1648" s="349" t="s">
        <v>3228</v>
      </c>
      <c r="D1648" s="266" t="s">
        <v>8</v>
      </c>
      <c r="E1648" s="310">
        <v>481</v>
      </c>
      <c r="F1648" s="39">
        <v>41782</v>
      </c>
      <c r="G1648" s="52">
        <v>481</v>
      </c>
      <c r="H1648" s="322">
        <f t="shared" si="26"/>
        <v>0</v>
      </c>
      <c r="I1648" s="36"/>
    </row>
    <row r="1649" spans="1:9" x14ac:dyDescent="0.25">
      <c r="A1649" s="269"/>
      <c r="B1649" s="264" t="s">
        <v>2297</v>
      </c>
      <c r="C1649" s="349" t="s">
        <v>3228</v>
      </c>
      <c r="D1649" s="266" t="s">
        <v>3326</v>
      </c>
      <c r="E1649" s="310">
        <v>512</v>
      </c>
      <c r="F1649" s="39">
        <v>41783</v>
      </c>
      <c r="G1649" s="64">
        <v>512</v>
      </c>
      <c r="H1649" s="322">
        <f t="shared" si="26"/>
        <v>0</v>
      </c>
      <c r="I1649" s="36"/>
    </row>
    <row r="1650" spans="1:9" x14ac:dyDescent="0.25">
      <c r="A1650" s="269"/>
      <c r="B1650" s="264" t="s">
        <v>2298</v>
      </c>
      <c r="C1650" s="349" t="s">
        <v>3228</v>
      </c>
      <c r="D1650" s="266" t="s">
        <v>571</v>
      </c>
      <c r="E1650" s="310">
        <v>2430</v>
      </c>
      <c r="F1650" s="39">
        <v>41783</v>
      </c>
      <c r="G1650" s="64">
        <v>2430</v>
      </c>
      <c r="H1650" s="322">
        <f t="shared" si="26"/>
        <v>0</v>
      </c>
      <c r="I1650" s="36"/>
    </row>
    <row r="1651" spans="1:9" x14ac:dyDescent="0.25">
      <c r="A1651" s="269"/>
      <c r="B1651" s="264" t="s">
        <v>2300</v>
      </c>
      <c r="C1651" s="349" t="s">
        <v>3228</v>
      </c>
      <c r="D1651" s="266" t="s">
        <v>233</v>
      </c>
      <c r="E1651" s="310">
        <v>678</v>
      </c>
      <c r="F1651" s="39">
        <v>41783</v>
      </c>
      <c r="G1651" s="64">
        <v>678</v>
      </c>
      <c r="H1651" s="322">
        <f t="shared" si="26"/>
        <v>0</v>
      </c>
      <c r="I1651" s="36"/>
    </row>
    <row r="1652" spans="1:9" x14ac:dyDescent="0.25">
      <c r="A1652" s="269"/>
      <c r="B1652" s="264" t="s">
        <v>2301</v>
      </c>
      <c r="C1652" s="349" t="s">
        <v>3228</v>
      </c>
      <c r="D1652" s="266" t="s">
        <v>80</v>
      </c>
      <c r="E1652" s="310">
        <v>2459</v>
      </c>
      <c r="F1652" s="39">
        <v>41783</v>
      </c>
      <c r="G1652" s="64">
        <v>2459</v>
      </c>
      <c r="H1652" s="322">
        <f t="shared" si="26"/>
        <v>0</v>
      </c>
      <c r="I1652" s="36"/>
    </row>
    <row r="1653" spans="1:9" x14ac:dyDescent="0.25">
      <c r="A1653" s="269"/>
      <c r="B1653" s="264" t="s">
        <v>2303</v>
      </c>
      <c r="C1653" s="349" t="s">
        <v>3228</v>
      </c>
      <c r="D1653" s="266" t="s">
        <v>99</v>
      </c>
      <c r="E1653" s="310">
        <v>7301.5</v>
      </c>
      <c r="F1653" s="39">
        <v>41783</v>
      </c>
      <c r="G1653" s="64">
        <v>7301.5</v>
      </c>
      <c r="H1653" s="322">
        <f t="shared" si="26"/>
        <v>0</v>
      </c>
      <c r="I1653" s="36"/>
    </row>
    <row r="1654" spans="1:9" x14ac:dyDescent="0.25">
      <c r="A1654" s="269"/>
      <c r="B1654" s="264" t="s">
        <v>2304</v>
      </c>
      <c r="C1654" s="349" t="s">
        <v>3228</v>
      </c>
      <c r="D1654" s="266" t="s">
        <v>20</v>
      </c>
      <c r="E1654" s="310">
        <v>5700</v>
      </c>
      <c r="F1654" s="63" t="s">
        <v>3327</v>
      </c>
      <c r="G1654" s="52">
        <v>5700</v>
      </c>
      <c r="H1654" s="322">
        <f t="shared" si="26"/>
        <v>0</v>
      </c>
      <c r="I1654" s="36"/>
    </row>
    <row r="1655" spans="1:9" x14ac:dyDescent="0.25">
      <c r="A1655" s="269"/>
      <c r="B1655" s="264" t="s">
        <v>2305</v>
      </c>
      <c r="C1655" s="349" t="s">
        <v>3228</v>
      </c>
      <c r="D1655" s="266" t="s">
        <v>307</v>
      </c>
      <c r="E1655" s="310">
        <v>4802.5</v>
      </c>
      <c r="F1655" s="39">
        <v>41783</v>
      </c>
      <c r="G1655" s="64">
        <v>4802.5</v>
      </c>
      <c r="H1655" s="322">
        <f t="shared" si="26"/>
        <v>0</v>
      </c>
      <c r="I1655" s="36"/>
    </row>
    <row r="1656" spans="1:9" x14ac:dyDescent="0.25">
      <c r="A1656" s="269"/>
      <c r="B1656" s="264" t="s">
        <v>2307</v>
      </c>
      <c r="C1656" s="349" t="s">
        <v>3228</v>
      </c>
      <c r="D1656" s="266" t="s">
        <v>959</v>
      </c>
      <c r="E1656" s="310">
        <v>5707.5</v>
      </c>
      <c r="F1656" s="39">
        <v>41783</v>
      </c>
      <c r="G1656" s="64">
        <v>5707.5</v>
      </c>
      <c r="H1656" s="322">
        <f t="shared" si="26"/>
        <v>0</v>
      </c>
      <c r="I1656" s="20"/>
    </row>
    <row r="1657" spans="1:9" x14ac:dyDescent="0.25">
      <c r="A1657" s="269"/>
      <c r="B1657" s="264" t="s">
        <v>2309</v>
      </c>
      <c r="C1657" s="349" t="s">
        <v>3228</v>
      </c>
      <c r="D1657" s="266" t="s">
        <v>78</v>
      </c>
      <c r="E1657" s="310">
        <v>2793.5</v>
      </c>
      <c r="F1657" s="39">
        <v>41783</v>
      </c>
      <c r="G1657" s="64">
        <v>2793.5</v>
      </c>
      <c r="H1657" s="322">
        <f t="shared" si="26"/>
        <v>0</v>
      </c>
      <c r="I1657" s="36"/>
    </row>
    <row r="1658" spans="1:9" x14ac:dyDescent="0.25">
      <c r="A1658" s="269"/>
      <c r="B1658" s="264" t="s">
        <v>2310</v>
      </c>
      <c r="C1658" s="349" t="s">
        <v>3228</v>
      </c>
      <c r="D1658" s="266" t="s">
        <v>545</v>
      </c>
      <c r="E1658" s="310">
        <v>8494.5</v>
      </c>
      <c r="F1658" s="39">
        <v>41783</v>
      </c>
      <c r="G1658" s="64">
        <v>8494.5</v>
      </c>
      <c r="H1658" s="322">
        <f t="shared" si="26"/>
        <v>0</v>
      </c>
      <c r="I1658" s="20"/>
    </row>
    <row r="1659" spans="1:9" x14ac:dyDescent="0.25">
      <c r="A1659" s="269"/>
      <c r="B1659" s="264" t="s">
        <v>2312</v>
      </c>
      <c r="C1659" s="349" t="s">
        <v>3228</v>
      </c>
      <c r="D1659" s="266" t="s">
        <v>168</v>
      </c>
      <c r="E1659" s="310">
        <v>4691.5</v>
      </c>
      <c r="F1659" s="39">
        <v>41782</v>
      </c>
      <c r="G1659" s="52">
        <v>4691.5</v>
      </c>
      <c r="H1659" s="322">
        <f t="shared" si="26"/>
        <v>0</v>
      </c>
      <c r="I1659" s="36"/>
    </row>
    <row r="1660" spans="1:9" x14ac:dyDescent="0.25">
      <c r="A1660" s="269"/>
      <c r="B1660" s="264" t="s">
        <v>2314</v>
      </c>
      <c r="C1660" s="349" t="s">
        <v>3228</v>
      </c>
      <c r="D1660" s="266" t="s">
        <v>144</v>
      </c>
      <c r="E1660" s="310">
        <v>4545</v>
      </c>
      <c r="F1660" s="39">
        <v>41783</v>
      </c>
      <c r="G1660" s="52">
        <v>4545</v>
      </c>
      <c r="H1660" s="322">
        <f t="shared" si="26"/>
        <v>0</v>
      </c>
      <c r="I1660" s="36"/>
    </row>
    <row r="1661" spans="1:9" x14ac:dyDescent="0.25">
      <c r="A1661" s="269"/>
      <c r="B1661" s="264" t="s">
        <v>2315</v>
      </c>
      <c r="C1661" s="349" t="s">
        <v>3228</v>
      </c>
      <c r="D1661" s="266" t="s">
        <v>39</v>
      </c>
      <c r="E1661" s="310">
        <v>11426.5</v>
      </c>
      <c r="F1661" s="63" t="s">
        <v>3328</v>
      </c>
      <c r="G1661" s="52">
        <v>11426.5</v>
      </c>
      <c r="H1661" s="322">
        <f t="shared" si="26"/>
        <v>0</v>
      </c>
      <c r="I1661" s="36"/>
    </row>
    <row r="1662" spans="1:9" x14ac:dyDescent="0.25">
      <c r="A1662" s="269"/>
      <c r="B1662" s="264" t="s">
        <v>2316</v>
      </c>
      <c r="C1662" s="349" t="s">
        <v>3228</v>
      </c>
      <c r="D1662" s="266" t="s">
        <v>2603</v>
      </c>
      <c r="E1662" s="310">
        <v>37928</v>
      </c>
      <c r="F1662" s="329" t="s">
        <v>3456</v>
      </c>
      <c r="G1662" s="52">
        <v>37928</v>
      </c>
      <c r="H1662" s="322">
        <f t="shared" si="26"/>
        <v>0</v>
      </c>
      <c r="I1662" s="36"/>
    </row>
    <row r="1663" spans="1:9" x14ac:dyDescent="0.25">
      <c r="A1663" s="269"/>
      <c r="B1663" s="264" t="s">
        <v>2317</v>
      </c>
      <c r="C1663" s="349" t="s">
        <v>3228</v>
      </c>
      <c r="D1663" s="266" t="s">
        <v>346</v>
      </c>
      <c r="E1663" s="310">
        <v>4732</v>
      </c>
      <c r="F1663" s="39">
        <v>41783</v>
      </c>
      <c r="G1663" s="52">
        <v>4732</v>
      </c>
      <c r="H1663" s="322">
        <f t="shared" si="26"/>
        <v>0</v>
      </c>
      <c r="I1663" s="36"/>
    </row>
    <row r="1664" spans="1:9" x14ac:dyDescent="0.25">
      <c r="A1664" s="269"/>
      <c r="B1664" s="264" t="s">
        <v>2319</v>
      </c>
      <c r="C1664" s="349" t="s">
        <v>3228</v>
      </c>
      <c r="D1664" s="266" t="s">
        <v>1622</v>
      </c>
      <c r="E1664" s="310">
        <v>5827.6</v>
      </c>
      <c r="F1664" s="39">
        <v>41782</v>
      </c>
      <c r="G1664" s="52">
        <v>5827.6</v>
      </c>
      <c r="H1664" s="322">
        <f t="shared" si="26"/>
        <v>0</v>
      </c>
      <c r="I1664" s="36"/>
    </row>
    <row r="1665" spans="1:9" x14ac:dyDescent="0.25">
      <c r="A1665" s="269"/>
      <c r="B1665" s="264" t="s">
        <v>2320</v>
      </c>
      <c r="C1665" s="349" t="s">
        <v>3228</v>
      </c>
      <c r="D1665" s="266" t="s">
        <v>16</v>
      </c>
      <c r="E1665" s="310">
        <v>15705.5</v>
      </c>
      <c r="F1665" s="536"/>
      <c r="G1665" s="506"/>
      <c r="H1665" s="322">
        <f t="shared" si="26"/>
        <v>15705.5</v>
      </c>
      <c r="I1665" s="36"/>
    </row>
    <row r="1666" spans="1:9" x14ac:dyDescent="0.25">
      <c r="A1666" s="269"/>
      <c r="B1666" s="264" t="s">
        <v>2321</v>
      </c>
      <c r="C1666" s="349" t="s">
        <v>3228</v>
      </c>
      <c r="D1666" s="266" t="s">
        <v>147</v>
      </c>
      <c r="E1666" s="310">
        <v>23509</v>
      </c>
      <c r="F1666" s="39">
        <v>41782</v>
      </c>
      <c r="G1666" s="52">
        <v>23509</v>
      </c>
      <c r="H1666" s="322">
        <f t="shared" si="26"/>
        <v>0</v>
      </c>
      <c r="I1666" s="36"/>
    </row>
    <row r="1667" spans="1:9" x14ac:dyDescent="0.25">
      <c r="A1667" s="269"/>
      <c r="B1667" s="264" t="s">
        <v>2323</v>
      </c>
      <c r="C1667" s="349" t="s">
        <v>3228</v>
      </c>
      <c r="D1667" s="266" t="s">
        <v>8</v>
      </c>
      <c r="E1667" s="310">
        <v>1151</v>
      </c>
      <c r="F1667" s="39">
        <v>41782</v>
      </c>
      <c r="G1667" s="52">
        <v>1151</v>
      </c>
      <c r="H1667" s="322">
        <f t="shared" si="26"/>
        <v>0</v>
      </c>
      <c r="I1667" s="36"/>
    </row>
    <row r="1668" spans="1:9" x14ac:dyDescent="0.25">
      <c r="A1668" s="269"/>
      <c r="B1668" s="264" t="s">
        <v>2324</v>
      </c>
      <c r="C1668" s="349" t="s">
        <v>3228</v>
      </c>
      <c r="D1668" s="266" t="s">
        <v>74</v>
      </c>
      <c r="E1668" s="310">
        <v>1737</v>
      </c>
      <c r="F1668" s="39">
        <v>41782</v>
      </c>
      <c r="G1668" s="52">
        <v>1737</v>
      </c>
      <c r="H1668" s="322">
        <f t="shared" si="26"/>
        <v>0</v>
      </c>
      <c r="I1668" s="36"/>
    </row>
    <row r="1669" spans="1:9" x14ac:dyDescent="0.25">
      <c r="A1669" s="269"/>
      <c r="B1669" s="264" t="s">
        <v>2325</v>
      </c>
      <c r="C1669" s="349" t="s">
        <v>3228</v>
      </c>
      <c r="D1669" s="266" t="s">
        <v>149</v>
      </c>
      <c r="E1669" s="310">
        <v>9571</v>
      </c>
      <c r="F1669" s="39">
        <v>41783</v>
      </c>
      <c r="G1669" s="52">
        <v>9571</v>
      </c>
      <c r="H1669" s="322">
        <f t="shared" si="26"/>
        <v>0</v>
      </c>
      <c r="I1669" s="36"/>
    </row>
    <row r="1670" spans="1:9" x14ac:dyDescent="0.25">
      <c r="A1670" s="269"/>
      <c r="B1670" s="264" t="s">
        <v>2326</v>
      </c>
      <c r="C1670" s="349" t="s">
        <v>3228</v>
      </c>
      <c r="D1670" s="266" t="s">
        <v>74</v>
      </c>
      <c r="E1670" s="310">
        <v>4479</v>
      </c>
      <c r="F1670" s="39">
        <v>41782</v>
      </c>
      <c r="G1670" s="52">
        <v>4479</v>
      </c>
      <c r="H1670" s="322">
        <f t="shared" si="26"/>
        <v>0</v>
      </c>
      <c r="I1670" s="36"/>
    </row>
    <row r="1671" spans="1:9" x14ac:dyDescent="0.25">
      <c r="A1671" s="269"/>
      <c r="B1671" s="264" t="s">
        <v>2327</v>
      </c>
      <c r="C1671" s="349" t="s">
        <v>3228</v>
      </c>
      <c r="D1671" s="266" t="s">
        <v>136</v>
      </c>
      <c r="E1671" s="310">
        <v>2587.5</v>
      </c>
      <c r="F1671" s="39">
        <v>41782</v>
      </c>
      <c r="G1671" s="52">
        <v>2587.5</v>
      </c>
      <c r="H1671" s="322">
        <f t="shared" ref="H1671:H1734" si="27">E1671-G1671</f>
        <v>0</v>
      </c>
      <c r="I1671" s="36"/>
    </row>
    <row r="1672" spans="1:9" x14ac:dyDescent="0.25">
      <c r="A1672" s="269"/>
      <c r="B1672" s="264" t="s">
        <v>2328</v>
      </c>
      <c r="C1672" s="349" t="s">
        <v>3228</v>
      </c>
      <c r="D1672" s="266" t="s">
        <v>85</v>
      </c>
      <c r="E1672" s="310">
        <v>3807</v>
      </c>
      <c r="F1672" s="39">
        <v>41783</v>
      </c>
      <c r="G1672" s="52">
        <v>3807</v>
      </c>
      <c r="H1672" s="322">
        <f t="shared" si="27"/>
        <v>0</v>
      </c>
      <c r="I1672" s="36"/>
    </row>
    <row r="1673" spans="1:9" x14ac:dyDescent="0.25">
      <c r="A1673" s="269"/>
      <c r="B1673" s="264" t="s">
        <v>2330</v>
      </c>
      <c r="C1673" s="349" t="s">
        <v>3228</v>
      </c>
      <c r="D1673" s="266" t="s">
        <v>88</v>
      </c>
      <c r="E1673" s="310">
        <v>4939</v>
      </c>
      <c r="F1673" s="39">
        <v>41783</v>
      </c>
      <c r="G1673" s="52">
        <v>4939</v>
      </c>
      <c r="H1673" s="322">
        <f t="shared" si="27"/>
        <v>0</v>
      </c>
      <c r="I1673" s="36"/>
    </row>
    <row r="1674" spans="1:9" x14ac:dyDescent="0.25">
      <c r="A1674" s="269"/>
      <c r="B1674" s="264" t="s">
        <v>2331</v>
      </c>
      <c r="C1674" s="349" t="s">
        <v>3228</v>
      </c>
      <c r="D1674" s="266" t="s">
        <v>19</v>
      </c>
      <c r="E1674" s="310">
        <v>694757.5</v>
      </c>
      <c r="F1674" s="37"/>
      <c r="G1674" s="352"/>
      <c r="H1674" s="353">
        <f t="shared" si="27"/>
        <v>694757.5</v>
      </c>
      <c r="I1674" s="36"/>
    </row>
    <row r="1675" spans="1:9" x14ac:dyDescent="0.25">
      <c r="A1675" s="269"/>
      <c r="B1675" s="264" t="s">
        <v>2332</v>
      </c>
      <c r="C1675" s="349" t="s">
        <v>3228</v>
      </c>
      <c r="D1675" s="266" t="s">
        <v>697</v>
      </c>
      <c r="E1675" s="310">
        <v>2446</v>
      </c>
      <c r="F1675" s="525">
        <v>41783</v>
      </c>
      <c r="G1675" s="506">
        <v>2446</v>
      </c>
      <c r="H1675" s="322">
        <f t="shared" si="27"/>
        <v>0</v>
      </c>
      <c r="I1675" s="36"/>
    </row>
    <row r="1676" spans="1:9" x14ac:dyDescent="0.25">
      <c r="A1676" s="269"/>
      <c r="B1676" s="264" t="s">
        <v>2334</v>
      </c>
      <c r="C1676" s="349" t="s">
        <v>3228</v>
      </c>
      <c r="D1676" s="266" t="s">
        <v>502</v>
      </c>
      <c r="E1676" s="310">
        <v>680</v>
      </c>
      <c r="F1676" s="39">
        <v>41782</v>
      </c>
      <c r="G1676" s="52">
        <v>680</v>
      </c>
      <c r="H1676" s="322">
        <f t="shared" si="27"/>
        <v>0</v>
      </c>
      <c r="I1676" s="36"/>
    </row>
    <row r="1677" spans="1:9" x14ac:dyDescent="0.25">
      <c r="A1677" s="269"/>
      <c r="B1677" s="264" t="s">
        <v>2335</v>
      </c>
      <c r="C1677" s="349" t="s">
        <v>3228</v>
      </c>
      <c r="D1677" s="266" t="s">
        <v>133</v>
      </c>
      <c r="E1677" s="310">
        <v>39900</v>
      </c>
      <c r="F1677" s="55" t="s">
        <v>3329</v>
      </c>
      <c r="G1677" s="52">
        <v>39900</v>
      </c>
      <c r="H1677" s="322">
        <f t="shared" si="27"/>
        <v>0</v>
      </c>
      <c r="I1677" s="36"/>
    </row>
    <row r="1678" spans="1:9" x14ac:dyDescent="0.25">
      <c r="A1678" s="269"/>
      <c r="B1678" s="264" t="s">
        <v>2336</v>
      </c>
      <c r="C1678" s="349" t="s">
        <v>3228</v>
      </c>
      <c r="D1678" s="266" t="s">
        <v>147</v>
      </c>
      <c r="E1678" s="310">
        <v>1680</v>
      </c>
      <c r="F1678" s="39">
        <v>41787</v>
      </c>
      <c r="G1678" s="52">
        <v>1680</v>
      </c>
      <c r="H1678" s="322">
        <f t="shared" si="27"/>
        <v>0</v>
      </c>
      <c r="I1678" s="36"/>
    </row>
    <row r="1679" spans="1:9" x14ac:dyDescent="0.25">
      <c r="A1679" s="269"/>
      <c r="B1679" s="264" t="s">
        <v>2337</v>
      </c>
      <c r="C1679" s="349" t="s">
        <v>3228</v>
      </c>
      <c r="D1679" s="266" t="s">
        <v>137</v>
      </c>
      <c r="E1679" s="310">
        <v>1828</v>
      </c>
      <c r="F1679" s="390" t="s">
        <v>3330</v>
      </c>
      <c r="G1679" s="52">
        <v>1828</v>
      </c>
      <c r="H1679" s="322">
        <f t="shared" si="27"/>
        <v>0</v>
      </c>
      <c r="I1679" s="36"/>
    </row>
    <row r="1680" spans="1:9" x14ac:dyDescent="0.25">
      <c r="A1680" s="269"/>
      <c r="B1680" s="264" t="s">
        <v>2338</v>
      </c>
      <c r="C1680" s="349" t="s">
        <v>3228</v>
      </c>
      <c r="D1680" s="20" t="s">
        <v>3331</v>
      </c>
      <c r="E1680" s="315">
        <v>309</v>
      </c>
      <c r="F1680" s="39">
        <v>41782</v>
      </c>
      <c r="G1680" s="52">
        <v>309</v>
      </c>
      <c r="H1680" s="322">
        <f t="shared" si="27"/>
        <v>0</v>
      </c>
      <c r="I1680" s="36"/>
    </row>
    <row r="1681" spans="1:9" x14ac:dyDescent="0.25">
      <c r="A1681" s="269"/>
      <c r="B1681" s="264" t="s">
        <v>2339</v>
      </c>
      <c r="C1681" s="349" t="s">
        <v>3228</v>
      </c>
      <c r="D1681" s="266" t="s">
        <v>772</v>
      </c>
      <c r="E1681" s="310">
        <v>891</v>
      </c>
      <c r="F1681" s="39">
        <v>41782</v>
      </c>
      <c r="G1681" s="52">
        <v>891</v>
      </c>
      <c r="H1681" s="322">
        <f t="shared" si="27"/>
        <v>0</v>
      </c>
      <c r="I1681" s="36"/>
    </row>
    <row r="1682" spans="1:9" x14ac:dyDescent="0.25">
      <c r="A1682" s="269"/>
      <c r="B1682" s="264" t="s">
        <v>2340</v>
      </c>
      <c r="C1682" s="349" t="s">
        <v>3228</v>
      </c>
      <c r="D1682" s="266" t="s">
        <v>98</v>
      </c>
      <c r="E1682" s="310">
        <v>9897.5</v>
      </c>
      <c r="F1682" s="55" t="s">
        <v>3332</v>
      </c>
      <c r="G1682" s="52">
        <v>9897.5</v>
      </c>
      <c r="H1682" s="322">
        <f t="shared" si="27"/>
        <v>0</v>
      </c>
      <c r="I1682" s="36"/>
    </row>
    <row r="1683" spans="1:9" x14ac:dyDescent="0.25">
      <c r="A1683" s="269"/>
      <c r="B1683" s="264" t="s">
        <v>2342</v>
      </c>
      <c r="C1683" s="349" t="s">
        <v>3228</v>
      </c>
      <c r="D1683" s="266" t="s">
        <v>68</v>
      </c>
      <c r="E1683" s="310">
        <v>3123</v>
      </c>
      <c r="F1683" s="39">
        <v>41783</v>
      </c>
      <c r="G1683" s="52">
        <v>3123</v>
      </c>
      <c r="H1683" s="322">
        <f t="shared" si="27"/>
        <v>0</v>
      </c>
      <c r="I1683" s="36"/>
    </row>
    <row r="1684" spans="1:9" x14ac:dyDescent="0.25">
      <c r="A1684" s="269"/>
      <c r="B1684" s="264" t="s">
        <v>2343</v>
      </c>
      <c r="C1684" s="349" t="s">
        <v>3228</v>
      </c>
      <c r="D1684" s="266" t="s">
        <v>1057</v>
      </c>
      <c r="E1684" s="310">
        <v>203</v>
      </c>
      <c r="F1684" s="39">
        <v>41782</v>
      </c>
      <c r="G1684" s="52">
        <v>203</v>
      </c>
      <c r="H1684" s="322">
        <f t="shared" si="27"/>
        <v>0</v>
      </c>
      <c r="I1684" s="36"/>
    </row>
    <row r="1685" spans="1:9" x14ac:dyDescent="0.25">
      <c r="A1685" s="269"/>
      <c r="B1685" s="264" t="s">
        <v>2344</v>
      </c>
      <c r="C1685" s="349" t="s">
        <v>3228</v>
      </c>
      <c r="D1685" s="266" t="s">
        <v>62</v>
      </c>
      <c r="E1685" s="310">
        <v>17951</v>
      </c>
      <c r="F1685" s="39">
        <v>41784</v>
      </c>
      <c r="G1685" s="52">
        <v>17951</v>
      </c>
      <c r="H1685" s="322">
        <f t="shared" si="27"/>
        <v>0</v>
      </c>
      <c r="I1685" s="36"/>
    </row>
    <row r="1686" spans="1:9" x14ac:dyDescent="0.25">
      <c r="A1686" s="269"/>
      <c r="B1686" s="264" t="s">
        <v>2345</v>
      </c>
      <c r="C1686" s="349" t="s">
        <v>3228</v>
      </c>
      <c r="D1686" s="266" t="s">
        <v>3333</v>
      </c>
      <c r="E1686" s="310">
        <v>9667.5</v>
      </c>
      <c r="F1686" s="39">
        <v>41783</v>
      </c>
      <c r="G1686" s="52">
        <v>9667.5</v>
      </c>
      <c r="H1686" s="322">
        <f t="shared" si="27"/>
        <v>0</v>
      </c>
      <c r="I1686" s="36"/>
    </row>
    <row r="1687" spans="1:9" x14ac:dyDescent="0.25">
      <c r="A1687" s="269"/>
      <c r="B1687" s="264" t="s">
        <v>2347</v>
      </c>
      <c r="C1687" s="349" t="s">
        <v>3228</v>
      </c>
      <c r="D1687" s="266" t="s">
        <v>3222</v>
      </c>
      <c r="E1687" s="310">
        <v>2937</v>
      </c>
      <c r="F1687" s="39">
        <v>41782</v>
      </c>
      <c r="G1687" s="52">
        <v>2937</v>
      </c>
      <c r="H1687" s="322">
        <f t="shared" si="27"/>
        <v>0</v>
      </c>
      <c r="I1687" s="36"/>
    </row>
    <row r="1688" spans="1:9" x14ac:dyDescent="0.25">
      <c r="A1688" s="269"/>
      <c r="B1688" s="264" t="s">
        <v>2348</v>
      </c>
      <c r="C1688" s="349" t="s">
        <v>3228</v>
      </c>
      <c r="D1688" s="266" t="s">
        <v>180</v>
      </c>
      <c r="E1688" s="310">
        <v>470</v>
      </c>
      <c r="F1688" s="39">
        <v>41782</v>
      </c>
      <c r="G1688" s="52">
        <v>470</v>
      </c>
      <c r="H1688" s="322">
        <f t="shared" si="27"/>
        <v>0</v>
      </c>
      <c r="I1688" s="36"/>
    </row>
    <row r="1689" spans="1:9" x14ac:dyDescent="0.25">
      <c r="A1689" s="269"/>
      <c r="B1689" s="264" t="s">
        <v>2349</v>
      </c>
      <c r="C1689" s="349" t="s">
        <v>3228</v>
      </c>
      <c r="D1689" s="266" t="s">
        <v>8</v>
      </c>
      <c r="E1689" s="310">
        <v>571</v>
      </c>
      <c r="F1689" s="39">
        <v>41782</v>
      </c>
      <c r="G1689" s="52">
        <v>571</v>
      </c>
      <c r="H1689" s="322">
        <f t="shared" si="27"/>
        <v>0</v>
      </c>
      <c r="I1689" s="36"/>
    </row>
    <row r="1690" spans="1:9" x14ac:dyDescent="0.25">
      <c r="A1690" s="269">
        <v>41783</v>
      </c>
      <c r="B1690" s="264" t="s">
        <v>2350</v>
      </c>
      <c r="C1690" s="349" t="s">
        <v>3228</v>
      </c>
      <c r="D1690" s="266" t="s">
        <v>14</v>
      </c>
      <c r="E1690" s="310">
        <v>5300</v>
      </c>
      <c r="F1690" s="39">
        <v>41783</v>
      </c>
      <c r="G1690" s="52">
        <v>5300</v>
      </c>
      <c r="H1690" s="322">
        <f t="shared" si="27"/>
        <v>0</v>
      </c>
      <c r="I1690" s="266" t="s">
        <v>21</v>
      </c>
    </row>
    <row r="1691" spans="1:9" x14ac:dyDescent="0.25">
      <c r="A1691" s="269"/>
      <c r="B1691" s="264" t="s">
        <v>2351</v>
      </c>
      <c r="C1691" s="349" t="s">
        <v>3228</v>
      </c>
      <c r="D1691" s="266" t="s">
        <v>269</v>
      </c>
      <c r="E1691" s="310">
        <v>8522.4</v>
      </c>
      <c r="F1691" s="39">
        <v>41783</v>
      </c>
      <c r="G1691" s="52">
        <v>8522.4</v>
      </c>
      <c r="H1691" s="322">
        <f t="shared" si="27"/>
        <v>0</v>
      </c>
      <c r="I1691" s="66"/>
    </row>
    <row r="1692" spans="1:9" x14ac:dyDescent="0.25">
      <c r="A1692" s="269"/>
      <c r="B1692" s="264" t="s">
        <v>2352</v>
      </c>
      <c r="C1692" s="349" t="s">
        <v>3228</v>
      </c>
      <c r="D1692" s="266" t="s">
        <v>152</v>
      </c>
      <c r="E1692" s="310">
        <v>7596</v>
      </c>
      <c r="F1692" s="39">
        <v>41783</v>
      </c>
      <c r="G1692" s="52">
        <v>7596</v>
      </c>
      <c r="H1692" s="322">
        <f t="shared" si="27"/>
        <v>0</v>
      </c>
      <c r="I1692" s="266"/>
    </row>
    <row r="1693" spans="1:9" x14ac:dyDescent="0.25">
      <c r="A1693" s="269"/>
      <c r="B1693" s="264" t="s">
        <v>2353</v>
      </c>
      <c r="C1693" s="349" t="s">
        <v>3228</v>
      </c>
      <c r="D1693" s="266" t="s">
        <v>28</v>
      </c>
      <c r="E1693" s="310">
        <v>23279.5</v>
      </c>
      <c r="F1693" s="39">
        <v>41783</v>
      </c>
      <c r="G1693" s="52">
        <v>23279.5</v>
      </c>
      <c r="H1693" s="322">
        <f t="shared" si="27"/>
        <v>0</v>
      </c>
      <c r="I1693" s="66"/>
    </row>
    <row r="1694" spans="1:9" x14ac:dyDescent="0.25">
      <c r="A1694" s="269"/>
      <c r="B1694" s="264" t="s">
        <v>2354</v>
      </c>
      <c r="C1694" s="349" t="s">
        <v>3228</v>
      </c>
      <c r="D1694" s="266" t="s">
        <v>260</v>
      </c>
      <c r="E1694" s="310">
        <v>2980</v>
      </c>
      <c r="F1694" s="39">
        <v>41783</v>
      </c>
      <c r="G1694" s="52">
        <v>2980</v>
      </c>
      <c r="H1694" s="322">
        <f t="shared" si="27"/>
        <v>0</v>
      </c>
      <c r="I1694" s="266"/>
    </row>
    <row r="1695" spans="1:9" x14ac:dyDescent="0.25">
      <c r="A1695" s="269"/>
      <c r="B1695" s="264" t="s">
        <v>2355</v>
      </c>
      <c r="C1695" s="349" t="s">
        <v>3228</v>
      </c>
      <c r="D1695" s="266" t="s">
        <v>36</v>
      </c>
      <c r="E1695" s="310">
        <v>3736</v>
      </c>
      <c r="F1695" s="39">
        <v>41783</v>
      </c>
      <c r="G1695" s="52">
        <v>3736</v>
      </c>
      <c r="H1695" s="322">
        <f t="shared" si="27"/>
        <v>0</v>
      </c>
      <c r="I1695" s="266"/>
    </row>
    <row r="1696" spans="1:9" x14ac:dyDescent="0.25">
      <c r="A1696" s="269"/>
      <c r="B1696" s="264" t="s">
        <v>2356</v>
      </c>
      <c r="C1696" s="349" t="s">
        <v>3228</v>
      </c>
      <c r="D1696" s="266" t="s">
        <v>108</v>
      </c>
      <c r="E1696" s="310">
        <v>7988.5</v>
      </c>
      <c r="F1696" s="39">
        <v>41783</v>
      </c>
      <c r="G1696" s="52">
        <v>7988.5</v>
      </c>
      <c r="H1696" s="322">
        <f t="shared" si="27"/>
        <v>0</v>
      </c>
      <c r="I1696" s="266"/>
    </row>
    <row r="1697" spans="1:9" x14ac:dyDescent="0.25">
      <c r="A1697" s="269"/>
      <c r="B1697" s="264" t="s">
        <v>2358</v>
      </c>
      <c r="C1697" s="349" t="s">
        <v>3228</v>
      </c>
      <c r="D1697" s="266" t="s">
        <v>374</v>
      </c>
      <c r="E1697" s="310">
        <v>14175</v>
      </c>
      <c r="F1697" s="39">
        <v>41783</v>
      </c>
      <c r="G1697" s="52">
        <v>14175</v>
      </c>
      <c r="H1697" s="322">
        <f t="shared" si="27"/>
        <v>0</v>
      </c>
      <c r="I1697" s="266"/>
    </row>
    <row r="1698" spans="1:9" x14ac:dyDescent="0.25">
      <c r="A1698" s="269"/>
      <c r="B1698" s="264" t="s">
        <v>2359</v>
      </c>
      <c r="C1698" s="349" t="s">
        <v>3228</v>
      </c>
      <c r="D1698" s="266" t="s">
        <v>8</v>
      </c>
      <c r="E1698" s="310">
        <v>725</v>
      </c>
      <c r="F1698" s="39">
        <v>41783</v>
      </c>
      <c r="G1698" s="52">
        <v>725</v>
      </c>
      <c r="H1698" s="322">
        <f t="shared" si="27"/>
        <v>0</v>
      </c>
      <c r="I1698" s="266"/>
    </row>
    <row r="1699" spans="1:9" x14ac:dyDescent="0.25">
      <c r="A1699" s="269"/>
      <c r="B1699" s="264" t="s">
        <v>2360</v>
      </c>
      <c r="C1699" s="349" t="s">
        <v>3228</v>
      </c>
      <c r="D1699" s="266" t="s">
        <v>14</v>
      </c>
      <c r="E1699" s="310">
        <v>3103</v>
      </c>
      <c r="F1699" s="39">
        <v>41789</v>
      </c>
      <c r="G1699" s="52">
        <v>3103</v>
      </c>
      <c r="H1699" s="322">
        <f t="shared" si="27"/>
        <v>0</v>
      </c>
      <c r="I1699" s="266" t="s">
        <v>217</v>
      </c>
    </row>
    <row r="1700" spans="1:9" x14ac:dyDescent="0.25">
      <c r="A1700" s="269"/>
      <c r="B1700" s="264" t="s">
        <v>2361</v>
      </c>
      <c r="C1700" s="349" t="s">
        <v>3228</v>
      </c>
      <c r="D1700" s="266" t="s">
        <v>66</v>
      </c>
      <c r="E1700" s="310">
        <v>1545.5</v>
      </c>
      <c r="F1700" s="39">
        <v>41783</v>
      </c>
      <c r="G1700" s="52">
        <v>1545.5</v>
      </c>
      <c r="H1700" s="322">
        <f t="shared" si="27"/>
        <v>0</v>
      </c>
      <c r="I1700" s="266" t="s">
        <v>217</v>
      </c>
    </row>
    <row r="1701" spans="1:9" x14ac:dyDescent="0.25">
      <c r="A1701" s="269"/>
      <c r="B1701" s="264" t="s">
        <v>2362</v>
      </c>
      <c r="C1701" s="349" t="s">
        <v>3228</v>
      </c>
      <c r="D1701" s="266" t="s">
        <v>123</v>
      </c>
      <c r="E1701" s="310">
        <v>8033</v>
      </c>
      <c r="F1701" s="43" t="s">
        <v>3334</v>
      </c>
      <c r="G1701" s="52">
        <v>8033</v>
      </c>
      <c r="H1701" s="322">
        <f t="shared" si="27"/>
        <v>0</v>
      </c>
      <c r="I1701" s="266"/>
    </row>
    <row r="1702" spans="1:9" x14ac:dyDescent="0.25">
      <c r="A1702" s="269"/>
      <c r="B1702" s="264" t="s">
        <v>2363</v>
      </c>
      <c r="C1702" s="349" t="s">
        <v>3228</v>
      </c>
      <c r="D1702" s="266" t="s">
        <v>502</v>
      </c>
      <c r="E1702" s="310">
        <v>1710.5</v>
      </c>
      <c r="F1702" s="39">
        <v>41783</v>
      </c>
      <c r="G1702" s="52">
        <v>1710.5</v>
      </c>
      <c r="H1702" s="322">
        <f t="shared" si="27"/>
        <v>0</v>
      </c>
      <c r="I1702" s="266"/>
    </row>
    <row r="1703" spans="1:9" x14ac:dyDescent="0.25">
      <c r="A1703" s="269"/>
      <c r="B1703" s="264" t="s">
        <v>2364</v>
      </c>
      <c r="C1703" s="349" t="s">
        <v>3228</v>
      </c>
      <c r="D1703" s="266" t="s">
        <v>237</v>
      </c>
      <c r="E1703" s="310">
        <v>7994</v>
      </c>
      <c r="F1703" s="39">
        <v>41783</v>
      </c>
      <c r="G1703" s="52">
        <v>7994</v>
      </c>
      <c r="H1703" s="322">
        <f t="shared" si="27"/>
        <v>0</v>
      </c>
      <c r="I1703" s="266" t="s">
        <v>21</v>
      </c>
    </row>
    <row r="1704" spans="1:9" x14ac:dyDescent="0.25">
      <c r="A1704" s="269"/>
      <c r="B1704" s="264" t="s">
        <v>2365</v>
      </c>
      <c r="C1704" s="349" t="s">
        <v>3228</v>
      </c>
      <c r="D1704" s="266" t="s">
        <v>130</v>
      </c>
      <c r="E1704" s="310">
        <v>10031</v>
      </c>
      <c r="F1704" s="39">
        <v>41788</v>
      </c>
      <c r="G1704" s="52">
        <v>10031</v>
      </c>
      <c r="H1704" s="322">
        <f t="shared" si="27"/>
        <v>0</v>
      </c>
      <c r="I1704" s="266" t="s">
        <v>3180</v>
      </c>
    </row>
    <row r="1705" spans="1:9" x14ac:dyDescent="0.25">
      <c r="A1705" s="269"/>
      <c r="B1705" s="264" t="s">
        <v>2366</v>
      </c>
      <c r="C1705" s="349" t="s">
        <v>3228</v>
      </c>
      <c r="D1705" s="266" t="s">
        <v>478</v>
      </c>
      <c r="E1705" s="310">
        <v>22396</v>
      </c>
      <c r="F1705" s="39">
        <v>41784</v>
      </c>
      <c r="G1705" s="52">
        <v>22396</v>
      </c>
      <c r="H1705" s="322">
        <f t="shared" si="27"/>
        <v>0</v>
      </c>
      <c r="I1705" s="266" t="s">
        <v>30</v>
      </c>
    </row>
    <row r="1706" spans="1:9" x14ac:dyDescent="0.25">
      <c r="A1706" s="269"/>
      <c r="B1706" s="264" t="s">
        <v>1136</v>
      </c>
      <c r="C1706" s="349" t="s">
        <v>3228</v>
      </c>
      <c r="D1706" s="266" t="s">
        <v>8</v>
      </c>
      <c r="E1706" s="310">
        <v>3417</v>
      </c>
      <c r="F1706" s="39">
        <v>41783</v>
      </c>
      <c r="G1706" s="52">
        <v>3417</v>
      </c>
      <c r="H1706" s="322">
        <f t="shared" si="27"/>
        <v>0</v>
      </c>
      <c r="I1706" s="266"/>
    </row>
    <row r="1707" spans="1:9" x14ac:dyDescent="0.25">
      <c r="A1707" s="269"/>
      <c r="B1707" s="264" t="s">
        <v>1137</v>
      </c>
      <c r="C1707" s="349" t="s">
        <v>3228</v>
      </c>
      <c r="D1707" s="266" t="s">
        <v>366</v>
      </c>
      <c r="E1707" s="310">
        <v>2369</v>
      </c>
      <c r="F1707" s="39">
        <v>41783</v>
      </c>
      <c r="G1707" s="52">
        <v>2369</v>
      </c>
      <c r="H1707" s="322">
        <f t="shared" si="27"/>
        <v>0</v>
      </c>
      <c r="I1707" s="266" t="s">
        <v>21</v>
      </c>
    </row>
    <row r="1708" spans="1:9" x14ac:dyDescent="0.25">
      <c r="A1708" s="269"/>
      <c r="B1708" s="264" t="s">
        <v>1138</v>
      </c>
      <c r="C1708" s="349" t="s">
        <v>3228</v>
      </c>
      <c r="D1708" s="266" t="s">
        <v>250</v>
      </c>
      <c r="E1708" s="310">
        <v>12964.5</v>
      </c>
      <c r="F1708" s="39">
        <v>41783</v>
      </c>
      <c r="G1708" s="52">
        <v>12964.5</v>
      </c>
      <c r="H1708" s="322">
        <f t="shared" si="27"/>
        <v>0</v>
      </c>
      <c r="I1708" s="266" t="s">
        <v>3180</v>
      </c>
    </row>
    <row r="1709" spans="1:9" x14ac:dyDescent="0.25">
      <c r="A1709" s="269"/>
      <c r="B1709" s="264" t="s">
        <v>1139</v>
      </c>
      <c r="C1709" s="349" t="s">
        <v>3228</v>
      </c>
      <c r="D1709" s="266" t="s">
        <v>55</v>
      </c>
      <c r="E1709" s="310">
        <v>9925</v>
      </c>
      <c r="F1709" s="43" t="s">
        <v>3335</v>
      </c>
      <c r="G1709" s="52">
        <v>9925</v>
      </c>
      <c r="H1709" s="322">
        <f t="shared" si="27"/>
        <v>0</v>
      </c>
      <c r="I1709" s="266"/>
    </row>
    <row r="1710" spans="1:9" x14ac:dyDescent="0.25">
      <c r="A1710" s="263"/>
      <c r="B1710" s="264" t="s">
        <v>1140</v>
      </c>
      <c r="C1710" s="349" t="s">
        <v>3228</v>
      </c>
      <c r="D1710" s="266" t="s">
        <v>772</v>
      </c>
      <c r="E1710" s="310">
        <v>3542.5</v>
      </c>
      <c r="F1710" s="39">
        <v>41783</v>
      </c>
      <c r="G1710" s="52">
        <v>3542.5</v>
      </c>
      <c r="H1710" s="322">
        <f t="shared" si="27"/>
        <v>0</v>
      </c>
      <c r="I1710" s="266"/>
    </row>
    <row r="1711" spans="1:9" x14ac:dyDescent="0.25">
      <c r="A1711" s="269"/>
      <c r="B1711" s="264" t="s">
        <v>1141</v>
      </c>
      <c r="C1711" s="349" t="s">
        <v>3228</v>
      </c>
      <c r="D1711" s="266" t="s">
        <v>188</v>
      </c>
      <c r="E1711" s="310">
        <v>10878</v>
      </c>
      <c r="F1711" s="39">
        <v>41788</v>
      </c>
      <c r="G1711" s="355">
        <v>10878</v>
      </c>
      <c r="H1711" s="322">
        <f t="shared" si="27"/>
        <v>0</v>
      </c>
      <c r="I1711" s="266" t="s">
        <v>12</v>
      </c>
    </row>
    <row r="1712" spans="1:9" x14ac:dyDescent="0.25">
      <c r="A1712" s="269"/>
      <c r="B1712" s="264" t="s">
        <v>1142</v>
      </c>
      <c r="C1712" s="349" t="s">
        <v>3228</v>
      </c>
      <c r="D1712" s="266" t="s">
        <v>2708</v>
      </c>
      <c r="E1712" s="310">
        <v>561</v>
      </c>
      <c r="F1712" s="39">
        <v>41783</v>
      </c>
      <c r="G1712" s="52">
        <v>561</v>
      </c>
      <c r="H1712" s="322">
        <f t="shared" si="27"/>
        <v>0</v>
      </c>
      <c r="I1712" s="266"/>
    </row>
    <row r="1713" spans="1:9" x14ac:dyDescent="0.25">
      <c r="A1713" s="269"/>
      <c r="B1713" s="264" t="s">
        <v>1143</v>
      </c>
      <c r="C1713" s="349" t="s">
        <v>3228</v>
      </c>
      <c r="D1713" s="266" t="s">
        <v>96</v>
      </c>
      <c r="E1713" s="310">
        <v>57000</v>
      </c>
      <c r="F1713" s="39">
        <v>41785</v>
      </c>
      <c r="G1713" s="52">
        <v>57000</v>
      </c>
      <c r="H1713" s="322">
        <f t="shared" si="27"/>
        <v>0</v>
      </c>
      <c r="I1713" s="266" t="s">
        <v>30</v>
      </c>
    </row>
    <row r="1714" spans="1:9" x14ac:dyDescent="0.25">
      <c r="A1714" s="269"/>
      <c r="B1714" s="264" t="s">
        <v>1144</v>
      </c>
      <c r="C1714" s="349" t="s">
        <v>3228</v>
      </c>
      <c r="D1714" s="266" t="s">
        <v>374</v>
      </c>
      <c r="E1714" s="310">
        <v>12306.5</v>
      </c>
      <c r="F1714" s="39">
        <v>41783</v>
      </c>
      <c r="G1714" s="52">
        <v>12306.5</v>
      </c>
      <c r="H1714" s="322">
        <f t="shared" si="27"/>
        <v>0</v>
      </c>
      <c r="I1714" s="266"/>
    </row>
    <row r="1715" spans="1:9" x14ac:dyDescent="0.25">
      <c r="A1715" s="269"/>
      <c r="B1715" s="264" t="s">
        <v>1145</v>
      </c>
      <c r="C1715" s="349" t="s">
        <v>3228</v>
      </c>
      <c r="D1715" s="266" t="s">
        <v>683</v>
      </c>
      <c r="E1715" s="310">
        <v>32544</v>
      </c>
      <c r="F1715" s="39">
        <v>41783</v>
      </c>
      <c r="G1715" s="52">
        <v>32544</v>
      </c>
      <c r="H1715" s="322">
        <f t="shared" si="27"/>
        <v>0</v>
      </c>
      <c r="I1715" s="266" t="s">
        <v>2441</v>
      </c>
    </row>
    <row r="1716" spans="1:9" x14ac:dyDescent="0.25">
      <c r="A1716" s="269"/>
      <c r="B1716" s="264" t="s">
        <v>1146</v>
      </c>
      <c r="C1716" s="349" t="s">
        <v>3228</v>
      </c>
      <c r="D1716" s="266" t="s">
        <v>47</v>
      </c>
      <c r="E1716" s="310">
        <v>4932</v>
      </c>
      <c r="F1716" s="39">
        <v>41783</v>
      </c>
      <c r="G1716" s="52">
        <v>4932</v>
      </c>
      <c r="H1716" s="322">
        <f t="shared" si="27"/>
        <v>0</v>
      </c>
      <c r="I1716" s="266" t="s">
        <v>2441</v>
      </c>
    </row>
    <row r="1717" spans="1:9" x14ac:dyDescent="0.25">
      <c r="A1717" s="269"/>
      <c r="B1717" s="264" t="s">
        <v>1147</v>
      </c>
      <c r="C1717" s="349" t="s">
        <v>3228</v>
      </c>
      <c r="D1717" s="266" t="s">
        <v>2769</v>
      </c>
      <c r="E1717" s="310">
        <v>2484</v>
      </c>
      <c r="F1717" s="39">
        <v>41783</v>
      </c>
      <c r="G1717" s="52">
        <v>2484</v>
      </c>
      <c r="H1717" s="322">
        <f t="shared" si="27"/>
        <v>0</v>
      </c>
      <c r="I1717" s="266"/>
    </row>
    <row r="1718" spans="1:9" x14ac:dyDescent="0.25">
      <c r="A1718" s="269"/>
      <c r="B1718" s="264" t="s">
        <v>1148</v>
      </c>
      <c r="C1718" s="349" t="s">
        <v>3228</v>
      </c>
      <c r="D1718" s="266" t="s">
        <v>269</v>
      </c>
      <c r="E1718" s="310">
        <v>3330</v>
      </c>
      <c r="F1718" s="39">
        <v>41783</v>
      </c>
      <c r="G1718" s="52">
        <v>3330</v>
      </c>
      <c r="H1718" s="322">
        <f t="shared" si="27"/>
        <v>0</v>
      </c>
      <c r="I1718" s="266"/>
    </row>
    <row r="1719" spans="1:9" x14ac:dyDescent="0.25">
      <c r="A1719" s="269"/>
      <c r="B1719" s="264" t="s">
        <v>1149</v>
      </c>
      <c r="C1719" s="349" t="s">
        <v>3228</v>
      </c>
      <c r="D1719" s="266" t="s">
        <v>16</v>
      </c>
      <c r="E1719" s="310">
        <v>241868.55</v>
      </c>
      <c r="F1719" s="536"/>
      <c r="G1719" s="506"/>
      <c r="H1719" s="322">
        <f t="shared" si="27"/>
        <v>241868.55</v>
      </c>
      <c r="I1719" s="266"/>
    </row>
    <row r="1720" spans="1:9" x14ac:dyDescent="0.25">
      <c r="A1720" s="269"/>
      <c r="B1720" s="264" t="s">
        <v>1150</v>
      </c>
      <c r="C1720" s="349" t="s">
        <v>3228</v>
      </c>
      <c r="D1720" s="266" t="s">
        <v>74</v>
      </c>
      <c r="E1720" s="310">
        <v>90</v>
      </c>
      <c r="F1720" s="39">
        <v>41783</v>
      </c>
      <c r="G1720" s="52">
        <v>90</v>
      </c>
      <c r="H1720" s="322">
        <f t="shared" si="27"/>
        <v>0</v>
      </c>
      <c r="I1720" s="266"/>
    </row>
    <row r="1721" spans="1:9" x14ac:dyDescent="0.25">
      <c r="A1721" s="269"/>
      <c r="B1721" s="264" t="s">
        <v>1151</v>
      </c>
      <c r="C1721" s="349" t="s">
        <v>3228</v>
      </c>
      <c r="D1721" s="266" t="s">
        <v>185</v>
      </c>
      <c r="E1721" s="310">
        <v>26521</v>
      </c>
      <c r="F1721" s="55" t="s">
        <v>3336</v>
      </c>
      <c r="G1721" s="513">
        <v>15000</v>
      </c>
      <c r="H1721" s="514">
        <f t="shared" si="27"/>
        <v>11521</v>
      </c>
      <c r="I1721" s="266" t="s">
        <v>30</v>
      </c>
    </row>
    <row r="1722" spans="1:9" x14ac:dyDescent="0.25">
      <c r="A1722" s="269"/>
      <c r="B1722" s="264" t="s">
        <v>1152</v>
      </c>
      <c r="C1722" s="349" t="s">
        <v>3228</v>
      </c>
      <c r="D1722" s="266" t="s">
        <v>11</v>
      </c>
      <c r="E1722" s="310">
        <v>36995.5</v>
      </c>
      <c r="F1722" s="39">
        <v>41808</v>
      </c>
      <c r="G1722" s="52">
        <v>36995.5</v>
      </c>
      <c r="H1722" s="322">
        <f t="shared" si="27"/>
        <v>0</v>
      </c>
      <c r="I1722" s="266" t="s">
        <v>65</v>
      </c>
    </row>
    <row r="1723" spans="1:9" x14ac:dyDescent="0.25">
      <c r="A1723" s="269"/>
      <c r="B1723" s="264" t="s">
        <v>1153</v>
      </c>
      <c r="C1723" s="349" t="s">
        <v>3228</v>
      </c>
      <c r="D1723" s="266" t="s">
        <v>23</v>
      </c>
      <c r="E1723" s="310">
        <v>1144</v>
      </c>
      <c r="F1723" s="39">
        <v>41783</v>
      </c>
      <c r="G1723" s="52">
        <v>1144</v>
      </c>
      <c r="H1723" s="322">
        <f t="shared" si="27"/>
        <v>0</v>
      </c>
      <c r="I1723" s="266"/>
    </row>
    <row r="1724" spans="1:9" x14ac:dyDescent="0.25">
      <c r="A1724" s="269"/>
      <c r="B1724" s="264" t="s">
        <v>1154</v>
      </c>
      <c r="C1724" s="349" t="s">
        <v>3228</v>
      </c>
      <c r="D1724" s="266" t="s">
        <v>250</v>
      </c>
      <c r="E1724" s="310">
        <v>10681</v>
      </c>
      <c r="F1724" s="39">
        <v>41783</v>
      </c>
      <c r="G1724" s="52">
        <v>10681</v>
      </c>
      <c r="H1724" s="322">
        <f t="shared" si="27"/>
        <v>0</v>
      </c>
      <c r="I1724" s="266" t="s">
        <v>217</v>
      </c>
    </row>
    <row r="1725" spans="1:9" x14ac:dyDescent="0.25">
      <c r="A1725" s="269"/>
      <c r="B1725" s="264" t="s">
        <v>1155</v>
      </c>
      <c r="C1725" s="349" t="s">
        <v>3228</v>
      </c>
      <c r="D1725" s="266" t="s">
        <v>124</v>
      </c>
      <c r="E1725" s="310">
        <v>4957</v>
      </c>
      <c r="F1725" s="39">
        <v>41783</v>
      </c>
      <c r="G1725" s="52">
        <v>4957</v>
      </c>
      <c r="H1725" s="322">
        <f t="shared" si="27"/>
        <v>0</v>
      </c>
      <c r="I1725" s="266" t="s">
        <v>217</v>
      </c>
    </row>
    <row r="1726" spans="1:9" x14ac:dyDescent="0.25">
      <c r="A1726" s="269"/>
      <c r="B1726" s="264" t="s">
        <v>1156</v>
      </c>
      <c r="C1726" s="349" t="s">
        <v>3228</v>
      </c>
      <c r="D1726" s="266" t="s">
        <v>206</v>
      </c>
      <c r="E1726" s="310">
        <v>1695</v>
      </c>
      <c r="F1726" s="39">
        <v>41783</v>
      </c>
      <c r="G1726" s="52">
        <v>1695</v>
      </c>
      <c r="H1726" s="322">
        <f t="shared" si="27"/>
        <v>0</v>
      </c>
      <c r="I1726" s="266" t="s">
        <v>217</v>
      </c>
    </row>
    <row r="1727" spans="1:9" x14ac:dyDescent="0.25">
      <c r="A1727" s="269"/>
      <c r="B1727" s="264" t="s">
        <v>1157</v>
      </c>
      <c r="C1727" s="349" t="s">
        <v>3228</v>
      </c>
      <c r="D1727" s="266" t="s">
        <v>29</v>
      </c>
      <c r="E1727" s="310">
        <v>6224.5</v>
      </c>
      <c r="F1727" s="39">
        <v>41783</v>
      </c>
      <c r="G1727" s="52">
        <v>6224.5</v>
      </c>
      <c r="H1727" s="322">
        <f t="shared" si="27"/>
        <v>0</v>
      </c>
      <c r="I1727" s="266" t="s">
        <v>217</v>
      </c>
    </row>
    <row r="1728" spans="1:9" x14ac:dyDescent="0.25">
      <c r="A1728" s="269"/>
      <c r="B1728" s="264" t="s">
        <v>1158</v>
      </c>
      <c r="C1728" s="349" t="s">
        <v>3228</v>
      </c>
      <c r="D1728" s="266" t="s">
        <v>34</v>
      </c>
      <c r="E1728" s="310">
        <v>2300</v>
      </c>
      <c r="F1728" s="39">
        <v>41783</v>
      </c>
      <c r="G1728" s="52">
        <v>2300</v>
      </c>
      <c r="H1728" s="322">
        <f t="shared" si="27"/>
        <v>0</v>
      </c>
      <c r="I1728" s="266" t="s">
        <v>217</v>
      </c>
    </row>
    <row r="1729" spans="1:9" x14ac:dyDescent="0.25">
      <c r="A1729" s="269"/>
      <c r="B1729" s="264" t="s">
        <v>1159</v>
      </c>
      <c r="C1729" s="349" t="s">
        <v>3228</v>
      </c>
      <c r="D1729" s="273" t="s">
        <v>3129</v>
      </c>
      <c r="E1729" s="318">
        <v>0</v>
      </c>
      <c r="F1729" s="39"/>
      <c r="G1729" s="52"/>
      <c r="H1729" s="322">
        <f t="shared" si="27"/>
        <v>0</v>
      </c>
      <c r="I1729" s="266" t="s">
        <v>3337</v>
      </c>
    </row>
    <row r="1730" spans="1:9" x14ac:dyDescent="0.25">
      <c r="A1730" s="269"/>
      <c r="B1730" s="264" t="s">
        <v>1160</v>
      </c>
      <c r="C1730" s="349" t="s">
        <v>3228</v>
      </c>
      <c r="D1730" s="266" t="s">
        <v>68</v>
      </c>
      <c r="E1730" s="310">
        <v>2104</v>
      </c>
      <c r="F1730" s="63" t="s">
        <v>3338</v>
      </c>
      <c r="G1730" s="52">
        <v>2104</v>
      </c>
      <c r="H1730" s="322">
        <f t="shared" si="27"/>
        <v>0</v>
      </c>
      <c r="I1730" s="266" t="s">
        <v>65</v>
      </c>
    </row>
    <row r="1731" spans="1:9" x14ac:dyDescent="0.25">
      <c r="A1731" s="269"/>
      <c r="B1731" s="264" t="s">
        <v>1161</v>
      </c>
      <c r="C1731" s="349" t="s">
        <v>3228</v>
      </c>
      <c r="D1731" s="266" t="s">
        <v>58</v>
      </c>
      <c r="E1731" s="310">
        <v>8800</v>
      </c>
      <c r="F1731" s="39">
        <v>41783</v>
      </c>
      <c r="G1731" s="52">
        <v>8800</v>
      </c>
      <c r="H1731" s="322">
        <f t="shared" si="27"/>
        <v>0</v>
      </c>
      <c r="I1731" s="266" t="s">
        <v>217</v>
      </c>
    </row>
    <row r="1732" spans="1:9" x14ac:dyDescent="0.25">
      <c r="A1732" s="269"/>
      <c r="B1732" s="264" t="s">
        <v>1163</v>
      </c>
      <c r="C1732" s="349" t="s">
        <v>3228</v>
      </c>
      <c r="D1732" s="266" t="s">
        <v>35</v>
      </c>
      <c r="E1732" s="310">
        <v>3836</v>
      </c>
      <c r="F1732" s="39">
        <v>41783</v>
      </c>
      <c r="G1732" s="52">
        <v>3836</v>
      </c>
      <c r="H1732" s="322">
        <f t="shared" si="27"/>
        <v>0</v>
      </c>
      <c r="I1732" s="266" t="s">
        <v>217</v>
      </c>
    </row>
    <row r="1733" spans="1:9" x14ac:dyDescent="0.25">
      <c r="A1733" s="269"/>
      <c r="B1733" s="264" t="s">
        <v>1164</v>
      </c>
      <c r="C1733" s="349" t="s">
        <v>3228</v>
      </c>
      <c r="D1733" s="266" t="s">
        <v>287</v>
      </c>
      <c r="E1733" s="310">
        <v>2486</v>
      </c>
      <c r="F1733" s="42" t="s">
        <v>3339</v>
      </c>
      <c r="G1733" s="52">
        <v>2486</v>
      </c>
      <c r="H1733" s="322">
        <f t="shared" si="27"/>
        <v>0</v>
      </c>
      <c r="I1733" s="266" t="s">
        <v>217</v>
      </c>
    </row>
    <row r="1734" spans="1:9" x14ac:dyDescent="0.25">
      <c r="A1734" s="269"/>
      <c r="B1734" s="264" t="s">
        <v>1165</v>
      </c>
      <c r="C1734" s="349" t="s">
        <v>3228</v>
      </c>
      <c r="D1734" s="266" t="s">
        <v>54</v>
      </c>
      <c r="E1734" s="310">
        <v>2163</v>
      </c>
      <c r="F1734" s="39">
        <v>41783</v>
      </c>
      <c r="G1734" s="52">
        <v>2163</v>
      </c>
      <c r="H1734" s="322">
        <f t="shared" si="27"/>
        <v>0</v>
      </c>
      <c r="I1734" s="266" t="s">
        <v>217</v>
      </c>
    </row>
    <row r="1735" spans="1:9" x14ac:dyDescent="0.25">
      <c r="A1735" s="269"/>
      <c r="B1735" s="264" t="s">
        <v>1166</v>
      </c>
      <c r="C1735" s="349" t="s">
        <v>3228</v>
      </c>
      <c r="D1735" s="266" t="s">
        <v>312</v>
      </c>
      <c r="E1735" s="310">
        <v>2984</v>
      </c>
      <c r="F1735" s="39">
        <v>41783</v>
      </c>
      <c r="G1735" s="52">
        <v>2984</v>
      </c>
      <c r="H1735" s="322">
        <f t="shared" ref="H1735:H1798" si="28">E1735-G1735</f>
        <v>0</v>
      </c>
      <c r="I1735" s="266" t="s">
        <v>65</v>
      </c>
    </row>
    <row r="1736" spans="1:9" x14ac:dyDescent="0.25">
      <c r="A1736" s="269"/>
      <c r="B1736" s="264" t="s">
        <v>1167</v>
      </c>
      <c r="C1736" s="349" t="s">
        <v>3228</v>
      </c>
      <c r="D1736" s="266" t="s">
        <v>80</v>
      </c>
      <c r="E1736" s="310">
        <v>2470.1999999999998</v>
      </c>
      <c r="F1736" s="39">
        <v>41784</v>
      </c>
      <c r="G1736" s="52">
        <v>2470.1999999999998</v>
      </c>
      <c r="H1736" s="322">
        <f t="shared" si="28"/>
        <v>0</v>
      </c>
      <c r="I1736" s="266" t="s">
        <v>12</v>
      </c>
    </row>
    <row r="1737" spans="1:9" x14ac:dyDescent="0.25">
      <c r="A1737" s="269"/>
      <c r="B1737" s="264" t="s">
        <v>1168</v>
      </c>
      <c r="C1737" s="349" t="s">
        <v>3228</v>
      </c>
      <c r="D1737" s="266" t="s">
        <v>78</v>
      </c>
      <c r="E1737" s="310">
        <f>6727.2+45.6</f>
        <v>6772.8</v>
      </c>
      <c r="F1737" s="39">
        <v>41784</v>
      </c>
      <c r="G1737" s="52">
        <v>6772.8</v>
      </c>
      <c r="H1737" s="322">
        <f t="shared" si="28"/>
        <v>0</v>
      </c>
      <c r="I1737" s="266" t="s">
        <v>12</v>
      </c>
    </row>
    <row r="1738" spans="1:9" x14ac:dyDescent="0.25">
      <c r="A1738" s="269"/>
      <c r="B1738" s="264" t="s">
        <v>1170</v>
      </c>
      <c r="C1738" s="349" t="s">
        <v>3228</v>
      </c>
      <c r="D1738" s="266" t="s">
        <v>468</v>
      </c>
      <c r="E1738" s="310">
        <v>2059.1999999999998</v>
      </c>
      <c r="F1738" s="39">
        <v>41784</v>
      </c>
      <c r="G1738" s="52">
        <v>2059.1999999999998</v>
      </c>
      <c r="H1738" s="322">
        <f t="shared" si="28"/>
        <v>0</v>
      </c>
      <c r="I1738" s="266" t="s">
        <v>12</v>
      </c>
    </row>
    <row r="1739" spans="1:9" x14ac:dyDescent="0.25">
      <c r="A1739" s="269"/>
      <c r="B1739" s="264" t="s">
        <v>1171</v>
      </c>
      <c r="C1739" s="349" t="s">
        <v>3228</v>
      </c>
      <c r="D1739" s="266" t="s">
        <v>233</v>
      </c>
      <c r="E1739" s="310">
        <v>1504</v>
      </c>
      <c r="F1739" s="39">
        <v>41784</v>
      </c>
      <c r="G1739" s="64">
        <v>1504</v>
      </c>
      <c r="H1739" s="322">
        <f t="shared" si="28"/>
        <v>0</v>
      </c>
      <c r="I1739" s="266" t="s">
        <v>12</v>
      </c>
    </row>
    <row r="1740" spans="1:9" x14ac:dyDescent="0.25">
      <c r="A1740" s="269"/>
      <c r="B1740" s="264" t="s">
        <v>1173</v>
      </c>
      <c r="C1740" s="349" t="s">
        <v>3228</v>
      </c>
      <c r="D1740" s="266" t="s">
        <v>99</v>
      </c>
      <c r="E1740" s="310">
        <v>3380.5</v>
      </c>
      <c r="F1740" s="39">
        <v>41784</v>
      </c>
      <c r="G1740" s="64">
        <v>3380.5</v>
      </c>
      <c r="H1740" s="322">
        <f t="shared" si="28"/>
        <v>0</v>
      </c>
      <c r="I1740" s="266" t="s">
        <v>12</v>
      </c>
    </row>
    <row r="1741" spans="1:9" x14ac:dyDescent="0.25">
      <c r="A1741" s="269"/>
      <c r="B1741" s="264" t="s">
        <v>1174</v>
      </c>
      <c r="C1741" s="349" t="s">
        <v>3228</v>
      </c>
      <c r="D1741" s="266" t="s">
        <v>577</v>
      </c>
      <c r="E1741" s="310">
        <v>1526.4</v>
      </c>
      <c r="F1741" s="39">
        <v>41784</v>
      </c>
      <c r="G1741" s="64">
        <v>1526.4</v>
      </c>
      <c r="H1741" s="322">
        <f t="shared" si="28"/>
        <v>0</v>
      </c>
      <c r="I1741" s="266" t="s">
        <v>12</v>
      </c>
    </row>
    <row r="1742" spans="1:9" x14ac:dyDescent="0.25">
      <c r="A1742" s="269"/>
      <c r="B1742" s="264" t="s">
        <v>1175</v>
      </c>
      <c r="C1742" s="349" t="s">
        <v>3228</v>
      </c>
      <c r="D1742" s="266" t="s">
        <v>99</v>
      </c>
      <c r="E1742" s="310">
        <v>1297.2</v>
      </c>
      <c r="F1742" s="39">
        <v>41783</v>
      </c>
      <c r="G1742" s="52">
        <v>1297.2</v>
      </c>
      <c r="H1742" s="322">
        <f t="shared" si="28"/>
        <v>0</v>
      </c>
      <c r="I1742" s="266"/>
    </row>
    <row r="1743" spans="1:9" x14ac:dyDescent="0.25">
      <c r="A1743" s="269"/>
      <c r="B1743" s="264" t="s">
        <v>1176</v>
      </c>
      <c r="C1743" s="349" t="s">
        <v>3228</v>
      </c>
      <c r="D1743" s="266" t="s">
        <v>349</v>
      </c>
      <c r="E1743" s="310">
        <v>5871.6</v>
      </c>
      <c r="F1743" s="39">
        <v>41784</v>
      </c>
      <c r="G1743" s="52">
        <v>5871.6</v>
      </c>
      <c r="H1743" s="322">
        <f t="shared" si="28"/>
        <v>0</v>
      </c>
      <c r="I1743" s="266" t="s">
        <v>12</v>
      </c>
    </row>
    <row r="1744" spans="1:9" x14ac:dyDescent="0.25">
      <c r="A1744" s="269"/>
      <c r="B1744" s="264" t="s">
        <v>1177</v>
      </c>
      <c r="C1744" s="349" t="s">
        <v>3228</v>
      </c>
      <c r="D1744" s="266" t="s">
        <v>144</v>
      </c>
      <c r="E1744" s="310">
        <v>3845.6</v>
      </c>
      <c r="F1744" s="39">
        <v>41784</v>
      </c>
      <c r="G1744" s="52">
        <v>3845.6</v>
      </c>
      <c r="H1744" s="322">
        <f t="shared" si="28"/>
        <v>0</v>
      </c>
      <c r="I1744" s="266"/>
    </row>
    <row r="1745" spans="1:9" x14ac:dyDescent="0.25">
      <c r="A1745" s="269"/>
      <c r="B1745" s="264" t="s">
        <v>1179</v>
      </c>
      <c r="C1745" s="349" t="s">
        <v>3228</v>
      </c>
      <c r="D1745" s="266" t="s">
        <v>51</v>
      </c>
      <c r="E1745" s="310">
        <v>1748.55</v>
      </c>
      <c r="F1745" s="42" t="s">
        <v>3340</v>
      </c>
      <c r="G1745" s="52">
        <v>1748.55</v>
      </c>
      <c r="H1745" s="322">
        <f t="shared" si="28"/>
        <v>0</v>
      </c>
      <c r="I1745" s="266" t="s">
        <v>12</v>
      </c>
    </row>
    <row r="1746" spans="1:9" x14ac:dyDescent="0.25">
      <c r="A1746" s="269"/>
      <c r="B1746" s="264" t="s">
        <v>1181</v>
      </c>
      <c r="C1746" s="349" t="s">
        <v>3228</v>
      </c>
      <c r="D1746" s="266" t="s">
        <v>307</v>
      </c>
      <c r="E1746" s="310">
        <v>13382</v>
      </c>
      <c r="F1746" s="39">
        <v>41784</v>
      </c>
      <c r="G1746" s="52">
        <v>13382</v>
      </c>
      <c r="H1746" s="322">
        <f t="shared" si="28"/>
        <v>0</v>
      </c>
      <c r="I1746" s="266" t="s">
        <v>12</v>
      </c>
    </row>
    <row r="1747" spans="1:9" x14ac:dyDescent="0.25">
      <c r="A1747" s="269"/>
      <c r="B1747" s="264" t="s">
        <v>1182</v>
      </c>
      <c r="C1747" s="349" t="s">
        <v>3228</v>
      </c>
      <c r="D1747" s="266" t="s">
        <v>79</v>
      </c>
      <c r="E1747" s="310">
        <v>45078.5</v>
      </c>
      <c r="F1747" s="55" t="s">
        <v>3341</v>
      </c>
      <c r="G1747" s="52">
        <v>45078.5</v>
      </c>
      <c r="H1747" s="322">
        <f t="shared" si="28"/>
        <v>0</v>
      </c>
      <c r="I1747" s="266" t="s">
        <v>21</v>
      </c>
    </row>
    <row r="1748" spans="1:9" x14ac:dyDescent="0.25">
      <c r="A1748" s="269"/>
      <c r="B1748" s="264" t="s">
        <v>1183</v>
      </c>
      <c r="C1748" s="349" t="s">
        <v>3228</v>
      </c>
      <c r="D1748" s="266" t="s">
        <v>250</v>
      </c>
      <c r="E1748" s="310">
        <v>11544.4</v>
      </c>
      <c r="F1748" s="39">
        <v>41783</v>
      </c>
      <c r="G1748" s="52">
        <v>11544.4</v>
      </c>
      <c r="H1748" s="322">
        <f t="shared" si="28"/>
        <v>0</v>
      </c>
      <c r="I1748" s="266"/>
    </row>
    <row r="1749" spans="1:9" x14ac:dyDescent="0.25">
      <c r="A1749" s="269"/>
      <c r="B1749" s="264" t="s">
        <v>1184</v>
      </c>
      <c r="C1749" s="349" t="s">
        <v>3228</v>
      </c>
      <c r="D1749" s="266" t="s">
        <v>524</v>
      </c>
      <c r="E1749" s="310">
        <v>18934</v>
      </c>
      <c r="F1749" s="39">
        <v>41790</v>
      </c>
      <c r="G1749" s="52">
        <v>18934</v>
      </c>
      <c r="H1749" s="322">
        <f t="shared" si="28"/>
        <v>0</v>
      </c>
      <c r="I1749" s="266"/>
    </row>
    <row r="1750" spans="1:9" x14ac:dyDescent="0.25">
      <c r="A1750" s="269"/>
      <c r="B1750" s="264" t="s">
        <v>1185</v>
      </c>
      <c r="C1750" s="349" t="s">
        <v>3228</v>
      </c>
      <c r="D1750" s="266" t="s">
        <v>8</v>
      </c>
      <c r="E1750" s="310">
        <v>158.5</v>
      </c>
      <c r="F1750" s="39">
        <v>41783</v>
      </c>
      <c r="G1750" s="52">
        <v>158.5</v>
      </c>
      <c r="H1750" s="322">
        <f t="shared" si="28"/>
        <v>0</v>
      </c>
      <c r="I1750" s="266"/>
    </row>
    <row r="1751" spans="1:9" x14ac:dyDescent="0.25">
      <c r="A1751" s="269"/>
      <c r="B1751" s="264" t="s">
        <v>1186</v>
      </c>
      <c r="C1751" s="349" t="s">
        <v>3228</v>
      </c>
      <c r="D1751" s="266" t="s">
        <v>136</v>
      </c>
      <c r="E1751" s="310">
        <v>2862</v>
      </c>
      <c r="F1751" s="39">
        <v>41783</v>
      </c>
      <c r="G1751" s="52">
        <v>2862</v>
      </c>
      <c r="H1751" s="322">
        <f t="shared" si="28"/>
        <v>0</v>
      </c>
      <c r="I1751" s="266"/>
    </row>
    <row r="1752" spans="1:9" x14ac:dyDescent="0.25">
      <c r="A1752" s="269"/>
      <c r="B1752" s="264" t="s">
        <v>1187</v>
      </c>
      <c r="C1752" s="349" t="s">
        <v>3228</v>
      </c>
      <c r="D1752" s="266" t="s">
        <v>119</v>
      </c>
      <c r="E1752" s="310">
        <v>4464</v>
      </c>
      <c r="F1752" s="39">
        <v>41783</v>
      </c>
      <c r="G1752" s="52">
        <v>4464</v>
      </c>
      <c r="H1752" s="322">
        <f t="shared" si="28"/>
        <v>0</v>
      </c>
      <c r="I1752" s="266" t="s">
        <v>21</v>
      </c>
    </row>
    <row r="1753" spans="1:9" x14ac:dyDescent="0.25">
      <c r="A1753" s="269"/>
      <c r="B1753" s="264" t="s">
        <v>1188</v>
      </c>
      <c r="C1753" s="349" t="s">
        <v>3228</v>
      </c>
      <c r="D1753" s="266" t="s">
        <v>248</v>
      </c>
      <c r="E1753" s="310">
        <v>457.6</v>
      </c>
      <c r="F1753" s="390" t="s">
        <v>3342</v>
      </c>
      <c r="G1753" s="52">
        <v>457.6</v>
      </c>
      <c r="H1753" s="322">
        <f t="shared" si="28"/>
        <v>0</v>
      </c>
      <c r="I1753" s="266" t="s">
        <v>21</v>
      </c>
    </row>
    <row r="1754" spans="1:9" x14ac:dyDescent="0.25">
      <c r="A1754" s="269"/>
      <c r="B1754" s="264" t="s">
        <v>1189</v>
      </c>
      <c r="C1754" s="349" t="s">
        <v>3228</v>
      </c>
      <c r="D1754" s="266" t="s">
        <v>3333</v>
      </c>
      <c r="E1754" s="310">
        <v>10496</v>
      </c>
      <c r="F1754" s="39">
        <v>41784</v>
      </c>
      <c r="G1754" s="52">
        <v>10496</v>
      </c>
      <c r="H1754" s="322">
        <f t="shared" si="28"/>
        <v>0</v>
      </c>
      <c r="I1754" s="266" t="s">
        <v>3206</v>
      </c>
    </row>
    <row r="1755" spans="1:9" x14ac:dyDescent="0.25">
      <c r="A1755" s="269"/>
      <c r="B1755" s="264" t="s">
        <v>1190</v>
      </c>
      <c r="C1755" s="349" t="s">
        <v>3228</v>
      </c>
      <c r="D1755" s="266" t="s">
        <v>133</v>
      </c>
      <c r="E1755" s="310">
        <v>27913</v>
      </c>
      <c r="F1755" s="39">
        <v>41783</v>
      </c>
      <c r="G1755" s="52">
        <v>27913</v>
      </c>
      <c r="H1755" s="322">
        <f t="shared" si="28"/>
        <v>0</v>
      </c>
      <c r="I1755" s="266"/>
    </row>
    <row r="1756" spans="1:9" x14ac:dyDescent="0.25">
      <c r="A1756" s="269"/>
      <c r="B1756" s="264" t="s">
        <v>1191</v>
      </c>
      <c r="C1756" s="349" t="s">
        <v>3228</v>
      </c>
      <c r="D1756" s="266" t="s">
        <v>62</v>
      </c>
      <c r="E1756" s="310">
        <v>21888</v>
      </c>
      <c r="F1756" s="39">
        <v>41784</v>
      </c>
      <c r="G1756" s="52">
        <v>21888</v>
      </c>
      <c r="H1756" s="322">
        <f t="shared" si="28"/>
        <v>0</v>
      </c>
      <c r="I1756" s="266" t="s">
        <v>2441</v>
      </c>
    </row>
    <row r="1757" spans="1:9" x14ac:dyDescent="0.25">
      <c r="A1757" s="269"/>
      <c r="B1757" s="264" t="s">
        <v>1192</v>
      </c>
      <c r="C1757" s="349" t="s">
        <v>3228</v>
      </c>
      <c r="D1757" s="266" t="s">
        <v>3136</v>
      </c>
      <c r="E1757" s="310">
        <v>7764</v>
      </c>
      <c r="F1757" s="39">
        <v>41784</v>
      </c>
      <c r="G1757" s="52">
        <v>7764</v>
      </c>
      <c r="H1757" s="322">
        <f t="shared" si="28"/>
        <v>0</v>
      </c>
      <c r="I1757" s="266" t="s">
        <v>2441</v>
      </c>
    </row>
    <row r="1758" spans="1:9" x14ac:dyDescent="0.25">
      <c r="A1758" s="269"/>
      <c r="B1758" s="264" t="s">
        <v>1193</v>
      </c>
      <c r="C1758" s="349" t="s">
        <v>3228</v>
      </c>
      <c r="D1758" s="266" t="s">
        <v>269</v>
      </c>
      <c r="E1758" s="310">
        <v>2504</v>
      </c>
      <c r="F1758" s="39">
        <v>41783</v>
      </c>
      <c r="G1758" s="52">
        <v>2504</v>
      </c>
      <c r="H1758" s="322">
        <f t="shared" si="28"/>
        <v>0</v>
      </c>
      <c r="I1758" s="266"/>
    </row>
    <row r="1759" spans="1:9" x14ac:dyDescent="0.25">
      <c r="A1759" s="269"/>
      <c r="B1759" s="264" t="s">
        <v>1194</v>
      </c>
      <c r="C1759" s="349" t="s">
        <v>3228</v>
      </c>
      <c r="D1759" s="266" t="s">
        <v>28</v>
      </c>
      <c r="E1759" s="310">
        <v>7094.5</v>
      </c>
      <c r="F1759" s="39">
        <v>41783</v>
      </c>
      <c r="G1759" s="52">
        <v>7094.5</v>
      </c>
      <c r="H1759" s="322">
        <f t="shared" si="28"/>
        <v>0</v>
      </c>
      <c r="I1759" s="266"/>
    </row>
    <row r="1760" spans="1:9" x14ac:dyDescent="0.25">
      <c r="A1760" s="269"/>
      <c r="B1760" s="264" t="s">
        <v>1195</v>
      </c>
      <c r="C1760" s="349" t="s">
        <v>3228</v>
      </c>
      <c r="D1760" s="266" t="s">
        <v>106</v>
      </c>
      <c r="E1760" s="310">
        <v>265036</v>
      </c>
      <c r="F1760" s="39">
        <v>41789</v>
      </c>
      <c r="G1760" s="52">
        <v>265036</v>
      </c>
      <c r="H1760" s="322">
        <f t="shared" si="28"/>
        <v>0</v>
      </c>
      <c r="I1760" s="266"/>
    </row>
    <row r="1761" spans="1:9" x14ac:dyDescent="0.25">
      <c r="A1761" s="269"/>
      <c r="B1761" s="264" t="s">
        <v>1196</v>
      </c>
      <c r="C1761" s="349" t="s">
        <v>3228</v>
      </c>
      <c r="D1761" s="266" t="s">
        <v>106</v>
      </c>
      <c r="E1761" s="310">
        <v>447692</v>
      </c>
      <c r="F1761" s="42">
        <v>41795</v>
      </c>
      <c r="G1761" s="326">
        <v>447692</v>
      </c>
      <c r="H1761" s="322">
        <f t="shared" si="28"/>
        <v>0</v>
      </c>
      <c r="I1761" s="266"/>
    </row>
    <row r="1762" spans="1:9" x14ac:dyDescent="0.25">
      <c r="A1762" s="269"/>
      <c r="B1762" s="264" t="s">
        <v>1197</v>
      </c>
      <c r="C1762" s="349" t="s">
        <v>3228</v>
      </c>
      <c r="D1762" s="266" t="s">
        <v>39</v>
      </c>
      <c r="E1762" s="310">
        <v>48379</v>
      </c>
      <c r="F1762" s="552" t="s">
        <v>3343</v>
      </c>
      <c r="G1762" s="52">
        <v>48379</v>
      </c>
      <c r="H1762" s="322">
        <f t="shared" si="28"/>
        <v>0</v>
      </c>
      <c r="I1762" s="266"/>
    </row>
    <row r="1763" spans="1:9" x14ac:dyDescent="0.25">
      <c r="A1763" s="269"/>
      <c r="B1763" s="264" t="s">
        <v>1198</v>
      </c>
      <c r="C1763" s="349" t="s">
        <v>3228</v>
      </c>
      <c r="D1763" s="266" t="s">
        <v>14</v>
      </c>
      <c r="E1763" s="310">
        <v>12060</v>
      </c>
      <c r="F1763" s="39">
        <v>41784</v>
      </c>
      <c r="G1763" s="52">
        <v>12060</v>
      </c>
      <c r="H1763" s="322">
        <f t="shared" si="28"/>
        <v>0</v>
      </c>
      <c r="I1763" s="266" t="s">
        <v>21</v>
      </c>
    </row>
    <row r="1764" spans="1:9" x14ac:dyDescent="0.25">
      <c r="A1764" s="269">
        <v>41784</v>
      </c>
      <c r="B1764" s="264" t="s">
        <v>1199</v>
      </c>
      <c r="C1764" s="349" t="s">
        <v>3228</v>
      </c>
      <c r="D1764" s="266" t="s">
        <v>8</v>
      </c>
      <c r="E1764" s="310">
        <v>541</v>
      </c>
      <c r="F1764" s="39">
        <v>41784</v>
      </c>
      <c r="G1764" s="52">
        <v>541</v>
      </c>
      <c r="H1764" s="322">
        <f t="shared" si="28"/>
        <v>0</v>
      </c>
      <c r="I1764" s="266"/>
    </row>
    <row r="1765" spans="1:9" x14ac:dyDescent="0.25">
      <c r="A1765" s="269"/>
      <c r="B1765" s="264" t="s">
        <v>1200</v>
      </c>
      <c r="C1765" s="349" t="s">
        <v>3228</v>
      </c>
      <c r="D1765" s="266" t="s">
        <v>36</v>
      </c>
      <c r="E1765" s="310">
        <v>30019.599999999999</v>
      </c>
      <c r="F1765" s="39">
        <v>41785</v>
      </c>
      <c r="G1765" s="52">
        <v>30019.599999999999</v>
      </c>
      <c r="H1765" s="322">
        <f t="shared" si="28"/>
        <v>0</v>
      </c>
      <c r="I1765" s="66" t="s">
        <v>12</v>
      </c>
    </row>
    <row r="1766" spans="1:9" x14ac:dyDescent="0.25">
      <c r="A1766" s="269"/>
      <c r="B1766" s="264" t="s">
        <v>1201</v>
      </c>
      <c r="C1766" s="349" t="s">
        <v>3228</v>
      </c>
      <c r="D1766" s="266" t="s">
        <v>11</v>
      </c>
      <c r="E1766" s="310">
        <v>15444</v>
      </c>
      <c r="F1766" s="42">
        <v>41808</v>
      </c>
      <c r="G1766" s="326">
        <v>15444</v>
      </c>
      <c r="H1766" s="322">
        <f t="shared" si="28"/>
        <v>0</v>
      </c>
      <c r="I1766" s="266" t="s">
        <v>65</v>
      </c>
    </row>
    <row r="1767" spans="1:9" x14ac:dyDescent="0.25">
      <c r="A1767" s="269"/>
      <c r="B1767" s="264" t="s">
        <v>1202</v>
      </c>
      <c r="C1767" s="349" t="s">
        <v>3228</v>
      </c>
      <c r="D1767" s="266" t="s">
        <v>8</v>
      </c>
      <c r="E1767" s="310">
        <v>331.6</v>
      </c>
      <c r="F1767" s="39">
        <v>41784</v>
      </c>
      <c r="G1767" s="52">
        <v>331.6</v>
      </c>
      <c r="H1767" s="322">
        <f t="shared" si="28"/>
        <v>0</v>
      </c>
      <c r="I1767" s="266"/>
    </row>
    <row r="1768" spans="1:9" x14ac:dyDescent="0.25">
      <c r="A1768" s="269"/>
      <c r="B1768" s="264" t="s">
        <v>1203</v>
      </c>
      <c r="C1768" s="349" t="s">
        <v>3228</v>
      </c>
      <c r="D1768" s="266" t="s">
        <v>55</v>
      </c>
      <c r="E1768" s="310">
        <v>10945</v>
      </c>
      <c r="F1768" s="39">
        <v>41784</v>
      </c>
      <c r="G1768" s="52">
        <v>10945</v>
      </c>
      <c r="H1768" s="322">
        <f t="shared" si="28"/>
        <v>0</v>
      </c>
      <c r="I1768" s="266"/>
    </row>
    <row r="1769" spans="1:9" x14ac:dyDescent="0.25">
      <c r="A1769" s="269"/>
      <c r="B1769" s="264" t="s">
        <v>1204</v>
      </c>
      <c r="C1769" s="349" t="s">
        <v>3228</v>
      </c>
      <c r="D1769" s="266" t="s">
        <v>123</v>
      </c>
      <c r="E1769" s="310">
        <v>981.5</v>
      </c>
      <c r="F1769" s="39">
        <v>41784</v>
      </c>
      <c r="G1769" s="52">
        <v>981.5</v>
      </c>
      <c r="H1769" s="322">
        <f t="shared" si="28"/>
        <v>0</v>
      </c>
      <c r="I1769" s="266"/>
    </row>
    <row r="1770" spans="1:9" x14ac:dyDescent="0.25">
      <c r="A1770" s="269"/>
      <c r="B1770" s="264" t="s">
        <v>1209</v>
      </c>
      <c r="C1770" s="349" t="s">
        <v>3228</v>
      </c>
      <c r="D1770" s="266" t="s">
        <v>545</v>
      </c>
      <c r="E1770" s="310">
        <v>879.2</v>
      </c>
      <c r="F1770" s="39">
        <v>41784</v>
      </c>
      <c r="G1770" s="52">
        <v>879.2</v>
      </c>
      <c r="H1770" s="322">
        <f t="shared" si="28"/>
        <v>0</v>
      </c>
      <c r="I1770" s="266"/>
    </row>
    <row r="1771" spans="1:9" x14ac:dyDescent="0.25">
      <c r="A1771" s="269"/>
      <c r="B1771" s="264" t="s">
        <v>1210</v>
      </c>
      <c r="C1771" s="349" t="s">
        <v>3228</v>
      </c>
      <c r="D1771" s="266" t="s">
        <v>130</v>
      </c>
      <c r="E1771" s="310">
        <v>4557</v>
      </c>
      <c r="F1771" s="39">
        <v>41786</v>
      </c>
      <c r="G1771" s="52">
        <v>4557</v>
      </c>
      <c r="H1771" s="322">
        <f t="shared" si="28"/>
        <v>0</v>
      </c>
      <c r="I1771" s="266" t="s">
        <v>21</v>
      </c>
    </row>
    <row r="1772" spans="1:9" x14ac:dyDescent="0.25">
      <c r="A1772" s="269"/>
      <c r="B1772" s="264" t="s">
        <v>1211</v>
      </c>
      <c r="C1772" s="349" t="s">
        <v>3228</v>
      </c>
      <c r="D1772" s="266" t="s">
        <v>215</v>
      </c>
      <c r="E1772" s="310">
        <v>433</v>
      </c>
      <c r="F1772" s="39">
        <v>41784</v>
      </c>
      <c r="G1772" s="52">
        <v>433</v>
      </c>
      <c r="H1772" s="322">
        <f t="shared" si="28"/>
        <v>0</v>
      </c>
      <c r="I1772" s="266"/>
    </row>
    <row r="1773" spans="1:9" x14ac:dyDescent="0.25">
      <c r="A1773" s="269"/>
      <c r="B1773" s="264" t="s">
        <v>1213</v>
      </c>
      <c r="C1773" s="349" t="s">
        <v>3228</v>
      </c>
      <c r="D1773" s="266" t="s">
        <v>188</v>
      </c>
      <c r="E1773" s="310">
        <v>2335</v>
      </c>
      <c r="F1773" s="43" t="s">
        <v>3344</v>
      </c>
      <c r="G1773" s="52">
        <v>2335</v>
      </c>
      <c r="H1773" s="322">
        <f t="shared" si="28"/>
        <v>0</v>
      </c>
      <c r="I1773" s="266" t="s">
        <v>21</v>
      </c>
    </row>
    <row r="1774" spans="1:9" x14ac:dyDescent="0.25">
      <c r="A1774" s="269"/>
      <c r="B1774" s="264" t="s">
        <v>1215</v>
      </c>
      <c r="C1774" s="349" t="s">
        <v>3228</v>
      </c>
      <c r="D1774" s="266" t="s">
        <v>51</v>
      </c>
      <c r="E1774" s="310">
        <v>1673.2</v>
      </c>
      <c r="F1774" s="39">
        <v>41784</v>
      </c>
      <c r="G1774" s="52">
        <v>1673.2</v>
      </c>
      <c r="H1774" s="322">
        <f t="shared" si="28"/>
        <v>0</v>
      </c>
      <c r="I1774" s="266"/>
    </row>
    <row r="1775" spans="1:9" x14ac:dyDescent="0.25">
      <c r="A1775" s="269"/>
      <c r="B1775" s="264" t="s">
        <v>1216</v>
      </c>
      <c r="C1775" s="349" t="s">
        <v>3228</v>
      </c>
      <c r="D1775" s="266" t="s">
        <v>260</v>
      </c>
      <c r="E1775" s="310">
        <v>1776</v>
      </c>
      <c r="F1775" s="39">
        <v>41785</v>
      </c>
      <c r="G1775" s="52">
        <v>1776</v>
      </c>
      <c r="H1775" s="322">
        <f t="shared" si="28"/>
        <v>0</v>
      </c>
      <c r="I1775" s="266" t="s">
        <v>12</v>
      </c>
    </row>
    <row r="1776" spans="1:9" x14ac:dyDescent="0.25">
      <c r="A1776" s="263"/>
      <c r="B1776" s="264" t="s">
        <v>1217</v>
      </c>
      <c r="C1776" s="349" t="s">
        <v>3228</v>
      </c>
      <c r="D1776" s="266" t="s">
        <v>1622</v>
      </c>
      <c r="E1776" s="310">
        <v>4121.2</v>
      </c>
      <c r="F1776" s="39">
        <v>41784</v>
      </c>
      <c r="G1776" s="52">
        <v>4121.2</v>
      </c>
      <c r="H1776" s="322">
        <f t="shared" si="28"/>
        <v>0</v>
      </c>
      <c r="I1776" s="266"/>
    </row>
    <row r="1777" spans="1:9" x14ac:dyDescent="0.25">
      <c r="A1777" s="269"/>
      <c r="B1777" s="264" t="s">
        <v>1218</v>
      </c>
      <c r="C1777" s="349" t="s">
        <v>3228</v>
      </c>
      <c r="D1777" s="266" t="s">
        <v>8</v>
      </c>
      <c r="E1777" s="310">
        <v>140.5</v>
      </c>
      <c r="F1777" s="39">
        <v>41784</v>
      </c>
      <c r="G1777" s="52">
        <v>140.5</v>
      </c>
      <c r="H1777" s="322">
        <f t="shared" si="28"/>
        <v>0</v>
      </c>
      <c r="I1777" s="266"/>
    </row>
    <row r="1778" spans="1:9" x14ac:dyDescent="0.25">
      <c r="A1778" s="269"/>
      <c r="B1778" s="264" t="s">
        <v>1219</v>
      </c>
      <c r="C1778" s="349" t="s">
        <v>3228</v>
      </c>
      <c r="D1778" s="266" t="s">
        <v>110</v>
      </c>
      <c r="E1778" s="310">
        <v>44149.599999999999</v>
      </c>
      <c r="F1778" s="39">
        <v>41788</v>
      </c>
      <c r="G1778" s="52">
        <v>44149.599999999999</v>
      </c>
      <c r="H1778" s="322">
        <f t="shared" si="28"/>
        <v>0</v>
      </c>
      <c r="I1778" s="266" t="s">
        <v>27</v>
      </c>
    </row>
    <row r="1779" spans="1:9" x14ac:dyDescent="0.25">
      <c r="A1779" s="269"/>
      <c r="B1779" s="264" t="s">
        <v>1220</v>
      </c>
      <c r="C1779" s="349" t="s">
        <v>3228</v>
      </c>
      <c r="D1779" s="266" t="s">
        <v>188</v>
      </c>
      <c r="E1779" s="310">
        <v>7331.2</v>
      </c>
      <c r="F1779" s="39">
        <v>41784</v>
      </c>
      <c r="G1779" s="52">
        <v>7331.2</v>
      </c>
      <c r="H1779" s="322">
        <f t="shared" si="28"/>
        <v>0</v>
      </c>
      <c r="I1779" s="266"/>
    </row>
    <row r="1780" spans="1:9" x14ac:dyDescent="0.25">
      <c r="A1780" s="269"/>
      <c r="B1780" s="264" t="s">
        <v>1221</v>
      </c>
      <c r="C1780" s="349" t="s">
        <v>3228</v>
      </c>
      <c r="D1780" s="266" t="s">
        <v>47</v>
      </c>
      <c r="E1780" s="310">
        <v>2256</v>
      </c>
      <c r="F1780" s="39">
        <v>41785</v>
      </c>
      <c r="G1780" s="52">
        <v>2256</v>
      </c>
      <c r="H1780" s="322">
        <f t="shared" si="28"/>
        <v>0</v>
      </c>
      <c r="I1780" s="266" t="s">
        <v>27</v>
      </c>
    </row>
    <row r="1781" spans="1:9" x14ac:dyDescent="0.25">
      <c r="A1781" s="269"/>
      <c r="B1781" s="264" t="s">
        <v>1222</v>
      </c>
      <c r="C1781" s="349" t="s">
        <v>3228</v>
      </c>
      <c r="D1781" s="266" t="s">
        <v>35</v>
      </c>
      <c r="E1781" s="310">
        <v>3487</v>
      </c>
      <c r="F1781" s="39">
        <v>41785</v>
      </c>
      <c r="G1781" s="52">
        <v>3487</v>
      </c>
      <c r="H1781" s="322">
        <f t="shared" si="28"/>
        <v>0</v>
      </c>
      <c r="I1781" s="266"/>
    </row>
    <row r="1782" spans="1:9" x14ac:dyDescent="0.25">
      <c r="A1782" s="269"/>
      <c r="B1782" s="264" t="s">
        <v>1224</v>
      </c>
      <c r="C1782" s="349" t="s">
        <v>3228</v>
      </c>
      <c r="D1782" s="266" t="s">
        <v>130</v>
      </c>
      <c r="E1782" s="310">
        <v>338</v>
      </c>
      <c r="F1782" s="39">
        <v>41784</v>
      </c>
      <c r="G1782" s="52">
        <v>338</v>
      </c>
      <c r="H1782" s="322">
        <f t="shared" si="28"/>
        <v>0</v>
      </c>
      <c r="I1782" s="266"/>
    </row>
    <row r="1783" spans="1:9" x14ac:dyDescent="0.25">
      <c r="A1783" s="269"/>
      <c r="B1783" s="264" t="s">
        <v>1225</v>
      </c>
      <c r="C1783" s="349" t="s">
        <v>3228</v>
      </c>
      <c r="D1783" s="266" t="s">
        <v>29</v>
      </c>
      <c r="E1783" s="310">
        <v>3970.6</v>
      </c>
      <c r="F1783" s="39">
        <v>41785</v>
      </c>
      <c r="G1783" s="52">
        <v>3970.6</v>
      </c>
      <c r="H1783" s="322">
        <f t="shared" si="28"/>
        <v>0</v>
      </c>
      <c r="I1783" s="266" t="s">
        <v>27</v>
      </c>
    </row>
    <row r="1784" spans="1:9" x14ac:dyDescent="0.25">
      <c r="A1784" s="269"/>
      <c r="B1784" s="264" t="s">
        <v>1226</v>
      </c>
      <c r="C1784" s="349" t="s">
        <v>3228</v>
      </c>
      <c r="D1784" s="266" t="s">
        <v>130</v>
      </c>
      <c r="E1784" s="310">
        <v>358.4</v>
      </c>
      <c r="F1784" s="39">
        <v>41784</v>
      </c>
      <c r="G1784" s="52">
        <v>358.4</v>
      </c>
      <c r="H1784" s="322">
        <f t="shared" si="28"/>
        <v>0</v>
      </c>
      <c r="I1784" s="266"/>
    </row>
    <row r="1785" spans="1:9" x14ac:dyDescent="0.25">
      <c r="A1785" s="269"/>
      <c r="B1785" s="264" t="s">
        <v>1227</v>
      </c>
      <c r="C1785" s="349" t="s">
        <v>3228</v>
      </c>
      <c r="D1785" s="266" t="s">
        <v>287</v>
      </c>
      <c r="E1785" s="310">
        <v>2217.1999999999998</v>
      </c>
      <c r="F1785" s="39">
        <v>41785</v>
      </c>
      <c r="G1785" s="52">
        <v>2217.1999999999998</v>
      </c>
      <c r="H1785" s="322">
        <f t="shared" si="28"/>
        <v>0</v>
      </c>
      <c r="I1785" s="266" t="s">
        <v>27</v>
      </c>
    </row>
    <row r="1786" spans="1:9" x14ac:dyDescent="0.25">
      <c r="A1786" s="269"/>
      <c r="B1786" s="264" t="s">
        <v>1228</v>
      </c>
      <c r="C1786" s="349" t="s">
        <v>3228</v>
      </c>
      <c r="D1786" s="266" t="s">
        <v>269</v>
      </c>
      <c r="E1786" s="310">
        <v>6608.2</v>
      </c>
      <c r="F1786" s="39">
        <v>41784</v>
      </c>
      <c r="G1786" s="52">
        <v>6608.2</v>
      </c>
      <c r="H1786" s="322">
        <f t="shared" si="28"/>
        <v>0</v>
      </c>
      <c r="I1786" s="266"/>
    </row>
    <row r="1787" spans="1:9" x14ac:dyDescent="0.25">
      <c r="A1787" s="269"/>
      <c r="B1787" s="264" t="s">
        <v>1230</v>
      </c>
      <c r="C1787" s="349" t="s">
        <v>3228</v>
      </c>
      <c r="D1787" s="266" t="s">
        <v>136</v>
      </c>
      <c r="E1787" s="310">
        <v>395</v>
      </c>
      <c r="F1787" s="39">
        <v>41784</v>
      </c>
      <c r="G1787" s="52">
        <v>395</v>
      </c>
      <c r="H1787" s="322">
        <f t="shared" si="28"/>
        <v>0</v>
      </c>
      <c r="I1787" s="266"/>
    </row>
    <row r="1788" spans="1:9" x14ac:dyDescent="0.25">
      <c r="A1788" s="269"/>
      <c r="B1788" s="264" t="s">
        <v>1231</v>
      </c>
      <c r="C1788" s="349" t="s">
        <v>3228</v>
      </c>
      <c r="D1788" s="266" t="s">
        <v>8</v>
      </c>
      <c r="E1788" s="310">
        <v>306</v>
      </c>
      <c r="F1788" s="39">
        <v>41784</v>
      </c>
      <c r="G1788" s="52">
        <v>306</v>
      </c>
      <c r="H1788" s="322">
        <f t="shared" si="28"/>
        <v>0</v>
      </c>
      <c r="I1788" s="266"/>
    </row>
    <row r="1789" spans="1:9" x14ac:dyDescent="0.25">
      <c r="A1789" s="269"/>
      <c r="B1789" s="264" t="s">
        <v>1232</v>
      </c>
      <c r="C1789" s="349" t="s">
        <v>3228</v>
      </c>
      <c r="D1789" s="266" t="s">
        <v>3345</v>
      </c>
      <c r="E1789" s="310">
        <v>475.2</v>
      </c>
      <c r="F1789" s="39">
        <v>41784</v>
      </c>
      <c r="G1789" s="52">
        <v>475.2</v>
      </c>
      <c r="H1789" s="322">
        <f t="shared" si="28"/>
        <v>0</v>
      </c>
      <c r="I1789" s="266"/>
    </row>
    <row r="1790" spans="1:9" x14ac:dyDescent="0.25">
      <c r="A1790" s="269"/>
      <c r="B1790" s="264" t="s">
        <v>1233</v>
      </c>
      <c r="C1790" s="349" t="s">
        <v>3228</v>
      </c>
      <c r="D1790" s="266" t="s">
        <v>59</v>
      </c>
      <c r="E1790" s="310">
        <v>14189</v>
      </c>
      <c r="F1790" s="42" t="s">
        <v>3346</v>
      </c>
      <c r="G1790" s="64">
        <v>14189</v>
      </c>
      <c r="H1790" s="322">
        <f t="shared" si="28"/>
        <v>0</v>
      </c>
      <c r="I1790" s="266" t="s">
        <v>21</v>
      </c>
    </row>
    <row r="1791" spans="1:9" x14ac:dyDescent="0.25">
      <c r="A1791" s="269"/>
      <c r="B1791" s="264" t="s">
        <v>1235</v>
      </c>
      <c r="C1791" s="349" t="s">
        <v>3228</v>
      </c>
      <c r="D1791" s="266" t="s">
        <v>412</v>
      </c>
      <c r="E1791" s="310">
        <v>1282.5</v>
      </c>
      <c r="F1791" s="39">
        <v>41785</v>
      </c>
      <c r="G1791" s="64">
        <v>1282.5</v>
      </c>
      <c r="H1791" s="322">
        <f t="shared" si="28"/>
        <v>0</v>
      </c>
      <c r="I1791" s="266" t="s">
        <v>21</v>
      </c>
    </row>
    <row r="1792" spans="1:9" x14ac:dyDescent="0.25">
      <c r="A1792" s="269"/>
      <c r="B1792" s="264" t="s">
        <v>1236</v>
      </c>
      <c r="C1792" s="349" t="s">
        <v>3228</v>
      </c>
      <c r="D1792" s="266" t="s">
        <v>68</v>
      </c>
      <c r="E1792" s="310">
        <v>3229</v>
      </c>
      <c r="F1792" s="39">
        <v>41785</v>
      </c>
      <c r="G1792" s="64">
        <v>3229</v>
      </c>
      <c r="H1792" s="322">
        <f t="shared" si="28"/>
        <v>0</v>
      </c>
      <c r="I1792" s="266" t="s">
        <v>65</v>
      </c>
    </row>
    <row r="1793" spans="1:9" x14ac:dyDescent="0.25">
      <c r="A1793" s="269"/>
      <c r="B1793" s="264" t="s">
        <v>1237</v>
      </c>
      <c r="C1793" s="349" t="s">
        <v>3228</v>
      </c>
      <c r="D1793" s="266" t="s">
        <v>3333</v>
      </c>
      <c r="E1793" s="310">
        <v>12292.5</v>
      </c>
      <c r="F1793" s="55" t="s">
        <v>3347</v>
      </c>
      <c r="G1793" s="64">
        <v>12292.5</v>
      </c>
      <c r="H1793" s="322">
        <f t="shared" si="28"/>
        <v>0</v>
      </c>
      <c r="I1793" s="266" t="s">
        <v>65</v>
      </c>
    </row>
    <row r="1794" spans="1:9" x14ac:dyDescent="0.25">
      <c r="A1794" s="269"/>
      <c r="B1794" s="264" t="s">
        <v>1238</v>
      </c>
      <c r="C1794" s="349" t="s">
        <v>3228</v>
      </c>
      <c r="D1794" s="266" t="s">
        <v>133</v>
      </c>
      <c r="E1794" s="310">
        <v>27177</v>
      </c>
      <c r="F1794" s="39">
        <v>41784</v>
      </c>
      <c r="G1794" s="52">
        <v>27177</v>
      </c>
      <c r="H1794" s="322">
        <f t="shared" si="28"/>
        <v>0</v>
      </c>
      <c r="I1794" s="266"/>
    </row>
    <row r="1795" spans="1:9" x14ac:dyDescent="0.25">
      <c r="A1795" s="269"/>
      <c r="B1795" s="264" t="s">
        <v>1240</v>
      </c>
      <c r="C1795" s="349" t="s">
        <v>3228</v>
      </c>
      <c r="D1795" s="266" t="s">
        <v>99</v>
      </c>
      <c r="E1795" s="310">
        <v>782.55</v>
      </c>
      <c r="F1795" s="39">
        <v>41784</v>
      </c>
      <c r="G1795" s="52">
        <v>782.55</v>
      </c>
      <c r="H1795" s="322">
        <f t="shared" si="28"/>
        <v>0</v>
      </c>
      <c r="I1795" s="266"/>
    </row>
    <row r="1796" spans="1:9" x14ac:dyDescent="0.25">
      <c r="A1796" s="269"/>
      <c r="B1796" s="264" t="s">
        <v>1241</v>
      </c>
      <c r="C1796" s="349" t="s">
        <v>3228</v>
      </c>
      <c r="D1796" s="266" t="s">
        <v>14</v>
      </c>
      <c r="E1796" s="310">
        <v>10072</v>
      </c>
      <c r="F1796" s="39">
        <v>41785</v>
      </c>
      <c r="G1796" s="52">
        <v>10072</v>
      </c>
      <c r="H1796" s="322">
        <f t="shared" si="28"/>
        <v>0</v>
      </c>
      <c r="I1796" s="266" t="s">
        <v>492</v>
      </c>
    </row>
    <row r="1797" spans="1:9" x14ac:dyDescent="0.25">
      <c r="A1797" s="269"/>
      <c r="B1797" s="264" t="s">
        <v>1242</v>
      </c>
      <c r="C1797" s="349" t="s">
        <v>3228</v>
      </c>
      <c r="D1797" s="266" t="s">
        <v>233</v>
      </c>
      <c r="E1797" s="310">
        <v>1363.2</v>
      </c>
      <c r="F1797" s="39">
        <v>41784</v>
      </c>
      <c r="G1797" s="52">
        <v>1363.2</v>
      </c>
      <c r="H1797" s="322">
        <f t="shared" si="28"/>
        <v>0</v>
      </c>
      <c r="I1797" s="266"/>
    </row>
    <row r="1798" spans="1:9" x14ac:dyDescent="0.25">
      <c r="A1798" s="269"/>
      <c r="B1798" s="264" t="s">
        <v>1243</v>
      </c>
      <c r="C1798" s="349" t="s">
        <v>3228</v>
      </c>
      <c r="D1798" s="266" t="s">
        <v>136</v>
      </c>
      <c r="E1798" s="310">
        <v>406</v>
      </c>
      <c r="F1798" s="39">
        <v>41784</v>
      </c>
      <c r="G1798" s="52">
        <v>406</v>
      </c>
      <c r="H1798" s="322">
        <f t="shared" si="28"/>
        <v>0</v>
      </c>
      <c r="I1798" s="266"/>
    </row>
    <row r="1799" spans="1:9" x14ac:dyDescent="0.25">
      <c r="A1799" s="269">
        <v>41785</v>
      </c>
      <c r="B1799" s="264" t="s">
        <v>1244</v>
      </c>
      <c r="C1799" s="349" t="s">
        <v>3228</v>
      </c>
      <c r="D1799" s="266" t="s">
        <v>152</v>
      </c>
      <c r="E1799" s="310">
        <v>6057</v>
      </c>
      <c r="F1799" s="39">
        <v>41785</v>
      </c>
      <c r="G1799" s="52">
        <v>6057</v>
      </c>
      <c r="H1799" s="322">
        <f t="shared" ref="H1799:H1862" si="29">E1799-G1799</f>
        <v>0</v>
      </c>
      <c r="I1799" s="266"/>
    </row>
    <row r="1800" spans="1:9" x14ac:dyDescent="0.25">
      <c r="A1800" s="269"/>
      <c r="B1800" s="264" t="s">
        <v>1246</v>
      </c>
      <c r="C1800" s="349" t="s">
        <v>3228</v>
      </c>
      <c r="D1800" s="266" t="s">
        <v>16</v>
      </c>
      <c r="E1800" s="310">
        <v>31396.9</v>
      </c>
      <c r="F1800" s="536"/>
      <c r="G1800" s="506"/>
      <c r="H1800" s="322">
        <f t="shared" si="29"/>
        <v>31396.9</v>
      </c>
      <c r="I1800" s="66"/>
    </row>
    <row r="1801" spans="1:9" x14ac:dyDescent="0.25">
      <c r="A1801" s="269"/>
      <c r="B1801" s="264" t="s">
        <v>1247</v>
      </c>
      <c r="C1801" s="349" t="s">
        <v>3228</v>
      </c>
      <c r="D1801" s="266" t="s">
        <v>123</v>
      </c>
      <c r="E1801" s="310">
        <v>4073.3</v>
      </c>
      <c r="F1801" s="43" t="s">
        <v>3348</v>
      </c>
      <c r="G1801" s="52">
        <v>4073.3</v>
      </c>
      <c r="H1801" s="322">
        <f t="shared" si="29"/>
        <v>0</v>
      </c>
      <c r="I1801" s="266"/>
    </row>
    <row r="1802" spans="1:9" x14ac:dyDescent="0.25">
      <c r="A1802" s="269"/>
      <c r="B1802" s="264" t="s">
        <v>1249</v>
      </c>
      <c r="C1802" s="349" t="s">
        <v>3228</v>
      </c>
      <c r="D1802" s="266" t="s">
        <v>545</v>
      </c>
      <c r="E1802" s="310">
        <v>9279.6</v>
      </c>
      <c r="F1802" s="39">
        <v>41785</v>
      </c>
      <c r="G1802" s="52">
        <v>9279.6</v>
      </c>
      <c r="H1802" s="322">
        <f t="shared" si="29"/>
        <v>0</v>
      </c>
      <c r="I1802" s="66"/>
    </row>
    <row r="1803" spans="1:9" x14ac:dyDescent="0.25">
      <c r="A1803" s="269"/>
      <c r="B1803" s="264" t="s">
        <v>1250</v>
      </c>
      <c r="C1803" s="349" t="s">
        <v>3228</v>
      </c>
      <c r="D1803" s="266" t="s">
        <v>502</v>
      </c>
      <c r="E1803" s="310">
        <v>2030</v>
      </c>
      <c r="F1803" s="39">
        <v>41785</v>
      </c>
      <c r="G1803" s="52">
        <v>2030</v>
      </c>
      <c r="H1803" s="322">
        <f t="shared" si="29"/>
        <v>0</v>
      </c>
      <c r="I1803" s="266"/>
    </row>
    <row r="1804" spans="1:9" x14ac:dyDescent="0.25">
      <c r="A1804" s="269"/>
      <c r="B1804" s="264" t="s">
        <v>1252</v>
      </c>
      <c r="C1804" s="349" t="s">
        <v>3228</v>
      </c>
      <c r="D1804" s="266" t="s">
        <v>545</v>
      </c>
      <c r="E1804" s="310">
        <v>4385</v>
      </c>
      <c r="F1804" s="39">
        <v>41785</v>
      </c>
      <c r="G1804" s="52">
        <v>4385</v>
      </c>
      <c r="H1804" s="322">
        <f t="shared" si="29"/>
        <v>0</v>
      </c>
      <c r="I1804" s="266"/>
    </row>
    <row r="1805" spans="1:9" x14ac:dyDescent="0.25">
      <c r="A1805" s="269"/>
      <c r="B1805" s="264" t="s">
        <v>1253</v>
      </c>
      <c r="C1805" s="349" t="s">
        <v>3228</v>
      </c>
      <c r="D1805" s="266" t="s">
        <v>130</v>
      </c>
      <c r="E1805" s="310">
        <v>7763.6</v>
      </c>
      <c r="F1805" s="39">
        <v>41786</v>
      </c>
      <c r="G1805" s="52">
        <v>7763.6</v>
      </c>
      <c r="H1805" s="322">
        <f t="shared" si="29"/>
        <v>0</v>
      </c>
      <c r="I1805" s="266" t="s">
        <v>21</v>
      </c>
    </row>
    <row r="1806" spans="1:9" x14ac:dyDescent="0.25">
      <c r="A1806" s="269"/>
      <c r="B1806" s="264" t="s">
        <v>1254</v>
      </c>
      <c r="C1806" s="349" t="s">
        <v>3228</v>
      </c>
      <c r="D1806" s="266" t="s">
        <v>180</v>
      </c>
      <c r="E1806" s="310">
        <v>35640</v>
      </c>
      <c r="F1806" s="39">
        <v>41785</v>
      </c>
      <c r="G1806" s="52">
        <v>35640</v>
      </c>
      <c r="H1806" s="322">
        <f t="shared" si="29"/>
        <v>0</v>
      </c>
      <c r="I1806" s="266" t="s">
        <v>65</v>
      </c>
    </row>
    <row r="1807" spans="1:9" x14ac:dyDescent="0.25">
      <c r="A1807" s="269"/>
      <c r="B1807" s="264" t="s">
        <v>1255</v>
      </c>
      <c r="C1807" s="349" t="s">
        <v>3228</v>
      </c>
      <c r="D1807" s="266" t="s">
        <v>366</v>
      </c>
      <c r="E1807" s="310">
        <v>2286.1999999999998</v>
      </c>
      <c r="F1807" s="39">
        <v>41785</v>
      </c>
      <c r="G1807" s="52">
        <v>2286.1999999999998</v>
      </c>
      <c r="H1807" s="322">
        <f t="shared" si="29"/>
        <v>0</v>
      </c>
      <c r="I1807" s="266" t="s">
        <v>21</v>
      </c>
    </row>
    <row r="1808" spans="1:9" x14ac:dyDescent="0.25">
      <c r="A1808" s="269"/>
      <c r="B1808" s="264" t="s">
        <v>1256</v>
      </c>
      <c r="C1808" s="349" t="s">
        <v>3228</v>
      </c>
      <c r="D1808" s="266" t="s">
        <v>22</v>
      </c>
      <c r="E1808" s="310">
        <v>3100.4</v>
      </c>
      <c r="F1808" s="39">
        <v>41785</v>
      </c>
      <c r="G1808" s="52">
        <v>3100.4</v>
      </c>
      <c r="H1808" s="322">
        <f t="shared" si="29"/>
        <v>0</v>
      </c>
      <c r="I1808" s="266"/>
    </row>
    <row r="1809" spans="1:9" x14ac:dyDescent="0.25">
      <c r="A1809" s="269"/>
      <c r="B1809" s="264" t="s">
        <v>1257</v>
      </c>
      <c r="C1809" s="349" t="s">
        <v>3228</v>
      </c>
      <c r="D1809" s="266" t="s">
        <v>518</v>
      </c>
      <c r="E1809" s="310">
        <v>960</v>
      </c>
      <c r="F1809" s="39">
        <v>41785</v>
      </c>
      <c r="G1809" s="52">
        <v>960</v>
      </c>
      <c r="H1809" s="322">
        <f t="shared" si="29"/>
        <v>0</v>
      </c>
      <c r="I1809" s="266"/>
    </row>
    <row r="1810" spans="1:9" x14ac:dyDescent="0.25">
      <c r="A1810" s="269"/>
      <c r="B1810" s="264" t="s">
        <v>1258</v>
      </c>
      <c r="C1810" s="349" t="s">
        <v>3228</v>
      </c>
      <c r="D1810" s="266" t="s">
        <v>29</v>
      </c>
      <c r="E1810" s="310">
        <v>4430.3999999999996</v>
      </c>
      <c r="F1810" s="39">
        <v>41785</v>
      </c>
      <c r="G1810" s="52">
        <v>4430.3999999999996</v>
      </c>
      <c r="H1810" s="322">
        <f t="shared" si="29"/>
        <v>0</v>
      </c>
      <c r="I1810" s="266" t="s">
        <v>30</v>
      </c>
    </row>
    <row r="1811" spans="1:9" x14ac:dyDescent="0.25">
      <c r="A1811" s="269"/>
      <c r="B1811" s="264" t="s">
        <v>1259</v>
      </c>
      <c r="C1811" s="349" t="s">
        <v>3228</v>
      </c>
      <c r="D1811" s="266" t="s">
        <v>338</v>
      </c>
      <c r="E1811" s="310">
        <v>493</v>
      </c>
      <c r="F1811" s="39">
        <v>41785</v>
      </c>
      <c r="G1811" s="52">
        <v>493</v>
      </c>
      <c r="H1811" s="322">
        <f t="shared" si="29"/>
        <v>0</v>
      </c>
      <c r="I1811" s="266" t="s">
        <v>30</v>
      </c>
    </row>
    <row r="1812" spans="1:9" x14ac:dyDescent="0.25">
      <c r="A1812" s="269"/>
      <c r="B1812" s="264" t="s">
        <v>1260</v>
      </c>
      <c r="C1812" s="349" t="s">
        <v>3228</v>
      </c>
      <c r="D1812" s="266" t="s">
        <v>124</v>
      </c>
      <c r="E1812" s="310">
        <v>6978</v>
      </c>
      <c r="F1812" s="39">
        <v>41785</v>
      </c>
      <c r="G1812" s="52">
        <v>6978</v>
      </c>
      <c r="H1812" s="322">
        <f t="shared" si="29"/>
        <v>0</v>
      </c>
      <c r="I1812" s="266" t="s">
        <v>30</v>
      </c>
    </row>
    <row r="1813" spans="1:9" x14ac:dyDescent="0.25">
      <c r="A1813" s="269"/>
      <c r="B1813" s="264" t="s">
        <v>1261</v>
      </c>
      <c r="C1813" s="349" t="s">
        <v>3228</v>
      </c>
      <c r="D1813" s="266" t="s">
        <v>55</v>
      </c>
      <c r="E1813" s="310">
        <v>8102.5</v>
      </c>
      <c r="F1813" s="39">
        <v>41785</v>
      </c>
      <c r="G1813" s="52">
        <v>8102.5</v>
      </c>
      <c r="H1813" s="322">
        <f t="shared" si="29"/>
        <v>0</v>
      </c>
      <c r="I1813" s="266"/>
    </row>
    <row r="1814" spans="1:9" x14ac:dyDescent="0.25">
      <c r="A1814" s="269"/>
      <c r="B1814" s="264" t="s">
        <v>1262</v>
      </c>
      <c r="C1814" s="349" t="s">
        <v>3228</v>
      </c>
      <c r="D1814" s="273" t="s">
        <v>3129</v>
      </c>
      <c r="E1814" s="318">
        <v>0</v>
      </c>
      <c r="F1814" s="39"/>
      <c r="G1814" s="52"/>
      <c r="H1814" s="322">
        <f t="shared" si="29"/>
        <v>0</v>
      </c>
      <c r="I1814" s="266" t="s">
        <v>3349</v>
      </c>
    </row>
    <row r="1815" spans="1:9" x14ac:dyDescent="0.25">
      <c r="A1815" s="269"/>
      <c r="B1815" s="264" t="s">
        <v>1263</v>
      </c>
      <c r="C1815" s="349" t="s">
        <v>3228</v>
      </c>
      <c r="D1815" s="266" t="s">
        <v>34</v>
      </c>
      <c r="E1815" s="310">
        <v>1908.2</v>
      </c>
      <c r="F1815" s="42" t="s">
        <v>3350</v>
      </c>
      <c r="G1815" s="52">
        <v>1908.2</v>
      </c>
      <c r="H1815" s="322">
        <f t="shared" si="29"/>
        <v>0</v>
      </c>
      <c r="I1815" s="266" t="s">
        <v>30</v>
      </c>
    </row>
    <row r="1816" spans="1:9" x14ac:dyDescent="0.25">
      <c r="A1816" s="269"/>
      <c r="B1816" s="264" t="s">
        <v>1265</v>
      </c>
      <c r="C1816" s="349" t="s">
        <v>3228</v>
      </c>
      <c r="D1816" s="266" t="s">
        <v>250</v>
      </c>
      <c r="E1816" s="310">
        <v>6579</v>
      </c>
      <c r="F1816" s="39">
        <v>41785</v>
      </c>
      <c r="G1816" s="52">
        <v>6579</v>
      </c>
      <c r="H1816" s="322">
        <f t="shared" si="29"/>
        <v>0</v>
      </c>
      <c r="I1816" s="266" t="s">
        <v>21</v>
      </c>
    </row>
    <row r="1817" spans="1:9" x14ac:dyDescent="0.25">
      <c r="A1817" s="269"/>
      <c r="B1817" s="264" t="s">
        <v>1266</v>
      </c>
      <c r="C1817" s="349" t="s">
        <v>3228</v>
      </c>
      <c r="D1817" s="266" t="s">
        <v>52</v>
      </c>
      <c r="E1817" s="310">
        <v>2345.1999999999998</v>
      </c>
      <c r="F1817" s="39">
        <v>41785</v>
      </c>
      <c r="G1817" s="52">
        <v>2345.1999999999998</v>
      </c>
      <c r="H1817" s="322">
        <f t="shared" si="29"/>
        <v>0</v>
      </c>
      <c r="I1817" s="266" t="s">
        <v>217</v>
      </c>
    </row>
    <row r="1818" spans="1:9" x14ac:dyDescent="0.25">
      <c r="A1818" s="269"/>
      <c r="B1818" s="264" t="s">
        <v>1267</v>
      </c>
      <c r="C1818" s="349" t="s">
        <v>3228</v>
      </c>
      <c r="D1818" s="266" t="s">
        <v>98</v>
      </c>
      <c r="E1818" s="310">
        <v>10373</v>
      </c>
      <c r="F1818" s="39">
        <v>41785</v>
      </c>
      <c r="G1818" s="52">
        <v>10373</v>
      </c>
      <c r="H1818" s="322">
        <f t="shared" si="29"/>
        <v>0</v>
      </c>
      <c r="I1818" s="266" t="s">
        <v>65</v>
      </c>
    </row>
    <row r="1819" spans="1:9" x14ac:dyDescent="0.25">
      <c r="A1819" s="269"/>
      <c r="B1819" s="264" t="s">
        <v>1268</v>
      </c>
      <c r="C1819" s="349" t="s">
        <v>3228</v>
      </c>
      <c r="D1819" s="266" t="s">
        <v>136</v>
      </c>
      <c r="E1819" s="310">
        <v>689</v>
      </c>
      <c r="F1819" s="39">
        <v>41785</v>
      </c>
      <c r="G1819" s="52">
        <v>689</v>
      </c>
      <c r="H1819" s="322">
        <f t="shared" si="29"/>
        <v>0</v>
      </c>
      <c r="I1819" s="266"/>
    </row>
    <row r="1820" spans="1:9" x14ac:dyDescent="0.25">
      <c r="A1820" s="269"/>
      <c r="B1820" s="264" t="s">
        <v>1269</v>
      </c>
      <c r="C1820" s="349" t="s">
        <v>3228</v>
      </c>
      <c r="D1820" s="266" t="s">
        <v>3351</v>
      </c>
      <c r="E1820" s="310">
        <v>2111.1999999999998</v>
      </c>
      <c r="F1820" s="39">
        <v>41785</v>
      </c>
      <c r="G1820" s="52">
        <v>2111.1999999999998</v>
      </c>
      <c r="H1820" s="322">
        <f t="shared" si="29"/>
        <v>0</v>
      </c>
      <c r="I1820" s="266" t="s">
        <v>217</v>
      </c>
    </row>
    <row r="1821" spans="1:9" x14ac:dyDescent="0.25">
      <c r="A1821" s="269"/>
      <c r="B1821" s="264" t="s">
        <v>1270</v>
      </c>
      <c r="C1821" s="349" t="s">
        <v>3228</v>
      </c>
      <c r="D1821" s="266" t="s">
        <v>215</v>
      </c>
      <c r="E1821" s="310">
        <v>3588</v>
      </c>
      <c r="F1821" s="39">
        <v>41785</v>
      </c>
      <c r="G1821" s="52">
        <v>3588</v>
      </c>
      <c r="H1821" s="322">
        <f t="shared" si="29"/>
        <v>0</v>
      </c>
      <c r="I1821" s="266"/>
    </row>
    <row r="1822" spans="1:9" x14ac:dyDescent="0.25">
      <c r="A1822" s="269"/>
      <c r="B1822" s="264" t="s">
        <v>1271</v>
      </c>
      <c r="C1822" s="349" t="s">
        <v>3228</v>
      </c>
      <c r="D1822" s="266" t="s">
        <v>206</v>
      </c>
      <c r="E1822" s="310">
        <v>1020</v>
      </c>
      <c r="F1822" s="39">
        <v>41785</v>
      </c>
      <c r="G1822" s="52">
        <v>1020</v>
      </c>
      <c r="H1822" s="322">
        <f t="shared" si="29"/>
        <v>0</v>
      </c>
      <c r="I1822" s="266" t="s">
        <v>30</v>
      </c>
    </row>
    <row r="1823" spans="1:9" x14ac:dyDescent="0.25">
      <c r="A1823" s="269"/>
      <c r="B1823" s="264" t="s">
        <v>1272</v>
      </c>
      <c r="C1823" s="349" t="s">
        <v>3228</v>
      </c>
      <c r="D1823" s="266" t="s">
        <v>47</v>
      </c>
      <c r="E1823" s="310">
        <v>3091.2</v>
      </c>
      <c r="F1823" s="39">
        <v>41785</v>
      </c>
      <c r="G1823" s="52">
        <v>3091.2</v>
      </c>
      <c r="H1823" s="322">
        <f t="shared" si="29"/>
        <v>0</v>
      </c>
      <c r="I1823" s="266" t="s">
        <v>21</v>
      </c>
    </row>
    <row r="1824" spans="1:9" x14ac:dyDescent="0.25">
      <c r="A1824" s="269"/>
      <c r="B1824" s="264" t="s">
        <v>1273</v>
      </c>
      <c r="C1824" s="349" t="s">
        <v>3228</v>
      </c>
      <c r="D1824" s="266" t="s">
        <v>51</v>
      </c>
      <c r="E1824" s="310">
        <v>2419.1999999999998</v>
      </c>
      <c r="F1824" s="43" t="s">
        <v>3352</v>
      </c>
      <c r="G1824" s="52">
        <v>2419.1999999999998</v>
      </c>
      <c r="H1824" s="322">
        <f t="shared" si="29"/>
        <v>0</v>
      </c>
      <c r="I1824" s="266" t="s">
        <v>217</v>
      </c>
    </row>
    <row r="1825" spans="1:9" x14ac:dyDescent="0.25">
      <c r="A1825" s="269"/>
      <c r="B1825" s="264" t="s">
        <v>1274</v>
      </c>
      <c r="C1825" s="349" t="s">
        <v>3228</v>
      </c>
      <c r="D1825" s="266" t="s">
        <v>35</v>
      </c>
      <c r="E1825" s="310">
        <v>3299.4</v>
      </c>
      <c r="F1825" s="39">
        <v>41785</v>
      </c>
      <c r="G1825" s="52">
        <v>3299.4</v>
      </c>
      <c r="H1825" s="322">
        <f t="shared" si="29"/>
        <v>0</v>
      </c>
      <c r="I1825" s="266" t="s">
        <v>30</v>
      </c>
    </row>
    <row r="1826" spans="1:9" x14ac:dyDescent="0.25">
      <c r="A1826" s="269"/>
      <c r="B1826" s="264" t="s">
        <v>1275</v>
      </c>
      <c r="C1826" s="349" t="s">
        <v>3228</v>
      </c>
      <c r="D1826" s="266" t="s">
        <v>2427</v>
      </c>
      <c r="E1826" s="310">
        <v>1612</v>
      </c>
      <c r="F1826" s="42" t="s">
        <v>3353</v>
      </c>
      <c r="G1826" s="52">
        <v>1612</v>
      </c>
      <c r="H1826" s="322">
        <f t="shared" si="29"/>
        <v>0</v>
      </c>
      <c r="I1826" s="266" t="s">
        <v>30</v>
      </c>
    </row>
    <row r="1827" spans="1:9" x14ac:dyDescent="0.25">
      <c r="A1827" s="269"/>
      <c r="B1827" s="264" t="s">
        <v>1276</v>
      </c>
      <c r="C1827" s="349" t="s">
        <v>3228</v>
      </c>
      <c r="D1827" s="266" t="s">
        <v>68</v>
      </c>
      <c r="E1827" s="310">
        <v>1298.25</v>
      </c>
      <c r="F1827" s="39">
        <v>41785</v>
      </c>
      <c r="G1827" s="52">
        <v>1298.25</v>
      </c>
      <c r="H1827" s="322">
        <f t="shared" si="29"/>
        <v>0</v>
      </c>
      <c r="I1827" s="266" t="s">
        <v>65</v>
      </c>
    </row>
    <row r="1828" spans="1:9" x14ac:dyDescent="0.25">
      <c r="A1828" s="269"/>
      <c r="B1828" s="264" t="s">
        <v>1277</v>
      </c>
      <c r="C1828" s="349" t="s">
        <v>3228</v>
      </c>
      <c r="D1828" s="266" t="s">
        <v>3354</v>
      </c>
      <c r="E1828" s="310">
        <v>1932</v>
      </c>
      <c r="F1828" s="39">
        <v>41785</v>
      </c>
      <c r="G1828" s="52">
        <v>1932</v>
      </c>
      <c r="H1828" s="322">
        <f t="shared" si="29"/>
        <v>0</v>
      </c>
      <c r="I1828" s="266" t="s">
        <v>65</v>
      </c>
    </row>
    <row r="1829" spans="1:9" x14ac:dyDescent="0.25">
      <c r="A1829" s="269"/>
      <c r="B1829" s="264" t="s">
        <v>1278</v>
      </c>
      <c r="C1829" s="349" t="s">
        <v>3228</v>
      </c>
      <c r="D1829" s="266" t="s">
        <v>374</v>
      </c>
      <c r="E1829" s="310">
        <v>12769</v>
      </c>
      <c r="F1829" s="39">
        <v>41785</v>
      </c>
      <c r="G1829" s="52">
        <v>12769</v>
      </c>
      <c r="H1829" s="322">
        <f t="shared" si="29"/>
        <v>0</v>
      </c>
      <c r="I1829" s="266"/>
    </row>
    <row r="1830" spans="1:9" x14ac:dyDescent="0.25">
      <c r="A1830" s="269"/>
      <c r="B1830" s="264" t="s">
        <v>1279</v>
      </c>
      <c r="C1830" s="349" t="s">
        <v>3228</v>
      </c>
      <c r="D1830" s="266" t="s">
        <v>1793</v>
      </c>
      <c r="E1830" s="310">
        <v>1154.5999999999999</v>
      </c>
      <c r="F1830" s="42" t="s">
        <v>3355</v>
      </c>
      <c r="G1830" s="52">
        <v>1154.5999999999999</v>
      </c>
      <c r="H1830" s="322">
        <f t="shared" si="29"/>
        <v>0</v>
      </c>
      <c r="I1830" s="266" t="s">
        <v>30</v>
      </c>
    </row>
    <row r="1831" spans="1:9" x14ac:dyDescent="0.25">
      <c r="A1831" s="269"/>
      <c r="B1831" s="264" t="s">
        <v>1282</v>
      </c>
      <c r="C1831" s="349" t="s">
        <v>3228</v>
      </c>
      <c r="D1831" s="266" t="s">
        <v>560</v>
      </c>
      <c r="E1831" s="310">
        <v>925.4</v>
      </c>
      <c r="F1831" s="39">
        <v>41785</v>
      </c>
      <c r="G1831" s="52">
        <v>925.4</v>
      </c>
      <c r="H1831" s="322">
        <f t="shared" si="29"/>
        <v>0</v>
      </c>
      <c r="I1831" s="266" t="s">
        <v>30</v>
      </c>
    </row>
    <row r="1832" spans="1:9" x14ac:dyDescent="0.25">
      <c r="A1832" s="269"/>
      <c r="B1832" s="264" t="s">
        <v>1283</v>
      </c>
      <c r="C1832" s="349" t="s">
        <v>3228</v>
      </c>
      <c r="D1832" s="266" t="s">
        <v>237</v>
      </c>
      <c r="E1832" s="310">
        <v>8111.5</v>
      </c>
      <c r="F1832" s="39">
        <v>41785</v>
      </c>
      <c r="G1832" s="52">
        <v>8111.5</v>
      </c>
      <c r="H1832" s="322">
        <f t="shared" si="29"/>
        <v>0</v>
      </c>
      <c r="I1832" s="266"/>
    </row>
    <row r="1833" spans="1:9" x14ac:dyDescent="0.25">
      <c r="A1833" s="269"/>
      <c r="B1833" s="264" t="s">
        <v>1284</v>
      </c>
      <c r="C1833" s="349" t="s">
        <v>3228</v>
      </c>
      <c r="D1833" s="266" t="s">
        <v>545</v>
      </c>
      <c r="E1833" s="310">
        <v>22494</v>
      </c>
      <c r="F1833" s="39">
        <v>41785</v>
      </c>
      <c r="G1833" s="52">
        <v>22494</v>
      </c>
      <c r="H1833" s="322">
        <f t="shared" si="29"/>
        <v>0</v>
      </c>
      <c r="I1833" s="266" t="s">
        <v>27</v>
      </c>
    </row>
    <row r="1834" spans="1:9" x14ac:dyDescent="0.25">
      <c r="A1834" s="269"/>
      <c r="B1834" s="264" t="s">
        <v>1285</v>
      </c>
      <c r="C1834" s="349" t="s">
        <v>3228</v>
      </c>
      <c r="D1834" s="266" t="s">
        <v>237</v>
      </c>
      <c r="E1834" s="310">
        <v>369.6</v>
      </c>
      <c r="F1834" s="39">
        <v>41785</v>
      </c>
      <c r="G1834" s="52">
        <v>369.6</v>
      </c>
      <c r="H1834" s="322">
        <f t="shared" si="29"/>
        <v>0</v>
      </c>
      <c r="I1834" s="266"/>
    </row>
    <row r="1835" spans="1:9" x14ac:dyDescent="0.25">
      <c r="A1835" s="269"/>
      <c r="B1835" s="264" t="s">
        <v>1286</v>
      </c>
      <c r="C1835" s="349" t="s">
        <v>3228</v>
      </c>
      <c r="D1835" s="266" t="s">
        <v>106</v>
      </c>
      <c r="E1835" s="310">
        <v>27805.599999999999</v>
      </c>
      <c r="F1835" s="39">
        <v>41789</v>
      </c>
      <c r="G1835" s="52">
        <v>27805.599999999999</v>
      </c>
      <c r="H1835" s="322">
        <f t="shared" si="29"/>
        <v>0</v>
      </c>
      <c r="I1835" s="266" t="s">
        <v>162</v>
      </c>
    </row>
    <row r="1836" spans="1:9" x14ac:dyDescent="0.25">
      <c r="A1836" s="269"/>
      <c r="B1836" s="264" t="s">
        <v>1287</v>
      </c>
      <c r="C1836" s="349" t="s">
        <v>3228</v>
      </c>
      <c r="D1836" s="266" t="s">
        <v>652</v>
      </c>
      <c r="E1836" s="310">
        <v>5670</v>
      </c>
      <c r="F1836" s="39">
        <v>41785</v>
      </c>
      <c r="G1836" s="52">
        <v>5670</v>
      </c>
      <c r="H1836" s="322">
        <f t="shared" si="29"/>
        <v>0</v>
      </c>
      <c r="I1836" s="266"/>
    </row>
    <row r="1837" spans="1:9" x14ac:dyDescent="0.25">
      <c r="A1837" s="269"/>
      <c r="B1837" s="264" t="s">
        <v>1288</v>
      </c>
      <c r="C1837" s="349" t="s">
        <v>3228</v>
      </c>
      <c r="D1837" s="266" t="s">
        <v>188</v>
      </c>
      <c r="E1837" s="310">
        <v>8911.2000000000007</v>
      </c>
      <c r="F1837" s="39">
        <v>41785</v>
      </c>
      <c r="G1837" s="52">
        <v>8911.25</v>
      </c>
      <c r="H1837" s="322">
        <f t="shared" si="29"/>
        <v>-4.9999999999272404E-2</v>
      </c>
      <c r="I1837" s="266"/>
    </row>
    <row r="1838" spans="1:9" x14ac:dyDescent="0.25">
      <c r="A1838" s="269"/>
      <c r="B1838" s="264" t="s">
        <v>1289</v>
      </c>
      <c r="C1838" s="349" t="s">
        <v>3228</v>
      </c>
      <c r="D1838" s="266" t="s">
        <v>260</v>
      </c>
      <c r="E1838" s="310">
        <v>2416</v>
      </c>
      <c r="F1838" s="39">
        <v>41785</v>
      </c>
      <c r="G1838" s="52">
        <v>2416</v>
      </c>
      <c r="H1838" s="322">
        <f t="shared" si="29"/>
        <v>0</v>
      </c>
      <c r="I1838" s="266" t="s">
        <v>162</v>
      </c>
    </row>
    <row r="1839" spans="1:9" x14ac:dyDescent="0.25">
      <c r="A1839" s="269"/>
      <c r="B1839" s="264" t="s">
        <v>1290</v>
      </c>
      <c r="C1839" s="349" t="s">
        <v>3228</v>
      </c>
      <c r="D1839" s="266" t="s">
        <v>8</v>
      </c>
      <c r="E1839" s="310">
        <v>2722</v>
      </c>
      <c r="F1839" s="43" t="s">
        <v>3356</v>
      </c>
      <c r="G1839" s="52">
        <v>2722</v>
      </c>
      <c r="H1839" s="322">
        <f t="shared" si="29"/>
        <v>0</v>
      </c>
      <c r="I1839" s="266"/>
    </row>
    <row r="1840" spans="1:9" x14ac:dyDescent="0.25">
      <c r="A1840" s="395"/>
      <c r="B1840" s="264" t="s">
        <v>1291</v>
      </c>
      <c r="C1840" s="349" t="s">
        <v>3228</v>
      </c>
      <c r="D1840" s="266" t="s">
        <v>8</v>
      </c>
      <c r="E1840" s="310">
        <v>381</v>
      </c>
      <c r="F1840" s="39">
        <v>41785</v>
      </c>
      <c r="G1840" s="52">
        <v>381</v>
      </c>
      <c r="H1840" s="322">
        <f t="shared" si="29"/>
        <v>0</v>
      </c>
      <c r="I1840" s="266"/>
    </row>
    <row r="1841" spans="1:9" x14ac:dyDescent="0.25">
      <c r="A1841" s="269"/>
      <c r="B1841" s="264" t="s">
        <v>1293</v>
      </c>
      <c r="C1841" s="349" t="s">
        <v>3228</v>
      </c>
      <c r="D1841" s="266" t="s">
        <v>163</v>
      </c>
      <c r="E1841" s="310">
        <v>2558</v>
      </c>
      <c r="F1841" s="39">
        <v>41785</v>
      </c>
      <c r="G1841" s="52">
        <v>2558</v>
      </c>
      <c r="H1841" s="322">
        <f t="shared" si="29"/>
        <v>0</v>
      </c>
      <c r="I1841" s="266"/>
    </row>
    <row r="1842" spans="1:9" x14ac:dyDescent="0.25">
      <c r="A1842" s="269"/>
      <c r="B1842" s="264" t="s">
        <v>1294</v>
      </c>
      <c r="C1842" s="349" t="s">
        <v>3228</v>
      </c>
      <c r="D1842" s="266" t="s">
        <v>129</v>
      </c>
      <c r="E1842" s="310">
        <v>1070.5</v>
      </c>
      <c r="F1842" s="39">
        <v>41785</v>
      </c>
      <c r="G1842" s="52">
        <v>1070.5</v>
      </c>
      <c r="H1842" s="322">
        <f t="shared" si="29"/>
        <v>0</v>
      </c>
      <c r="I1842" s="266"/>
    </row>
    <row r="1843" spans="1:9" x14ac:dyDescent="0.25">
      <c r="A1843" s="269"/>
      <c r="B1843" s="264" t="s">
        <v>1295</v>
      </c>
      <c r="C1843" s="349" t="s">
        <v>3228</v>
      </c>
      <c r="D1843" s="266" t="s">
        <v>8</v>
      </c>
      <c r="E1843" s="310">
        <v>366</v>
      </c>
      <c r="F1843" s="39">
        <v>41785</v>
      </c>
      <c r="G1843" s="52">
        <v>366</v>
      </c>
      <c r="H1843" s="322">
        <f t="shared" si="29"/>
        <v>0</v>
      </c>
      <c r="I1843" s="266"/>
    </row>
    <row r="1844" spans="1:9" x14ac:dyDescent="0.25">
      <c r="A1844" s="269"/>
      <c r="B1844" s="264" t="s">
        <v>1296</v>
      </c>
      <c r="C1844" s="349" t="s">
        <v>3228</v>
      </c>
      <c r="D1844" s="266" t="s">
        <v>8</v>
      </c>
      <c r="E1844" s="310">
        <v>3282.5</v>
      </c>
      <c r="F1844" s="39">
        <v>41785</v>
      </c>
      <c r="G1844" s="52">
        <v>3282.5</v>
      </c>
      <c r="H1844" s="322">
        <f t="shared" si="29"/>
        <v>0</v>
      </c>
      <c r="I1844" s="266"/>
    </row>
    <row r="1845" spans="1:9" x14ac:dyDescent="0.25">
      <c r="A1845" s="269"/>
      <c r="B1845" s="264" t="s">
        <v>1297</v>
      </c>
      <c r="C1845" s="349" t="s">
        <v>3228</v>
      </c>
      <c r="D1845" s="266" t="s">
        <v>1622</v>
      </c>
      <c r="E1845" s="310">
        <v>4118.6499999999996</v>
      </c>
      <c r="F1845" s="39">
        <v>41785</v>
      </c>
      <c r="G1845" s="52">
        <v>4118.6499999999996</v>
      </c>
      <c r="H1845" s="322">
        <f t="shared" si="29"/>
        <v>0</v>
      </c>
      <c r="I1845" s="266"/>
    </row>
    <row r="1846" spans="1:9" x14ac:dyDescent="0.25">
      <c r="A1846" s="269"/>
      <c r="B1846" s="264" t="s">
        <v>1298</v>
      </c>
      <c r="C1846" s="349" t="s">
        <v>3228</v>
      </c>
      <c r="D1846" s="266" t="s">
        <v>255</v>
      </c>
      <c r="E1846" s="310">
        <v>8093</v>
      </c>
      <c r="F1846" s="42" t="s">
        <v>3357</v>
      </c>
      <c r="G1846" s="52">
        <v>8093</v>
      </c>
      <c r="H1846" s="322">
        <f t="shared" si="29"/>
        <v>0</v>
      </c>
      <c r="I1846" s="266" t="s">
        <v>21</v>
      </c>
    </row>
    <row r="1847" spans="1:9" x14ac:dyDescent="0.25">
      <c r="A1847" s="269"/>
      <c r="B1847" s="264" t="s">
        <v>1299</v>
      </c>
      <c r="C1847" s="349" t="s">
        <v>3228</v>
      </c>
      <c r="D1847" s="266" t="s">
        <v>66</v>
      </c>
      <c r="E1847" s="310">
        <v>1457</v>
      </c>
      <c r="F1847" s="39">
        <v>41785</v>
      </c>
      <c r="G1847" s="52">
        <v>1457</v>
      </c>
      <c r="H1847" s="322">
        <f t="shared" si="29"/>
        <v>0</v>
      </c>
      <c r="I1847" s="266" t="s">
        <v>21</v>
      </c>
    </row>
    <row r="1848" spans="1:9" x14ac:dyDescent="0.25">
      <c r="A1848" s="269"/>
      <c r="B1848" s="264" t="s">
        <v>1300</v>
      </c>
      <c r="C1848" s="349" t="s">
        <v>3228</v>
      </c>
      <c r="D1848" s="266" t="s">
        <v>233</v>
      </c>
      <c r="E1848" s="310">
        <v>1181.2</v>
      </c>
      <c r="F1848" s="39">
        <v>41786</v>
      </c>
      <c r="G1848" s="52">
        <v>1181.2</v>
      </c>
      <c r="H1848" s="322">
        <f t="shared" si="29"/>
        <v>0</v>
      </c>
      <c r="I1848" s="266" t="s">
        <v>217</v>
      </c>
    </row>
    <row r="1849" spans="1:9" x14ac:dyDescent="0.25">
      <c r="A1849" s="269"/>
      <c r="B1849" s="264" t="s">
        <v>1302</v>
      </c>
      <c r="C1849" s="349" t="s">
        <v>3228</v>
      </c>
      <c r="D1849" s="266" t="s">
        <v>144</v>
      </c>
      <c r="E1849" s="310">
        <v>3199.3</v>
      </c>
      <c r="F1849" s="39">
        <v>41786</v>
      </c>
      <c r="G1849" s="52">
        <v>3199.3</v>
      </c>
      <c r="H1849" s="322">
        <f t="shared" si="29"/>
        <v>0</v>
      </c>
      <c r="I1849" s="266" t="s">
        <v>217</v>
      </c>
    </row>
    <row r="1850" spans="1:9" x14ac:dyDescent="0.25">
      <c r="A1850" s="269"/>
      <c r="B1850" s="264" t="s">
        <v>1304</v>
      </c>
      <c r="C1850" s="349" t="s">
        <v>3228</v>
      </c>
      <c r="D1850" s="266" t="s">
        <v>63</v>
      </c>
      <c r="E1850" s="310">
        <v>2599.5</v>
      </c>
      <c r="F1850" s="39">
        <v>41785</v>
      </c>
      <c r="G1850" s="52">
        <v>2599.5</v>
      </c>
      <c r="H1850" s="322">
        <f t="shared" si="29"/>
        <v>0</v>
      </c>
      <c r="I1850" s="266" t="s">
        <v>21</v>
      </c>
    </row>
    <row r="1851" spans="1:9" x14ac:dyDescent="0.25">
      <c r="A1851" s="269"/>
      <c r="B1851" s="264" t="s">
        <v>1305</v>
      </c>
      <c r="C1851" s="349" t="s">
        <v>3228</v>
      </c>
      <c r="D1851" s="266" t="s">
        <v>78</v>
      </c>
      <c r="E1851" s="310">
        <v>2183</v>
      </c>
      <c r="F1851" s="39">
        <v>41786</v>
      </c>
      <c r="G1851" s="52">
        <v>2183</v>
      </c>
      <c r="H1851" s="322">
        <f t="shared" si="29"/>
        <v>0</v>
      </c>
      <c r="I1851" s="266" t="s">
        <v>217</v>
      </c>
    </row>
    <row r="1852" spans="1:9" x14ac:dyDescent="0.25">
      <c r="A1852" s="269"/>
      <c r="B1852" s="264" t="s">
        <v>1307</v>
      </c>
      <c r="C1852" s="349" t="s">
        <v>3228</v>
      </c>
      <c r="D1852" s="266" t="s">
        <v>307</v>
      </c>
      <c r="E1852" s="310">
        <v>13569.4</v>
      </c>
      <c r="F1852" s="39">
        <v>41786</v>
      </c>
      <c r="G1852" s="52">
        <v>13569.4</v>
      </c>
      <c r="H1852" s="322">
        <f t="shared" si="29"/>
        <v>0</v>
      </c>
      <c r="I1852" s="266" t="s">
        <v>217</v>
      </c>
    </row>
    <row r="1853" spans="1:9" x14ac:dyDescent="0.25">
      <c r="A1853" s="269"/>
      <c r="B1853" s="264" t="s">
        <v>1308</v>
      </c>
      <c r="C1853" s="349" t="s">
        <v>3228</v>
      </c>
      <c r="D1853" s="266" t="s">
        <v>80</v>
      </c>
      <c r="E1853" s="310">
        <v>2222</v>
      </c>
      <c r="F1853" s="43" t="s">
        <v>3358</v>
      </c>
      <c r="G1853" s="52">
        <v>2222</v>
      </c>
      <c r="H1853" s="322">
        <f t="shared" si="29"/>
        <v>0</v>
      </c>
      <c r="I1853" s="266" t="s">
        <v>217</v>
      </c>
    </row>
    <row r="1854" spans="1:9" x14ac:dyDescent="0.25">
      <c r="A1854" s="269"/>
      <c r="B1854" s="264" t="s">
        <v>1309</v>
      </c>
      <c r="C1854" s="349" t="s">
        <v>3228</v>
      </c>
      <c r="D1854" s="266" t="s">
        <v>348</v>
      </c>
      <c r="E1854" s="310">
        <v>960</v>
      </c>
      <c r="F1854" s="39">
        <v>41786</v>
      </c>
      <c r="G1854" s="64">
        <v>960</v>
      </c>
      <c r="H1854" s="322">
        <f t="shared" si="29"/>
        <v>0</v>
      </c>
      <c r="I1854" s="266" t="s">
        <v>217</v>
      </c>
    </row>
    <row r="1855" spans="1:9" x14ac:dyDescent="0.25">
      <c r="A1855" s="269"/>
      <c r="B1855" s="264" t="s">
        <v>1310</v>
      </c>
      <c r="C1855" s="349" t="s">
        <v>3228</v>
      </c>
      <c r="D1855" s="266" t="s">
        <v>2619</v>
      </c>
      <c r="E1855" s="310">
        <v>18786.400000000001</v>
      </c>
      <c r="F1855" s="42" t="s">
        <v>3359</v>
      </c>
      <c r="G1855" s="64">
        <v>18786.400000000001</v>
      </c>
      <c r="H1855" s="322">
        <f t="shared" si="29"/>
        <v>0</v>
      </c>
      <c r="I1855" s="266" t="s">
        <v>217</v>
      </c>
    </row>
    <row r="1856" spans="1:9" x14ac:dyDescent="0.25">
      <c r="A1856" s="269"/>
      <c r="B1856" s="264" t="s">
        <v>1311</v>
      </c>
      <c r="C1856" s="349" t="s">
        <v>3228</v>
      </c>
      <c r="D1856" s="266" t="s">
        <v>99</v>
      </c>
      <c r="E1856" s="310">
        <v>2269.5</v>
      </c>
      <c r="F1856" s="39">
        <v>41786</v>
      </c>
      <c r="G1856" s="64">
        <v>2269.5</v>
      </c>
      <c r="H1856" s="322">
        <f t="shared" si="29"/>
        <v>0</v>
      </c>
      <c r="I1856" s="266" t="s">
        <v>217</v>
      </c>
    </row>
    <row r="1857" spans="1:9" x14ac:dyDescent="0.25">
      <c r="A1857" s="269"/>
      <c r="B1857" s="264" t="s">
        <v>1312</v>
      </c>
      <c r="C1857" s="349" t="s">
        <v>3228</v>
      </c>
      <c r="D1857" s="266" t="s">
        <v>3360</v>
      </c>
      <c r="E1857" s="310">
        <v>5424</v>
      </c>
      <c r="F1857" s="39">
        <v>41786</v>
      </c>
      <c r="G1857" s="64">
        <v>5424</v>
      </c>
      <c r="H1857" s="322">
        <f t="shared" si="29"/>
        <v>0</v>
      </c>
      <c r="I1857" s="266" t="s">
        <v>21</v>
      </c>
    </row>
    <row r="1858" spans="1:9" x14ac:dyDescent="0.25">
      <c r="A1858" s="269"/>
      <c r="B1858" s="264" t="s">
        <v>1313</v>
      </c>
      <c r="C1858" s="349" t="s">
        <v>3228</v>
      </c>
      <c r="D1858" s="266" t="s">
        <v>3345</v>
      </c>
      <c r="E1858" s="310">
        <v>1109</v>
      </c>
      <c r="F1858" s="39">
        <v>41785</v>
      </c>
      <c r="G1858" s="52">
        <v>1109</v>
      </c>
      <c r="H1858" s="322">
        <f t="shared" si="29"/>
        <v>0</v>
      </c>
      <c r="I1858" s="266"/>
    </row>
    <row r="1859" spans="1:9" x14ac:dyDescent="0.25">
      <c r="A1859" s="269"/>
      <c r="B1859" s="264" t="s">
        <v>1315</v>
      </c>
      <c r="C1859" s="349" t="s">
        <v>3228</v>
      </c>
      <c r="D1859" s="266" t="s">
        <v>8</v>
      </c>
      <c r="E1859" s="310">
        <v>2790</v>
      </c>
      <c r="F1859" s="39">
        <v>41785</v>
      </c>
      <c r="G1859" s="52">
        <v>2790</v>
      </c>
      <c r="H1859" s="322">
        <f t="shared" si="29"/>
        <v>0</v>
      </c>
      <c r="I1859" s="266"/>
    </row>
    <row r="1860" spans="1:9" x14ac:dyDescent="0.25">
      <c r="A1860" s="269"/>
      <c r="B1860" s="264" t="s">
        <v>1316</v>
      </c>
      <c r="C1860" s="349" t="s">
        <v>3228</v>
      </c>
      <c r="D1860" s="266" t="s">
        <v>133</v>
      </c>
      <c r="E1860" s="310">
        <v>34776</v>
      </c>
      <c r="F1860" s="39">
        <v>41785</v>
      </c>
      <c r="G1860" s="52">
        <v>34776</v>
      </c>
      <c r="H1860" s="322">
        <f t="shared" si="29"/>
        <v>0</v>
      </c>
      <c r="I1860" s="266"/>
    </row>
    <row r="1861" spans="1:9" x14ac:dyDescent="0.25">
      <c r="A1861" s="269"/>
      <c r="B1861" s="264" t="s">
        <v>1317</v>
      </c>
      <c r="C1861" s="349" t="s">
        <v>3228</v>
      </c>
      <c r="D1861" s="266" t="s">
        <v>11</v>
      </c>
      <c r="E1861" s="310">
        <v>34606.1</v>
      </c>
      <c r="F1861" s="536"/>
      <c r="G1861" s="506"/>
      <c r="H1861" s="322">
        <f t="shared" si="29"/>
        <v>34606.1</v>
      </c>
      <c r="I1861" s="266" t="s">
        <v>65</v>
      </c>
    </row>
    <row r="1862" spans="1:9" x14ac:dyDescent="0.25">
      <c r="A1862" s="269"/>
      <c r="B1862" s="264" t="s">
        <v>1319</v>
      </c>
      <c r="C1862" s="349" t="s">
        <v>3228</v>
      </c>
      <c r="D1862" s="266" t="s">
        <v>92</v>
      </c>
      <c r="E1862" s="310">
        <v>6323</v>
      </c>
      <c r="F1862" s="39">
        <v>41787</v>
      </c>
      <c r="G1862" s="52">
        <v>6323</v>
      </c>
      <c r="H1862" s="322">
        <f t="shared" si="29"/>
        <v>0</v>
      </c>
      <c r="I1862" s="266" t="s">
        <v>27</v>
      </c>
    </row>
    <row r="1863" spans="1:9" x14ac:dyDescent="0.25">
      <c r="A1863" s="269"/>
      <c r="B1863" s="264" t="s">
        <v>1320</v>
      </c>
      <c r="C1863" s="349" t="s">
        <v>3228</v>
      </c>
      <c r="D1863" s="266" t="s">
        <v>134</v>
      </c>
      <c r="E1863" s="310">
        <v>5155</v>
      </c>
      <c r="F1863" s="39">
        <v>41786</v>
      </c>
      <c r="G1863" s="52">
        <v>5155</v>
      </c>
      <c r="H1863" s="322">
        <f t="shared" ref="H1863:H1926" si="30">E1863-G1863</f>
        <v>0</v>
      </c>
      <c r="I1863" s="266" t="s">
        <v>65</v>
      </c>
    </row>
    <row r="1864" spans="1:9" x14ac:dyDescent="0.25">
      <c r="A1864" s="269"/>
      <c r="B1864" s="264" t="s">
        <v>1321</v>
      </c>
      <c r="C1864" s="349" t="s">
        <v>3228</v>
      </c>
      <c r="D1864" s="266" t="s">
        <v>85</v>
      </c>
      <c r="E1864" s="310">
        <v>9375</v>
      </c>
      <c r="F1864" s="525">
        <v>41787</v>
      </c>
      <c r="G1864" s="506">
        <v>9375</v>
      </c>
      <c r="H1864" s="322">
        <f t="shared" si="30"/>
        <v>0</v>
      </c>
      <c r="I1864" s="266" t="s">
        <v>27</v>
      </c>
    </row>
    <row r="1865" spans="1:9" x14ac:dyDescent="0.25">
      <c r="A1865" s="269"/>
      <c r="B1865" s="264" t="s">
        <v>1322</v>
      </c>
      <c r="C1865" s="349" t="s">
        <v>3228</v>
      </c>
      <c r="D1865" s="266" t="s">
        <v>8</v>
      </c>
      <c r="E1865" s="310">
        <v>720</v>
      </c>
      <c r="F1865" s="39">
        <v>41785</v>
      </c>
      <c r="G1865" s="52">
        <v>720</v>
      </c>
      <c r="H1865" s="322">
        <f t="shared" si="30"/>
        <v>0</v>
      </c>
      <c r="I1865" s="266"/>
    </row>
    <row r="1866" spans="1:9" x14ac:dyDescent="0.25">
      <c r="A1866" s="269"/>
      <c r="B1866" s="264" t="s">
        <v>1323</v>
      </c>
      <c r="C1866" s="349" t="s">
        <v>3228</v>
      </c>
      <c r="D1866" s="266" t="s">
        <v>8</v>
      </c>
      <c r="E1866" s="310">
        <v>240</v>
      </c>
      <c r="F1866" s="39">
        <v>41785</v>
      </c>
      <c r="G1866" s="52">
        <v>240</v>
      </c>
      <c r="H1866" s="322">
        <f t="shared" si="30"/>
        <v>0</v>
      </c>
      <c r="I1866" s="266"/>
    </row>
    <row r="1867" spans="1:9" x14ac:dyDescent="0.25">
      <c r="A1867" s="269"/>
      <c r="B1867" s="264" t="s">
        <v>1324</v>
      </c>
      <c r="C1867" s="349" t="s">
        <v>3228</v>
      </c>
      <c r="D1867" s="266" t="s">
        <v>245</v>
      </c>
      <c r="E1867" s="310">
        <v>38822</v>
      </c>
      <c r="F1867" s="39">
        <v>41787</v>
      </c>
      <c r="G1867" s="52">
        <v>38822</v>
      </c>
      <c r="H1867" s="322">
        <f t="shared" si="30"/>
        <v>0</v>
      </c>
      <c r="I1867" s="266" t="s">
        <v>27</v>
      </c>
    </row>
    <row r="1868" spans="1:9" x14ac:dyDescent="0.25">
      <c r="A1868" s="269"/>
      <c r="B1868" s="264" t="s">
        <v>1326</v>
      </c>
      <c r="C1868" s="349" t="s">
        <v>3228</v>
      </c>
      <c r="D1868" s="266" t="s">
        <v>3333</v>
      </c>
      <c r="E1868" s="310">
        <v>6219.1</v>
      </c>
      <c r="F1868" s="39">
        <v>41786</v>
      </c>
      <c r="G1868" s="52">
        <v>6219.1</v>
      </c>
      <c r="H1868" s="322">
        <f t="shared" si="30"/>
        <v>0</v>
      </c>
      <c r="I1868" s="266" t="s">
        <v>65</v>
      </c>
    </row>
    <row r="1869" spans="1:9" x14ac:dyDescent="0.25">
      <c r="A1869" s="269"/>
      <c r="B1869" s="264" t="s">
        <v>1327</v>
      </c>
      <c r="C1869" s="349" t="s">
        <v>3228</v>
      </c>
      <c r="D1869" s="266" t="s">
        <v>149</v>
      </c>
      <c r="E1869" s="310">
        <v>13552</v>
      </c>
      <c r="F1869" s="39">
        <v>41787</v>
      </c>
      <c r="G1869" s="52">
        <v>13552</v>
      </c>
      <c r="H1869" s="322">
        <f t="shared" si="30"/>
        <v>0</v>
      </c>
      <c r="I1869" s="266" t="s">
        <v>27</v>
      </c>
    </row>
    <row r="1870" spans="1:9" x14ac:dyDescent="0.25">
      <c r="A1870" s="269"/>
      <c r="B1870" s="264" t="s">
        <v>1329</v>
      </c>
      <c r="C1870" s="349" t="s">
        <v>3228</v>
      </c>
      <c r="D1870" s="266" t="s">
        <v>346</v>
      </c>
      <c r="E1870" s="310">
        <v>3802.4</v>
      </c>
      <c r="F1870" s="39">
        <v>41787</v>
      </c>
      <c r="G1870" s="52">
        <v>3802.4</v>
      </c>
      <c r="H1870" s="322">
        <f t="shared" si="30"/>
        <v>0</v>
      </c>
      <c r="I1870" s="266" t="s">
        <v>27</v>
      </c>
    </row>
    <row r="1871" spans="1:9" x14ac:dyDescent="0.25">
      <c r="A1871" s="269"/>
      <c r="B1871" s="264" t="s">
        <v>1330</v>
      </c>
      <c r="C1871" s="349" t="s">
        <v>3228</v>
      </c>
      <c r="D1871" s="266" t="s">
        <v>88</v>
      </c>
      <c r="E1871" s="310">
        <v>3048</v>
      </c>
      <c r="F1871" s="39">
        <v>41787</v>
      </c>
      <c r="G1871" s="52">
        <v>3048</v>
      </c>
      <c r="H1871" s="322">
        <f t="shared" si="30"/>
        <v>0</v>
      </c>
      <c r="I1871" s="266" t="s">
        <v>27</v>
      </c>
    </row>
    <row r="1872" spans="1:9" x14ac:dyDescent="0.25">
      <c r="A1872" s="269"/>
      <c r="B1872" s="264" t="s">
        <v>1331</v>
      </c>
      <c r="C1872" s="349" t="s">
        <v>3228</v>
      </c>
      <c r="D1872" s="266" t="s">
        <v>2603</v>
      </c>
      <c r="E1872" s="310">
        <v>40387.4</v>
      </c>
      <c r="F1872" s="329" t="s">
        <v>3361</v>
      </c>
      <c r="G1872" s="52">
        <v>40387.4</v>
      </c>
      <c r="H1872" s="322">
        <f t="shared" si="30"/>
        <v>0</v>
      </c>
      <c r="I1872" s="266" t="s">
        <v>27</v>
      </c>
    </row>
    <row r="1873" spans="1:9" x14ac:dyDescent="0.25">
      <c r="A1873" s="269"/>
      <c r="B1873" s="264" t="s">
        <v>1334</v>
      </c>
      <c r="C1873" s="349" t="s">
        <v>3228</v>
      </c>
      <c r="D1873" s="266" t="s">
        <v>244</v>
      </c>
      <c r="E1873" s="310">
        <v>29127.9</v>
      </c>
      <c r="F1873" s="329" t="s">
        <v>3362</v>
      </c>
      <c r="G1873" s="52">
        <v>29127.9</v>
      </c>
      <c r="H1873" s="322">
        <f t="shared" si="30"/>
        <v>0</v>
      </c>
      <c r="I1873" s="266" t="s">
        <v>27</v>
      </c>
    </row>
    <row r="1874" spans="1:9" x14ac:dyDescent="0.25">
      <c r="A1874" s="269"/>
      <c r="B1874" s="264" t="s">
        <v>1335</v>
      </c>
      <c r="C1874" s="349" t="s">
        <v>3228</v>
      </c>
      <c r="D1874" s="266" t="s">
        <v>244</v>
      </c>
      <c r="E1874" s="310">
        <v>62520.5</v>
      </c>
      <c r="F1874" s="329" t="s">
        <v>3363</v>
      </c>
      <c r="G1874" s="52">
        <v>62520.5</v>
      </c>
      <c r="H1874" s="322">
        <f t="shared" si="30"/>
        <v>0</v>
      </c>
      <c r="I1874" s="266" t="s">
        <v>27</v>
      </c>
    </row>
    <row r="1875" spans="1:9" x14ac:dyDescent="0.25">
      <c r="A1875" s="269"/>
      <c r="B1875" s="264" t="s">
        <v>1336</v>
      </c>
      <c r="C1875" s="349" t="s">
        <v>3228</v>
      </c>
      <c r="D1875" s="266" t="s">
        <v>3155</v>
      </c>
      <c r="E1875" s="310">
        <v>4496.1000000000004</v>
      </c>
      <c r="F1875" s="43" t="s">
        <v>3364</v>
      </c>
      <c r="G1875" s="52">
        <f>3853.8+642.3</f>
        <v>4496.1000000000004</v>
      </c>
      <c r="H1875" s="322">
        <f t="shared" si="30"/>
        <v>0</v>
      </c>
      <c r="I1875" s="266"/>
    </row>
    <row r="1876" spans="1:9" x14ac:dyDescent="0.25">
      <c r="A1876" s="269"/>
      <c r="B1876" s="264" t="s">
        <v>1337</v>
      </c>
      <c r="C1876" s="349" t="s">
        <v>3228</v>
      </c>
      <c r="D1876" s="266" t="s">
        <v>8</v>
      </c>
      <c r="E1876" s="310">
        <v>796</v>
      </c>
      <c r="F1876" s="39">
        <v>41785</v>
      </c>
      <c r="G1876" s="52">
        <v>796</v>
      </c>
      <c r="H1876" s="322">
        <f t="shared" si="30"/>
        <v>0</v>
      </c>
      <c r="I1876" s="266"/>
    </row>
    <row r="1877" spans="1:9" x14ac:dyDescent="0.25">
      <c r="A1877" s="269"/>
      <c r="B1877" s="264" t="s">
        <v>1338</v>
      </c>
      <c r="C1877" s="349" t="s">
        <v>3228</v>
      </c>
      <c r="D1877" s="266" t="s">
        <v>545</v>
      </c>
      <c r="E1877" s="310">
        <v>9729.5</v>
      </c>
      <c r="F1877" s="39">
        <v>41787</v>
      </c>
      <c r="G1877" s="52">
        <v>9729.5</v>
      </c>
      <c r="H1877" s="322">
        <f t="shared" si="30"/>
        <v>0</v>
      </c>
      <c r="I1877" s="266" t="s">
        <v>27</v>
      </c>
    </row>
    <row r="1878" spans="1:9" x14ac:dyDescent="0.25">
      <c r="A1878" s="269"/>
      <c r="B1878" s="264" t="s">
        <v>1339</v>
      </c>
      <c r="C1878" s="349" t="s">
        <v>3228</v>
      </c>
      <c r="D1878" s="266" t="s">
        <v>766</v>
      </c>
      <c r="E1878" s="310">
        <v>2679</v>
      </c>
      <c r="F1878" s="39">
        <v>41787</v>
      </c>
      <c r="G1878" s="52">
        <v>2679</v>
      </c>
      <c r="H1878" s="322">
        <f t="shared" si="30"/>
        <v>0</v>
      </c>
      <c r="I1878" s="266" t="s">
        <v>27</v>
      </c>
    </row>
    <row r="1879" spans="1:9" x14ac:dyDescent="0.25">
      <c r="A1879" s="269"/>
      <c r="B1879" s="264" t="s">
        <v>1341</v>
      </c>
      <c r="C1879" s="349" t="s">
        <v>3228</v>
      </c>
      <c r="D1879" s="266" t="s">
        <v>160</v>
      </c>
      <c r="E1879" s="310">
        <v>191391.56</v>
      </c>
      <c r="F1879" s="42" t="s">
        <v>3365</v>
      </c>
      <c r="G1879" s="52">
        <v>191391.56</v>
      </c>
      <c r="H1879" s="322">
        <f t="shared" si="30"/>
        <v>0</v>
      </c>
      <c r="I1879" s="266" t="s">
        <v>162</v>
      </c>
    </row>
    <row r="1880" spans="1:9" x14ac:dyDescent="0.25">
      <c r="A1880" s="269"/>
      <c r="B1880" s="264" t="s">
        <v>1342</v>
      </c>
      <c r="C1880" s="349" t="s">
        <v>3228</v>
      </c>
      <c r="D1880" s="266" t="s">
        <v>99</v>
      </c>
      <c r="E1880" s="310">
        <v>871</v>
      </c>
      <c r="F1880" s="39">
        <v>41787</v>
      </c>
      <c r="G1880" s="52">
        <v>871</v>
      </c>
      <c r="H1880" s="322">
        <f t="shared" si="30"/>
        <v>0</v>
      </c>
      <c r="I1880" s="266" t="s">
        <v>27</v>
      </c>
    </row>
    <row r="1881" spans="1:9" x14ac:dyDescent="0.25">
      <c r="A1881" s="269"/>
      <c r="B1881" s="264" t="s">
        <v>1343</v>
      </c>
      <c r="C1881" s="349" t="s">
        <v>3228</v>
      </c>
      <c r="D1881" s="266" t="s">
        <v>160</v>
      </c>
      <c r="E1881" s="310">
        <v>3883</v>
      </c>
      <c r="F1881" s="535" t="s">
        <v>3366</v>
      </c>
      <c r="G1881" s="52">
        <v>3883</v>
      </c>
      <c r="H1881" s="322">
        <f t="shared" si="30"/>
        <v>0</v>
      </c>
      <c r="I1881" s="266" t="s">
        <v>162</v>
      </c>
    </row>
    <row r="1882" spans="1:9" x14ac:dyDescent="0.25">
      <c r="A1882" s="269"/>
      <c r="B1882" s="264" t="s">
        <v>1344</v>
      </c>
      <c r="C1882" s="349" t="s">
        <v>3228</v>
      </c>
      <c r="D1882" s="266" t="s">
        <v>175</v>
      </c>
      <c r="E1882" s="310">
        <v>27926.1</v>
      </c>
      <c r="F1882" s="535" t="s">
        <v>3367</v>
      </c>
      <c r="G1882" s="52">
        <v>27926.1</v>
      </c>
      <c r="H1882" s="322">
        <f t="shared" si="30"/>
        <v>0</v>
      </c>
      <c r="I1882" s="266" t="s">
        <v>162</v>
      </c>
    </row>
    <row r="1883" spans="1:9" x14ac:dyDescent="0.25">
      <c r="A1883" s="269"/>
      <c r="B1883" s="264" t="s">
        <v>1345</v>
      </c>
      <c r="C1883" s="349" t="s">
        <v>3228</v>
      </c>
      <c r="D1883" s="266" t="s">
        <v>358</v>
      </c>
      <c r="E1883" s="310">
        <v>43771.199999999997</v>
      </c>
      <c r="F1883" s="39">
        <v>41790</v>
      </c>
      <c r="G1883" s="52">
        <v>43771.199999999997</v>
      </c>
      <c r="H1883" s="322">
        <f t="shared" si="30"/>
        <v>0</v>
      </c>
      <c r="I1883" s="266" t="s">
        <v>162</v>
      </c>
    </row>
    <row r="1884" spans="1:9" x14ac:dyDescent="0.25">
      <c r="A1884" s="269"/>
      <c r="B1884" s="264" t="s">
        <v>1347</v>
      </c>
      <c r="C1884" s="349" t="s">
        <v>3228</v>
      </c>
      <c r="D1884" s="266" t="s">
        <v>435</v>
      </c>
      <c r="E1884" s="310">
        <v>7915</v>
      </c>
      <c r="F1884" s="43" t="s">
        <v>3368</v>
      </c>
      <c r="G1884" s="52">
        <v>7915</v>
      </c>
      <c r="H1884" s="322">
        <f t="shared" si="30"/>
        <v>0</v>
      </c>
      <c r="I1884" s="266"/>
    </row>
    <row r="1885" spans="1:9" x14ac:dyDescent="0.25">
      <c r="A1885" s="269"/>
      <c r="B1885" s="264" t="s">
        <v>1348</v>
      </c>
      <c r="C1885" s="349" t="s">
        <v>3228</v>
      </c>
      <c r="D1885" s="266" t="s">
        <v>358</v>
      </c>
      <c r="E1885" s="310">
        <v>12304</v>
      </c>
      <c r="F1885" s="42" t="s">
        <v>3369</v>
      </c>
      <c r="G1885" s="52">
        <v>12304</v>
      </c>
      <c r="H1885" s="322">
        <f t="shared" si="30"/>
        <v>0</v>
      </c>
      <c r="I1885" s="266" t="s">
        <v>162</v>
      </c>
    </row>
    <row r="1886" spans="1:9" x14ac:dyDescent="0.25">
      <c r="A1886" s="269"/>
      <c r="B1886" s="264" t="s">
        <v>1349</v>
      </c>
      <c r="C1886" s="349" t="s">
        <v>3228</v>
      </c>
      <c r="D1886" s="266" t="s">
        <v>272</v>
      </c>
      <c r="E1886" s="310">
        <v>1477.5</v>
      </c>
      <c r="F1886" s="535" t="s">
        <v>3370</v>
      </c>
      <c r="G1886" s="52">
        <v>1477.5</v>
      </c>
      <c r="H1886" s="322">
        <f t="shared" si="30"/>
        <v>0</v>
      </c>
      <c r="I1886" s="266" t="s">
        <v>162</v>
      </c>
    </row>
    <row r="1887" spans="1:9" x14ac:dyDescent="0.25">
      <c r="A1887" s="269"/>
      <c r="B1887" s="264" t="s">
        <v>1350</v>
      </c>
      <c r="C1887" s="349" t="s">
        <v>3228</v>
      </c>
      <c r="D1887" s="266" t="s">
        <v>18</v>
      </c>
      <c r="E1887" s="310">
        <v>964</v>
      </c>
      <c r="F1887" s="39">
        <v>41785</v>
      </c>
      <c r="G1887" s="52">
        <v>964</v>
      </c>
      <c r="H1887" s="322">
        <f t="shared" si="30"/>
        <v>0</v>
      </c>
      <c r="I1887" s="266"/>
    </row>
    <row r="1888" spans="1:9" x14ac:dyDescent="0.25">
      <c r="A1888" s="269"/>
      <c r="B1888" s="264" t="s">
        <v>1351</v>
      </c>
      <c r="C1888" s="349" t="s">
        <v>3228</v>
      </c>
      <c r="D1888" s="266" t="s">
        <v>8</v>
      </c>
      <c r="E1888" s="310">
        <v>1554</v>
      </c>
      <c r="F1888" s="39">
        <v>41785</v>
      </c>
      <c r="G1888" s="52">
        <v>1554</v>
      </c>
      <c r="H1888" s="322">
        <f t="shared" si="30"/>
        <v>0</v>
      </c>
      <c r="I1888" s="266"/>
    </row>
    <row r="1889" spans="1:9" x14ac:dyDescent="0.25">
      <c r="A1889" s="269"/>
      <c r="B1889" s="264" t="s">
        <v>1352</v>
      </c>
      <c r="C1889" s="349" t="s">
        <v>3228</v>
      </c>
      <c r="D1889" s="266" t="s">
        <v>169</v>
      </c>
      <c r="E1889" s="310">
        <v>10510</v>
      </c>
      <c r="F1889" s="39">
        <v>41787</v>
      </c>
      <c r="G1889" s="52">
        <v>10510</v>
      </c>
      <c r="H1889" s="322">
        <f t="shared" si="30"/>
        <v>0</v>
      </c>
      <c r="I1889" s="266" t="s">
        <v>162</v>
      </c>
    </row>
    <row r="1890" spans="1:9" x14ac:dyDescent="0.25">
      <c r="A1890" s="269"/>
      <c r="B1890" s="264" t="s">
        <v>1354</v>
      </c>
      <c r="C1890" s="349" t="s">
        <v>3228</v>
      </c>
      <c r="D1890" s="266" t="s">
        <v>269</v>
      </c>
      <c r="E1890" s="310">
        <v>7343.5</v>
      </c>
      <c r="F1890" s="39">
        <v>41787</v>
      </c>
      <c r="G1890" s="52">
        <v>7343.5</v>
      </c>
      <c r="H1890" s="322">
        <f t="shared" si="30"/>
        <v>0</v>
      </c>
      <c r="I1890" s="266" t="s">
        <v>162</v>
      </c>
    </row>
    <row r="1891" spans="1:9" x14ac:dyDescent="0.25">
      <c r="A1891" s="269"/>
      <c r="B1891" s="264" t="s">
        <v>1355</v>
      </c>
      <c r="C1891" s="349" t="s">
        <v>3228</v>
      </c>
      <c r="D1891" s="266" t="s">
        <v>106</v>
      </c>
      <c r="E1891" s="310">
        <v>15470</v>
      </c>
      <c r="F1891" s="39">
        <v>41789</v>
      </c>
      <c r="G1891" s="52">
        <v>15470</v>
      </c>
      <c r="H1891" s="322">
        <f t="shared" si="30"/>
        <v>0</v>
      </c>
      <c r="I1891" s="266"/>
    </row>
    <row r="1892" spans="1:9" x14ac:dyDescent="0.25">
      <c r="A1892" s="269"/>
      <c r="B1892" s="264" t="s">
        <v>1357</v>
      </c>
      <c r="C1892" s="349" t="s">
        <v>3228</v>
      </c>
      <c r="D1892" s="266" t="s">
        <v>22</v>
      </c>
      <c r="E1892" s="310">
        <v>15897</v>
      </c>
      <c r="F1892" s="39">
        <v>41787</v>
      </c>
      <c r="G1892" s="52">
        <v>15897</v>
      </c>
      <c r="H1892" s="322">
        <f t="shared" si="30"/>
        <v>0</v>
      </c>
      <c r="I1892" s="266" t="s">
        <v>162</v>
      </c>
    </row>
    <row r="1893" spans="1:9" x14ac:dyDescent="0.25">
      <c r="A1893" s="269"/>
      <c r="B1893" s="264" t="s">
        <v>1360</v>
      </c>
      <c r="C1893" s="349" t="s">
        <v>3228</v>
      </c>
      <c r="D1893" s="266" t="s">
        <v>163</v>
      </c>
      <c r="E1893" s="310">
        <v>14047.3</v>
      </c>
      <c r="F1893" s="43" t="s">
        <v>3371</v>
      </c>
      <c r="G1893" s="64">
        <v>14047.3</v>
      </c>
      <c r="H1893" s="322">
        <f t="shared" si="30"/>
        <v>0</v>
      </c>
      <c r="I1893" s="266" t="s">
        <v>162</v>
      </c>
    </row>
    <row r="1894" spans="1:9" x14ac:dyDescent="0.25">
      <c r="A1894" s="269"/>
      <c r="B1894" s="264" t="s">
        <v>1361</v>
      </c>
      <c r="C1894" s="349" t="s">
        <v>3228</v>
      </c>
      <c r="D1894" s="266" t="s">
        <v>172</v>
      </c>
      <c r="E1894" s="310">
        <v>11633</v>
      </c>
      <c r="F1894" s="39">
        <v>41787</v>
      </c>
      <c r="G1894" s="64">
        <v>11633</v>
      </c>
      <c r="H1894" s="322">
        <f t="shared" si="30"/>
        <v>0</v>
      </c>
      <c r="I1894" s="266" t="s">
        <v>162</v>
      </c>
    </row>
    <row r="1895" spans="1:9" x14ac:dyDescent="0.25">
      <c r="A1895" s="269"/>
      <c r="B1895" s="264" t="s">
        <v>1362</v>
      </c>
      <c r="C1895" s="349" t="s">
        <v>3228</v>
      </c>
      <c r="D1895" s="266" t="s">
        <v>565</v>
      </c>
      <c r="E1895" s="310">
        <v>5472</v>
      </c>
      <c r="F1895" s="39">
        <v>41787</v>
      </c>
      <c r="G1895" s="64">
        <v>5472</v>
      </c>
      <c r="H1895" s="322">
        <f t="shared" si="30"/>
        <v>0</v>
      </c>
      <c r="I1895" s="266" t="s">
        <v>162</v>
      </c>
    </row>
    <row r="1896" spans="1:9" x14ac:dyDescent="0.25">
      <c r="A1896" s="269"/>
      <c r="B1896" s="264" t="s">
        <v>1364</v>
      </c>
      <c r="C1896" s="349" t="s">
        <v>3228</v>
      </c>
      <c r="D1896" s="266" t="s">
        <v>168</v>
      </c>
      <c r="E1896" s="310">
        <v>33056.050000000003</v>
      </c>
      <c r="F1896" s="43" t="s">
        <v>3372</v>
      </c>
      <c r="G1896" s="64">
        <v>33056.050000000003</v>
      </c>
      <c r="H1896" s="322">
        <f t="shared" si="30"/>
        <v>0</v>
      </c>
      <c r="I1896" s="266" t="s">
        <v>162</v>
      </c>
    </row>
    <row r="1897" spans="1:9" x14ac:dyDescent="0.25">
      <c r="A1897" s="269"/>
      <c r="B1897" s="264" t="s">
        <v>1365</v>
      </c>
      <c r="C1897" s="349" t="s">
        <v>3228</v>
      </c>
      <c r="D1897" s="266" t="s">
        <v>560</v>
      </c>
      <c r="E1897" s="310">
        <v>3557</v>
      </c>
      <c r="F1897" s="39">
        <v>41786</v>
      </c>
      <c r="G1897" s="52">
        <v>3557</v>
      </c>
      <c r="H1897" s="322">
        <f t="shared" si="30"/>
        <v>0</v>
      </c>
      <c r="I1897" s="266" t="s">
        <v>30</v>
      </c>
    </row>
    <row r="1898" spans="1:9" x14ac:dyDescent="0.25">
      <c r="A1898" s="269"/>
      <c r="B1898" s="264" t="s">
        <v>1367</v>
      </c>
      <c r="C1898" s="349" t="s">
        <v>3228</v>
      </c>
      <c r="D1898" s="266" t="s">
        <v>152</v>
      </c>
      <c r="E1898" s="310">
        <v>5531.5</v>
      </c>
      <c r="F1898" s="39">
        <v>41785</v>
      </c>
      <c r="G1898" s="52">
        <v>5531.5</v>
      </c>
      <c r="H1898" s="322">
        <f t="shared" si="30"/>
        <v>0</v>
      </c>
      <c r="I1898" s="266"/>
    </row>
    <row r="1899" spans="1:9" x14ac:dyDescent="0.25">
      <c r="A1899" s="269"/>
      <c r="B1899" s="264" t="s">
        <v>1368</v>
      </c>
      <c r="C1899" s="349" t="s">
        <v>3228</v>
      </c>
      <c r="D1899" s="266" t="s">
        <v>14</v>
      </c>
      <c r="E1899" s="310">
        <v>10763</v>
      </c>
      <c r="F1899" s="39">
        <v>41786</v>
      </c>
      <c r="G1899" s="52">
        <v>10763</v>
      </c>
      <c r="H1899" s="322">
        <f t="shared" si="30"/>
        <v>0</v>
      </c>
      <c r="I1899" s="266" t="s">
        <v>30</v>
      </c>
    </row>
    <row r="1900" spans="1:9" x14ac:dyDescent="0.25">
      <c r="A1900" s="269">
        <v>41786</v>
      </c>
      <c r="B1900" s="264" t="s">
        <v>1370</v>
      </c>
      <c r="C1900" s="349" t="s">
        <v>3228</v>
      </c>
      <c r="D1900" s="266" t="s">
        <v>160</v>
      </c>
      <c r="E1900" s="310">
        <v>12394</v>
      </c>
      <c r="F1900" s="42" t="s">
        <v>3373</v>
      </c>
      <c r="G1900" s="52">
        <v>12394</v>
      </c>
      <c r="H1900" s="322">
        <f t="shared" si="30"/>
        <v>0</v>
      </c>
      <c r="I1900" s="266" t="s">
        <v>162</v>
      </c>
    </row>
    <row r="1901" spans="1:9" x14ac:dyDescent="0.25">
      <c r="A1901" s="269"/>
      <c r="B1901" s="264" t="s">
        <v>1371</v>
      </c>
      <c r="C1901" s="349" t="s">
        <v>3228</v>
      </c>
      <c r="D1901" s="266" t="s">
        <v>27</v>
      </c>
      <c r="E1901" s="310">
        <v>690</v>
      </c>
      <c r="F1901" s="39">
        <v>41787</v>
      </c>
      <c r="G1901" s="52">
        <v>690</v>
      </c>
      <c r="H1901" s="322">
        <f t="shared" si="30"/>
        <v>0</v>
      </c>
      <c r="I1901" s="66" t="s">
        <v>27</v>
      </c>
    </row>
    <row r="1902" spans="1:9" x14ac:dyDescent="0.25">
      <c r="A1902" s="269"/>
      <c r="B1902" s="264" t="s">
        <v>1373</v>
      </c>
      <c r="C1902" s="349" t="s">
        <v>3228</v>
      </c>
      <c r="D1902" s="266" t="s">
        <v>269</v>
      </c>
      <c r="E1902" s="310">
        <v>6688.4</v>
      </c>
      <c r="F1902" s="39">
        <v>41786</v>
      </c>
      <c r="G1902" s="52">
        <v>6688.4</v>
      </c>
      <c r="H1902" s="322">
        <f t="shared" si="30"/>
        <v>0</v>
      </c>
      <c r="I1902" s="266"/>
    </row>
    <row r="1903" spans="1:9" x14ac:dyDescent="0.25">
      <c r="A1903" s="269"/>
      <c r="B1903" s="264" t="s">
        <v>1374</v>
      </c>
      <c r="C1903" s="349" t="s">
        <v>3228</v>
      </c>
      <c r="D1903" s="266" t="s">
        <v>70</v>
      </c>
      <c r="E1903" s="310">
        <v>1361</v>
      </c>
      <c r="F1903" s="39">
        <v>41786</v>
      </c>
      <c r="G1903" s="52">
        <v>1361</v>
      </c>
      <c r="H1903" s="322">
        <f t="shared" si="30"/>
        <v>0</v>
      </c>
      <c r="I1903" s="266"/>
    </row>
    <row r="1904" spans="1:9" x14ac:dyDescent="0.25">
      <c r="A1904" s="407"/>
      <c r="B1904" s="264" t="s">
        <v>1376</v>
      </c>
      <c r="C1904" s="349" t="s">
        <v>3228</v>
      </c>
      <c r="D1904" s="266" t="s">
        <v>269</v>
      </c>
      <c r="E1904" s="310">
        <v>3402</v>
      </c>
      <c r="F1904" s="39">
        <v>41786</v>
      </c>
      <c r="G1904" s="52">
        <v>3402</v>
      </c>
      <c r="H1904" s="322">
        <f t="shared" si="30"/>
        <v>0</v>
      </c>
      <c r="I1904" s="266"/>
    </row>
    <row r="1905" spans="1:9" x14ac:dyDescent="0.25">
      <c r="A1905" s="269"/>
      <c r="B1905" s="264" t="s">
        <v>1377</v>
      </c>
      <c r="C1905" s="349" t="s">
        <v>3228</v>
      </c>
      <c r="D1905" s="266" t="s">
        <v>68</v>
      </c>
      <c r="E1905" s="310">
        <v>948.2</v>
      </c>
      <c r="F1905" s="39">
        <v>41786</v>
      </c>
      <c r="G1905" s="52">
        <v>948.2</v>
      </c>
      <c r="H1905" s="322">
        <f t="shared" si="30"/>
        <v>0</v>
      </c>
      <c r="I1905" s="266"/>
    </row>
    <row r="1906" spans="1:9" x14ac:dyDescent="0.25">
      <c r="A1906" s="269"/>
      <c r="B1906" s="264" t="s">
        <v>1378</v>
      </c>
      <c r="C1906" s="349" t="s">
        <v>3228</v>
      </c>
      <c r="D1906" s="266" t="s">
        <v>62</v>
      </c>
      <c r="E1906" s="310">
        <v>7948</v>
      </c>
      <c r="F1906" s="39">
        <v>41787</v>
      </c>
      <c r="G1906" s="52">
        <v>7948</v>
      </c>
      <c r="H1906" s="322">
        <f t="shared" si="30"/>
        <v>0</v>
      </c>
      <c r="I1906" s="266" t="s">
        <v>65</v>
      </c>
    </row>
    <row r="1907" spans="1:9" x14ac:dyDescent="0.25">
      <c r="A1907" s="269"/>
      <c r="B1907" s="264" t="s">
        <v>1379</v>
      </c>
      <c r="C1907" s="349" t="s">
        <v>3228</v>
      </c>
      <c r="D1907" s="266" t="s">
        <v>28</v>
      </c>
      <c r="E1907" s="310">
        <v>11342.1</v>
      </c>
      <c r="F1907" s="39">
        <v>41786</v>
      </c>
      <c r="G1907" s="52">
        <v>11342.1</v>
      </c>
      <c r="H1907" s="322">
        <f t="shared" si="30"/>
        <v>0</v>
      </c>
      <c r="I1907" s="266"/>
    </row>
    <row r="1908" spans="1:9" x14ac:dyDescent="0.25">
      <c r="A1908" s="269"/>
      <c r="B1908" s="264" t="s">
        <v>1380</v>
      </c>
      <c r="C1908" s="349" t="s">
        <v>3228</v>
      </c>
      <c r="D1908" s="266" t="s">
        <v>8</v>
      </c>
      <c r="E1908" s="310">
        <v>286</v>
      </c>
      <c r="F1908" s="39">
        <v>41786</v>
      </c>
      <c r="G1908" s="52">
        <v>286</v>
      </c>
      <c r="H1908" s="322">
        <f t="shared" si="30"/>
        <v>0</v>
      </c>
      <c r="I1908" s="266"/>
    </row>
    <row r="1909" spans="1:9" x14ac:dyDescent="0.25">
      <c r="A1909" s="269"/>
      <c r="B1909" s="264" t="s">
        <v>1382</v>
      </c>
      <c r="C1909" s="349" t="s">
        <v>3228</v>
      </c>
      <c r="D1909" s="266" t="s">
        <v>123</v>
      </c>
      <c r="E1909" s="310">
        <v>1573.5</v>
      </c>
      <c r="F1909" s="42" t="s">
        <v>3374</v>
      </c>
      <c r="G1909" s="52">
        <v>1573.5</v>
      </c>
      <c r="H1909" s="322">
        <f t="shared" si="30"/>
        <v>0</v>
      </c>
      <c r="I1909" s="266"/>
    </row>
    <row r="1910" spans="1:9" x14ac:dyDescent="0.25">
      <c r="A1910" s="269"/>
      <c r="B1910" s="264" t="s">
        <v>1383</v>
      </c>
      <c r="C1910" s="349" t="s">
        <v>3228</v>
      </c>
      <c r="D1910" s="266" t="s">
        <v>11</v>
      </c>
      <c r="E1910" s="310">
        <v>21982.400000000001</v>
      </c>
      <c r="F1910" s="39">
        <v>41808</v>
      </c>
      <c r="G1910" s="52">
        <v>21982.400000000001</v>
      </c>
      <c r="H1910" s="322">
        <f t="shared" si="30"/>
        <v>0</v>
      </c>
      <c r="I1910" s="266" t="s">
        <v>65</v>
      </c>
    </row>
    <row r="1911" spans="1:9" x14ac:dyDescent="0.25">
      <c r="A1911" s="269"/>
      <c r="B1911" s="264" t="s">
        <v>1384</v>
      </c>
      <c r="C1911" s="349" t="s">
        <v>3228</v>
      </c>
      <c r="D1911" s="266" t="s">
        <v>3184</v>
      </c>
      <c r="E1911" s="310">
        <v>17037.5</v>
      </c>
      <c r="F1911" s="39">
        <v>41786</v>
      </c>
      <c r="G1911" s="52">
        <v>17037.5</v>
      </c>
      <c r="H1911" s="322">
        <f t="shared" si="30"/>
        <v>0</v>
      </c>
      <c r="I1911" s="266" t="s">
        <v>21</v>
      </c>
    </row>
    <row r="1912" spans="1:9" x14ac:dyDescent="0.25">
      <c r="A1912" s="269"/>
      <c r="B1912" s="264" t="s">
        <v>1386</v>
      </c>
      <c r="C1912" s="349" t="s">
        <v>3228</v>
      </c>
      <c r="D1912" s="266" t="s">
        <v>502</v>
      </c>
      <c r="E1912" s="310">
        <v>1888.5</v>
      </c>
      <c r="F1912" s="39">
        <v>41786</v>
      </c>
      <c r="G1912" s="52">
        <v>1888.5</v>
      </c>
      <c r="H1912" s="322">
        <f t="shared" si="30"/>
        <v>0</v>
      </c>
      <c r="I1912" s="266"/>
    </row>
    <row r="1913" spans="1:9" x14ac:dyDescent="0.25">
      <c r="A1913" s="269"/>
      <c r="B1913" s="264" t="s">
        <v>1387</v>
      </c>
      <c r="C1913" s="349" t="s">
        <v>3228</v>
      </c>
      <c r="D1913" s="266" t="s">
        <v>55</v>
      </c>
      <c r="E1913" s="310">
        <v>9714.2000000000007</v>
      </c>
      <c r="F1913" s="39">
        <v>41786</v>
      </c>
      <c r="G1913" s="52">
        <v>9714.2000000000007</v>
      </c>
      <c r="H1913" s="322">
        <f t="shared" si="30"/>
        <v>0</v>
      </c>
      <c r="I1913" s="266"/>
    </row>
    <row r="1914" spans="1:9" x14ac:dyDescent="0.25">
      <c r="A1914" s="269"/>
      <c r="B1914" s="264" t="s">
        <v>1388</v>
      </c>
      <c r="C1914" s="349" t="s">
        <v>3228</v>
      </c>
      <c r="D1914" s="266" t="s">
        <v>16</v>
      </c>
      <c r="E1914" s="310">
        <v>40154.65</v>
      </c>
      <c r="F1914" s="536"/>
      <c r="G1914" s="506"/>
      <c r="H1914" s="322">
        <f t="shared" si="30"/>
        <v>40154.65</v>
      </c>
      <c r="I1914" s="266" t="s">
        <v>12</v>
      </c>
    </row>
    <row r="1915" spans="1:9" x14ac:dyDescent="0.25">
      <c r="A1915" s="269"/>
      <c r="B1915" s="264" t="s">
        <v>1390</v>
      </c>
      <c r="C1915" s="349" t="s">
        <v>3228</v>
      </c>
      <c r="D1915" s="266" t="s">
        <v>3375</v>
      </c>
      <c r="E1915" s="310">
        <v>2896</v>
      </c>
      <c r="F1915" s="39">
        <v>41786</v>
      </c>
      <c r="G1915" s="52">
        <v>2896</v>
      </c>
      <c r="H1915" s="322">
        <f t="shared" si="30"/>
        <v>0</v>
      </c>
      <c r="I1915" s="266"/>
    </row>
    <row r="1916" spans="1:9" x14ac:dyDescent="0.25">
      <c r="A1916" s="269"/>
      <c r="B1916" s="264" t="s">
        <v>1391</v>
      </c>
      <c r="C1916" s="349" t="s">
        <v>3228</v>
      </c>
      <c r="D1916" s="266" t="s">
        <v>54</v>
      </c>
      <c r="E1916" s="310">
        <v>9146</v>
      </c>
      <c r="F1916" s="39">
        <v>41787</v>
      </c>
      <c r="G1916" s="52">
        <v>9146</v>
      </c>
      <c r="H1916" s="322">
        <f t="shared" si="30"/>
        <v>0</v>
      </c>
      <c r="I1916" s="266" t="s">
        <v>30</v>
      </c>
    </row>
    <row r="1917" spans="1:9" x14ac:dyDescent="0.25">
      <c r="A1917" s="269"/>
      <c r="B1917" s="264" t="s">
        <v>1392</v>
      </c>
      <c r="C1917" s="349" t="s">
        <v>3228</v>
      </c>
      <c r="D1917" s="266" t="s">
        <v>250</v>
      </c>
      <c r="E1917" s="310">
        <v>12664.8</v>
      </c>
      <c r="F1917" s="55" t="s">
        <v>3376</v>
      </c>
      <c r="G1917" s="52">
        <v>12664.8</v>
      </c>
      <c r="H1917" s="322">
        <f t="shared" si="30"/>
        <v>0</v>
      </c>
      <c r="I1917" s="266" t="s">
        <v>21</v>
      </c>
    </row>
    <row r="1918" spans="1:9" x14ac:dyDescent="0.25">
      <c r="A1918" s="269"/>
      <c r="B1918" s="264" t="s">
        <v>1394</v>
      </c>
      <c r="C1918" s="349" t="s">
        <v>3228</v>
      </c>
      <c r="D1918" s="266" t="s">
        <v>54</v>
      </c>
      <c r="E1918" s="310">
        <v>1291</v>
      </c>
      <c r="F1918" s="39">
        <v>41787</v>
      </c>
      <c r="G1918" s="52">
        <v>1291</v>
      </c>
      <c r="H1918" s="322">
        <f t="shared" si="30"/>
        <v>0</v>
      </c>
      <c r="I1918" s="266" t="s">
        <v>30</v>
      </c>
    </row>
    <row r="1919" spans="1:9" x14ac:dyDescent="0.25">
      <c r="A1919" s="269"/>
      <c r="B1919" s="264" t="s">
        <v>1396</v>
      </c>
      <c r="C1919" s="349" t="s">
        <v>3228</v>
      </c>
      <c r="D1919" s="266" t="s">
        <v>2850</v>
      </c>
      <c r="E1919" s="310">
        <v>1224</v>
      </c>
      <c r="F1919" s="39">
        <v>41786</v>
      </c>
      <c r="G1919" s="52">
        <v>1224</v>
      </c>
      <c r="H1919" s="322">
        <f t="shared" si="30"/>
        <v>0</v>
      </c>
      <c r="I1919" s="266" t="s">
        <v>21</v>
      </c>
    </row>
    <row r="1920" spans="1:9" x14ac:dyDescent="0.25">
      <c r="A1920" s="269"/>
      <c r="B1920" s="264" t="s">
        <v>1399</v>
      </c>
      <c r="C1920" s="349" t="s">
        <v>3228</v>
      </c>
      <c r="D1920" s="266" t="s">
        <v>366</v>
      </c>
      <c r="E1920" s="310">
        <v>2265.5</v>
      </c>
      <c r="F1920" s="39">
        <v>41786</v>
      </c>
      <c r="G1920" s="52">
        <v>2265.5</v>
      </c>
      <c r="H1920" s="322">
        <f t="shared" si="30"/>
        <v>0</v>
      </c>
      <c r="I1920" s="266" t="s">
        <v>21</v>
      </c>
    </row>
    <row r="1921" spans="1:9" x14ac:dyDescent="0.25">
      <c r="A1921" s="269"/>
      <c r="B1921" s="264" t="s">
        <v>1400</v>
      </c>
      <c r="C1921" s="349" t="s">
        <v>3228</v>
      </c>
      <c r="D1921" s="266" t="s">
        <v>255</v>
      </c>
      <c r="E1921" s="310">
        <v>8057</v>
      </c>
      <c r="F1921" s="42" t="s">
        <v>3458</v>
      </c>
      <c r="G1921" s="52">
        <v>8057</v>
      </c>
      <c r="H1921" s="322">
        <f t="shared" si="30"/>
        <v>0</v>
      </c>
      <c r="I1921" s="266" t="s">
        <v>21</v>
      </c>
    </row>
    <row r="1922" spans="1:9" x14ac:dyDescent="0.25">
      <c r="A1922" s="269"/>
      <c r="B1922" s="264" t="s">
        <v>1401</v>
      </c>
      <c r="C1922" s="349" t="s">
        <v>3228</v>
      </c>
      <c r="D1922" s="266" t="s">
        <v>206</v>
      </c>
      <c r="E1922" s="310">
        <v>948</v>
      </c>
      <c r="F1922" s="39">
        <v>41786</v>
      </c>
      <c r="G1922" s="52">
        <v>948</v>
      </c>
      <c r="H1922" s="322">
        <f t="shared" si="30"/>
        <v>0</v>
      </c>
      <c r="I1922" s="266" t="s">
        <v>30</v>
      </c>
    </row>
    <row r="1923" spans="1:9" x14ac:dyDescent="0.25">
      <c r="A1923" s="269"/>
      <c r="B1923" s="264" t="s">
        <v>1402</v>
      </c>
      <c r="C1923" s="349" t="s">
        <v>3228</v>
      </c>
      <c r="D1923" s="266" t="s">
        <v>1793</v>
      </c>
      <c r="E1923" s="310">
        <v>1207.5</v>
      </c>
      <c r="F1923" s="42" t="s">
        <v>3377</v>
      </c>
      <c r="G1923" s="52">
        <v>1207.5</v>
      </c>
      <c r="H1923" s="322">
        <f t="shared" si="30"/>
        <v>0</v>
      </c>
      <c r="I1923" s="266" t="s">
        <v>30</v>
      </c>
    </row>
    <row r="1924" spans="1:9" x14ac:dyDescent="0.25">
      <c r="A1924" s="269"/>
      <c r="B1924" s="264" t="s">
        <v>1404</v>
      </c>
      <c r="C1924" s="349" t="s">
        <v>3228</v>
      </c>
      <c r="D1924" s="266" t="s">
        <v>338</v>
      </c>
      <c r="E1924" s="310">
        <v>224.6</v>
      </c>
      <c r="F1924" s="39">
        <v>41786</v>
      </c>
      <c r="G1924" s="52">
        <v>224.6</v>
      </c>
      <c r="H1924" s="322">
        <f t="shared" si="30"/>
        <v>0</v>
      </c>
      <c r="I1924" s="266" t="s">
        <v>30</v>
      </c>
    </row>
    <row r="1925" spans="1:9" x14ac:dyDescent="0.25">
      <c r="A1925" s="269"/>
      <c r="B1925" s="264" t="s">
        <v>1405</v>
      </c>
      <c r="C1925" s="349" t="s">
        <v>3228</v>
      </c>
      <c r="D1925" s="266" t="s">
        <v>130</v>
      </c>
      <c r="E1925" s="310">
        <v>5515</v>
      </c>
      <c r="F1925" s="39">
        <v>41786</v>
      </c>
      <c r="G1925" s="52">
        <v>5515</v>
      </c>
      <c r="H1925" s="322">
        <f t="shared" si="30"/>
        <v>0</v>
      </c>
      <c r="I1925" s="266" t="s">
        <v>21</v>
      </c>
    </row>
    <row r="1926" spans="1:9" x14ac:dyDescent="0.25">
      <c r="A1926" s="269"/>
      <c r="B1926" s="264" t="s">
        <v>1406</v>
      </c>
      <c r="C1926" s="349" t="s">
        <v>3228</v>
      </c>
      <c r="D1926" s="266" t="s">
        <v>2427</v>
      </c>
      <c r="E1926" s="310">
        <v>2057.4</v>
      </c>
      <c r="F1926" s="43" t="s">
        <v>3378</v>
      </c>
      <c r="G1926" s="52">
        <v>2057.4</v>
      </c>
      <c r="H1926" s="322">
        <f t="shared" si="30"/>
        <v>0</v>
      </c>
      <c r="I1926" s="266" t="s">
        <v>30</v>
      </c>
    </row>
    <row r="1927" spans="1:9" x14ac:dyDescent="0.25">
      <c r="A1927" s="269"/>
      <c r="B1927" s="264" t="s">
        <v>1407</v>
      </c>
      <c r="C1927" s="349" t="s">
        <v>3228</v>
      </c>
      <c r="D1927" s="266" t="s">
        <v>29</v>
      </c>
      <c r="E1927" s="310">
        <v>4328</v>
      </c>
      <c r="F1927" s="39">
        <v>41786</v>
      </c>
      <c r="G1927" s="52">
        <v>4328</v>
      </c>
      <c r="H1927" s="322">
        <f t="shared" ref="H1927:H1990" si="31">E1927-G1927</f>
        <v>0</v>
      </c>
      <c r="I1927" s="266" t="s">
        <v>30</v>
      </c>
    </row>
    <row r="1928" spans="1:9" x14ac:dyDescent="0.25">
      <c r="A1928" s="269"/>
      <c r="B1928" s="264" t="s">
        <v>1409</v>
      </c>
      <c r="C1928" s="349" t="s">
        <v>3228</v>
      </c>
      <c r="D1928" s="266" t="s">
        <v>47</v>
      </c>
      <c r="E1928" s="310">
        <v>3026.4</v>
      </c>
      <c r="F1928" s="39">
        <v>41786</v>
      </c>
      <c r="G1928" s="52">
        <v>3026.4</v>
      </c>
      <c r="H1928" s="322">
        <f t="shared" si="31"/>
        <v>0</v>
      </c>
      <c r="I1928" s="266" t="s">
        <v>21</v>
      </c>
    </row>
    <row r="1929" spans="1:9" x14ac:dyDescent="0.25">
      <c r="A1929" s="269"/>
      <c r="B1929" s="264" t="s">
        <v>1411</v>
      </c>
      <c r="C1929" s="349" t="s">
        <v>3228</v>
      </c>
      <c r="D1929" s="266" t="s">
        <v>3379</v>
      </c>
      <c r="E1929" s="310">
        <v>2425.1999999999998</v>
      </c>
      <c r="F1929" s="39">
        <v>41786</v>
      </c>
      <c r="G1929" s="52">
        <v>2425.1999999999998</v>
      </c>
      <c r="H1929" s="322">
        <f t="shared" si="31"/>
        <v>0</v>
      </c>
      <c r="I1929" s="266" t="s">
        <v>30</v>
      </c>
    </row>
    <row r="1930" spans="1:9" x14ac:dyDescent="0.25">
      <c r="A1930" s="269"/>
      <c r="B1930" s="264" t="s">
        <v>1412</v>
      </c>
      <c r="C1930" s="349" t="s">
        <v>3228</v>
      </c>
      <c r="D1930" s="266" t="s">
        <v>260</v>
      </c>
      <c r="E1930" s="310">
        <v>620</v>
      </c>
      <c r="F1930" s="39">
        <v>41786</v>
      </c>
      <c r="G1930" s="52">
        <v>620</v>
      </c>
      <c r="H1930" s="322">
        <f t="shared" si="31"/>
        <v>0</v>
      </c>
      <c r="I1930" s="266" t="s">
        <v>544</v>
      </c>
    </row>
    <row r="1931" spans="1:9" x14ac:dyDescent="0.25">
      <c r="A1931" s="269"/>
      <c r="B1931" s="264" t="s">
        <v>1413</v>
      </c>
      <c r="C1931" s="349" t="s">
        <v>3228</v>
      </c>
      <c r="D1931" s="266" t="s">
        <v>257</v>
      </c>
      <c r="E1931" s="310">
        <v>14144.4</v>
      </c>
      <c r="F1931" s="39">
        <v>41781</v>
      </c>
      <c r="G1931" s="52">
        <v>14144.4</v>
      </c>
      <c r="H1931" s="322">
        <f t="shared" si="31"/>
        <v>0</v>
      </c>
      <c r="I1931" s="266" t="s">
        <v>217</v>
      </c>
    </row>
    <row r="1932" spans="1:9" x14ac:dyDescent="0.25">
      <c r="A1932" s="269"/>
      <c r="B1932" s="264" t="s">
        <v>1414</v>
      </c>
      <c r="C1932" s="349" t="s">
        <v>3228</v>
      </c>
      <c r="D1932" s="266" t="s">
        <v>307</v>
      </c>
      <c r="E1932" s="310">
        <v>12017.1</v>
      </c>
      <c r="F1932" s="39">
        <v>41781</v>
      </c>
      <c r="G1932" s="52">
        <v>12017.1</v>
      </c>
      <c r="H1932" s="322">
        <f t="shared" si="31"/>
        <v>0</v>
      </c>
      <c r="I1932" s="266" t="s">
        <v>217</v>
      </c>
    </row>
    <row r="1933" spans="1:9" x14ac:dyDescent="0.25">
      <c r="A1933" s="269"/>
      <c r="B1933" s="264" t="s">
        <v>1416</v>
      </c>
      <c r="C1933" s="349" t="s">
        <v>3228</v>
      </c>
      <c r="D1933" s="266" t="s">
        <v>163</v>
      </c>
      <c r="E1933" s="310">
        <v>1665</v>
      </c>
      <c r="F1933" s="39">
        <v>41786</v>
      </c>
      <c r="G1933" s="52">
        <v>1665</v>
      </c>
      <c r="H1933" s="322">
        <f t="shared" si="31"/>
        <v>0</v>
      </c>
      <c r="I1933" s="266"/>
    </row>
    <row r="1934" spans="1:9" x14ac:dyDescent="0.25">
      <c r="A1934" s="269"/>
      <c r="B1934" s="264" t="s">
        <v>1418</v>
      </c>
      <c r="C1934" s="349" t="s">
        <v>3228</v>
      </c>
      <c r="D1934" s="266" t="s">
        <v>51</v>
      </c>
      <c r="E1934" s="310">
        <v>2250.5</v>
      </c>
      <c r="F1934" s="42" t="s">
        <v>3380</v>
      </c>
      <c r="G1934" s="52">
        <v>2250.5</v>
      </c>
      <c r="H1934" s="322">
        <f t="shared" si="31"/>
        <v>0</v>
      </c>
      <c r="I1934" s="266"/>
    </row>
    <row r="1935" spans="1:9" x14ac:dyDescent="0.25">
      <c r="A1935" s="269"/>
      <c r="B1935" s="264" t="s">
        <v>1419</v>
      </c>
      <c r="C1935" s="349" t="s">
        <v>3228</v>
      </c>
      <c r="D1935" s="266" t="s">
        <v>144</v>
      </c>
      <c r="E1935" s="310">
        <v>3082</v>
      </c>
      <c r="F1935" s="39">
        <v>41787</v>
      </c>
      <c r="G1935" s="52">
        <v>3082</v>
      </c>
      <c r="H1935" s="322">
        <f t="shared" si="31"/>
        <v>0</v>
      </c>
      <c r="I1935" s="266" t="s">
        <v>217</v>
      </c>
    </row>
    <row r="1936" spans="1:9" x14ac:dyDescent="0.25">
      <c r="A1936" s="269"/>
      <c r="B1936" s="264" t="s">
        <v>1420</v>
      </c>
      <c r="C1936" s="349" t="s">
        <v>3228</v>
      </c>
      <c r="D1936" s="266" t="s">
        <v>20</v>
      </c>
      <c r="E1936" s="310">
        <v>3663</v>
      </c>
      <c r="F1936" s="39">
        <v>41787</v>
      </c>
      <c r="G1936" s="52">
        <v>3663</v>
      </c>
      <c r="H1936" s="322">
        <f t="shared" si="31"/>
        <v>0</v>
      </c>
      <c r="I1936" s="266" t="s">
        <v>217</v>
      </c>
    </row>
    <row r="1937" spans="1:9" x14ac:dyDescent="0.25">
      <c r="A1937" s="269"/>
      <c r="B1937" s="264" t="s">
        <v>1422</v>
      </c>
      <c r="C1937" s="349" t="s">
        <v>3228</v>
      </c>
      <c r="D1937" s="266" t="s">
        <v>577</v>
      </c>
      <c r="E1937" s="310">
        <v>1754.4</v>
      </c>
      <c r="F1937" s="39">
        <v>41787</v>
      </c>
      <c r="G1937" s="52">
        <v>1754.4</v>
      </c>
      <c r="H1937" s="322">
        <f t="shared" si="31"/>
        <v>0</v>
      </c>
      <c r="I1937" s="266" t="s">
        <v>217</v>
      </c>
    </row>
    <row r="1938" spans="1:9" x14ac:dyDescent="0.25">
      <c r="A1938" s="269"/>
      <c r="B1938" s="264" t="s">
        <v>1423</v>
      </c>
      <c r="C1938" s="349" t="s">
        <v>3228</v>
      </c>
      <c r="D1938" s="266" t="s">
        <v>667</v>
      </c>
      <c r="E1938" s="310">
        <v>14858</v>
      </c>
      <c r="F1938" s="39">
        <v>41786</v>
      </c>
      <c r="G1938" s="52">
        <v>14858</v>
      </c>
      <c r="H1938" s="322">
        <f t="shared" si="31"/>
        <v>0</v>
      </c>
      <c r="I1938" s="266"/>
    </row>
    <row r="1939" spans="1:9" x14ac:dyDescent="0.25">
      <c r="A1939" s="269"/>
      <c r="B1939" s="264" t="s">
        <v>1424</v>
      </c>
      <c r="C1939" s="349" t="s">
        <v>3228</v>
      </c>
      <c r="D1939" s="266" t="s">
        <v>18</v>
      </c>
      <c r="E1939" s="310">
        <v>908</v>
      </c>
      <c r="F1939" s="39">
        <v>41786</v>
      </c>
      <c r="G1939" s="52">
        <v>908</v>
      </c>
      <c r="H1939" s="322">
        <f t="shared" si="31"/>
        <v>0</v>
      </c>
      <c r="I1939" s="266"/>
    </row>
    <row r="1940" spans="1:9" x14ac:dyDescent="0.25">
      <c r="A1940" s="269"/>
      <c r="B1940" s="264" t="s">
        <v>1426</v>
      </c>
      <c r="C1940" s="349" t="s">
        <v>3228</v>
      </c>
      <c r="D1940" s="266" t="s">
        <v>52</v>
      </c>
      <c r="E1940" s="310">
        <v>2457.6</v>
      </c>
      <c r="F1940" s="39">
        <v>41786</v>
      </c>
      <c r="G1940" s="52">
        <v>2457.6</v>
      </c>
      <c r="H1940" s="322">
        <f t="shared" si="31"/>
        <v>0</v>
      </c>
      <c r="I1940" s="266" t="s">
        <v>12</v>
      </c>
    </row>
    <row r="1941" spans="1:9" x14ac:dyDescent="0.25">
      <c r="A1941" s="269"/>
      <c r="B1941" s="264" t="s">
        <v>1427</v>
      </c>
      <c r="C1941" s="349" t="s">
        <v>3228</v>
      </c>
      <c r="D1941" s="266" t="s">
        <v>1622</v>
      </c>
      <c r="E1941" s="310">
        <v>3629.1</v>
      </c>
      <c r="F1941" s="39">
        <v>41786</v>
      </c>
      <c r="G1941" s="52">
        <v>3629.1</v>
      </c>
      <c r="H1941" s="322">
        <f t="shared" si="31"/>
        <v>0</v>
      </c>
      <c r="I1941" s="266"/>
    </row>
    <row r="1942" spans="1:9" x14ac:dyDescent="0.25">
      <c r="A1942" s="269"/>
      <c r="B1942" s="264" t="s">
        <v>1428</v>
      </c>
      <c r="C1942" s="349" t="s">
        <v>3228</v>
      </c>
      <c r="D1942" s="266" t="s">
        <v>99</v>
      </c>
      <c r="E1942" s="310">
        <v>2040.5</v>
      </c>
      <c r="F1942" s="39">
        <v>41787</v>
      </c>
      <c r="G1942" s="52">
        <v>2040.5</v>
      </c>
      <c r="H1942" s="322">
        <f t="shared" si="31"/>
        <v>0</v>
      </c>
      <c r="I1942" s="266" t="s">
        <v>217</v>
      </c>
    </row>
    <row r="1943" spans="1:9" x14ac:dyDescent="0.25">
      <c r="A1943" s="269"/>
      <c r="B1943" s="264" t="s">
        <v>1430</v>
      </c>
      <c r="C1943" s="349" t="s">
        <v>3228</v>
      </c>
      <c r="D1943" s="266" t="s">
        <v>1843</v>
      </c>
      <c r="E1943" s="310">
        <v>870</v>
      </c>
      <c r="F1943" s="39">
        <v>41787</v>
      </c>
      <c r="G1943" s="52">
        <v>870</v>
      </c>
      <c r="H1943" s="322">
        <f t="shared" si="31"/>
        <v>0</v>
      </c>
      <c r="I1943" s="266" t="s">
        <v>217</v>
      </c>
    </row>
    <row r="1944" spans="1:9" x14ac:dyDescent="0.25">
      <c r="A1944" s="269"/>
      <c r="B1944" s="264" t="s">
        <v>1431</v>
      </c>
      <c r="C1944" s="349" t="s">
        <v>3228</v>
      </c>
      <c r="D1944" s="266" t="s">
        <v>691</v>
      </c>
      <c r="E1944" s="310">
        <v>15860</v>
      </c>
      <c r="F1944" s="43" t="s">
        <v>3733</v>
      </c>
      <c r="G1944" s="422">
        <v>13376.5</v>
      </c>
      <c r="H1944" s="514">
        <f t="shared" si="31"/>
        <v>2483.5</v>
      </c>
      <c r="I1944" s="266" t="s">
        <v>217</v>
      </c>
    </row>
    <row r="1945" spans="1:9" x14ac:dyDescent="0.25">
      <c r="A1945" s="269"/>
      <c r="B1945" s="264" t="s">
        <v>1432</v>
      </c>
      <c r="C1945" s="349" t="s">
        <v>3228</v>
      </c>
      <c r="D1945" s="266" t="s">
        <v>330</v>
      </c>
      <c r="E1945" s="310">
        <v>5547.6</v>
      </c>
      <c r="F1945" s="39">
        <v>41786</v>
      </c>
      <c r="G1945" s="52">
        <v>5547.6</v>
      </c>
      <c r="H1945" s="322">
        <f t="shared" si="31"/>
        <v>0</v>
      </c>
      <c r="I1945" s="266" t="s">
        <v>12</v>
      </c>
    </row>
    <row r="1946" spans="1:9" x14ac:dyDescent="0.25">
      <c r="A1946" s="269"/>
      <c r="B1946" s="264" t="s">
        <v>1434</v>
      </c>
      <c r="C1946" s="349" t="s">
        <v>3228</v>
      </c>
      <c r="D1946" s="266" t="s">
        <v>22</v>
      </c>
      <c r="E1946" s="310">
        <v>1612.6</v>
      </c>
      <c r="F1946" s="39">
        <v>41786</v>
      </c>
      <c r="G1946" s="52">
        <v>1612.6</v>
      </c>
      <c r="H1946" s="322">
        <f t="shared" si="31"/>
        <v>0</v>
      </c>
      <c r="I1946" s="266"/>
    </row>
    <row r="1947" spans="1:9" x14ac:dyDescent="0.25">
      <c r="A1947" s="269"/>
      <c r="B1947" s="264" t="s">
        <v>1435</v>
      </c>
      <c r="C1947" s="349" t="s">
        <v>3228</v>
      </c>
      <c r="D1947" s="266" t="s">
        <v>2126</v>
      </c>
      <c r="E1947" s="310">
        <v>19239</v>
      </c>
      <c r="F1947" s="42" t="s">
        <v>3381</v>
      </c>
      <c r="G1947" s="52">
        <v>19239</v>
      </c>
      <c r="H1947" s="322">
        <f t="shared" si="31"/>
        <v>0</v>
      </c>
      <c r="I1947" s="266"/>
    </row>
    <row r="1948" spans="1:9" x14ac:dyDescent="0.25">
      <c r="A1948" s="269"/>
      <c r="B1948" s="264" t="s">
        <v>1437</v>
      </c>
      <c r="C1948" s="349" t="s">
        <v>3228</v>
      </c>
      <c r="D1948" s="266" t="s">
        <v>8</v>
      </c>
      <c r="E1948" s="310">
        <v>879.2</v>
      </c>
      <c r="F1948" s="39">
        <v>41786</v>
      </c>
      <c r="G1948" s="52">
        <v>879.2</v>
      </c>
      <c r="H1948" s="322">
        <f t="shared" si="31"/>
        <v>0</v>
      </c>
      <c r="I1948" s="266"/>
    </row>
    <row r="1949" spans="1:9" x14ac:dyDescent="0.25">
      <c r="A1949" s="269"/>
      <c r="B1949" s="264" t="s">
        <v>1438</v>
      </c>
      <c r="C1949" s="349" t="s">
        <v>3228</v>
      </c>
      <c r="D1949" s="266" t="s">
        <v>234</v>
      </c>
      <c r="E1949" s="310">
        <v>750.4</v>
      </c>
      <c r="F1949" s="39">
        <v>41787</v>
      </c>
      <c r="G1949" s="52">
        <v>750.4</v>
      </c>
      <c r="H1949" s="322">
        <f t="shared" si="31"/>
        <v>0</v>
      </c>
      <c r="I1949" s="266" t="s">
        <v>217</v>
      </c>
    </row>
    <row r="1950" spans="1:9" x14ac:dyDescent="0.25">
      <c r="A1950" s="269"/>
      <c r="B1950" s="264" t="s">
        <v>1439</v>
      </c>
      <c r="C1950" s="349" t="s">
        <v>3228</v>
      </c>
      <c r="D1950" s="266" t="s">
        <v>89</v>
      </c>
      <c r="E1950" s="310">
        <v>28783.200000000001</v>
      </c>
      <c r="F1950" s="42" t="s">
        <v>3382</v>
      </c>
      <c r="G1950" s="52">
        <v>28783.200000000001</v>
      </c>
      <c r="H1950" s="322">
        <f t="shared" si="31"/>
        <v>0</v>
      </c>
      <c r="I1950" s="266" t="s">
        <v>12</v>
      </c>
    </row>
    <row r="1951" spans="1:9" x14ac:dyDescent="0.25">
      <c r="A1951" s="269"/>
      <c r="B1951" s="264" t="s">
        <v>1440</v>
      </c>
      <c r="C1951" s="349" t="s">
        <v>3228</v>
      </c>
      <c r="D1951" s="266" t="s">
        <v>3383</v>
      </c>
      <c r="E1951" s="310">
        <v>1172.5</v>
      </c>
      <c r="F1951" s="39">
        <v>41787</v>
      </c>
      <c r="G1951" s="52">
        <v>1172.5</v>
      </c>
      <c r="H1951" s="322">
        <f t="shared" si="31"/>
        <v>0</v>
      </c>
      <c r="I1951" s="266" t="s">
        <v>65</v>
      </c>
    </row>
    <row r="1952" spans="1:9" x14ac:dyDescent="0.25">
      <c r="A1952" s="269"/>
      <c r="B1952" s="264" t="s">
        <v>1441</v>
      </c>
      <c r="C1952" s="349" t="s">
        <v>3228</v>
      </c>
      <c r="D1952" s="266" t="s">
        <v>133</v>
      </c>
      <c r="E1952" s="310">
        <v>49781.2</v>
      </c>
      <c r="F1952" s="55" t="s">
        <v>3384</v>
      </c>
      <c r="G1952" s="52">
        <v>49781.2</v>
      </c>
      <c r="H1952" s="322">
        <f t="shared" si="31"/>
        <v>0</v>
      </c>
      <c r="I1952" s="266"/>
    </row>
    <row r="1953" spans="1:9" x14ac:dyDescent="0.25">
      <c r="A1953" s="269"/>
      <c r="B1953" s="264" t="s">
        <v>1442</v>
      </c>
      <c r="C1953" s="349" t="s">
        <v>3228</v>
      </c>
      <c r="D1953" s="266" t="s">
        <v>68</v>
      </c>
      <c r="E1953" s="310">
        <v>1989</v>
      </c>
      <c r="F1953" s="39">
        <v>41787</v>
      </c>
      <c r="G1953" s="52">
        <v>1989</v>
      </c>
      <c r="H1953" s="322">
        <f t="shared" si="31"/>
        <v>0</v>
      </c>
      <c r="I1953" s="266" t="s">
        <v>65</v>
      </c>
    </row>
    <row r="1954" spans="1:9" x14ac:dyDescent="0.25">
      <c r="A1954" s="269"/>
      <c r="B1954" s="264" t="s">
        <v>1443</v>
      </c>
      <c r="C1954" s="349" t="s">
        <v>3228</v>
      </c>
      <c r="D1954" s="266" t="s">
        <v>3333</v>
      </c>
      <c r="E1954" s="310">
        <v>5865</v>
      </c>
      <c r="F1954" s="39">
        <v>41787</v>
      </c>
      <c r="G1954" s="52">
        <v>5865</v>
      </c>
      <c r="H1954" s="322">
        <f t="shared" si="31"/>
        <v>0</v>
      </c>
      <c r="I1954" s="266" t="s">
        <v>65</v>
      </c>
    </row>
    <row r="1955" spans="1:9" x14ac:dyDescent="0.25">
      <c r="A1955" s="269"/>
      <c r="B1955" s="264" t="s">
        <v>1444</v>
      </c>
      <c r="C1955" s="349" t="s">
        <v>3228</v>
      </c>
      <c r="D1955" s="266" t="s">
        <v>2976</v>
      </c>
      <c r="E1955" s="310">
        <v>30062.1</v>
      </c>
      <c r="F1955" s="39">
        <v>41787</v>
      </c>
      <c r="G1955" s="52">
        <v>30062.1</v>
      </c>
      <c r="H1955" s="322">
        <f t="shared" si="31"/>
        <v>0</v>
      </c>
      <c r="I1955" s="266" t="s">
        <v>65</v>
      </c>
    </row>
    <row r="1956" spans="1:9" x14ac:dyDescent="0.25">
      <c r="A1956" s="269"/>
      <c r="B1956" s="264" t="s">
        <v>1445</v>
      </c>
      <c r="C1956" s="349" t="s">
        <v>3228</v>
      </c>
      <c r="D1956" s="266" t="s">
        <v>147</v>
      </c>
      <c r="E1956" s="310">
        <v>17166.599999999999</v>
      </c>
      <c r="F1956" s="39">
        <v>41787</v>
      </c>
      <c r="G1956" s="52">
        <v>17166.599999999999</v>
      </c>
      <c r="H1956" s="322">
        <f t="shared" si="31"/>
        <v>0</v>
      </c>
      <c r="I1956" s="266" t="s">
        <v>21</v>
      </c>
    </row>
    <row r="1957" spans="1:9" x14ac:dyDescent="0.25">
      <c r="A1957" s="269"/>
      <c r="B1957" s="264" t="s">
        <v>1447</v>
      </c>
      <c r="C1957" s="349" t="s">
        <v>3228</v>
      </c>
      <c r="D1957" s="266" t="s">
        <v>39</v>
      </c>
      <c r="E1957" s="310">
        <v>1900</v>
      </c>
      <c r="F1957" s="329" t="s">
        <v>3809</v>
      </c>
      <c r="G1957" s="326">
        <v>1900</v>
      </c>
      <c r="H1957" s="322">
        <f t="shared" si="31"/>
        <v>0</v>
      </c>
      <c r="I1957" s="266"/>
    </row>
    <row r="1958" spans="1:9" x14ac:dyDescent="0.25">
      <c r="A1958" s="269"/>
      <c r="B1958" s="264" t="s">
        <v>1449</v>
      </c>
      <c r="C1958" s="349" t="s">
        <v>3228</v>
      </c>
      <c r="D1958" s="266" t="s">
        <v>106</v>
      </c>
      <c r="E1958" s="310">
        <v>31530</v>
      </c>
      <c r="F1958" s="42">
        <v>41795</v>
      </c>
      <c r="G1958" s="326">
        <v>31530</v>
      </c>
      <c r="H1958" s="322">
        <f t="shared" si="31"/>
        <v>0</v>
      </c>
      <c r="I1958" s="266" t="s">
        <v>30</v>
      </c>
    </row>
    <row r="1959" spans="1:9" x14ac:dyDescent="0.25">
      <c r="A1959" s="269"/>
      <c r="B1959" s="264" t="s">
        <v>1450</v>
      </c>
      <c r="C1959" s="349" t="s">
        <v>3228</v>
      </c>
      <c r="D1959" s="266" t="s">
        <v>14</v>
      </c>
      <c r="E1959" s="310">
        <v>6360</v>
      </c>
      <c r="F1959" s="39">
        <v>41787</v>
      </c>
      <c r="G1959" s="52">
        <v>6360</v>
      </c>
      <c r="H1959" s="322">
        <f t="shared" si="31"/>
        <v>0</v>
      </c>
      <c r="I1959" s="266" t="s">
        <v>27</v>
      </c>
    </row>
    <row r="1960" spans="1:9" x14ac:dyDescent="0.25">
      <c r="A1960" s="269">
        <v>41787</v>
      </c>
      <c r="B1960" s="264" t="s">
        <v>1451</v>
      </c>
      <c r="C1960" s="349" t="s">
        <v>3228</v>
      </c>
      <c r="D1960" s="266" t="s">
        <v>269</v>
      </c>
      <c r="E1960" s="310">
        <v>11456.3</v>
      </c>
      <c r="F1960" s="39">
        <v>41787</v>
      </c>
      <c r="G1960" s="52">
        <v>11456.3</v>
      </c>
      <c r="H1960" s="322">
        <f t="shared" si="31"/>
        <v>0</v>
      </c>
      <c r="I1960" s="266"/>
    </row>
    <row r="1961" spans="1:9" x14ac:dyDescent="0.25">
      <c r="A1961" s="269"/>
      <c r="B1961" s="264" t="s">
        <v>1452</v>
      </c>
      <c r="C1961" s="349" t="s">
        <v>3228</v>
      </c>
      <c r="D1961" s="266" t="s">
        <v>269</v>
      </c>
      <c r="E1961" s="310">
        <v>2084.5</v>
      </c>
      <c r="F1961" s="39">
        <v>41787</v>
      </c>
      <c r="G1961" s="52">
        <v>2084.5</v>
      </c>
      <c r="H1961" s="322">
        <f t="shared" si="31"/>
        <v>0</v>
      </c>
      <c r="I1961" s="66"/>
    </row>
    <row r="1962" spans="1:9" x14ac:dyDescent="0.25">
      <c r="A1962" s="269"/>
      <c r="B1962" s="264" t="s">
        <v>1453</v>
      </c>
      <c r="C1962" s="349" t="s">
        <v>3228</v>
      </c>
      <c r="D1962" s="266" t="s">
        <v>16</v>
      </c>
      <c r="E1962" s="310">
        <v>380723.5</v>
      </c>
      <c r="F1962" s="536"/>
      <c r="G1962" s="506"/>
      <c r="H1962" s="322">
        <f t="shared" si="31"/>
        <v>380723.5</v>
      </c>
      <c r="I1962" s="266"/>
    </row>
    <row r="1963" spans="1:9" x14ac:dyDescent="0.25">
      <c r="A1963" s="269"/>
      <c r="B1963" s="264" t="s">
        <v>1454</v>
      </c>
      <c r="C1963" s="349" t="s">
        <v>3228</v>
      </c>
      <c r="D1963" s="266" t="s">
        <v>8</v>
      </c>
      <c r="E1963" s="310">
        <v>266</v>
      </c>
      <c r="F1963" s="39">
        <v>41787</v>
      </c>
      <c r="G1963" s="52">
        <v>266</v>
      </c>
      <c r="H1963" s="322">
        <f t="shared" si="31"/>
        <v>0</v>
      </c>
      <c r="I1963" s="266"/>
    </row>
    <row r="1964" spans="1:9" x14ac:dyDescent="0.25">
      <c r="A1964" s="269"/>
      <c r="B1964" s="264" t="s">
        <v>1455</v>
      </c>
      <c r="C1964" s="349" t="s">
        <v>3228</v>
      </c>
      <c r="D1964" s="266" t="s">
        <v>123</v>
      </c>
      <c r="E1964" s="310">
        <v>7378</v>
      </c>
      <c r="F1964" s="39">
        <v>41788</v>
      </c>
      <c r="G1964" s="52">
        <v>7378</v>
      </c>
      <c r="H1964" s="322">
        <f t="shared" si="31"/>
        <v>0</v>
      </c>
      <c r="I1964" s="266"/>
    </row>
    <row r="1965" spans="1:9" x14ac:dyDescent="0.25">
      <c r="A1965" s="269"/>
      <c r="B1965" s="264" t="s">
        <v>1456</v>
      </c>
      <c r="C1965" s="349" t="s">
        <v>3228</v>
      </c>
      <c r="D1965" s="266" t="s">
        <v>8</v>
      </c>
      <c r="E1965" s="310">
        <v>2688</v>
      </c>
      <c r="F1965" s="39">
        <v>41787</v>
      </c>
      <c r="G1965" s="52">
        <v>2688</v>
      </c>
      <c r="H1965" s="322">
        <f t="shared" si="31"/>
        <v>0</v>
      </c>
      <c r="I1965" s="266"/>
    </row>
    <row r="1966" spans="1:9" x14ac:dyDescent="0.25">
      <c r="A1966" s="269"/>
      <c r="B1966" s="264" t="s">
        <v>1458</v>
      </c>
      <c r="C1966" s="349" t="s">
        <v>3228</v>
      </c>
      <c r="D1966" s="266" t="s">
        <v>152</v>
      </c>
      <c r="E1966" s="310">
        <v>14475</v>
      </c>
      <c r="F1966" s="39">
        <v>41787</v>
      </c>
      <c r="G1966" s="52">
        <v>14475</v>
      </c>
      <c r="H1966" s="322">
        <f t="shared" si="31"/>
        <v>0</v>
      </c>
      <c r="I1966" s="266"/>
    </row>
    <row r="1967" spans="1:9" x14ac:dyDescent="0.25">
      <c r="A1967" s="269"/>
      <c r="B1967" s="264" t="s">
        <v>1459</v>
      </c>
      <c r="C1967" s="349" t="s">
        <v>3228</v>
      </c>
      <c r="D1967" s="266" t="s">
        <v>116</v>
      </c>
      <c r="E1967" s="310">
        <v>6090.5</v>
      </c>
      <c r="F1967" s="39">
        <v>41787</v>
      </c>
      <c r="G1967" s="52">
        <v>6090.5</v>
      </c>
      <c r="H1967" s="322">
        <f t="shared" si="31"/>
        <v>0</v>
      </c>
      <c r="I1967" s="266"/>
    </row>
    <row r="1968" spans="1:9" x14ac:dyDescent="0.25">
      <c r="A1968" s="269"/>
      <c r="B1968" s="264" t="s">
        <v>1460</v>
      </c>
      <c r="C1968" s="349" t="s">
        <v>3228</v>
      </c>
      <c r="D1968" s="266" t="s">
        <v>3136</v>
      </c>
      <c r="E1968" s="310">
        <v>11051.5</v>
      </c>
      <c r="F1968" s="55" t="s">
        <v>3385</v>
      </c>
      <c r="G1968" s="52">
        <v>11051.5</v>
      </c>
      <c r="H1968" s="322">
        <f t="shared" si="31"/>
        <v>0</v>
      </c>
      <c r="I1968" s="266" t="s">
        <v>3386</v>
      </c>
    </row>
    <row r="1969" spans="1:9" x14ac:dyDescent="0.25">
      <c r="A1969" s="269"/>
      <c r="B1969" s="264" t="s">
        <v>1461</v>
      </c>
      <c r="C1969" s="349" t="s">
        <v>3228</v>
      </c>
      <c r="D1969" s="266" t="s">
        <v>2537</v>
      </c>
      <c r="E1969" s="310">
        <v>3695</v>
      </c>
      <c r="F1969" s="39">
        <v>41787</v>
      </c>
      <c r="G1969" s="52">
        <v>3695</v>
      </c>
      <c r="H1969" s="322">
        <f t="shared" si="31"/>
        <v>0</v>
      </c>
      <c r="I1969" s="266" t="s">
        <v>2441</v>
      </c>
    </row>
    <row r="1970" spans="1:9" x14ac:dyDescent="0.25">
      <c r="A1970" s="263"/>
      <c r="B1970" s="264" t="s">
        <v>1462</v>
      </c>
      <c r="C1970" s="349" t="s">
        <v>3228</v>
      </c>
      <c r="D1970" s="266" t="s">
        <v>64</v>
      </c>
      <c r="E1970" s="310">
        <v>4720.5</v>
      </c>
      <c r="F1970" s="39">
        <v>41787</v>
      </c>
      <c r="G1970" s="52">
        <v>4720.5</v>
      </c>
      <c r="H1970" s="322">
        <f t="shared" si="31"/>
        <v>0</v>
      </c>
      <c r="I1970" s="266" t="s">
        <v>2441</v>
      </c>
    </row>
    <row r="1971" spans="1:9" x14ac:dyDescent="0.25">
      <c r="A1971" s="269"/>
      <c r="B1971" s="264" t="s">
        <v>1463</v>
      </c>
      <c r="C1971" s="349" t="s">
        <v>3228</v>
      </c>
      <c r="D1971" s="266" t="s">
        <v>3387</v>
      </c>
      <c r="E1971" s="310">
        <v>2080</v>
      </c>
      <c r="F1971" s="39">
        <v>41787</v>
      </c>
      <c r="G1971" s="52">
        <v>2080</v>
      </c>
      <c r="H1971" s="322">
        <f t="shared" si="31"/>
        <v>0</v>
      </c>
      <c r="I1971" s="266" t="s">
        <v>2441</v>
      </c>
    </row>
    <row r="1972" spans="1:9" x14ac:dyDescent="0.25">
      <c r="A1972" s="269"/>
      <c r="B1972" s="264" t="s">
        <v>1465</v>
      </c>
      <c r="C1972" s="349" t="s">
        <v>3228</v>
      </c>
      <c r="D1972" s="266" t="s">
        <v>55</v>
      </c>
      <c r="E1972" s="310">
        <v>5724</v>
      </c>
      <c r="F1972" s="39">
        <v>41787</v>
      </c>
      <c r="G1972" s="52">
        <v>5724</v>
      </c>
      <c r="H1972" s="322">
        <f t="shared" si="31"/>
        <v>0</v>
      </c>
      <c r="I1972" s="266"/>
    </row>
    <row r="1973" spans="1:9" x14ac:dyDescent="0.25">
      <c r="A1973" s="269"/>
      <c r="B1973" s="264" t="s">
        <v>1467</v>
      </c>
      <c r="C1973" s="349" t="s">
        <v>3228</v>
      </c>
      <c r="D1973" s="266" t="s">
        <v>68</v>
      </c>
      <c r="E1973" s="310">
        <v>2312</v>
      </c>
      <c r="F1973" s="39">
        <v>41787</v>
      </c>
      <c r="G1973" s="52">
        <v>2312</v>
      </c>
      <c r="H1973" s="322">
        <f t="shared" si="31"/>
        <v>0</v>
      </c>
      <c r="I1973" s="266" t="s">
        <v>2441</v>
      </c>
    </row>
    <row r="1974" spans="1:9" x14ac:dyDescent="0.25">
      <c r="A1974" s="269"/>
      <c r="B1974" s="264" t="s">
        <v>1468</v>
      </c>
      <c r="C1974" s="349" t="s">
        <v>3228</v>
      </c>
      <c r="D1974" s="266" t="s">
        <v>14</v>
      </c>
      <c r="E1974" s="310">
        <v>3494</v>
      </c>
      <c r="F1974" s="39">
        <v>41787</v>
      </c>
      <c r="G1974" s="52">
        <v>3494</v>
      </c>
      <c r="H1974" s="322">
        <f t="shared" si="31"/>
        <v>0</v>
      </c>
      <c r="I1974" s="266"/>
    </row>
    <row r="1975" spans="1:9" x14ac:dyDescent="0.25">
      <c r="A1975" s="269"/>
      <c r="B1975" s="264" t="s">
        <v>1469</v>
      </c>
      <c r="C1975" s="349" t="s">
        <v>3228</v>
      </c>
      <c r="D1975" s="266" t="s">
        <v>136</v>
      </c>
      <c r="E1975" s="310">
        <v>448.5</v>
      </c>
      <c r="F1975" s="39">
        <v>41787</v>
      </c>
      <c r="G1975" s="52">
        <v>448.5</v>
      </c>
      <c r="H1975" s="322">
        <f t="shared" si="31"/>
        <v>0</v>
      </c>
      <c r="I1975" s="266"/>
    </row>
    <row r="1976" spans="1:9" x14ac:dyDescent="0.25">
      <c r="A1976" s="269"/>
      <c r="B1976" s="264" t="s">
        <v>1470</v>
      </c>
      <c r="C1976" s="349" t="s">
        <v>3228</v>
      </c>
      <c r="D1976" s="266" t="s">
        <v>3388</v>
      </c>
      <c r="E1976" s="310">
        <v>1788</v>
      </c>
      <c r="F1976" s="39">
        <v>41787</v>
      </c>
      <c r="G1976" s="52">
        <v>1788</v>
      </c>
      <c r="H1976" s="322">
        <f t="shared" si="31"/>
        <v>0</v>
      </c>
      <c r="I1976" s="266" t="s">
        <v>12</v>
      </c>
    </row>
    <row r="1977" spans="1:9" x14ac:dyDescent="0.25">
      <c r="A1977" s="269"/>
      <c r="B1977" s="264" t="s">
        <v>1471</v>
      </c>
      <c r="C1977" s="349" t="s">
        <v>3228</v>
      </c>
      <c r="D1977" s="266" t="s">
        <v>260</v>
      </c>
      <c r="E1977" s="310">
        <v>276</v>
      </c>
      <c r="F1977" s="39">
        <v>41788</v>
      </c>
      <c r="G1977" s="52">
        <v>276</v>
      </c>
      <c r="H1977" s="322">
        <f t="shared" si="31"/>
        <v>0</v>
      </c>
      <c r="I1977" s="266" t="s">
        <v>30</v>
      </c>
    </row>
    <row r="1978" spans="1:9" x14ac:dyDescent="0.25">
      <c r="A1978" s="269"/>
      <c r="B1978" s="264" t="s">
        <v>1472</v>
      </c>
      <c r="C1978" s="349" t="s">
        <v>3228</v>
      </c>
      <c r="D1978" s="266" t="s">
        <v>2427</v>
      </c>
      <c r="E1978" s="310">
        <v>1681</v>
      </c>
      <c r="F1978" s="39">
        <v>41788</v>
      </c>
      <c r="G1978" s="64">
        <v>1681</v>
      </c>
      <c r="H1978" s="322">
        <f t="shared" si="31"/>
        <v>0</v>
      </c>
      <c r="I1978" s="266" t="s">
        <v>30</v>
      </c>
    </row>
    <row r="1979" spans="1:9" x14ac:dyDescent="0.25">
      <c r="A1979" s="269"/>
      <c r="B1979" s="264" t="s">
        <v>1473</v>
      </c>
      <c r="C1979" s="349" t="s">
        <v>3228</v>
      </c>
      <c r="D1979" s="266" t="s">
        <v>206</v>
      </c>
      <c r="E1979" s="310">
        <v>777</v>
      </c>
      <c r="F1979" s="39">
        <v>41788</v>
      </c>
      <c r="G1979" s="64">
        <v>777</v>
      </c>
      <c r="H1979" s="322">
        <f t="shared" si="31"/>
        <v>0</v>
      </c>
      <c r="I1979" s="266" t="s">
        <v>30</v>
      </c>
    </row>
    <row r="1980" spans="1:9" x14ac:dyDescent="0.25">
      <c r="A1980" s="269"/>
      <c r="B1980" s="264" t="s">
        <v>1474</v>
      </c>
      <c r="C1980" s="349" t="s">
        <v>3228</v>
      </c>
      <c r="D1980" s="266" t="s">
        <v>29</v>
      </c>
      <c r="E1980" s="310">
        <v>4600</v>
      </c>
      <c r="F1980" s="39">
        <v>41788</v>
      </c>
      <c r="G1980" s="64">
        <v>4600</v>
      </c>
      <c r="H1980" s="322">
        <f t="shared" si="31"/>
        <v>0</v>
      </c>
      <c r="I1980" s="266" t="s">
        <v>30</v>
      </c>
    </row>
    <row r="1981" spans="1:9" x14ac:dyDescent="0.25">
      <c r="A1981" s="269"/>
      <c r="B1981" s="264" t="s">
        <v>1475</v>
      </c>
      <c r="C1981" s="349" t="s">
        <v>3228</v>
      </c>
      <c r="D1981" s="266" t="s">
        <v>47</v>
      </c>
      <c r="E1981" s="310">
        <v>3379</v>
      </c>
      <c r="F1981" s="39">
        <v>41788</v>
      </c>
      <c r="G1981" s="64">
        <v>3379</v>
      </c>
      <c r="H1981" s="322">
        <f t="shared" si="31"/>
        <v>0</v>
      </c>
      <c r="I1981" s="266" t="s">
        <v>30</v>
      </c>
    </row>
    <row r="1982" spans="1:9" x14ac:dyDescent="0.25">
      <c r="A1982" s="269"/>
      <c r="B1982" s="264" t="s">
        <v>1477</v>
      </c>
      <c r="C1982" s="349" t="s">
        <v>3228</v>
      </c>
      <c r="D1982" s="266" t="s">
        <v>62</v>
      </c>
      <c r="E1982" s="310">
        <v>20185</v>
      </c>
      <c r="F1982" s="43" t="s">
        <v>3389</v>
      </c>
      <c r="G1982" s="52">
        <v>20185</v>
      </c>
      <c r="H1982" s="322">
        <f t="shared" si="31"/>
        <v>0</v>
      </c>
      <c r="I1982" s="266"/>
    </row>
    <row r="1983" spans="1:9" x14ac:dyDescent="0.25">
      <c r="A1983" s="269"/>
      <c r="B1983" s="264" t="s">
        <v>1479</v>
      </c>
      <c r="C1983" s="349" t="s">
        <v>3228</v>
      </c>
      <c r="D1983" s="266" t="s">
        <v>34</v>
      </c>
      <c r="E1983" s="310">
        <v>2162</v>
      </c>
      <c r="F1983" s="39">
        <v>41788</v>
      </c>
      <c r="G1983" s="64">
        <v>2162</v>
      </c>
      <c r="H1983" s="322">
        <f t="shared" si="31"/>
        <v>0</v>
      </c>
      <c r="I1983" s="266" t="s">
        <v>30</v>
      </c>
    </row>
    <row r="1984" spans="1:9" x14ac:dyDescent="0.25">
      <c r="A1984" s="269"/>
      <c r="B1984" s="264" t="s">
        <v>1480</v>
      </c>
      <c r="C1984" s="349" t="s">
        <v>3228</v>
      </c>
      <c r="D1984" s="266" t="s">
        <v>34</v>
      </c>
      <c r="E1984" s="310">
        <v>613</v>
      </c>
      <c r="F1984" s="39">
        <v>41788</v>
      </c>
      <c r="G1984" s="64">
        <v>613</v>
      </c>
      <c r="H1984" s="322">
        <f t="shared" si="31"/>
        <v>0</v>
      </c>
      <c r="I1984" s="266" t="s">
        <v>30</v>
      </c>
    </row>
    <row r="1985" spans="1:9" x14ac:dyDescent="0.25">
      <c r="A1985" s="269"/>
      <c r="B1985" s="264" t="s">
        <v>1481</v>
      </c>
      <c r="C1985" s="349" t="s">
        <v>3228</v>
      </c>
      <c r="D1985" s="266" t="s">
        <v>32</v>
      </c>
      <c r="E1985" s="310">
        <v>6001</v>
      </c>
      <c r="F1985" s="39">
        <v>41788</v>
      </c>
      <c r="G1985" s="64">
        <v>6001</v>
      </c>
      <c r="H1985" s="322">
        <f t="shared" si="31"/>
        <v>0</v>
      </c>
      <c r="I1985" s="266" t="s">
        <v>30</v>
      </c>
    </row>
    <row r="1986" spans="1:9" x14ac:dyDescent="0.25">
      <c r="A1986" s="269"/>
      <c r="B1986" s="264" t="s">
        <v>1482</v>
      </c>
      <c r="C1986" s="349" t="s">
        <v>3228</v>
      </c>
      <c r="D1986" s="266" t="s">
        <v>250</v>
      </c>
      <c r="E1986" s="310">
        <v>7488</v>
      </c>
      <c r="F1986" s="39">
        <v>41788</v>
      </c>
      <c r="G1986" s="64">
        <v>7488</v>
      </c>
      <c r="H1986" s="322">
        <f t="shared" si="31"/>
        <v>0</v>
      </c>
      <c r="I1986" s="266" t="s">
        <v>30</v>
      </c>
    </row>
    <row r="1987" spans="1:9" x14ac:dyDescent="0.25">
      <c r="A1987" s="269"/>
      <c r="B1987" s="264" t="s">
        <v>1483</v>
      </c>
      <c r="C1987" s="349" t="s">
        <v>3228</v>
      </c>
      <c r="D1987" s="266" t="s">
        <v>22</v>
      </c>
      <c r="E1987" s="310">
        <v>5948</v>
      </c>
      <c r="F1987" s="42" t="s">
        <v>3390</v>
      </c>
      <c r="G1987" s="52">
        <v>5948</v>
      </c>
      <c r="H1987" s="322">
        <f t="shared" si="31"/>
        <v>0</v>
      </c>
      <c r="I1987" s="266"/>
    </row>
    <row r="1988" spans="1:9" x14ac:dyDescent="0.25">
      <c r="A1988" s="269"/>
      <c r="B1988" s="264" t="s">
        <v>1484</v>
      </c>
      <c r="C1988" s="349" t="s">
        <v>3228</v>
      </c>
      <c r="D1988" s="266" t="s">
        <v>144</v>
      </c>
      <c r="E1988" s="310">
        <v>3385.5</v>
      </c>
      <c r="F1988" s="39">
        <v>41787</v>
      </c>
      <c r="G1988" s="52">
        <v>3385.5</v>
      </c>
      <c r="H1988" s="322">
        <f t="shared" si="31"/>
        <v>0</v>
      </c>
      <c r="I1988" s="266" t="s">
        <v>12</v>
      </c>
    </row>
    <row r="1989" spans="1:9" x14ac:dyDescent="0.25">
      <c r="A1989" s="269"/>
      <c r="B1989" s="264" t="s">
        <v>1485</v>
      </c>
      <c r="C1989" s="349" t="s">
        <v>3228</v>
      </c>
      <c r="D1989" s="266" t="s">
        <v>66</v>
      </c>
      <c r="E1989" s="310">
        <v>1632</v>
      </c>
      <c r="F1989" s="39">
        <v>41787</v>
      </c>
      <c r="G1989" s="52">
        <v>1632</v>
      </c>
      <c r="H1989" s="322">
        <f t="shared" si="31"/>
        <v>0</v>
      </c>
      <c r="I1989" s="266" t="s">
        <v>12</v>
      </c>
    </row>
    <row r="1990" spans="1:9" x14ac:dyDescent="0.25">
      <c r="A1990" s="269"/>
      <c r="B1990" s="264" t="s">
        <v>1486</v>
      </c>
      <c r="C1990" s="349" t="s">
        <v>3228</v>
      </c>
      <c r="D1990" s="266" t="s">
        <v>959</v>
      </c>
      <c r="E1990" s="310">
        <v>4395</v>
      </c>
      <c r="F1990" s="43" t="s">
        <v>3391</v>
      </c>
      <c r="G1990" s="52">
        <v>4395</v>
      </c>
      <c r="H1990" s="322">
        <f t="shared" si="31"/>
        <v>0</v>
      </c>
      <c r="I1990" s="266" t="s">
        <v>12</v>
      </c>
    </row>
    <row r="1991" spans="1:9" x14ac:dyDescent="0.25">
      <c r="A1991" s="269"/>
      <c r="B1991" s="264" t="s">
        <v>1487</v>
      </c>
      <c r="C1991" s="349" t="s">
        <v>3228</v>
      </c>
      <c r="D1991" s="266" t="s">
        <v>54</v>
      </c>
      <c r="E1991" s="310">
        <v>31158</v>
      </c>
      <c r="F1991" s="39">
        <v>41787</v>
      </c>
      <c r="G1991" s="52">
        <v>31158</v>
      </c>
      <c r="H1991" s="322">
        <f t="shared" ref="H1991:H2054" si="32">E1991-G1991</f>
        <v>0</v>
      </c>
      <c r="I1991" s="266"/>
    </row>
    <row r="1992" spans="1:9" x14ac:dyDescent="0.25">
      <c r="A1992" s="269"/>
      <c r="B1992" s="264" t="s">
        <v>1489</v>
      </c>
      <c r="C1992" s="349" t="s">
        <v>3228</v>
      </c>
      <c r="D1992" s="266" t="s">
        <v>1793</v>
      </c>
      <c r="E1992" s="310">
        <v>828</v>
      </c>
      <c r="F1992" s="39">
        <v>41788</v>
      </c>
      <c r="G1992" s="52">
        <v>828</v>
      </c>
      <c r="H1992" s="322">
        <f t="shared" si="32"/>
        <v>0</v>
      </c>
      <c r="I1992" s="266" t="s">
        <v>30</v>
      </c>
    </row>
    <row r="1993" spans="1:9" x14ac:dyDescent="0.25">
      <c r="A1993" s="269"/>
      <c r="B1993" s="264" t="s">
        <v>1491</v>
      </c>
      <c r="C1993" s="349" t="s">
        <v>3228</v>
      </c>
      <c r="D1993" s="266" t="s">
        <v>1622</v>
      </c>
      <c r="E1993" s="310">
        <v>3699.5</v>
      </c>
      <c r="F1993" s="39">
        <v>41787</v>
      </c>
      <c r="G1993" s="52">
        <v>3699.5</v>
      </c>
      <c r="H1993" s="322">
        <f t="shared" si="32"/>
        <v>0</v>
      </c>
      <c r="I1993" s="266" t="s">
        <v>12</v>
      </c>
    </row>
    <row r="1994" spans="1:9" x14ac:dyDescent="0.25">
      <c r="A1994" s="269"/>
      <c r="B1994" s="264" t="s">
        <v>1492</v>
      </c>
      <c r="C1994" s="349" t="s">
        <v>3228</v>
      </c>
      <c r="D1994" s="266" t="s">
        <v>34</v>
      </c>
      <c r="E1994" s="310">
        <v>2451</v>
      </c>
      <c r="F1994" s="39">
        <v>41788</v>
      </c>
      <c r="G1994" s="52">
        <v>2451</v>
      </c>
      <c r="H1994" s="322">
        <f t="shared" si="32"/>
        <v>0</v>
      </c>
      <c r="I1994" s="266" t="s">
        <v>30</v>
      </c>
    </row>
    <row r="1995" spans="1:9" x14ac:dyDescent="0.25">
      <c r="A1995" s="269"/>
      <c r="B1995" s="264" t="s">
        <v>1493</v>
      </c>
      <c r="C1995" s="349" t="s">
        <v>3228</v>
      </c>
      <c r="D1995" s="266" t="s">
        <v>2187</v>
      </c>
      <c r="E1995" s="310">
        <v>1401</v>
      </c>
      <c r="F1995" s="39">
        <v>41788</v>
      </c>
      <c r="G1995" s="52">
        <v>1401</v>
      </c>
      <c r="H1995" s="322">
        <f t="shared" si="32"/>
        <v>0</v>
      </c>
      <c r="I1995" s="266" t="s">
        <v>30</v>
      </c>
    </row>
    <row r="1996" spans="1:9" x14ac:dyDescent="0.25">
      <c r="A1996" s="269"/>
      <c r="B1996" s="264" t="s">
        <v>1494</v>
      </c>
      <c r="C1996" s="349" t="s">
        <v>3228</v>
      </c>
      <c r="D1996" s="266" t="s">
        <v>12</v>
      </c>
      <c r="E1996" s="310">
        <v>17704</v>
      </c>
      <c r="F1996" s="39">
        <v>41787</v>
      </c>
      <c r="G1996" s="52">
        <v>17704</v>
      </c>
      <c r="H1996" s="322">
        <f t="shared" si="32"/>
        <v>0</v>
      </c>
      <c r="I1996" s="266"/>
    </row>
    <row r="1997" spans="1:9" x14ac:dyDescent="0.25">
      <c r="A1997" s="269"/>
      <c r="B1997" s="264" t="s">
        <v>1495</v>
      </c>
      <c r="C1997" s="349" t="s">
        <v>3228</v>
      </c>
      <c r="D1997" s="266" t="s">
        <v>3392</v>
      </c>
      <c r="E1997" s="310">
        <v>2525</v>
      </c>
      <c r="F1997" s="39">
        <v>41788</v>
      </c>
      <c r="G1997" s="52">
        <v>2525</v>
      </c>
      <c r="H1997" s="322">
        <f t="shared" si="32"/>
        <v>0</v>
      </c>
      <c r="I1997" s="266" t="s">
        <v>21</v>
      </c>
    </row>
    <row r="1998" spans="1:9" x14ac:dyDescent="0.25">
      <c r="A1998" s="269"/>
      <c r="B1998" s="264" t="s">
        <v>1496</v>
      </c>
      <c r="C1998" s="349" t="s">
        <v>3228</v>
      </c>
      <c r="D1998" s="266" t="s">
        <v>237</v>
      </c>
      <c r="E1998" s="310">
        <v>6865.5</v>
      </c>
      <c r="F1998" s="39">
        <v>41787</v>
      </c>
      <c r="G1998" s="52">
        <v>6865.5</v>
      </c>
      <c r="H1998" s="322">
        <f t="shared" si="32"/>
        <v>0</v>
      </c>
      <c r="I1998" s="266"/>
    </row>
    <row r="1999" spans="1:9" x14ac:dyDescent="0.25">
      <c r="A1999" s="269"/>
      <c r="B1999" s="264" t="s">
        <v>1497</v>
      </c>
      <c r="C1999" s="349" t="s">
        <v>3228</v>
      </c>
      <c r="D1999" s="266" t="s">
        <v>2619</v>
      </c>
      <c r="E1999" s="310">
        <v>18358.599999999999</v>
      </c>
      <c r="F1999" s="63" t="s">
        <v>3393</v>
      </c>
      <c r="G1999" s="52">
        <v>18358.599999999999</v>
      </c>
      <c r="H1999" s="322">
        <f t="shared" si="32"/>
        <v>0</v>
      </c>
      <c r="I1999" s="266" t="s">
        <v>217</v>
      </c>
    </row>
    <row r="2000" spans="1:9" x14ac:dyDescent="0.25">
      <c r="A2000" s="269"/>
      <c r="B2000" s="264" t="s">
        <v>1499</v>
      </c>
      <c r="C2000" s="349" t="s">
        <v>3228</v>
      </c>
      <c r="D2000" s="266" t="s">
        <v>130</v>
      </c>
      <c r="E2000" s="310">
        <v>8582</v>
      </c>
      <c r="F2000" s="39">
        <v>41788</v>
      </c>
      <c r="G2000" s="52">
        <v>8582</v>
      </c>
      <c r="H2000" s="322">
        <f t="shared" si="32"/>
        <v>0</v>
      </c>
      <c r="I2000" s="266"/>
    </row>
    <row r="2001" spans="1:9" x14ac:dyDescent="0.25">
      <c r="A2001" s="269"/>
      <c r="B2001" s="264" t="s">
        <v>1501</v>
      </c>
      <c r="C2001" s="349" t="s">
        <v>3228</v>
      </c>
      <c r="D2001" s="266" t="s">
        <v>51</v>
      </c>
      <c r="E2001" s="310">
        <v>1459</v>
      </c>
      <c r="F2001" s="39">
        <v>41787</v>
      </c>
      <c r="G2001" s="52">
        <v>1459</v>
      </c>
      <c r="H2001" s="322">
        <f t="shared" si="32"/>
        <v>0</v>
      </c>
      <c r="I2001" s="266"/>
    </row>
    <row r="2002" spans="1:9" x14ac:dyDescent="0.25">
      <c r="A2002" s="269"/>
      <c r="B2002" s="264" t="s">
        <v>1502</v>
      </c>
      <c r="C2002" s="349" t="s">
        <v>3228</v>
      </c>
      <c r="D2002" s="266" t="s">
        <v>2992</v>
      </c>
      <c r="E2002" s="310">
        <v>2460</v>
      </c>
      <c r="F2002" s="39">
        <v>41788</v>
      </c>
      <c r="G2002" s="52">
        <v>2460</v>
      </c>
      <c r="H2002" s="322">
        <f t="shared" si="32"/>
        <v>0</v>
      </c>
      <c r="I2002" s="266" t="s">
        <v>217</v>
      </c>
    </row>
    <row r="2003" spans="1:9" x14ac:dyDescent="0.25">
      <c r="A2003" s="269"/>
      <c r="B2003" s="264" t="s">
        <v>1503</v>
      </c>
      <c r="C2003" s="349" t="s">
        <v>3228</v>
      </c>
      <c r="D2003" s="266" t="s">
        <v>373</v>
      </c>
      <c r="E2003" s="310">
        <v>3161.5</v>
      </c>
      <c r="F2003" s="39">
        <v>41788</v>
      </c>
      <c r="G2003" s="52">
        <v>3161.5</v>
      </c>
      <c r="H2003" s="322">
        <f t="shared" si="32"/>
        <v>0</v>
      </c>
      <c r="I2003" s="266" t="s">
        <v>217</v>
      </c>
    </row>
    <row r="2004" spans="1:9" x14ac:dyDescent="0.25">
      <c r="A2004" s="269"/>
      <c r="B2004" s="264" t="s">
        <v>1506</v>
      </c>
      <c r="C2004" s="349" t="s">
        <v>3228</v>
      </c>
      <c r="D2004" s="266" t="s">
        <v>307</v>
      </c>
      <c r="E2004" s="310">
        <v>8913</v>
      </c>
      <c r="F2004" s="39">
        <v>41788</v>
      </c>
      <c r="G2004" s="52">
        <v>8913</v>
      </c>
      <c r="H2004" s="322">
        <f t="shared" si="32"/>
        <v>0</v>
      </c>
      <c r="I2004" s="266" t="s">
        <v>217</v>
      </c>
    </row>
    <row r="2005" spans="1:9" x14ac:dyDescent="0.25">
      <c r="A2005" s="269"/>
      <c r="B2005" s="264" t="s">
        <v>1507</v>
      </c>
      <c r="C2005" s="349" t="s">
        <v>3228</v>
      </c>
      <c r="D2005" s="266" t="s">
        <v>78</v>
      </c>
      <c r="E2005" s="310">
        <v>2493</v>
      </c>
      <c r="F2005" s="39">
        <v>41788</v>
      </c>
      <c r="G2005" s="52">
        <v>2493</v>
      </c>
      <c r="H2005" s="322">
        <f t="shared" si="32"/>
        <v>0</v>
      </c>
      <c r="I2005" s="266" t="s">
        <v>217</v>
      </c>
    </row>
    <row r="2006" spans="1:9" x14ac:dyDescent="0.25">
      <c r="A2006" s="269"/>
      <c r="B2006" s="264" t="s">
        <v>1508</v>
      </c>
      <c r="C2006" s="349" t="s">
        <v>3228</v>
      </c>
      <c r="D2006" s="266" t="s">
        <v>3394</v>
      </c>
      <c r="E2006" s="310">
        <v>2831</v>
      </c>
      <c r="F2006" s="43" t="s">
        <v>3395</v>
      </c>
      <c r="G2006" s="52">
        <v>2831</v>
      </c>
      <c r="H2006" s="322">
        <f t="shared" si="32"/>
        <v>0</v>
      </c>
      <c r="I2006" s="266"/>
    </row>
    <row r="2007" spans="1:9" x14ac:dyDescent="0.25">
      <c r="A2007" s="269"/>
      <c r="B2007" s="264" t="s">
        <v>1509</v>
      </c>
      <c r="C2007" s="349" t="s">
        <v>3228</v>
      </c>
      <c r="D2007" s="266" t="s">
        <v>8</v>
      </c>
      <c r="E2007" s="310">
        <v>2864</v>
      </c>
      <c r="F2007" s="39">
        <v>41787</v>
      </c>
      <c r="G2007" s="52">
        <v>2864</v>
      </c>
      <c r="H2007" s="322">
        <f t="shared" si="32"/>
        <v>0</v>
      </c>
      <c r="I2007" s="266"/>
    </row>
    <row r="2008" spans="1:9" x14ac:dyDescent="0.25">
      <c r="A2008" s="269"/>
      <c r="B2008" s="264" t="s">
        <v>1510</v>
      </c>
      <c r="C2008" s="349" t="s">
        <v>3228</v>
      </c>
      <c r="D2008" s="266" t="s">
        <v>299</v>
      </c>
      <c r="E2008" s="310">
        <v>5782.5</v>
      </c>
      <c r="F2008" s="39">
        <v>41787</v>
      </c>
      <c r="G2008" s="52">
        <v>5782.5</v>
      </c>
      <c r="H2008" s="322">
        <f t="shared" si="32"/>
        <v>0</v>
      </c>
      <c r="I2008" s="266"/>
    </row>
    <row r="2009" spans="1:9" x14ac:dyDescent="0.25">
      <c r="A2009" s="269"/>
      <c r="B2009" s="264" t="s">
        <v>1512</v>
      </c>
      <c r="C2009" s="349" t="s">
        <v>3228</v>
      </c>
      <c r="D2009" s="266" t="s">
        <v>245</v>
      </c>
      <c r="E2009" s="310">
        <v>25036</v>
      </c>
      <c r="F2009" s="39">
        <v>41788</v>
      </c>
      <c r="G2009" s="52">
        <v>25036</v>
      </c>
      <c r="H2009" s="322">
        <f t="shared" si="32"/>
        <v>0</v>
      </c>
      <c r="I2009" s="266" t="s">
        <v>65</v>
      </c>
    </row>
    <row r="2010" spans="1:9" x14ac:dyDescent="0.25">
      <c r="A2010" s="269"/>
      <c r="B2010" s="264" t="s">
        <v>1513</v>
      </c>
      <c r="C2010" s="349" t="s">
        <v>3228</v>
      </c>
      <c r="D2010" s="266" t="s">
        <v>163</v>
      </c>
      <c r="E2010" s="310">
        <v>772</v>
      </c>
      <c r="F2010" s="39">
        <v>41787</v>
      </c>
      <c r="G2010" s="52">
        <v>772</v>
      </c>
      <c r="H2010" s="322">
        <f t="shared" si="32"/>
        <v>0</v>
      </c>
      <c r="I2010" s="266"/>
    </row>
    <row r="2011" spans="1:9" x14ac:dyDescent="0.25">
      <c r="A2011" s="269"/>
      <c r="B2011" s="264" t="s">
        <v>1515</v>
      </c>
      <c r="C2011" s="349" t="s">
        <v>3228</v>
      </c>
      <c r="D2011" s="266" t="s">
        <v>85</v>
      </c>
      <c r="E2011" s="310">
        <v>7294.5</v>
      </c>
      <c r="F2011" s="39">
        <v>41788</v>
      </c>
      <c r="G2011" s="52">
        <v>7294.5</v>
      </c>
      <c r="H2011" s="322">
        <f t="shared" si="32"/>
        <v>0</v>
      </c>
      <c r="I2011" s="266" t="s">
        <v>65</v>
      </c>
    </row>
    <row r="2012" spans="1:9" x14ac:dyDescent="0.25">
      <c r="A2012" s="269"/>
      <c r="B2012" s="264" t="s">
        <v>1517</v>
      </c>
      <c r="C2012" s="349" t="s">
        <v>3228</v>
      </c>
      <c r="D2012" s="266" t="s">
        <v>88</v>
      </c>
      <c r="E2012" s="310">
        <v>5310.5</v>
      </c>
      <c r="F2012" s="39">
        <v>41788</v>
      </c>
      <c r="G2012" s="52">
        <v>5310.5</v>
      </c>
      <c r="H2012" s="322">
        <f t="shared" si="32"/>
        <v>0</v>
      </c>
      <c r="I2012" s="266" t="s">
        <v>65</v>
      </c>
    </row>
    <row r="2013" spans="1:9" x14ac:dyDescent="0.25">
      <c r="A2013" s="269"/>
      <c r="B2013" s="264" t="s">
        <v>1518</v>
      </c>
      <c r="C2013" s="349" t="s">
        <v>3228</v>
      </c>
      <c r="D2013" s="266" t="s">
        <v>149</v>
      </c>
      <c r="E2013" s="310">
        <v>21258.5</v>
      </c>
      <c r="F2013" s="55" t="s">
        <v>3396</v>
      </c>
      <c r="G2013" s="52">
        <v>21258.5</v>
      </c>
      <c r="H2013" s="322">
        <f t="shared" si="32"/>
        <v>0</v>
      </c>
      <c r="I2013" s="266" t="s">
        <v>27</v>
      </c>
    </row>
    <row r="2014" spans="1:9" x14ac:dyDescent="0.25">
      <c r="A2014" s="269"/>
      <c r="B2014" s="264" t="s">
        <v>1520</v>
      </c>
      <c r="C2014" s="349" t="s">
        <v>3228</v>
      </c>
      <c r="D2014" s="266" t="s">
        <v>92</v>
      </c>
      <c r="E2014" s="310">
        <v>4700</v>
      </c>
      <c r="F2014" s="39">
        <v>41788</v>
      </c>
      <c r="G2014" s="52">
        <v>4700</v>
      </c>
      <c r="H2014" s="322">
        <f t="shared" si="32"/>
        <v>0</v>
      </c>
      <c r="I2014" s="266" t="s">
        <v>65</v>
      </c>
    </row>
    <row r="2015" spans="1:9" x14ac:dyDescent="0.25">
      <c r="A2015" s="269"/>
      <c r="B2015" s="264" t="s">
        <v>1522</v>
      </c>
      <c r="C2015" s="349" t="s">
        <v>3228</v>
      </c>
      <c r="D2015" s="266" t="s">
        <v>18</v>
      </c>
      <c r="E2015" s="310">
        <v>2567.5</v>
      </c>
      <c r="F2015" s="39">
        <v>41787</v>
      </c>
      <c r="G2015" s="52">
        <v>2567.5</v>
      </c>
      <c r="H2015" s="322">
        <f t="shared" si="32"/>
        <v>0</v>
      </c>
      <c r="I2015" s="266"/>
    </row>
    <row r="2016" spans="1:9" x14ac:dyDescent="0.25">
      <c r="A2016" s="269"/>
      <c r="B2016" s="264" t="s">
        <v>1523</v>
      </c>
      <c r="C2016" s="349" t="s">
        <v>3228</v>
      </c>
      <c r="D2016" s="266" t="s">
        <v>60</v>
      </c>
      <c r="E2016" s="310">
        <v>4476</v>
      </c>
      <c r="F2016" s="329" t="s">
        <v>3397</v>
      </c>
      <c r="G2016" s="326">
        <v>4476</v>
      </c>
      <c r="H2016" s="322">
        <f t="shared" si="32"/>
        <v>0</v>
      </c>
      <c r="I2016" s="266"/>
    </row>
    <row r="2017" spans="1:9" x14ac:dyDescent="0.25">
      <c r="A2017" s="269"/>
      <c r="B2017" s="264" t="s">
        <v>1524</v>
      </c>
      <c r="C2017" s="349" t="s">
        <v>3228</v>
      </c>
      <c r="D2017" s="266" t="s">
        <v>133</v>
      </c>
      <c r="E2017" s="310">
        <v>22977</v>
      </c>
      <c r="F2017" s="39">
        <v>41787</v>
      </c>
      <c r="G2017" s="52">
        <v>22977</v>
      </c>
      <c r="H2017" s="322">
        <f t="shared" si="32"/>
        <v>0</v>
      </c>
      <c r="I2017" s="266"/>
    </row>
    <row r="2018" spans="1:9" x14ac:dyDescent="0.25">
      <c r="A2018" s="269"/>
      <c r="B2018" s="264" t="s">
        <v>1525</v>
      </c>
      <c r="C2018" s="349" t="s">
        <v>3228</v>
      </c>
      <c r="D2018" s="266" t="s">
        <v>133</v>
      </c>
      <c r="E2018" s="310">
        <v>7157.5</v>
      </c>
      <c r="F2018" s="39">
        <v>41787</v>
      </c>
      <c r="G2018" s="52">
        <v>7157.5</v>
      </c>
      <c r="H2018" s="322">
        <f t="shared" si="32"/>
        <v>0</v>
      </c>
      <c r="I2018" s="266"/>
    </row>
    <row r="2019" spans="1:9" x14ac:dyDescent="0.25">
      <c r="A2019" s="269"/>
      <c r="B2019" s="264" t="s">
        <v>1526</v>
      </c>
      <c r="C2019" s="349" t="s">
        <v>3228</v>
      </c>
      <c r="D2019" s="266" t="s">
        <v>79</v>
      </c>
      <c r="E2019" s="310">
        <v>19437.5</v>
      </c>
      <c r="F2019" s="553">
        <v>41799</v>
      </c>
      <c r="G2019" s="534">
        <v>19437.5</v>
      </c>
      <c r="H2019" s="322">
        <f t="shared" si="32"/>
        <v>0</v>
      </c>
      <c r="I2019" s="266" t="s">
        <v>27</v>
      </c>
    </row>
    <row r="2020" spans="1:9" x14ac:dyDescent="0.25">
      <c r="A2020" s="269"/>
      <c r="B2020" s="264" t="s">
        <v>1528</v>
      </c>
      <c r="C2020" s="349" t="s">
        <v>3228</v>
      </c>
      <c r="D2020" s="266" t="s">
        <v>524</v>
      </c>
      <c r="E2020" s="310">
        <v>1047</v>
      </c>
      <c r="F2020" s="39">
        <v>41787</v>
      </c>
      <c r="G2020" s="52">
        <v>1047</v>
      </c>
      <c r="H2020" s="322">
        <f t="shared" si="32"/>
        <v>0</v>
      </c>
      <c r="I2020" s="266"/>
    </row>
    <row r="2021" spans="1:9" x14ac:dyDescent="0.25">
      <c r="A2021" s="269"/>
      <c r="B2021" s="264" t="s">
        <v>1532</v>
      </c>
      <c r="C2021" s="349" t="s">
        <v>3228</v>
      </c>
      <c r="D2021" s="266" t="s">
        <v>772</v>
      </c>
      <c r="E2021" s="310">
        <v>616</v>
      </c>
      <c r="F2021" s="39">
        <v>41787</v>
      </c>
      <c r="G2021" s="52">
        <v>616</v>
      </c>
      <c r="H2021" s="322">
        <f t="shared" si="32"/>
        <v>0</v>
      </c>
      <c r="I2021" s="266"/>
    </row>
    <row r="2022" spans="1:9" x14ac:dyDescent="0.25">
      <c r="A2022" s="269"/>
      <c r="B2022" s="264" t="s">
        <v>1533</v>
      </c>
      <c r="C2022" s="349" t="s">
        <v>3228</v>
      </c>
      <c r="D2022" s="266" t="s">
        <v>28</v>
      </c>
      <c r="E2022" s="310">
        <v>10243</v>
      </c>
      <c r="F2022" s="39">
        <v>41787</v>
      </c>
      <c r="G2022" s="52">
        <v>10243</v>
      </c>
      <c r="H2022" s="322">
        <f t="shared" si="32"/>
        <v>0</v>
      </c>
      <c r="I2022" s="266"/>
    </row>
    <row r="2023" spans="1:9" x14ac:dyDescent="0.25">
      <c r="A2023" s="269"/>
      <c r="B2023" s="264" t="s">
        <v>1534</v>
      </c>
      <c r="C2023" s="349" t="s">
        <v>3228</v>
      </c>
      <c r="D2023" s="266" t="s">
        <v>147</v>
      </c>
      <c r="E2023" s="310">
        <v>21293</v>
      </c>
      <c r="F2023" s="42">
        <v>41791</v>
      </c>
      <c r="G2023" s="326">
        <v>21293</v>
      </c>
      <c r="H2023" s="322">
        <f t="shared" si="32"/>
        <v>0</v>
      </c>
      <c r="I2023" s="266"/>
    </row>
    <row r="2024" spans="1:9" x14ac:dyDescent="0.25">
      <c r="A2024" s="269"/>
      <c r="B2024" s="264" t="s">
        <v>1535</v>
      </c>
      <c r="C2024" s="349" t="s">
        <v>3228</v>
      </c>
      <c r="D2024" s="266" t="s">
        <v>110</v>
      </c>
      <c r="E2024" s="310">
        <v>43991</v>
      </c>
      <c r="F2024" s="42">
        <v>41803</v>
      </c>
      <c r="G2024" s="326">
        <v>43991</v>
      </c>
      <c r="H2024" s="322">
        <f t="shared" si="32"/>
        <v>0</v>
      </c>
      <c r="I2024" s="266" t="s">
        <v>27</v>
      </c>
    </row>
    <row r="2025" spans="1:9" x14ac:dyDescent="0.25">
      <c r="A2025" s="269"/>
      <c r="B2025" s="264" t="s">
        <v>1536</v>
      </c>
      <c r="C2025" s="349" t="s">
        <v>3228</v>
      </c>
      <c r="D2025" s="266" t="s">
        <v>137</v>
      </c>
      <c r="E2025" s="310">
        <v>4784.5</v>
      </c>
      <c r="F2025" s="43" t="s">
        <v>3398</v>
      </c>
      <c r="G2025" s="52">
        <v>4784.5</v>
      </c>
      <c r="H2025" s="322">
        <f t="shared" si="32"/>
        <v>0</v>
      </c>
      <c r="I2025" s="266"/>
    </row>
    <row r="2026" spans="1:9" x14ac:dyDescent="0.25">
      <c r="A2026" s="269">
        <v>41788</v>
      </c>
      <c r="B2026" s="264" t="s">
        <v>1537</v>
      </c>
      <c r="C2026" s="349" t="s">
        <v>3228</v>
      </c>
      <c r="D2026" s="266" t="s">
        <v>443</v>
      </c>
      <c r="E2026" s="310">
        <v>2728</v>
      </c>
      <c r="F2026" s="39">
        <v>41788</v>
      </c>
      <c r="G2026" s="52">
        <v>2728</v>
      </c>
      <c r="H2026" s="322">
        <f t="shared" si="32"/>
        <v>0</v>
      </c>
      <c r="I2026" s="266" t="s">
        <v>12</v>
      </c>
    </row>
    <row r="2027" spans="1:9" x14ac:dyDescent="0.25">
      <c r="A2027" s="269"/>
      <c r="B2027" s="264" t="s">
        <v>1538</v>
      </c>
      <c r="C2027" s="349" t="s">
        <v>3228</v>
      </c>
      <c r="D2027" s="266" t="s">
        <v>163</v>
      </c>
      <c r="E2027" s="310">
        <v>3920</v>
      </c>
      <c r="F2027" s="39">
        <v>41788</v>
      </c>
      <c r="G2027" s="52">
        <v>3920</v>
      </c>
      <c r="H2027" s="322">
        <f t="shared" si="32"/>
        <v>0</v>
      </c>
      <c r="I2027" s="66"/>
    </row>
    <row r="2028" spans="1:9" x14ac:dyDescent="0.25">
      <c r="A2028" s="269"/>
      <c r="B2028" s="264" t="s">
        <v>1539</v>
      </c>
      <c r="C2028" s="349" t="s">
        <v>3228</v>
      </c>
      <c r="D2028" s="266" t="s">
        <v>152</v>
      </c>
      <c r="E2028" s="310">
        <v>5261</v>
      </c>
      <c r="F2028" s="39">
        <v>41788</v>
      </c>
      <c r="G2028" s="52">
        <v>5261</v>
      </c>
      <c r="H2028" s="322">
        <f t="shared" si="32"/>
        <v>0</v>
      </c>
      <c r="I2028" s="266"/>
    </row>
    <row r="2029" spans="1:9" x14ac:dyDescent="0.25">
      <c r="A2029" s="269"/>
      <c r="B2029" s="264" t="s">
        <v>1541</v>
      </c>
      <c r="C2029" s="349" t="s">
        <v>3228</v>
      </c>
      <c r="D2029" s="266" t="s">
        <v>269</v>
      </c>
      <c r="E2029" s="310">
        <v>3126</v>
      </c>
      <c r="F2029" s="39">
        <v>41788</v>
      </c>
      <c r="G2029" s="52">
        <v>3126</v>
      </c>
      <c r="H2029" s="322">
        <f t="shared" si="32"/>
        <v>0</v>
      </c>
      <c r="I2029" s="266"/>
    </row>
    <row r="2030" spans="1:9" x14ac:dyDescent="0.25">
      <c r="A2030" s="269"/>
      <c r="B2030" s="264" t="s">
        <v>1542</v>
      </c>
      <c r="C2030" s="349" t="s">
        <v>3228</v>
      </c>
      <c r="D2030" s="266" t="s">
        <v>14</v>
      </c>
      <c r="E2030" s="310">
        <v>5300</v>
      </c>
      <c r="F2030" s="39">
        <v>41788</v>
      </c>
      <c r="G2030" s="52">
        <v>5300</v>
      </c>
      <c r="H2030" s="322">
        <f t="shared" si="32"/>
        <v>0</v>
      </c>
      <c r="I2030" s="266" t="s">
        <v>21</v>
      </c>
    </row>
    <row r="2031" spans="1:9" x14ac:dyDescent="0.25">
      <c r="A2031" s="269"/>
      <c r="B2031" s="264" t="s">
        <v>1543</v>
      </c>
      <c r="C2031" s="349" t="s">
        <v>3228</v>
      </c>
      <c r="D2031" s="266" t="s">
        <v>260</v>
      </c>
      <c r="E2031" s="310">
        <v>1788</v>
      </c>
      <c r="F2031" s="39">
        <v>41789</v>
      </c>
      <c r="G2031" s="52">
        <v>1788</v>
      </c>
      <c r="H2031" s="322">
        <f t="shared" si="32"/>
        <v>0</v>
      </c>
      <c r="I2031" s="266" t="s">
        <v>12</v>
      </c>
    </row>
    <row r="2032" spans="1:9" ht="23.25" x14ac:dyDescent="0.25">
      <c r="A2032" s="269"/>
      <c r="B2032" s="264" t="s">
        <v>1544</v>
      </c>
      <c r="C2032" s="349" t="s">
        <v>3228</v>
      </c>
      <c r="D2032" s="266" t="s">
        <v>180</v>
      </c>
      <c r="E2032" s="310">
        <v>31294.5</v>
      </c>
      <c r="F2032" s="554" t="s">
        <v>3399</v>
      </c>
      <c r="G2032" s="326">
        <v>31294.5</v>
      </c>
      <c r="H2032" s="322">
        <f t="shared" si="32"/>
        <v>0</v>
      </c>
      <c r="I2032" s="266" t="s">
        <v>217</v>
      </c>
    </row>
    <row r="2033" spans="1:9" x14ac:dyDescent="0.25">
      <c r="A2033" s="269"/>
      <c r="B2033" s="264" t="s">
        <v>1545</v>
      </c>
      <c r="C2033" s="349" t="s">
        <v>3228</v>
      </c>
      <c r="D2033" s="266" t="s">
        <v>54</v>
      </c>
      <c r="E2033" s="310">
        <v>47017</v>
      </c>
      <c r="F2033" s="39">
        <v>41789</v>
      </c>
      <c r="G2033" s="52">
        <v>47017</v>
      </c>
      <c r="H2033" s="322">
        <f t="shared" si="32"/>
        <v>0</v>
      </c>
      <c r="I2033" s="266" t="s">
        <v>30</v>
      </c>
    </row>
    <row r="2034" spans="1:9" x14ac:dyDescent="0.25">
      <c r="A2034" s="269"/>
      <c r="B2034" s="264" t="s">
        <v>1546</v>
      </c>
      <c r="C2034" s="349" t="s">
        <v>3228</v>
      </c>
      <c r="D2034" s="266" t="s">
        <v>269</v>
      </c>
      <c r="E2034" s="310">
        <v>1821</v>
      </c>
      <c r="F2034" s="39">
        <v>41788</v>
      </c>
      <c r="G2034" s="52">
        <v>1821</v>
      </c>
      <c r="H2034" s="322">
        <f t="shared" si="32"/>
        <v>0</v>
      </c>
      <c r="I2034" s="266"/>
    </row>
    <row r="2035" spans="1:9" x14ac:dyDescent="0.25">
      <c r="A2035" s="395"/>
      <c r="B2035" s="264" t="s">
        <v>1547</v>
      </c>
      <c r="C2035" s="349" t="s">
        <v>3228</v>
      </c>
      <c r="D2035" s="266" t="s">
        <v>47</v>
      </c>
      <c r="E2035" s="310">
        <v>3683</v>
      </c>
      <c r="F2035" s="39">
        <v>41790</v>
      </c>
      <c r="G2035" s="52">
        <v>3683</v>
      </c>
      <c r="H2035" s="322">
        <f t="shared" si="32"/>
        <v>0</v>
      </c>
      <c r="I2035" s="266" t="s">
        <v>30</v>
      </c>
    </row>
    <row r="2036" spans="1:9" x14ac:dyDescent="0.25">
      <c r="A2036" s="269"/>
      <c r="B2036" s="264" t="s">
        <v>1548</v>
      </c>
      <c r="C2036" s="349" t="s">
        <v>3228</v>
      </c>
      <c r="D2036" s="266" t="s">
        <v>8</v>
      </c>
      <c r="E2036" s="310">
        <v>821</v>
      </c>
      <c r="F2036" s="39">
        <v>41788</v>
      </c>
      <c r="G2036" s="52">
        <v>821</v>
      </c>
      <c r="H2036" s="322">
        <f t="shared" si="32"/>
        <v>0</v>
      </c>
      <c r="I2036" s="266"/>
    </row>
    <row r="2037" spans="1:9" x14ac:dyDescent="0.25">
      <c r="A2037" s="269"/>
      <c r="B2037" s="264" t="s">
        <v>1549</v>
      </c>
      <c r="C2037" s="349" t="s">
        <v>3228</v>
      </c>
      <c r="D2037" s="266" t="s">
        <v>11</v>
      </c>
      <c r="E2037" s="310">
        <v>48180</v>
      </c>
      <c r="F2037" s="42">
        <v>41808</v>
      </c>
      <c r="G2037" s="326">
        <v>48180</v>
      </c>
      <c r="H2037" s="322">
        <f t="shared" si="32"/>
        <v>0</v>
      </c>
      <c r="I2037" s="266" t="s">
        <v>65</v>
      </c>
    </row>
    <row r="2038" spans="1:9" x14ac:dyDescent="0.25">
      <c r="A2038" s="269"/>
      <c r="B2038" s="264" t="s">
        <v>1550</v>
      </c>
      <c r="C2038" s="349" t="s">
        <v>3228</v>
      </c>
      <c r="D2038" s="266" t="s">
        <v>50</v>
      </c>
      <c r="E2038" s="310">
        <v>5382</v>
      </c>
      <c r="F2038" s="39">
        <v>41788</v>
      </c>
      <c r="G2038" s="52">
        <v>5382</v>
      </c>
      <c r="H2038" s="322">
        <f t="shared" si="32"/>
        <v>0</v>
      </c>
      <c r="I2038" s="266"/>
    </row>
    <row r="2039" spans="1:9" x14ac:dyDescent="0.25">
      <c r="A2039" s="269"/>
      <c r="B2039" s="264" t="s">
        <v>1552</v>
      </c>
      <c r="C2039" s="349" t="s">
        <v>3228</v>
      </c>
      <c r="D2039" s="266" t="s">
        <v>250</v>
      </c>
      <c r="E2039" s="310">
        <v>20712</v>
      </c>
      <c r="F2039" s="42">
        <v>41842</v>
      </c>
      <c r="G2039" s="326">
        <v>20712</v>
      </c>
      <c r="H2039" s="322">
        <f t="shared" si="32"/>
        <v>0</v>
      </c>
      <c r="I2039" s="266" t="s">
        <v>27</v>
      </c>
    </row>
    <row r="2040" spans="1:9" x14ac:dyDescent="0.25">
      <c r="A2040" s="269"/>
      <c r="B2040" s="264" t="s">
        <v>1553</v>
      </c>
      <c r="C2040" s="349" t="s">
        <v>3228</v>
      </c>
      <c r="D2040" s="266" t="s">
        <v>152</v>
      </c>
      <c r="E2040" s="310">
        <v>16988</v>
      </c>
      <c r="F2040" s="39">
        <v>41788</v>
      </c>
      <c r="G2040" s="52">
        <v>16988</v>
      </c>
      <c r="H2040" s="322">
        <f t="shared" si="32"/>
        <v>0</v>
      </c>
      <c r="I2040" s="266"/>
    </row>
    <row r="2041" spans="1:9" x14ac:dyDescent="0.25">
      <c r="A2041" s="269"/>
      <c r="B2041" s="264" t="s">
        <v>1554</v>
      </c>
      <c r="C2041" s="349" t="s">
        <v>3228</v>
      </c>
      <c r="D2041" s="266" t="s">
        <v>318</v>
      </c>
      <c r="E2041" s="310">
        <v>3452</v>
      </c>
      <c r="F2041" s="39">
        <v>41788</v>
      </c>
      <c r="G2041" s="52">
        <v>3452</v>
      </c>
      <c r="H2041" s="322">
        <f t="shared" si="32"/>
        <v>0</v>
      </c>
      <c r="I2041" s="266"/>
    </row>
    <row r="2042" spans="1:9" x14ac:dyDescent="0.25">
      <c r="A2042" s="269"/>
      <c r="B2042" s="264" t="s">
        <v>1556</v>
      </c>
      <c r="C2042" s="349" t="s">
        <v>3228</v>
      </c>
      <c r="D2042" s="266" t="s">
        <v>123</v>
      </c>
      <c r="E2042" s="310">
        <v>2376.5</v>
      </c>
      <c r="F2042" s="43" t="s">
        <v>3400</v>
      </c>
      <c r="G2042" s="52">
        <v>2376.5</v>
      </c>
      <c r="H2042" s="322">
        <f t="shared" si="32"/>
        <v>0</v>
      </c>
      <c r="I2042" s="266"/>
    </row>
    <row r="2043" spans="1:9" x14ac:dyDescent="0.25">
      <c r="A2043" s="269"/>
      <c r="B2043" s="264" t="s">
        <v>1557</v>
      </c>
      <c r="C2043" s="349" t="s">
        <v>3228</v>
      </c>
      <c r="D2043" s="266" t="s">
        <v>74</v>
      </c>
      <c r="E2043" s="310">
        <v>16548</v>
      </c>
      <c r="F2043" s="39">
        <v>41788</v>
      </c>
      <c r="G2043" s="52">
        <v>16548</v>
      </c>
      <c r="H2043" s="322">
        <f t="shared" si="32"/>
        <v>0</v>
      </c>
      <c r="I2043" s="266"/>
    </row>
    <row r="2044" spans="1:9" x14ac:dyDescent="0.25">
      <c r="A2044" s="269"/>
      <c r="B2044" s="264" t="s">
        <v>1558</v>
      </c>
      <c r="C2044" s="349" t="s">
        <v>3228</v>
      </c>
      <c r="D2044" s="266" t="s">
        <v>179</v>
      </c>
      <c r="E2044" s="310">
        <v>20021</v>
      </c>
      <c r="F2044" s="42">
        <v>41792</v>
      </c>
      <c r="G2044" s="326">
        <v>20021</v>
      </c>
      <c r="H2044" s="322">
        <f t="shared" si="32"/>
        <v>0</v>
      </c>
      <c r="I2044" s="266" t="s">
        <v>27</v>
      </c>
    </row>
    <row r="2045" spans="1:9" x14ac:dyDescent="0.25">
      <c r="A2045" s="269"/>
      <c r="B2045" s="264" t="s">
        <v>1559</v>
      </c>
      <c r="C2045" s="349" t="s">
        <v>3228</v>
      </c>
      <c r="D2045" s="266" t="s">
        <v>374</v>
      </c>
      <c r="E2045" s="310">
        <v>10556</v>
      </c>
      <c r="F2045" s="39">
        <v>41788</v>
      </c>
      <c r="G2045" s="52">
        <v>10556</v>
      </c>
      <c r="H2045" s="322">
        <f t="shared" si="32"/>
        <v>0</v>
      </c>
      <c r="I2045" s="266"/>
    </row>
    <row r="2046" spans="1:9" x14ac:dyDescent="0.25">
      <c r="A2046" s="269"/>
      <c r="B2046" s="264" t="s">
        <v>1560</v>
      </c>
      <c r="C2046" s="349" t="s">
        <v>3228</v>
      </c>
      <c r="D2046" s="266" t="s">
        <v>2537</v>
      </c>
      <c r="E2046" s="310">
        <v>2136.5</v>
      </c>
      <c r="F2046" s="39">
        <v>41788</v>
      </c>
      <c r="G2046" s="52">
        <v>2136.5</v>
      </c>
      <c r="H2046" s="322">
        <f t="shared" si="32"/>
        <v>0</v>
      </c>
      <c r="I2046" s="266"/>
    </row>
    <row r="2047" spans="1:9" x14ac:dyDescent="0.25">
      <c r="A2047" s="269"/>
      <c r="B2047" s="264" t="s">
        <v>1561</v>
      </c>
      <c r="C2047" s="349" t="s">
        <v>3228</v>
      </c>
      <c r="D2047" s="266" t="s">
        <v>68</v>
      </c>
      <c r="E2047" s="310">
        <v>1483</v>
      </c>
      <c r="F2047" s="39">
        <v>41788</v>
      </c>
      <c r="G2047" s="52">
        <v>1483</v>
      </c>
      <c r="H2047" s="322">
        <f t="shared" si="32"/>
        <v>0</v>
      </c>
      <c r="I2047" s="266" t="s">
        <v>65</v>
      </c>
    </row>
    <row r="2048" spans="1:9" x14ac:dyDescent="0.25">
      <c r="A2048" s="269"/>
      <c r="B2048" s="264" t="s">
        <v>1562</v>
      </c>
      <c r="C2048" s="349" t="s">
        <v>3228</v>
      </c>
      <c r="D2048" s="266" t="s">
        <v>55</v>
      </c>
      <c r="E2048" s="310">
        <v>5659</v>
      </c>
      <c r="F2048" s="39">
        <v>41788</v>
      </c>
      <c r="G2048" s="52">
        <v>5659</v>
      </c>
      <c r="H2048" s="322">
        <f t="shared" si="32"/>
        <v>0</v>
      </c>
      <c r="I2048" s="266"/>
    </row>
    <row r="2049" spans="1:9" x14ac:dyDescent="0.25">
      <c r="A2049" s="269"/>
      <c r="B2049" s="264" t="s">
        <v>1563</v>
      </c>
      <c r="C2049" s="349" t="s">
        <v>3228</v>
      </c>
      <c r="D2049" s="266" t="s">
        <v>68</v>
      </c>
      <c r="E2049" s="310">
        <v>2057.5</v>
      </c>
      <c r="F2049" s="39">
        <v>41788</v>
      </c>
      <c r="G2049" s="52">
        <v>2057.5</v>
      </c>
      <c r="H2049" s="322">
        <f t="shared" si="32"/>
        <v>0</v>
      </c>
      <c r="I2049" s="266" t="s">
        <v>65</v>
      </c>
    </row>
    <row r="2050" spans="1:9" x14ac:dyDescent="0.25">
      <c r="A2050" s="269"/>
      <c r="B2050" s="264" t="s">
        <v>1564</v>
      </c>
      <c r="C2050" s="349" t="s">
        <v>3228</v>
      </c>
      <c r="D2050" s="266" t="s">
        <v>124</v>
      </c>
      <c r="E2050" s="310">
        <v>9315</v>
      </c>
      <c r="F2050" s="39">
        <v>41788</v>
      </c>
      <c r="G2050" s="52">
        <v>9315</v>
      </c>
      <c r="H2050" s="322">
        <f t="shared" si="32"/>
        <v>0</v>
      </c>
      <c r="I2050" s="266" t="s">
        <v>12</v>
      </c>
    </row>
    <row r="2051" spans="1:9" x14ac:dyDescent="0.25">
      <c r="A2051" s="269"/>
      <c r="B2051" s="264" t="s">
        <v>1565</v>
      </c>
      <c r="C2051" s="349" t="s">
        <v>3228</v>
      </c>
      <c r="D2051" s="266" t="s">
        <v>66</v>
      </c>
      <c r="E2051" s="310">
        <v>1824</v>
      </c>
      <c r="F2051" s="39">
        <v>41789</v>
      </c>
      <c r="G2051" s="52">
        <v>1824</v>
      </c>
      <c r="H2051" s="322">
        <f t="shared" si="32"/>
        <v>0</v>
      </c>
      <c r="I2051" s="266" t="s">
        <v>21</v>
      </c>
    </row>
    <row r="2052" spans="1:9" x14ac:dyDescent="0.25">
      <c r="A2052" s="269"/>
      <c r="B2052" s="264" t="s">
        <v>1566</v>
      </c>
      <c r="C2052" s="349" t="s">
        <v>3228</v>
      </c>
      <c r="D2052" s="266" t="s">
        <v>1793</v>
      </c>
      <c r="E2052" s="310">
        <v>1157</v>
      </c>
      <c r="F2052" s="39">
        <v>41788</v>
      </c>
      <c r="G2052" s="52">
        <v>1157</v>
      </c>
      <c r="H2052" s="322">
        <f t="shared" si="32"/>
        <v>0</v>
      </c>
      <c r="I2052" s="266" t="s">
        <v>12</v>
      </c>
    </row>
    <row r="2053" spans="1:9" x14ac:dyDescent="0.25">
      <c r="A2053" s="269"/>
      <c r="B2053" s="264" t="s">
        <v>1567</v>
      </c>
      <c r="C2053" s="349" t="s">
        <v>3228</v>
      </c>
      <c r="D2053" s="266" t="s">
        <v>206</v>
      </c>
      <c r="E2053" s="310">
        <v>1245</v>
      </c>
      <c r="F2053" s="39">
        <v>41788</v>
      </c>
      <c r="G2053" s="52">
        <v>1245</v>
      </c>
      <c r="H2053" s="322">
        <f t="shared" si="32"/>
        <v>0</v>
      </c>
      <c r="I2053" s="266" t="s">
        <v>12</v>
      </c>
    </row>
    <row r="2054" spans="1:9" x14ac:dyDescent="0.25">
      <c r="A2054" s="269"/>
      <c r="B2054" s="264" t="s">
        <v>1569</v>
      </c>
      <c r="C2054" s="349" t="s">
        <v>3228</v>
      </c>
      <c r="D2054" s="266" t="s">
        <v>35</v>
      </c>
      <c r="E2054" s="310">
        <v>2347.5</v>
      </c>
      <c r="F2054" s="55" t="s">
        <v>3401</v>
      </c>
      <c r="G2054" s="52">
        <v>2347.5</v>
      </c>
      <c r="H2054" s="322">
        <f t="shared" si="32"/>
        <v>0</v>
      </c>
      <c r="I2054" s="266" t="s">
        <v>12</v>
      </c>
    </row>
    <row r="2055" spans="1:9" x14ac:dyDescent="0.25">
      <c r="A2055" s="269"/>
      <c r="B2055" s="264" t="s">
        <v>1570</v>
      </c>
      <c r="C2055" s="349" t="s">
        <v>3228</v>
      </c>
      <c r="D2055" s="266" t="s">
        <v>29</v>
      </c>
      <c r="E2055" s="310">
        <v>2575</v>
      </c>
      <c r="F2055" s="39">
        <v>41788</v>
      </c>
      <c r="G2055" s="52">
        <v>2575</v>
      </c>
      <c r="H2055" s="322">
        <f t="shared" ref="H2055:H2118" si="33">E2055-G2055</f>
        <v>0</v>
      </c>
      <c r="I2055" s="266" t="s">
        <v>12</v>
      </c>
    </row>
    <row r="2056" spans="1:9" x14ac:dyDescent="0.25">
      <c r="A2056" s="269"/>
      <c r="B2056" s="264" t="s">
        <v>1571</v>
      </c>
      <c r="C2056" s="349" t="s">
        <v>3228</v>
      </c>
      <c r="D2056" s="266" t="s">
        <v>2427</v>
      </c>
      <c r="E2056" s="310">
        <v>1433</v>
      </c>
      <c r="F2056" s="39">
        <v>41788</v>
      </c>
      <c r="G2056" s="52">
        <v>1433</v>
      </c>
      <c r="H2056" s="322">
        <f t="shared" si="33"/>
        <v>0</v>
      </c>
      <c r="I2056" s="266" t="s">
        <v>12</v>
      </c>
    </row>
    <row r="2057" spans="1:9" x14ac:dyDescent="0.25">
      <c r="A2057" s="269"/>
      <c r="B2057" s="264" t="s">
        <v>1572</v>
      </c>
      <c r="C2057" s="349" t="s">
        <v>3228</v>
      </c>
      <c r="D2057" s="266" t="s">
        <v>119</v>
      </c>
      <c r="E2057" s="310">
        <v>5449</v>
      </c>
      <c r="F2057" s="39">
        <v>41789</v>
      </c>
      <c r="G2057" s="52">
        <v>5449</v>
      </c>
      <c r="H2057" s="322">
        <f t="shared" si="33"/>
        <v>0</v>
      </c>
      <c r="I2057" s="266" t="s">
        <v>21</v>
      </c>
    </row>
    <row r="2058" spans="1:9" x14ac:dyDescent="0.25">
      <c r="A2058" s="269"/>
      <c r="B2058" s="264" t="s">
        <v>1573</v>
      </c>
      <c r="C2058" s="349" t="s">
        <v>3228</v>
      </c>
      <c r="D2058" s="266" t="s">
        <v>22</v>
      </c>
      <c r="E2058" s="310">
        <v>1465</v>
      </c>
      <c r="F2058" s="39">
        <v>41789</v>
      </c>
      <c r="G2058" s="52">
        <v>1465</v>
      </c>
      <c r="H2058" s="322">
        <f t="shared" si="33"/>
        <v>0</v>
      </c>
      <c r="I2058" s="266" t="s">
        <v>21</v>
      </c>
    </row>
    <row r="2059" spans="1:9" x14ac:dyDescent="0.25">
      <c r="A2059" s="269"/>
      <c r="B2059" s="264" t="s">
        <v>1574</v>
      </c>
      <c r="C2059" s="349" t="s">
        <v>3228</v>
      </c>
      <c r="D2059" s="266" t="s">
        <v>250</v>
      </c>
      <c r="E2059" s="310">
        <v>13156</v>
      </c>
      <c r="F2059" s="39">
        <v>41788</v>
      </c>
      <c r="G2059" s="52">
        <v>13156</v>
      </c>
      <c r="H2059" s="322">
        <f t="shared" si="33"/>
        <v>0</v>
      </c>
      <c r="I2059" s="266" t="s">
        <v>3149</v>
      </c>
    </row>
    <row r="2060" spans="1:9" x14ac:dyDescent="0.25">
      <c r="A2060" s="269"/>
      <c r="B2060" s="264" t="s">
        <v>1575</v>
      </c>
      <c r="C2060" s="349" t="s">
        <v>3228</v>
      </c>
      <c r="D2060" s="266" t="s">
        <v>55</v>
      </c>
      <c r="E2060" s="310">
        <v>801</v>
      </c>
      <c r="F2060" s="39">
        <v>41788</v>
      </c>
      <c r="G2060" s="52">
        <v>801</v>
      </c>
      <c r="H2060" s="322">
        <f t="shared" si="33"/>
        <v>0</v>
      </c>
      <c r="I2060" s="266"/>
    </row>
    <row r="2061" spans="1:9" x14ac:dyDescent="0.25">
      <c r="A2061" s="269"/>
      <c r="B2061" s="264" t="s">
        <v>1576</v>
      </c>
      <c r="C2061" s="349" t="s">
        <v>3228</v>
      </c>
      <c r="D2061" s="266" t="s">
        <v>130</v>
      </c>
      <c r="E2061" s="310">
        <v>6915</v>
      </c>
      <c r="F2061" s="39">
        <v>41789</v>
      </c>
      <c r="G2061" s="52">
        <v>6915</v>
      </c>
      <c r="H2061" s="322">
        <f t="shared" si="33"/>
        <v>0</v>
      </c>
      <c r="I2061" s="266" t="s">
        <v>21</v>
      </c>
    </row>
    <row r="2062" spans="1:9" x14ac:dyDescent="0.25">
      <c r="A2062" s="269"/>
      <c r="B2062" s="264" t="s">
        <v>1578</v>
      </c>
      <c r="C2062" s="349" t="s">
        <v>3228</v>
      </c>
      <c r="D2062" s="266" t="s">
        <v>32</v>
      </c>
      <c r="E2062" s="310">
        <v>5127</v>
      </c>
      <c r="F2062" s="39">
        <v>41788</v>
      </c>
      <c r="G2062" s="52">
        <v>5127</v>
      </c>
      <c r="H2062" s="322">
        <f t="shared" si="33"/>
        <v>0</v>
      </c>
      <c r="I2062" s="266" t="s">
        <v>12</v>
      </c>
    </row>
    <row r="2063" spans="1:9" x14ac:dyDescent="0.25">
      <c r="A2063" s="269"/>
      <c r="B2063" s="264" t="s">
        <v>1579</v>
      </c>
      <c r="C2063" s="349" t="s">
        <v>3228</v>
      </c>
      <c r="D2063" s="266" t="s">
        <v>148</v>
      </c>
      <c r="E2063" s="310">
        <v>660</v>
      </c>
      <c r="F2063" s="39">
        <v>41788</v>
      </c>
      <c r="G2063" s="52">
        <v>660</v>
      </c>
      <c r="H2063" s="322">
        <f t="shared" si="33"/>
        <v>0</v>
      </c>
      <c r="I2063" s="266" t="s">
        <v>12</v>
      </c>
    </row>
    <row r="2064" spans="1:9" ht="34.5" x14ac:dyDescent="0.25">
      <c r="A2064" s="269"/>
      <c r="B2064" s="264" t="s">
        <v>1580</v>
      </c>
      <c r="C2064" s="349" t="s">
        <v>3228</v>
      </c>
      <c r="D2064" s="266" t="s">
        <v>2976</v>
      </c>
      <c r="E2064" s="310">
        <v>34069</v>
      </c>
      <c r="F2064" s="554" t="s">
        <v>3402</v>
      </c>
      <c r="G2064" s="52">
        <v>34069</v>
      </c>
      <c r="H2064" s="322">
        <f t="shared" si="33"/>
        <v>0</v>
      </c>
      <c r="I2064" s="266"/>
    </row>
    <row r="2065" spans="1:9" x14ac:dyDescent="0.25">
      <c r="A2065" s="269"/>
      <c r="B2065" s="264" t="s">
        <v>1581</v>
      </c>
      <c r="C2065" s="349" t="s">
        <v>3228</v>
      </c>
      <c r="D2065" s="266" t="s">
        <v>215</v>
      </c>
      <c r="E2065" s="310">
        <v>1954</v>
      </c>
      <c r="F2065" s="39">
        <v>41788</v>
      </c>
      <c r="G2065" s="52">
        <v>1954</v>
      </c>
      <c r="H2065" s="322">
        <f t="shared" si="33"/>
        <v>0</v>
      </c>
      <c r="I2065" s="266"/>
    </row>
    <row r="2066" spans="1:9" x14ac:dyDescent="0.25">
      <c r="A2066" s="269"/>
      <c r="B2066" s="264" t="s">
        <v>1582</v>
      </c>
      <c r="C2066" s="349" t="s">
        <v>3228</v>
      </c>
      <c r="D2066" s="266" t="s">
        <v>366</v>
      </c>
      <c r="E2066" s="310">
        <v>2235.5</v>
      </c>
      <c r="F2066" s="39">
        <v>41789</v>
      </c>
      <c r="G2066" s="52">
        <v>2235.5</v>
      </c>
      <c r="H2066" s="322">
        <f t="shared" si="33"/>
        <v>0</v>
      </c>
      <c r="I2066" s="266" t="s">
        <v>21</v>
      </c>
    </row>
    <row r="2067" spans="1:9" x14ac:dyDescent="0.25">
      <c r="A2067" s="269"/>
      <c r="B2067" s="264" t="s">
        <v>1583</v>
      </c>
      <c r="C2067" s="349" t="s">
        <v>3228</v>
      </c>
      <c r="D2067" s="266" t="s">
        <v>3333</v>
      </c>
      <c r="E2067" s="310">
        <v>7144</v>
      </c>
      <c r="F2067" s="39">
        <v>41789</v>
      </c>
      <c r="G2067" s="52">
        <v>7144</v>
      </c>
      <c r="H2067" s="322">
        <f t="shared" si="33"/>
        <v>0</v>
      </c>
      <c r="I2067" s="266" t="s">
        <v>65</v>
      </c>
    </row>
    <row r="2068" spans="1:9" x14ac:dyDescent="0.25">
      <c r="A2068" s="269"/>
      <c r="B2068" s="264" t="s">
        <v>1584</v>
      </c>
      <c r="C2068" s="349" t="s">
        <v>3228</v>
      </c>
      <c r="D2068" s="266" t="s">
        <v>3403</v>
      </c>
      <c r="E2068" s="310">
        <v>2683</v>
      </c>
      <c r="F2068" s="39">
        <v>41788</v>
      </c>
      <c r="G2068" s="52">
        <v>2683</v>
      </c>
      <c r="H2068" s="322">
        <f t="shared" si="33"/>
        <v>0</v>
      </c>
      <c r="I2068" s="266"/>
    </row>
    <row r="2069" spans="1:9" x14ac:dyDescent="0.25">
      <c r="A2069" s="269"/>
      <c r="B2069" s="264" t="s">
        <v>1585</v>
      </c>
      <c r="C2069" s="349" t="s">
        <v>3228</v>
      </c>
      <c r="D2069" s="266" t="s">
        <v>3404</v>
      </c>
      <c r="E2069" s="310">
        <v>8224</v>
      </c>
      <c r="F2069" s="39">
        <v>41789</v>
      </c>
      <c r="G2069" s="52">
        <v>8224</v>
      </c>
      <c r="H2069" s="322">
        <f t="shared" si="33"/>
        <v>0</v>
      </c>
      <c r="I2069" s="266" t="s">
        <v>3180</v>
      </c>
    </row>
    <row r="2070" spans="1:9" x14ac:dyDescent="0.25">
      <c r="A2070" s="269"/>
      <c r="B2070" s="264" t="s">
        <v>1586</v>
      </c>
      <c r="C2070" s="349" t="s">
        <v>3228</v>
      </c>
      <c r="D2070" s="273" t="s">
        <v>3129</v>
      </c>
      <c r="E2070" s="318">
        <v>0</v>
      </c>
      <c r="F2070" s="39"/>
      <c r="G2070" s="52"/>
      <c r="H2070" s="322">
        <f t="shared" si="33"/>
        <v>0</v>
      </c>
      <c r="I2070" s="266" t="s">
        <v>3405</v>
      </c>
    </row>
    <row r="2071" spans="1:9" x14ac:dyDescent="0.25">
      <c r="A2071" s="269"/>
      <c r="B2071" s="264" t="s">
        <v>1588</v>
      </c>
      <c r="C2071" s="349" t="s">
        <v>3228</v>
      </c>
      <c r="D2071" s="266" t="s">
        <v>51</v>
      </c>
      <c r="E2071" s="310">
        <v>1306</v>
      </c>
      <c r="F2071" s="39">
        <v>41788</v>
      </c>
      <c r="G2071" s="52">
        <v>1306</v>
      </c>
      <c r="H2071" s="322">
        <f t="shared" si="33"/>
        <v>0</v>
      </c>
      <c r="I2071" s="266"/>
    </row>
    <row r="2072" spans="1:9" x14ac:dyDescent="0.25">
      <c r="A2072" s="269"/>
      <c r="B2072" s="264" t="s">
        <v>1589</v>
      </c>
      <c r="C2072" s="349" t="s">
        <v>3228</v>
      </c>
      <c r="D2072" s="266" t="s">
        <v>49</v>
      </c>
      <c r="E2072" s="310">
        <v>1357.5</v>
      </c>
      <c r="F2072" s="39">
        <v>41788</v>
      </c>
      <c r="G2072" s="52">
        <v>1357.5</v>
      </c>
      <c r="H2072" s="322">
        <f t="shared" si="33"/>
        <v>0</v>
      </c>
      <c r="I2072" s="266"/>
    </row>
    <row r="2073" spans="1:9" x14ac:dyDescent="0.25">
      <c r="A2073" s="269"/>
      <c r="B2073" s="264" t="s">
        <v>1590</v>
      </c>
      <c r="C2073" s="349" t="s">
        <v>3228</v>
      </c>
      <c r="D2073" s="266" t="s">
        <v>312</v>
      </c>
      <c r="E2073" s="310">
        <v>9588</v>
      </c>
      <c r="F2073" s="39">
        <v>41788</v>
      </c>
      <c r="G2073" s="52">
        <v>9588</v>
      </c>
      <c r="H2073" s="322">
        <f t="shared" si="33"/>
        <v>0</v>
      </c>
      <c r="I2073" s="266" t="s">
        <v>30</v>
      </c>
    </row>
    <row r="2074" spans="1:9" x14ac:dyDescent="0.25">
      <c r="A2074" s="269"/>
      <c r="B2074" s="264" t="s">
        <v>1591</v>
      </c>
      <c r="C2074" s="349" t="s">
        <v>3228</v>
      </c>
      <c r="D2074" s="266" t="s">
        <v>561</v>
      </c>
      <c r="E2074" s="310">
        <v>3709.5</v>
      </c>
      <c r="F2074" s="39">
        <v>41789</v>
      </c>
      <c r="G2074" s="52">
        <v>3709.5</v>
      </c>
      <c r="H2074" s="322">
        <f t="shared" si="33"/>
        <v>0</v>
      </c>
      <c r="I2074" s="266" t="s">
        <v>217</v>
      </c>
    </row>
    <row r="2075" spans="1:9" x14ac:dyDescent="0.25">
      <c r="A2075" s="269"/>
      <c r="B2075" s="264" t="s">
        <v>1592</v>
      </c>
      <c r="C2075" s="349" t="s">
        <v>3228</v>
      </c>
      <c r="D2075" s="266" t="s">
        <v>3406</v>
      </c>
      <c r="E2075" s="310">
        <v>2855.09</v>
      </c>
      <c r="F2075" s="39">
        <v>41789</v>
      </c>
      <c r="G2075" s="52">
        <v>2855.09</v>
      </c>
      <c r="H2075" s="322">
        <f t="shared" si="33"/>
        <v>0</v>
      </c>
      <c r="I2075" s="266" t="s">
        <v>217</v>
      </c>
    </row>
    <row r="2076" spans="1:9" x14ac:dyDescent="0.25">
      <c r="A2076" s="269"/>
      <c r="B2076" s="264" t="s">
        <v>1593</v>
      </c>
      <c r="C2076" s="349" t="s">
        <v>3228</v>
      </c>
      <c r="D2076" s="266" t="s">
        <v>144</v>
      </c>
      <c r="E2076" s="310">
        <v>3758.2</v>
      </c>
      <c r="F2076" s="39">
        <v>41789</v>
      </c>
      <c r="G2076" s="52">
        <v>3758.2</v>
      </c>
      <c r="H2076" s="322">
        <f t="shared" si="33"/>
        <v>0</v>
      </c>
      <c r="I2076" s="266" t="s">
        <v>217</v>
      </c>
    </row>
    <row r="2077" spans="1:9" x14ac:dyDescent="0.25">
      <c r="A2077" s="269"/>
      <c r="B2077" s="264" t="s">
        <v>1594</v>
      </c>
      <c r="C2077" s="349" t="s">
        <v>3228</v>
      </c>
      <c r="D2077" s="266" t="s">
        <v>624</v>
      </c>
      <c r="E2077" s="310">
        <v>2877.6</v>
      </c>
      <c r="F2077" s="39">
        <v>41789</v>
      </c>
      <c r="G2077" s="52">
        <v>2877.6</v>
      </c>
      <c r="H2077" s="322">
        <f t="shared" si="33"/>
        <v>0</v>
      </c>
      <c r="I2077" s="266" t="s">
        <v>217</v>
      </c>
    </row>
    <row r="2078" spans="1:9" x14ac:dyDescent="0.25">
      <c r="A2078" s="269"/>
      <c r="B2078" s="264" t="s">
        <v>1595</v>
      </c>
      <c r="C2078" s="349" t="s">
        <v>3228</v>
      </c>
      <c r="D2078" s="266" t="s">
        <v>1879</v>
      </c>
      <c r="E2078" s="310">
        <v>3805</v>
      </c>
      <c r="F2078" s="39">
        <v>41788</v>
      </c>
      <c r="G2078" s="52">
        <v>3805</v>
      </c>
      <c r="H2078" s="322">
        <f t="shared" si="33"/>
        <v>0</v>
      </c>
      <c r="I2078" s="266"/>
    </row>
    <row r="2079" spans="1:9" x14ac:dyDescent="0.25">
      <c r="A2079" s="269"/>
      <c r="B2079" s="264" t="s">
        <v>1596</v>
      </c>
      <c r="C2079" s="349" t="s">
        <v>3228</v>
      </c>
      <c r="D2079" s="266" t="s">
        <v>307</v>
      </c>
      <c r="E2079" s="310">
        <v>13014</v>
      </c>
      <c r="F2079" s="43" t="s">
        <v>3407</v>
      </c>
      <c r="G2079" s="326">
        <v>13014</v>
      </c>
      <c r="H2079" s="322">
        <f t="shared" si="33"/>
        <v>0</v>
      </c>
      <c r="I2079" s="266" t="s">
        <v>217</v>
      </c>
    </row>
    <row r="2080" spans="1:9" x14ac:dyDescent="0.25">
      <c r="A2080" s="269"/>
      <c r="B2080" s="264" t="s">
        <v>1597</v>
      </c>
      <c r="C2080" s="349" t="s">
        <v>3228</v>
      </c>
      <c r="D2080" s="266" t="s">
        <v>133</v>
      </c>
      <c r="E2080" s="310">
        <v>39063.199999999997</v>
      </c>
      <c r="F2080" s="55" t="s">
        <v>3408</v>
      </c>
      <c r="G2080" s="52">
        <v>39063.199999999997</v>
      </c>
      <c r="H2080" s="322">
        <f t="shared" si="33"/>
        <v>0</v>
      </c>
      <c r="I2080" s="266"/>
    </row>
    <row r="2081" spans="1:9" x14ac:dyDescent="0.25">
      <c r="A2081" s="269"/>
      <c r="B2081" s="264" t="s">
        <v>1598</v>
      </c>
      <c r="C2081" s="349" t="s">
        <v>3228</v>
      </c>
      <c r="D2081" s="266" t="s">
        <v>193</v>
      </c>
      <c r="E2081" s="310">
        <v>460</v>
      </c>
      <c r="F2081" s="39">
        <v>41789</v>
      </c>
      <c r="G2081" s="52">
        <v>460</v>
      </c>
      <c r="H2081" s="322">
        <f t="shared" si="33"/>
        <v>0</v>
      </c>
      <c r="I2081" s="266" t="s">
        <v>217</v>
      </c>
    </row>
    <row r="2082" spans="1:9" x14ac:dyDescent="0.25">
      <c r="A2082" s="269"/>
      <c r="B2082" s="264" t="s">
        <v>1599</v>
      </c>
      <c r="C2082" s="349" t="s">
        <v>3228</v>
      </c>
      <c r="D2082" s="266" t="s">
        <v>468</v>
      </c>
      <c r="E2082" s="310">
        <v>1350</v>
      </c>
      <c r="F2082" s="39">
        <v>41789</v>
      </c>
      <c r="G2082" s="52">
        <v>1350</v>
      </c>
      <c r="H2082" s="322">
        <f t="shared" si="33"/>
        <v>0</v>
      </c>
      <c r="I2082" s="266" t="s">
        <v>217</v>
      </c>
    </row>
    <row r="2083" spans="1:9" x14ac:dyDescent="0.25">
      <c r="A2083" s="269"/>
      <c r="B2083" s="264" t="s">
        <v>1601</v>
      </c>
      <c r="C2083" s="349" t="s">
        <v>3228</v>
      </c>
      <c r="D2083" s="266" t="s">
        <v>147</v>
      </c>
      <c r="E2083" s="310">
        <v>50042</v>
      </c>
      <c r="F2083" s="42">
        <v>41791</v>
      </c>
      <c r="G2083" s="326">
        <v>50042</v>
      </c>
      <c r="H2083" s="322">
        <f t="shared" si="33"/>
        <v>0</v>
      </c>
      <c r="I2083" s="266" t="s">
        <v>217</v>
      </c>
    </row>
    <row r="2084" spans="1:9" x14ac:dyDescent="0.25">
      <c r="A2084" s="269"/>
      <c r="B2084" s="264" t="s">
        <v>1602</v>
      </c>
      <c r="C2084" s="349" t="s">
        <v>3228</v>
      </c>
      <c r="D2084" s="266" t="s">
        <v>16</v>
      </c>
      <c r="E2084" s="310">
        <v>13814.4</v>
      </c>
      <c r="F2084" s="555"/>
      <c r="G2084" s="534"/>
      <c r="H2084" s="322">
        <f t="shared" si="33"/>
        <v>13814.4</v>
      </c>
      <c r="I2084" s="266" t="s">
        <v>12</v>
      </c>
    </row>
    <row r="2085" spans="1:9" x14ac:dyDescent="0.25">
      <c r="A2085" s="269"/>
      <c r="B2085" s="264" t="s">
        <v>1604</v>
      </c>
      <c r="C2085" s="349" t="s">
        <v>3228</v>
      </c>
      <c r="D2085" s="266" t="s">
        <v>250</v>
      </c>
      <c r="E2085" s="310">
        <v>8776.65</v>
      </c>
      <c r="F2085" s="39">
        <v>41790</v>
      </c>
      <c r="G2085" s="52">
        <v>8776.65</v>
      </c>
      <c r="H2085" s="322">
        <f t="shared" si="33"/>
        <v>0</v>
      </c>
      <c r="I2085" s="266" t="s">
        <v>162</v>
      </c>
    </row>
    <row r="2086" spans="1:9" x14ac:dyDescent="0.25">
      <c r="A2086" s="269"/>
      <c r="B2086" s="264" t="s">
        <v>1606</v>
      </c>
      <c r="C2086" s="349" t="s">
        <v>3228</v>
      </c>
      <c r="D2086" s="266" t="s">
        <v>370</v>
      </c>
      <c r="E2086" s="310">
        <v>1821</v>
      </c>
      <c r="F2086" s="39">
        <v>41790</v>
      </c>
      <c r="G2086" s="64">
        <v>1821</v>
      </c>
      <c r="H2086" s="322">
        <f t="shared" si="33"/>
        <v>0</v>
      </c>
      <c r="I2086" s="266" t="s">
        <v>162</v>
      </c>
    </row>
    <row r="2087" spans="1:9" x14ac:dyDescent="0.25">
      <c r="A2087" s="269"/>
      <c r="B2087" s="264" t="s">
        <v>1607</v>
      </c>
      <c r="C2087" s="349" t="s">
        <v>3228</v>
      </c>
      <c r="D2087" s="266" t="s">
        <v>163</v>
      </c>
      <c r="E2087" s="310">
        <v>1317.6</v>
      </c>
      <c r="F2087" s="42" t="s">
        <v>3409</v>
      </c>
      <c r="G2087" s="64">
        <v>1317.6</v>
      </c>
      <c r="H2087" s="322">
        <f t="shared" si="33"/>
        <v>0</v>
      </c>
      <c r="I2087" s="266" t="s">
        <v>162</v>
      </c>
    </row>
    <row r="2088" spans="1:9" x14ac:dyDescent="0.25">
      <c r="A2088" s="269"/>
      <c r="B2088" s="264" t="s">
        <v>1608</v>
      </c>
      <c r="C2088" s="349" t="s">
        <v>3228</v>
      </c>
      <c r="D2088" s="266" t="s">
        <v>169</v>
      </c>
      <c r="E2088" s="310">
        <v>25280</v>
      </c>
      <c r="F2088" s="39">
        <v>41790</v>
      </c>
      <c r="G2088" s="64">
        <v>25280</v>
      </c>
      <c r="H2088" s="322">
        <f t="shared" si="33"/>
        <v>0</v>
      </c>
      <c r="I2088" s="266" t="s">
        <v>162</v>
      </c>
    </row>
    <row r="2089" spans="1:9" x14ac:dyDescent="0.25">
      <c r="A2089" s="269"/>
      <c r="B2089" s="264" t="s">
        <v>1609</v>
      </c>
      <c r="C2089" s="349" t="s">
        <v>3228</v>
      </c>
      <c r="D2089" s="266" t="s">
        <v>272</v>
      </c>
      <c r="E2089" s="310">
        <v>7724</v>
      </c>
      <c r="F2089" s="42" t="s">
        <v>3410</v>
      </c>
      <c r="G2089" s="326">
        <v>7724</v>
      </c>
      <c r="H2089" s="322">
        <f t="shared" si="33"/>
        <v>0</v>
      </c>
      <c r="I2089" s="266" t="s">
        <v>162</v>
      </c>
    </row>
    <row r="2090" spans="1:9" x14ac:dyDescent="0.25">
      <c r="A2090" s="269"/>
      <c r="B2090" s="264" t="s">
        <v>1610</v>
      </c>
      <c r="C2090" s="349" t="s">
        <v>3228</v>
      </c>
      <c r="D2090" s="266" t="s">
        <v>358</v>
      </c>
      <c r="E2090" s="310">
        <v>52027.05</v>
      </c>
      <c r="F2090" s="43" t="s">
        <v>3411</v>
      </c>
      <c r="G2090" s="326">
        <v>52027.05</v>
      </c>
      <c r="H2090" s="322">
        <f t="shared" si="33"/>
        <v>0</v>
      </c>
      <c r="I2090" s="266" t="s">
        <v>162</v>
      </c>
    </row>
    <row r="2091" spans="1:9" x14ac:dyDescent="0.25">
      <c r="A2091" s="269"/>
      <c r="B2091" s="264" t="s">
        <v>1611</v>
      </c>
      <c r="C2091" s="349" t="s">
        <v>3228</v>
      </c>
      <c r="D2091" s="266" t="s">
        <v>22</v>
      </c>
      <c r="E2091" s="310">
        <v>16634</v>
      </c>
      <c r="F2091" s="39">
        <v>41790</v>
      </c>
      <c r="G2091" s="64">
        <v>16634</v>
      </c>
      <c r="H2091" s="322">
        <f t="shared" si="33"/>
        <v>0</v>
      </c>
      <c r="I2091" s="266" t="s">
        <v>162</v>
      </c>
    </row>
    <row r="2092" spans="1:9" x14ac:dyDescent="0.25">
      <c r="A2092" s="269"/>
      <c r="B2092" s="264" t="s">
        <v>1612</v>
      </c>
      <c r="C2092" s="349" t="s">
        <v>3228</v>
      </c>
      <c r="D2092" s="266" t="s">
        <v>607</v>
      </c>
      <c r="E2092" s="310">
        <v>2255</v>
      </c>
      <c r="F2092" s="39">
        <v>41790</v>
      </c>
      <c r="G2092" s="64">
        <v>2255</v>
      </c>
      <c r="H2092" s="322">
        <f t="shared" si="33"/>
        <v>0</v>
      </c>
      <c r="I2092" s="266" t="s">
        <v>162</v>
      </c>
    </row>
    <row r="2093" spans="1:9" x14ac:dyDescent="0.25">
      <c r="A2093" s="269"/>
      <c r="B2093" s="264" t="s">
        <v>1613</v>
      </c>
      <c r="C2093" s="349" t="s">
        <v>3228</v>
      </c>
      <c r="D2093" s="266" t="s">
        <v>175</v>
      </c>
      <c r="E2093" s="310">
        <v>8846</v>
      </c>
      <c r="F2093" s="39">
        <v>41790</v>
      </c>
      <c r="G2093" s="64">
        <v>8846</v>
      </c>
      <c r="H2093" s="322">
        <f t="shared" si="33"/>
        <v>0</v>
      </c>
      <c r="I2093" s="266" t="s">
        <v>162</v>
      </c>
    </row>
    <row r="2094" spans="1:9" x14ac:dyDescent="0.25">
      <c r="A2094" s="269"/>
      <c r="B2094" s="264" t="s">
        <v>1614</v>
      </c>
      <c r="C2094" s="349" t="s">
        <v>3228</v>
      </c>
      <c r="D2094" s="266" t="s">
        <v>565</v>
      </c>
      <c r="E2094" s="310">
        <v>1812.2</v>
      </c>
      <c r="F2094" s="39">
        <v>41790</v>
      </c>
      <c r="G2094" s="64">
        <v>1812.2</v>
      </c>
      <c r="H2094" s="322">
        <f t="shared" si="33"/>
        <v>0</v>
      </c>
      <c r="I2094" s="266" t="s">
        <v>162</v>
      </c>
    </row>
    <row r="2095" spans="1:9" x14ac:dyDescent="0.25">
      <c r="A2095" s="269"/>
      <c r="B2095" s="264" t="s">
        <v>1616</v>
      </c>
      <c r="C2095" s="349" t="s">
        <v>3228</v>
      </c>
      <c r="D2095" s="266" t="s">
        <v>28</v>
      </c>
      <c r="E2095" s="310">
        <v>9844.65</v>
      </c>
      <c r="F2095" s="39">
        <v>41788</v>
      </c>
      <c r="G2095" s="52">
        <v>9844.65</v>
      </c>
      <c r="H2095" s="322">
        <f t="shared" si="33"/>
        <v>0</v>
      </c>
      <c r="I2095" s="266"/>
    </row>
    <row r="2096" spans="1:9" x14ac:dyDescent="0.25">
      <c r="A2096" s="269"/>
      <c r="B2096" s="264" t="s">
        <v>1617</v>
      </c>
      <c r="C2096" s="349" t="s">
        <v>3228</v>
      </c>
      <c r="D2096" s="266" t="s">
        <v>160</v>
      </c>
      <c r="E2096" s="310">
        <v>105146.87</v>
      </c>
      <c r="F2096" s="42" t="s">
        <v>3412</v>
      </c>
      <c r="G2096" s="52">
        <v>105146.87</v>
      </c>
      <c r="H2096" s="322">
        <f t="shared" si="33"/>
        <v>0</v>
      </c>
      <c r="I2096" s="266" t="s">
        <v>162</v>
      </c>
    </row>
    <row r="2097" spans="1:10" x14ac:dyDescent="0.25">
      <c r="A2097" s="269"/>
      <c r="B2097" s="264" t="s">
        <v>1618</v>
      </c>
      <c r="C2097" s="349" t="s">
        <v>3228</v>
      </c>
      <c r="D2097" s="266" t="s">
        <v>168</v>
      </c>
      <c r="E2097" s="310">
        <v>17957.2</v>
      </c>
      <c r="F2097" s="43" t="s">
        <v>3413</v>
      </c>
      <c r="G2097" s="52">
        <v>17957.2</v>
      </c>
      <c r="H2097" s="322">
        <f t="shared" si="33"/>
        <v>0</v>
      </c>
      <c r="I2097" s="266" t="s">
        <v>162</v>
      </c>
    </row>
    <row r="2098" spans="1:10" x14ac:dyDescent="0.25">
      <c r="A2098" s="269"/>
      <c r="B2098" s="264" t="s">
        <v>1619</v>
      </c>
      <c r="C2098" s="349" t="s">
        <v>3228</v>
      </c>
      <c r="D2098" s="266" t="s">
        <v>168</v>
      </c>
      <c r="E2098" s="310">
        <v>8267.5</v>
      </c>
      <c r="F2098" s="43" t="s">
        <v>3414</v>
      </c>
      <c r="G2098" s="52">
        <v>8267.5</v>
      </c>
      <c r="H2098" s="322">
        <f t="shared" si="33"/>
        <v>0</v>
      </c>
      <c r="I2098" s="266" t="s">
        <v>162</v>
      </c>
    </row>
    <row r="2099" spans="1:10" x14ac:dyDescent="0.25">
      <c r="A2099" s="269"/>
      <c r="B2099" s="264" t="s">
        <v>1620</v>
      </c>
      <c r="C2099" s="349" t="s">
        <v>3228</v>
      </c>
      <c r="D2099" s="266" t="s">
        <v>1036</v>
      </c>
      <c r="E2099" s="310">
        <v>5713</v>
      </c>
      <c r="F2099" s="39">
        <v>41788</v>
      </c>
      <c r="G2099" s="52">
        <v>5713</v>
      </c>
      <c r="H2099" s="322">
        <f t="shared" si="33"/>
        <v>0</v>
      </c>
      <c r="I2099" s="266"/>
    </row>
    <row r="2100" spans="1:10" x14ac:dyDescent="0.25">
      <c r="A2100" s="269"/>
      <c r="B2100" s="264" t="s">
        <v>1621</v>
      </c>
      <c r="C2100" s="349" t="s">
        <v>3228</v>
      </c>
      <c r="D2100" s="266" t="s">
        <v>269</v>
      </c>
      <c r="E2100" s="310">
        <v>7421</v>
      </c>
      <c r="F2100" s="43" t="s">
        <v>3415</v>
      </c>
      <c r="G2100" s="52">
        <v>7421</v>
      </c>
      <c r="H2100" s="322">
        <f t="shared" si="33"/>
        <v>0</v>
      </c>
      <c r="I2100" s="266" t="s">
        <v>162</v>
      </c>
    </row>
    <row r="2101" spans="1:10" x14ac:dyDescent="0.25">
      <c r="A2101" s="395"/>
      <c r="B2101" s="264" t="s">
        <v>1623</v>
      </c>
      <c r="C2101" s="349" t="s">
        <v>3228</v>
      </c>
      <c r="D2101" s="266" t="s">
        <v>245</v>
      </c>
      <c r="E2101" s="310">
        <v>25506</v>
      </c>
      <c r="F2101" s="39">
        <v>41789</v>
      </c>
      <c r="G2101" s="52">
        <v>25506</v>
      </c>
      <c r="H2101" s="322">
        <f t="shared" si="33"/>
        <v>0</v>
      </c>
      <c r="I2101" s="266" t="s">
        <v>3416</v>
      </c>
    </row>
    <row r="2102" spans="1:10" x14ac:dyDescent="0.25">
      <c r="A2102" s="269"/>
      <c r="B2102" s="264" t="s">
        <v>1625</v>
      </c>
      <c r="C2102" s="349" t="s">
        <v>3228</v>
      </c>
      <c r="D2102" s="266" t="s">
        <v>14</v>
      </c>
      <c r="E2102" s="310">
        <v>11100</v>
      </c>
      <c r="F2102" s="39">
        <v>41789</v>
      </c>
      <c r="G2102" s="52">
        <v>11100</v>
      </c>
      <c r="H2102" s="322">
        <f t="shared" si="33"/>
        <v>0</v>
      </c>
      <c r="I2102" s="266" t="s">
        <v>12</v>
      </c>
      <c r="J2102" s="1"/>
    </row>
    <row r="2103" spans="1:10" x14ac:dyDescent="0.25">
      <c r="A2103" s="269"/>
      <c r="B2103" s="264" t="s">
        <v>1626</v>
      </c>
      <c r="C2103" s="349" t="s">
        <v>3228</v>
      </c>
      <c r="D2103" s="266" t="s">
        <v>244</v>
      </c>
      <c r="E2103" s="310">
        <v>23453.5</v>
      </c>
      <c r="F2103" s="535" t="s">
        <v>3417</v>
      </c>
      <c r="G2103" s="326">
        <v>23453.5</v>
      </c>
      <c r="H2103" s="322">
        <f t="shared" si="33"/>
        <v>0</v>
      </c>
      <c r="I2103" s="266" t="s">
        <v>3416</v>
      </c>
      <c r="J2103" s="1"/>
    </row>
    <row r="2104" spans="1:10" x14ac:dyDescent="0.25">
      <c r="A2104" s="269"/>
      <c r="B2104" s="264" t="s">
        <v>1627</v>
      </c>
      <c r="C2104" s="349" t="s">
        <v>3228</v>
      </c>
      <c r="D2104" s="266" t="s">
        <v>175</v>
      </c>
      <c r="E2104" s="310">
        <v>587.5</v>
      </c>
      <c r="F2104" s="42" t="s">
        <v>3418</v>
      </c>
      <c r="G2104" s="52">
        <v>587.5</v>
      </c>
      <c r="H2104" s="322">
        <f t="shared" si="33"/>
        <v>0</v>
      </c>
      <c r="I2104" s="266" t="s">
        <v>162</v>
      </c>
      <c r="J2104" s="1"/>
    </row>
    <row r="2105" spans="1:10" x14ac:dyDescent="0.25">
      <c r="A2105" s="269"/>
      <c r="B2105" s="264" t="s">
        <v>1628</v>
      </c>
      <c r="C2105" s="349" t="s">
        <v>3228</v>
      </c>
      <c r="D2105" s="266" t="s">
        <v>168</v>
      </c>
      <c r="E2105" s="310">
        <v>912</v>
      </c>
      <c r="F2105" s="42" t="s">
        <v>3419</v>
      </c>
      <c r="G2105" s="52">
        <v>912</v>
      </c>
      <c r="H2105" s="322">
        <f t="shared" si="33"/>
        <v>0</v>
      </c>
      <c r="I2105" s="266" t="s">
        <v>162</v>
      </c>
      <c r="J2105" s="1"/>
    </row>
    <row r="2106" spans="1:10" x14ac:dyDescent="0.25">
      <c r="A2106" s="269"/>
      <c r="B2106" s="264" t="s">
        <v>1629</v>
      </c>
      <c r="C2106" s="349" t="s">
        <v>3228</v>
      </c>
      <c r="D2106" s="266" t="s">
        <v>149</v>
      </c>
      <c r="E2106" s="310">
        <v>5991.7</v>
      </c>
      <c r="F2106" s="43" t="s">
        <v>3420</v>
      </c>
      <c r="G2106" s="52">
        <v>5991.7</v>
      </c>
      <c r="H2106" s="322">
        <f t="shared" si="33"/>
        <v>0</v>
      </c>
      <c r="I2106" s="266" t="s">
        <v>3416</v>
      </c>
      <c r="J2106" s="1"/>
    </row>
    <row r="2107" spans="1:10" x14ac:dyDescent="0.25">
      <c r="A2107" s="269"/>
      <c r="B2107" s="264" t="s">
        <v>1630</v>
      </c>
      <c r="C2107" s="349" t="s">
        <v>3228</v>
      </c>
      <c r="D2107" s="266" t="s">
        <v>62</v>
      </c>
      <c r="E2107" s="310">
        <v>7389</v>
      </c>
      <c r="F2107" s="42">
        <v>41792</v>
      </c>
      <c r="G2107" s="326">
        <v>7389</v>
      </c>
      <c r="H2107" s="322">
        <f t="shared" si="33"/>
        <v>0</v>
      </c>
      <c r="I2107" s="266" t="s">
        <v>65</v>
      </c>
      <c r="J2107" s="1"/>
    </row>
    <row r="2108" spans="1:10" x14ac:dyDescent="0.25">
      <c r="A2108" s="269"/>
      <c r="B2108" s="264" t="s">
        <v>1632</v>
      </c>
      <c r="C2108" s="349" t="s">
        <v>3228</v>
      </c>
      <c r="D2108" s="266" t="s">
        <v>11</v>
      </c>
      <c r="E2108" s="310">
        <v>23090</v>
      </c>
      <c r="F2108" s="42">
        <v>41808</v>
      </c>
      <c r="G2108" s="326">
        <v>23090</v>
      </c>
      <c r="H2108" s="322">
        <f t="shared" si="33"/>
        <v>0</v>
      </c>
      <c r="I2108" s="266" t="s">
        <v>65</v>
      </c>
      <c r="J2108" s="1"/>
    </row>
    <row r="2109" spans="1:10" x14ac:dyDescent="0.25">
      <c r="A2109" s="269"/>
      <c r="B2109" s="264" t="s">
        <v>1634</v>
      </c>
      <c r="C2109" s="349" t="s">
        <v>3228</v>
      </c>
      <c r="D2109" s="266" t="s">
        <v>240</v>
      </c>
      <c r="E2109" s="310">
        <v>53308.45</v>
      </c>
      <c r="F2109" s="42">
        <v>41802</v>
      </c>
      <c r="G2109" s="326">
        <v>53308.45</v>
      </c>
      <c r="H2109" s="322">
        <f t="shared" si="33"/>
        <v>0</v>
      </c>
      <c r="I2109" s="266" t="s">
        <v>3416</v>
      </c>
      <c r="J2109" s="1"/>
    </row>
    <row r="2110" spans="1:10" x14ac:dyDescent="0.25">
      <c r="A2110" s="269">
        <v>41789</v>
      </c>
      <c r="B2110" s="283" t="s">
        <v>1635</v>
      </c>
      <c r="C2110" s="556" t="s">
        <v>3421</v>
      </c>
      <c r="D2110" s="266" t="s">
        <v>2603</v>
      </c>
      <c r="E2110" s="310">
        <v>38079.699999999997</v>
      </c>
      <c r="F2110" s="535" t="s">
        <v>3457</v>
      </c>
      <c r="G2110" s="326">
        <v>38079.699999999997</v>
      </c>
      <c r="H2110" s="322">
        <f t="shared" si="33"/>
        <v>0</v>
      </c>
      <c r="I2110" s="266" t="s">
        <v>3416</v>
      </c>
      <c r="J2110" s="1"/>
    </row>
    <row r="2111" spans="1:10" x14ac:dyDescent="0.25">
      <c r="A2111" s="269"/>
      <c r="B2111" s="283" t="s">
        <v>1638</v>
      </c>
      <c r="C2111" s="556" t="s">
        <v>3421</v>
      </c>
      <c r="D2111" s="266" t="s">
        <v>435</v>
      </c>
      <c r="E2111" s="310">
        <v>3722.68</v>
      </c>
      <c r="F2111" s="43" t="s">
        <v>3422</v>
      </c>
      <c r="G2111" s="52">
        <v>3722.68</v>
      </c>
      <c r="H2111" s="322">
        <f t="shared" si="33"/>
        <v>0</v>
      </c>
      <c r="I2111" s="66"/>
      <c r="J2111" s="1"/>
    </row>
    <row r="2112" spans="1:10" x14ac:dyDescent="0.25">
      <c r="A2112" s="269"/>
      <c r="B2112" s="283" t="s">
        <v>1639</v>
      </c>
      <c r="C2112" s="556" t="s">
        <v>3421</v>
      </c>
      <c r="D2112" s="266" t="s">
        <v>333</v>
      </c>
      <c r="E2112" s="310">
        <v>2545.1999999999998</v>
      </c>
      <c r="F2112" s="39">
        <v>41789</v>
      </c>
      <c r="G2112" s="52">
        <v>2545.1999999999998</v>
      </c>
      <c r="H2112" s="322">
        <f t="shared" si="33"/>
        <v>0</v>
      </c>
      <c r="I2112" s="266"/>
      <c r="J2112" s="1"/>
    </row>
    <row r="2113" spans="1:10" x14ac:dyDescent="0.25">
      <c r="A2113" s="269"/>
      <c r="B2113" s="283" t="s">
        <v>1640</v>
      </c>
      <c r="C2113" s="556" t="s">
        <v>3421</v>
      </c>
      <c r="D2113" s="266" t="s">
        <v>333</v>
      </c>
      <c r="E2113" s="310">
        <v>180</v>
      </c>
      <c r="F2113" s="39">
        <v>41789</v>
      </c>
      <c r="G2113" s="52">
        <v>180</v>
      </c>
      <c r="H2113" s="322">
        <f t="shared" si="33"/>
        <v>0</v>
      </c>
      <c r="I2113" s="266"/>
      <c r="J2113" s="1"/>
    </row>
    <row r="2114" spans="1:10" x14ac:dyDescent="0.25">
      <c r="A2114" s="269"/>
      <c r="B2114" s="283" t="s">
        <v>1641</v>
      </c>
      <c r="C2114" s="556" t="s">
        <v>3421</v>
      </c>
      <c r="D2114" s="266" t="s">
        <v>269</v>
      </c>
      <c r="E2114" s="310">
        <v>3431.6</v>
      </c>
      <c r="F2114" s="39">
        <v>41789</v>
      </c>
      <c r="G2114" s="52">
        <v>3431.6</v>
      </c>
      <c r="H2114" s="322">
        <f t="shared" si="33"/>
        <v>0</v>
      </c>
      <c r="I2114" s="66"/>
      <c r="J2114" s="1"/>
    </row>
    <row r="2115" spans="1:10" x14ac:dyDescent="0.25">
      <c r="A2115" s="269"/>
      <c r="B2115" s="283" t="s">
        <v>1643</v>
      </c>
      <c r="C2115" s="556" t="s">
        <v>3421</v>
      </c>
      <c r="D2115" s="266" t="s">
        <v>152</v>
      </c>
      <c r="E2115" s="310">
        <v>5646.2</v>
      </c>
      <c r="F2115" s="39">
        <v>41789</v>
      </c>
      <c r="G2115" s="52">
        <v>5646.2</v>
      </c>
      <c r="H2115" s="322">
        <f t="shared" si="33"/>
        <v>0</v>
      </c>
      <c r="I2115" s="266"/>
      <c r="J2115" s="1"/>
    </row>
    <row r="2116" spans="1:10" x14ac:dyDescent="0.25">
      <c r="A2116" s="269"/>
      <c r="B2116" s="283" t="s">
        <v>1645</v>
      </c>
      <c r="C2116" s="556" t="s">
        <v>3421</v>
      </c>
      <c r="D2116" s="266" t="s">
        <v>3423</v>
      </c>
      <c r="E2116" s="310">
        <v>40</v>
      </c>
      <c r="F2116" s="39">
        <v>41789</v>
      </c>
      <c r="G2116" s="52">
        <v>40</v>
      </c>
      <c r="H2116" s="322">
        <f t="shared" si="33"/>
        <v>0</v>
      </c>
      <c r="I2116" s="266"/>
      <c r="J2116" s="1"/>
    </row>
    <row r="2117" spans="1:10" x14ac:dyDescent="0.25">
      <c r="A2117" s="269"/>
      <c r="B2117" s="283" t="s">
        <v>1646</v>
      </c>
      <c r="C2117" s="556" t="s">
        <v>3421</v>
      </c>
      <c r="D2117" s="266" t="s">
        <v>435</v>
      </c>
      <c r="E2117" s="310">
        <v>1289</v>
      </c>
      <c r="F2117" s="42" t="s">
        <v>3424</v>
      </c>
      <c r="G2117" s="52">
        <v>1289</v>
      </c>
      <c r="H2117" s="322">
        <f t="shared" si="33"/>
        <v>0</v>
      </c>
      <c r="I2117" s="266"/>
      <c r="J2117" s="1"/>
    </row>
    <row r="2118" spans="1:10" x14ac:dyDescent="0.25">
      <c r="A2118" s="269"/>
      <c r="B2118" s="283" t="s">
        <v>1647</v>
      </c>
      <c r="C2118" s="556" t="s">
        <v>3421</v>
      </c>
      <c r="D2118" s="266" t="s">
        <v>36</v>
      </c>
      <c r="E2118" s="310">
        <v>32234.5</v>
      </c>
      <c r="F2118" s="55" t="s">
        <v>3425</v>
      </c>
      <c r="G2118" s="52">
        <v>32234.5</v>
      </c>
      <c r="H2118" s="322">
        <f t="shared" si="33"/>
        <v>0</v>
      </c>
      <c r="I2118" s="266" t="s">
        <v>2441</v>
      </c>
      <c r="J2118" s="1"/>
    </row>
    <row r="2119" spans="1:10" x14ac:dyDescent="0.25">
      <c r="A2119" s="269"/>
      <c r="B2119" s="283" t="s">
        <v>1648</v>
      </c>
      <c r="C2119" s="556" t="s">
        <v>3421</v>
      </c>
      <c r="D2119" s="266" t="s">
        <v>269</v>
      </c>
      <c r="E2119" s="310">
        <v>4721</v>
      </c>
      <c r="F2119" s="39">
        <v>41789</v>
      </c>
      <c r="G2119" s="52">
        <v>4721</v>
      </c>
      <c r="H2119" s="322">
        <f t="shared" ref="H2119:H2273" si="34">E2119-G2119</f>
        <v>0</v>
      </c>
      <c r="I2119" s="266"/>
      <c r="J2119" s="1"/>
    </row>
    <row r="2120" spans="1:10" x14ac:dyDescent="0.25">
      <c r="A2120" s="269"/>
      <c r="B2120" s="283" t="s">
        <v>1650</v>
      </c>
      <c r="C2120" s="556" t="s">
        <v>3421</v>
      </c>
      <c r="D2120" s="266" t="s">
        <v>180</v>
      </c>
      <c r="E2120" s="310">
        <v>34108</v>
      </c>
      <c r="F2120" s="55" t="s">
        <v>3426</v>
      </c>
      <c r="G2120" s="52">
        <v>34108</v>
      </c>
      <c r="H2120" s="322">
        <f t="shared" si="34"/>
        <v>0</v>
      </c>
      <c r="I2120" s="266" t="s">
        <v>217</v>
      </c>
      <c r="J2120" s="1"/>
    </row>
    <row r="2121" spans="1:10" x14ac:dyDescent="0.25">
      <c r="A2121" s="269"/>
      <c r="B2121" s="283" t="s">
        <v>1652</v>
      </c>
      <c r="C2121" s="556" t="s">
        <v>3421</v>
      </c>
      <c r="D2121" s="266" t="s">
        <v>8</v>
      </c>
      <c r="E2121" s="310">
        <v>356</v>
      </c>
      <c r="F2121" s="39">
        <v>41789</v>
      </c>
      <c r="G2121" s="52">
        <v>356</v>
      </c>
      <c r="H2121" s="322">
        <f t="shared" si="34"/>
        <v>0</v>
      </c>
      <c r="I2121" s="266"/>
      <c r="J2121" s="1"/>
    </row>
    <row r="2122" spans="1:10" x14ac:dyDescent="0.25">
      <c r="A2122" s="269"/>
      <c r="B2122" s="283" t="s">
        <v>1653</v>
      </c>
      <c r="C2122" s="556" t="s">
        <v>3421</v>
      </c>
      <c r="D2122" s="266" t="s">
        <v>3427</v>
      </c>
      <c r="E2122" s="310">
        <v>628.5</v>
      </c>
      <c r="F2122" s="39">
        <v>41789</v>
      </c>
      <c r="G2122" s="52">
        <v>628.5</v>
      </c>
      <c r="H2122" s="322">
        <f t="shared" si="34"/>
        <v>0</v>
      </c>
      <c r="I2122" s="266" t="s">
        <v>3187</v>
      </c>
      <c r="J2122" s="1"/>
    </row>
    <row r="2123" spans="1:10" x14ac:dyDescent="0.25">
      <c r="A2123" s="269"/>
      <c r="B2123" s="283" t="s">
        <v>1654</v>
      </c>
      <c r="C2123" s="556" t="s">
        <v>3421</v>
      </c>
      <c r="D2123" s="266" t="s">
        <v>51</v>
      </c>
      <c r="E2123" s="310">
        <v>2396</v>
      </c>
      <c r="F2123" s="43" t="s">
        <v>3428</v>
      </c>
      <c r="G2123" s="52">
        <v>2396</v>
      </c>
      <c r="H2123" s="322">
        <f t="shared" si="34"/>
        <v>0</v>
      </c>
      <c r="I2123" s="266" t="s">
        <v>21</v>
      </c>
      <c r="J2123" s="1"/>
    </row>
    <row r="2124" spans="1:10" x14ac:dyDescent="0.25">
      <c r="A2124" s="269"/>
      <c r="B2124" s="283" t="s">
        <v>1655</v>
      </c>
      <c r="C2124" s="556" t="s">
        <v>3421</v>
      </c>
      <c r="D2124" s="266" t="s">
        <v>576</v>
      </c>
      <c r="E2124" s="310">
        <v>3320</v>
      </c>
      <c r="F2124" s="39">
        <v>41789</v>
      </c>
      <c r="G2124" s="52">
        <v>3320</v>
      </c>
      <c r="H2124" s="322">
        <f t="shared" si="34"/>
        <v>0</v>
      </c>
      <c r="I2124" s="266"/>
      <c r="J2124" s="1"/>
    </row>
    <row r="2125" spans="1:10" x14ac:dyDescent="0.25">
      <c r="A2125" s="269"/>
      <c r="B2125" s="283" t="s">
        <v>1656</v>
      </c>
      <c r="C2125" s="556" t="s">
        <v>3421</v>
      </c>
      <c r="D2125" s="266" t="s">
        <v>3429</v>
      </c>
      <c r="E2125" s="310">
        <v>2353</v>
      </c>
      <c r="F2125" s="39">
        <v>41790</v>
      </c>
      <c r="G2125" s="52">
        <v>2353</v>
      </c>
      <c r="H2125" s="322">
        <f t="shared" si="34"/>
        <v>0</v>
      </c>
      <c r="I2125" s="266" t="s">
        <v>65</v>
      </c>
      <c r="J2125" s="1"/>
    </row>
    <row r="2126" spans="1:10" x14ac:dyDescent="0.25">
      <c r="A2126" s="269"/>
      <c r="B2126" s="283" t="s">
        <v>1657</v>
      </c>
      <c r="C2126" s="556" t="s">
        <v>3421</v>
      </c>
      <c r="D2126" s="266" t="s">
        <v>3388</v>
      </c>
      <c r="E2126" s="310">
        <v>4768</v>
      </c>
      <c r="F2126" s="39">
        <v>41789</v>
      </c>
      <c r="G2126" s="52">
        <v>4768</v>
      </c>
      <c r="H2126" s="322">
        <f t="shared" si="34"/>
        <v>0</v>
      </c>
      <c r="I2126" s="266" t="s">
        <v>12</v>
      </c>
      <c r="J2126" s="1"/>
    </row>
    <row r="2127" spans="1:10" x14ac:dyDescent="0.25">
      <c r="A2127" s="269"/>
      <c r="B2127" s="283" t="s">
        <v>1658</v>
      </c>
      <c r="C2127" s="556" t="s">
        <v>3421</v>
      </c>
      <c r="D2127" s="266" t="s">
        <v>339</v>
      </c>
      <c r="E2127" s="310">
        <v>2419</v>
      </c>
      <c r="F2127" s="39">
        <v>41789</v>
      </c>
      <c r="G2127" s="52">
        <v>2419</v>
      </c>
      <c r="H2127" s="322">
        <f t="shared" si="34"/>
        <v>0</v>
      </c>
      <c r="I2127" s="266"/>
      <c r="J2127" s="1"/>
    </row>
    <row r="2128" spans="1:10" x14ac:dyDescent="0.25">
      <c r="A2128" s="269"/>
      <c r="B2128" s="283" t="s">
        <v>1659</v>
      </c>
      <c r="C2128" s="556" t="s">
        <v>3421</v>
      </c>
      <c r="D2128" s="266" t="s">
        <v>8</v>
      </c>
      <c r="E2128" s="310">
        <v>478</v>
      </c>
      <c r="F2128" s="39">
        <v>41789</v>
      </c>
      <c r="G2128" s="52">
        <v>478</v>
      </c>
      <c r="H2128" s="322">
        <f t="shared" si="34"/>
        <v>0</v>
      </c>
      <c r="I2128" s="266"/>
      <c r="J2128" s="1"/>
    </row>
    <row r="2129" spans="1:10" x14ac:dyDescent="0.25">
      <c r="A2129" s="269"/>
      <c r="B2129" s="283" t="s">
        <v>1660</v>
      </c>
      <c r="C2129" s="556" t="s">
        <v>3421</v>
      </c>
      <c r="D2129" s="266" t="s">
        <v>16</v>
      </c>
      <c r="E2129" s="310">
        <v>1822.5</v>
      </c>
      <c r="F2129" s="536"/>
      <c r="G2129" s="506"/>
      <c r="H2129" s="322">
        <f t="shared" si="34"/>
        <v>1822.5</v>
      </c>
      <c r="I2129" s="266" t="s">
        <v>3206</v>
      </c>
      <c r="J2129" s="1"/>
    </row>
    <row r="2130" spans="1:10" x14ac:dyDescent="0.25">
      <c r="A2130" s="269"/>
      <c r="B2130" s="283" t="s">
        <v>1661</v>
      </c>
      <c r="C2130" s="556" t="s">
        <v>3421</v>
      </c>
      <c r="D2130" s="266" t="s">
        <v>129</v>
      </c>
      <c r="E2130" s="310">
        <v>878</v>
      </c>
      <c r="F2130" s="39">
        <v>41789</v>
      </c>
      <c r="G2130" s="52">
        <v>878</v>
      </c>
      <c r="H2130" s="322">
        <f t="shared" si="34"/>
        <v>0</v>
      </c>
      <c r="I2130" s="266"/>
      <c r="J2130" s="1"/>
    </row>
    <row r="2131" spans="1:10" x14ac:dyDescent="0.25">
      <c r="A2131" s="269"/>
      <c r="B2131" s="283" t="s">
        <v>1662</v>
      </c>
      <c r="C2131" s="556" t="s">
        <v>3421</v>
      </c>
      <c r="D2131" s="266" t="s">
        <v>123</v>
      </c>
      <c r="E2131" s="310">
        <v>8094</v>
      </c>
      <c r="F2131" s="43" t="s">
        <v>3430</v>
      </c>
      <c r="G2131" s="52">
        <v>8094</v>
      </c>
      <c r="H2131" s="322">
        <f t="shared" si="34"/>
        <v>0</v>
      </c>
      <c r="I2131" s="266"/>
      <c r="J2131" s="1"/>
    </row>
    <row r="2132" spans="1:10" x14ac:dyDescent="0.25">
      <c r="A2132" s="269"/>
      <c r="B2132" s="283" t="s">
        <v>1663</v>
      </c>
      <c r="C2132" s="556" t="s">
        <v>3421</v>
      </c>
      <c r="D2132" s="266" t="s">
        <v>55</v>
      </c>
      <c r="E2132" s="310">
        <v>10692</v>
      </c>
      <c r="F2132" s="39">
        <v>41789</v>
      </c>
      <c r="G2132" s="52">
        <v>10692</v>
      </c>
      <c r="H2132" s="322">
        <f t="shared" si="34"/>
        <v>0</v>
      </c>
      <c r="I2132" s="266"/>
      <c r="J2132" s="1"/>
    </row>
    <row r="2133" spans="1:10" x14ac:dyDescent="0.25">
      <c r="A2133" s="269"/>
      <c r="B2133" s="283" t="s">
        <v>1665</v>
      </c>
      <c r="C2133" s="556" t="s">
        <v>3421</v>
      </c>
      <c r="D2133" s="266" t="s">
        <v>206</v>
      </c>
      <c r="E2133" s="310">
        <v>1245</v>
      </c>
      <c r="F2133" s="39">
        <v>41790</v>
      </c>
      <c r="G2133" s="52">
        <v>1245</v>
      </c>
      <c r="H2133" s="322">
        <f t="shared" si="34"/>
        <v>0</v>
      </c>
      <c r="I2133" s="266" t="s">
        <v>12</v>
      </c>
      <c r="J2133" s="1"/>
    </row>
    <row r="2134" spans="1:10" x14ac:dyDescent="0.25">
      <c r="A2134" s="269"/>
      <c r="B2134" s="283" t="s">
        <v>1666</v>
      </c>
      <c r="C2134" s="556" t="s">
        <v>3421</v>
      </c>
      <c r="D2134" s="266" t="s">
        <v>2427</v>
      </c>
      <c r="E2134" s="310">
        <v>1823</v>
      </c>
      <c r="F2134" s="390" t="s">
        <v>3431</v>
      </c>
      <c r="G2134" s="52">
        <v>1823</v>
      </c>
      <c r="H2134" s="322">
        <f t="shared" si="34"/>
        <v>0</v>
      </c>
      <c r="I2134" s="266" t="s">
        <v>12</v>
      </c>
      <c r="J2134" s="1"/>
    </row>
    <row r="2135" spans="1:10" x14ac:dyDescent="0.25">
      <c r="A2135" s="269"/>
      <c r="B2135" s="283" t="s">
        <v>1667</v>
      </c>
      <c r="C2135" s="556" t="s">
        <v>3421</v>
      </c>
      <c r="D2135" s="266" t="s">
        <v>1793</v>
      </c>
      <c r="E2135" s="310">
        <v>1325</v>
      </c>
      <c r="F2135" s="39">
        <v>41790</v>
      </c>
      <c r="G2135" s="52">
        <v>1325</v>
      </c>
      <c r="H2135" s="322">
        <f t="shared" si="34"/>
        <v>0</v>
      </c>
      <c r="I2135" s="266" t="s">
        <v>12</v>
      </c>
      <c r="J2135" s="1"/>
    </row>
    <row r="2136" spans="1:10" x14ac:dyDescent="0.25">
      <c r="A2136" s="269"/>
      <c r="B2136" s="283" t="s">
        <v>1668</v>
      </c>
      <c r="C2136" s="556" t="s">
        <v>3421</v>
      </c>
      <c r="D2136" s="266" t="s">
        <v>58</v>
      </c>
      <c r="E2136" s="310">
        <v>1470</v>
      </c>
      <c r="F2136" s="39">
        <v>41790</v>
      </c>
      <c r="G2136" s="52">
        <v>1470</v>
      </c>
      <c r="H2136" s="322">
        <f t="shared" si="34"/>
        <v>0</v>
      </c>
      <c r="I2136" s="266" t="s">
        <v>12</v>
      </c>
      <c r="J2136" s="1"/>
    </row>
    <row r="2137" spans="1:10" x14ac:dyDescent="0.25">
      <c r="A2137" s="269"/>
      <c r="B2137" s="283" t="s">
        <v>1671</v>
      </c>
      <c r="C2137" s="556" t="s">
        <v>3421</v>
      </c>
      <c r="D2137" s="266" t="s">
        <v>12</v>
      </c>
      <c r="E2137" s="310">
        <v>39260</v>
      </c>
      <c r="F2137" s="43" t="s">
        <v>3432</v>
      </c>
      <c r="G2137" s="52">
        <v>39260</v>
      </c>
      <c r="H2137" s="322">
        <f t="shared" si="34"/>
        <v>0</v>
      </c>
      <c r="I2137" s="266"/>
      <c r="J2137" s="1"/>
    </row>
    <row r="2138" spans="1:10" x14ac:dyDescent="0.25">
      <c r="A2138" s="269"/>
      <c r="B2138" s="283" t="s">
        <v>1672</v>
      </c>
      <c r="C2138" s="556" t="s">
        <v>3421</v>
      </c>
      <c r="D2138" s="266" t="s">
        <v>54</v>
      </c>
      <c r="E2138" s="310">
        <v>34703</v>
      </c>
      <c r="F2138" s="42">
        <v>41792</v>
      </c>
      <c r="G2138" s="326">
        <v>34703</v>
      </c>
      <c r="H2138" s="322">
        <f t="shared" si="34"/>
        <v>0</v>
      </c>
      <c r="I2138" s="266" t="s">
        <v>12</v>
      </c>
      <c r="J2138" s="1"/>
    </row>
    <row r="2139" spans="1:10" x14ac:dyDescent="0.25">
      <c r="A2139" s="269"/>
      <c r="B2139" s="283" t="s">
        <v>1673</v>
      </c>
      <c r="C2139" s="556" t="s">
        <v>3421</v>
      </c>
      <c r="D2139" s="266" t="s">
        <v>338</v>
      </c>
      <c r="E2139" s="310">
        <v>361</v>
      </c>
      <c r="F2139" s="39">
        <v>41790</v>
      </c>
      <c r="G2139" s="52">
        <v>361</v>
      </c>
      <c r="H2139" s="322">
        <f t="shared" si="34"/>
        <v>0</v>
      </c>
      <c r="I2139" s="266" t="s">
        <v>12</v>
      </c>
      <c r="J2139" s="1"/>
    </row>
    <row r="2140" spans="1:10" x14ac:dyDescent="0.25">
      <c r="A2140" s="269"/>
      <c r="B2140" s="283" t="s">
        <v>1674</v>
      </c>
      <c r="C2140" s="556" t="s">
        <v>3421</v>
      </c>
      <c r="D2140" s="266" t="s">
        <v>47</v>
      </c>
      <c r="E2140" s="310">
        <v>2407</v>
      </c>
      <c r="F2140" s="39">
        <v>41790</v>
      </c>
      <c r="G2140" s="52">
        <v>2407</v>
      </c>
      <c r="H2140" s="322">
        <f t="shared" si="34"/>
        <v>0</v>
      </c>
      <c r="I2140" s="266" t="s">
        <v>12</v>
      </c>
      <c r="J2140" s="1"/>
    </row>
    <row r="2141" spans="1:10" x14ac:dyDescent="0.25">
      <c r="A2141" s="269"/>
      <c r="B2141" s="283" t="s">
        <v>1675</v>
      </c>
      <c r="C2141" s="556" t="s">
        <v>3421</v>
      </c>
      <c r="D2141" s="266" t="s">
        <v>3433</v>
      </c>
      <c r="E2141" s="310">
        <v>15947</v>
      </c>
      <c r="F2141" s="39">
        <v>41789</v>
      </c>
      <c r="G2141" s="52">
        <v>15947</v>
      </c>
      <c r="H2141" s="322">
        <f t="shared" si="34"/>
        <v>0</v>
      </c>
      <c r="I2141" s="266"/>
      <c r="J2141" s="1"/>
    </row>
    <row r="2142" spans="1:10" x14ac:dyDescent="0.25">
      <c r="A2142" s="269"/>
      <c r="B2142" s="283" t="s">
        <v>1676</v>
      </c>
      <c r="C2142" s="556" t="s">
        <v>3421</v>
      </c>
      <c r="D2142" s="266" t="s">
        <v>250</v>
      </c>
      <c r="E2142" s="310">
        <v>11351</v>
      </c>
      <c r="F2142" s="39">
        <v>41789</v>
      </c>
      <c r="G2142" s="52">
        <v>11351</v>
      </c>
      <c r="H2142" s="322">
        <f t="shared" si="34"/>
        <v>0</v>
      </c>
      <c r="I2142" s="266" t="s">
        <v>65</v>
      </c>
      <c r="J2142" s="1"/>
    </row>
    <row r="2143" spans="1:10" x14ac:dyDescent="0.25">
      <c r="A2143" s="269"/>
      <c r="B2143" s="283" t="s">
        <v>1677</v>
      </c>
      <c r="C2143" s="556" t="s">
        <v>3421</v>
      </c>
      <c r="D2143" s="266" t="s">
        <v>28</v>
      </c>
      <c r="E2143" s="310">
        <v>1353</v>
      </c>
      <c r="F2143" s="39">
        <v>41789</v>
      </c>
      <c r="G2143" s="52">
        <v>1353</v>
      </c>
      <c r="H2143" s="322">
        <f t="shared" si="34"/>
        <v>0</v>
      </c>
      <c r="I2143" s="266"/>
      <c r="J2143" s="1"/>
    </row>
    <row r="2144" spans="1:10" x14ac:dyDescent="0.25">
      <c r="A2144" s="269"/>
      <c r="B2144" s="283" t="s">
        <v>1678</v>
      </c>
      <c r="C2144" s="556" t="s">
        <v>3421</v>
      </c>
      <c r="D2144" s="266" t="s">
        <v>119</v>
      </c>
      <c r="E2144" s="310">
        <v>2781</v>
      </c>
      <c r="F2144" s="39">
        <v>41789</v>
      </c>
      <c r="G2144" s="52">
        <v>2781</v>
      </c>
      <c r="H2144" s="322">
        <f t="shared" si="34"/>
        <v>0</v>
      </c>
      <c r="I2144" s="266" t="s">
        <v>30</v>
      </c>
      <c r="J2144" s="1"/>
    </row>
    <row r="2145" spans="1:10" x14ac:dyDescent="0.25">
      <c r="A2145" s="269"/>
      <c r="B2145" s="283" t="s">
        <v>1679</v>
      </c>
      <c r="C2145" s="556" t="s">
        <v>3421</v>
      </c>
      <c r="D2145" s="266" t="s">
        <v>772</v>
      </c>
      <c r="E2145" s="310">
        <v>6078</v>
      </c>
      <c r="F2145" s="39">
        <v>41789</v>
      </c>
      <c r="G2145" s="52">
        <v>6078</v>
      </c>
      <c r="H2145" s="322">
        <f t="shared" si="34"/>
        <v>0</v>
      </c>
      <c r="I2145" s="266" t="s">
        <v>30</v>
      </c>
      <c r="J2145" s="1"/>
    </row>
    <row r="2146" spans="1:10" x14ac:dyDescent="0.25">
      <c r="A2146" s="269"/>
      <c r="B2146" s="283" t="s">
        <v>1680</v>
      </c>
      <c r="C2146" s="556" t="s">
        <v>3421</v>
      </c>
      <c r="D2146" s="266" t="s">
        <v>12</v>
      </c>
      <c r="E2146" s="310">
        <v>922</v>
      </c>
      <c r="F2146" s="39">
        <v>41789</v>
      </c>
      <c r="G2146" s="52">
        <v>922</v>
      </c>
      <c r="H2146" s="322">
        <f t="shared" si="34"/>
        <v>0</v>
      </c>
      <c r="I2146" s="266"/>
      <c r="J2146" s="1"/>
    </row>
    <row r="2147" spans="1:10" x14ac:dyDescent="0.25">
      <c r="A2147" s="269"/>
      <c r="B2147" s="283" t="s">
        <v>1681</v>
      </c>
      <c r="C2147" s="556" t="s">
        <v>3421</v>
      </c>
      <c r="D2147" s="266" t="s">
        <v>287</v>
      </c>
      <c r="E2147" s="310">
        <v>3271</v>
      </c>
      <c r="F2147" s="43" t="s">
        <v>3434</v>
      </c>
      <c r="G2147" s="52">
        <v>3271</v>
      </c>
      <c r="H2147" s="322">
        <f t="shared" si="34"/>
        <v>0</v>
      </c>
      <c r="I2147" s="266"/>
      <c r="J2147" s="1"/>
    </row>
    <row r="2148" spans="1:10" x14ac:dyDescent="0.25">
      <c r="A2148" s="269"/>
      <c r="B2148" s="283" t="s">
        <v>1682</v>
      </c>
      <c r="C2148" s="556" t="s">
        <v>3421</v>
      </c>
      <c r="D2148" s="266" t="s">
        <v>2441</v>
      </c>
      <c r="E2148" s="310">
        <v>9573</v>
      </c>
      <c r="F2148" s="39">
        <v>41790</v>
      </c>
      <c r="G2148" s="52">
        <v>9573</v>
      </c>
      <c r="H2148" s="322">
        <f t="shared" si="34"/>
        <v>0</v>
      </c>
      <c r="I2148" s="266" t="s">
        <v>27</v>
      </c>
      <c r="J2148" s="1"/>
    </row>
    <row r="2149" spans="1:10" x14ac:dyDescent="0.25">
      <c r="A2149" s="269"/>
      <c r="B2149" s="283" t="s">
        <v>1683</v>
      </c>
      <c r="C2149" s="556" t="s">
        <v>3421</v>
      </c>
      <c r="D2149" s="266" t="s">
        <v>35</v>
      </c>
      <c r="E2149" s="310">
        <v>2659</v>
      </c>
      <c r="F2149" s="43" t="s">
        <v>3435</v>
      </c>
      <c r="G2149" s="326">
        <v>2659</v>
      </c>
      <c r="H2149" s="322">
        <f t="shared" si="34"/>
        <v>0</v>
      </c>
      <c r="I2149" s="266" t="s">
        <v>12</v>
      </c>
      <c r="J2149" s="1"/>
    </row>
    <row r="2150" spans="1:10" x14ac:dyDescent="0.25">
      <c r="A2150" s="269"/>
      <c r="B2150" s="283" t="s">
        <v>1685</v>
      </c>
      <c r="C2150" s="556" t="s">
        <v>3421</v>
      </c>
      <c r="D2150" s="266" t="s">
        <v>34</v>
      </c>
      <c r="E2150" s="310">
        <v>2304</v>
      </c>
      <c r="F2150" s="43" t="s">
        <v>3436</v>
      </c>
      <c r="G2150" s="52">
        <v>2304</v>
      </c>
      <c r="H2150" s="322">
        <f t="shared" si="34"/>
        <v>0</v>
      </c>
      <c r="I2150" s="266"/>
      <c r="J2150" s="1"/>
    </row>
    <row r="2151" spans="1:10" x14ac:dyDescent="0.25">
      <c r="A2151" s="269"/>
      <c r="B2151" s="283" t="s">
        <v>1687</v>
      </c>
      <c r="C2151" s="556" t="s">
        <v>3421</v>
      </c>
      <c r="D2151" s="266" t="s">
        <v>772</v>
      </c>
      <c r="E2151" s="310">
        <v>456</v>
      </c>
      <c r="F2151" s="39">
        <v>41789</v>
      </c>
      <c r="G2151" s="52">
        <v>456</v>
      </c>
      <c r="H2151" s="322">
        <f t="shared" si="34"/>
        <v>0</v>
      </c>
      <c r="I2151" s="266"/>
      <c r="J2151" s="1"/>
    </row>
    <row r="2152" spans="1:10" x14ac:dyDescent="0.25">
      <c r="A2152" s="269"/>
      <c r="B2152" s="283" t="s">
        <v>1688</v>
      </c>
      <c r="C2152" s="556" t="s">
        <v>3421</v>
      </c>
      <c r="D2152" s="266" t="s">
        <v>68</v>
      </c>
      <c r="E2152" s="310">
        <v>3141</v>
      </c>
      <c r="F2152" s="39">
        <v>41790</v>
      </c>
      <c r="G2152" s="52">
        <v>3141</v>
      </c>
      <c r="H2152" s="322">
        <f t="shared" si="34"/>
        <v>0</v>
      </c>
      <c r="I2152" s="266" t="s">
        <v>27</v>
      </c>
      <c r="J2152" s="1"/>
    </row>
    <row r="2153" spans="1:10" x14ac:dyDescent="0.25">
      <c r="A2153" s="269"/>
      <c r="B2153" s="283" t="s">
        <v>1689</v>
      </c>
      <c r="C2153" s="556" t="s">
        <v>3421</v>
      </c>
      <c r="D2153" s="266" t="s">
        <v>29</v>
      </c>
      <c r="E2153" s="310">
        <v>4109</v>
      </c>
      <c r="F2153" s="39">
        <v>41790</v>
      </c>
      <c r="G2153" s="52">
        <v>4109</v>
      </c>
      <c r="H2153" s="322">
        <f t="shared" si="34"/>
        <v>0</v>
      </c>
      <c r="I2153" s="266" t="s">
        <v>12</v>
      </c>
      <c r="J2153" s="1"/>
    </row>
    <row r="2154" spans="1:10" x14ac:dyDescent="0.25">
      <c r="A2154" s="269"/>
      <c r="B2154" s="283" t="s">
        <v>1690</v>
      </c>
      <c r="C2154" s="556" t="s">
        <v>3421</v>
      </c>
      <c r="D2154" s="266" t="s">
        <v>108</v>
      </c>
      <c r="E2154" s="310">
        <v>9757</v>
      </c>
      <c r="F2154" s="39">
        <v>41790</v>
      </c>
      <c r="G2154" s="52">
        <v>9757</v>
      </c>
      <c r="H2154" s="322">
        <f t="shared" si="34"/>
        <v>0</v>
      </c>
      <c r="I2154" s="266" t="s">
        <v>12</v>
      </c>
      <c r="J2154" s="1"/>
    </row>
    <row r="2155" spans="1:10" x14ac:dyDescent="0.25">
      <c r="A2155" s="269"/>
      <c r="B2155" s="283" t="s">
        <v>1691</v>
      </c>
      <c r="C2155" s="556" t="s">
        <v>3421</v>
      </c>
      <c r="D2155" s="266" t="s">
        <v>32</v>
      </c>
      <c r="E2155" s="310">
        <v>10921</v>
      </c>
      <c r="F2155" s="39">
        <v>41790</v>
      </c>
      <c r="G2155" s="52">
        <v>10921</v>
      </c>
      <c r="H2155" s="322">
        <f t="shared" si="34"/>
        <v>0</v>
      </c>
      <c r="I2155" s="266" t="s">
        <v>12</v>
      </c>
      <c r="J2155" s="1"/>
    </row>
    <row r="2156" spans="1:10" x14ac:dyDescent="0.25">
      <c r="A2156" s="269"/>
      <c r="B2156" s="283" t="s">
        <v>1692</v>
      </c>
      <c r="C2156" s="556" t="s">
        <v>3421</v>
      </c>
      <c r="D2156" s="266" t="s">
        <v>237</v>
      </c>
      <c r="E2156" s="310">
        <v>8749</v>
      </c>
      <c r="F2156" s="39">
        <v>41789</v>
      </c>
      <c r="G2156" s="52">
        <v>8749</v>
      </c>
      <c r="H2156" s="322">
        <f t="shared" si="34"/>
        <v>0</v>
      </c>
      <c r="I2156" s="266"/>
      <c r="J2156" s="1"/>
    </row>
    <row r="2157" spans="1:10" x14ac:dyDescent="0.25">
      <c r="A2157" s="269"/>
      <c r="B2157" s="283" t="s">
        <v>1694</v>
      </c>
      <c r="C2157" s="556" t="s">
        <v>3421</v>
      </c>
      <c r="D2157" s="266" t="s">
        <v>129</v>
      </c>
      <c r="E2157" s="310">
        <v>1340</v>
      </c>
      <c r="F2157" s="39">
        <v>41789</v>
      </c>
      <c r="G2157" s="52">
        <v>1340</v>
      </c>
      <c r="H2157" s="322">
        <f t="shared" si="34"/>
        <v>0</v>
      </c>
      <c r="I2157" s="266"/>
      <c r="J2157" s="1"/>
    </row>
    <row r="2158" spans="1:10" x14ac:dyDescent="0.25">
      <c r="A2158" s="269"/>
      <c r="B2158" s="283" t="s">
        <v>1695</v>
      </c>
      <c r="C2158" s="556" t="s">
        <v>3421</v>
      </c>
      <c r="D2158" s="266" t="s">
        <v>144</v>
      </c>
      <c r="E2158" s="310">
        <v>3871</v>
      </c>
      <c r="F2158" s="39">
        <v>41790</v>
      </c>
      <c r="G2158" s="64">
        <v>3871</v>
      </c>
      <c r="H2158" s="322">
        <f t="shared" si="34"/>
        <v>0</v>
      </c>
      <c r="I2158" s="266" t="s">
        <v>2441</v>
      </c>
      <c r="J2158" s="1"/>
    </row>
    <row r="2159" spans="1:10" x14ac:dyDescent="0.25">
      <c r="A2159" s="269"/>
      <c r="B2159" s="283" t="s">
        <v>1696</v>
      </c>
      <c r="C2159" s="556" t="s">
        <v>3421</v>
      </c>
      <c r="D2159" s="266" t="s">
        <v>22</v>
      </c>
      <c r="E2159" s="310">
        <v>10954</v>
      </c>
      <c r="F2159" s="43" t="s">
        <v>3437</v>
      </c>
      <c r="G2159" s="64">
        <v>10954</v>
      </c>
      <c r="H2159" s="322">
        <f t="shared" si="34"/>
        <v>0</v>
      </c>
      <c r="I2159" s="266"/>
      <c r="J2159" s="1"/>
    </row>
    <row r="2160" spans="1:10" x14ac:dyDescent="0.25">
      <c r="A2160" s="269"/>
      <c r="B2160" s="283" t="s">
        <v>1697</v>
      </c>
      <c r="C2160" s="556" t="s">
        <v>3421</v>
      </c>
      <c r="D2160" s="266" t="s">
        <v>130</v>
      </c>
      <c r="E2160" s="310">
        <v>7020</v>
      </c>
      <c r="F2160" s="39">
        <v>41790</v>
      </c>
      <c r="G2160" s="64">
        <v>7020</v>
      </c>
      <c r="H2160" s="322">
        <f t="shared" si="34"/>
        <v>0</v>
      </c>
      <c r="I2160" s="266" t="s">
        <v>21</v>
      </c>
      <c r="J2160" s="1"/>
    </row>
    <row r="2161" spans="1:10" x14ac:dyDescent="0.25">
      <c r="A2161" s="269"/>
      <c r="B2161" s="283" t="s">
        <v>1698</v>
      </c>
      <c r="C2161" s="556" t="s">
        <v>3421</v>
      </c>
      <c r="D2161" s="266" t="s">
        <v>348</v>
      </c>
      <c r="E2161" s="310">
        <v>871</v>
      </c>
      <c r="F2161" s="39">
        <v>41790</v>
      </c>
      <c r="G2161" s="64">
        <v>871</v>
      </c>
      <c r="H2161" s="322">
        <f t="shared" si="34"/>
        <v>0</v>
      </c>
      <c r="I2161" s="266" t="s">
        <v>2441</v>
      </c>
      <c r="J2161" s="1"/>
    </row>
    <row r="2162" spans="1:10" x14ac:dyDescent="0.25">
      <c r="A2162" s="269"/>
      <c r="B2162" s="283" t="s">
        <v>1699</v>
      </c>
      <c r="C2162" s="556" t="s">
        <v>3421</v>
      </c>
      <c r="D2162" s="266" t="s">
        <v>233</v>
      </c>
      <c r="E2162" s="310">
        <v>1681</v>
      </c>
      <c r="F2162" s="39">
        <v>41790</v>
      </c>
      <c r="G2162" s="64">
        <v>1681</v>
      </c>
      <c r="H2162" s="322">
        <f t="shared" si="34"/>
        <v>0</v>
      </c>
      <c r="I2162" s="266" t="s">
        <v>2441</v>
      </c>
      <c r="J2162" s="1"/>
    </row>
    <row r="2163" spans="1:10" x14ac:dyDescent="0.25">
      <c r="A2163" s="269"/>
      <c r="B2163" s="283" t="s">
        <v>1700</v>
      </c>
      <c r="C2163" s="556" t="s">
        <v>3421</v>
      </c>
      <c r="D2163" s="266" t="s">
        <v>3438</v>
      </c>
      <c r="E2163" s="310">
        <v>578</v>
      </c>
      <c r="F2163" s="39">
        <v>41790</v>
      </c>
      <c r="G2163" s="64">
        <v>578</v>
      </c>
      <c r="H2163" s="322">
        <f t="shared" si="34"/>
        <v>0</v>
      </c>
      <c r="I2163" s="266" t="s">
        <v>2441</v>
      </c>
      <c r="J2163" s="1"/>
    </row>
    <row r="2164" spans="1:10" x14ac:dyDescent="0.25">
      <c r="A2164" s="269"/>
      <c r="B2164" s="283" t="s">
        <v>1701</v>
      </c>
      <c r="C2164" s="556" t="s">
        <v>3421</v>
      </c>
      <c r="D2164" s="266" t="s">
        <v>307</v>
      </c>
      <c r="E2164" s="310">
        <v>8361.5</v>
      </c>
      <c r="F2164" s="39">
        <v>41790</v>
      </c>
      <c r="G2164" s="64">
        <v>8361.5</v>
      </c>
      <c r="H2164" s="322">
        <f t="shared" si="34"/>
        <v>0</v>
      </c>
      <c r="I2164" s="266" t="s">
        <v>2441</v>
      </c>
      <c r="J2164" s="1"/>
    </row>
    <row r="2165" spans="1:10" x14ac:dyDescent="0.25">
      <c r="A2165" s="269"/>
      <c r="B2165" s="283" t="s">
        <v>1702</v>
      </c>
      <c r="C2165" s="556" t="s">
        <v>3421</v>
      </c>
      <c r="D2165" s="266" t="s">
        <v>78</v>
      </c>
      <c r="E2165" s="310">
        <v>3380</v>
      </c>
      <c r="F2165" s="39">
        <v>41790</v>
      </c>
      <c r="G2165" s="64">
        <v>3380</v>
      </c>
      <c r="H2165" s="322">
        <f t="shared" si="34"/>
        <v>0</v>
      </c>
      <c r="I2165" s="266" t="s">
        <v>2441</v>
      </c>
      <c r="J2165" s="1"/>
    </row>
    <row r="2166" spans="1:10" x14ac:dyDescent="0.25">
      <c r="A2166" s="269"/>
      <c r="B2166" s="283" t="s">
        <v>1703</v>
      </c>
      <c r="C2166" s="556" t="s">
        <v>3421</v>
      </c>
      <c r="D2166" s="266" t="s">
        <v>20</v>
      </c>
      <c r="E2166" s="310">
        <v>7056.5</v>
      </c>
      <c r="F2166" s="39">
        <v>41790</v>
      </c>
      <c r="G2166" s="64">
        <v>7056.5</v>
      </c>
      <c r="H2166" s="322">
        <f t="shared" si="34"/>
        <v>0</v>
      </c>
      <c r="I2166" s="266" t="s">
        <v>2441</v>
      </c>
      <c r="J2166" s="1"/>
    </row>
    <row r="2167" spans="1:10" x14ac:dyDescent="0.25">
      <c r="A2167" s="269"/>
      <c r="B2167" s="283" t="s">
        <v>1704</v>
      </c>
      <c r="C2167" s="556" t="s">
        <v>3421</v>
      </c>
      <c r="D2167" s="266" t="s">
        <v>2544</v>
      </c>
      <c r="E2167" s="310">
        <v>2757.5</v>
      </c>
      <c r="F2167" s="39">
        <v>41790</v>
      </c>
      <c r="G2167" s="64">
        <v>2757.5</v>
      </c>
      <c r="H2167" s="322">
        <f t="shared" si="34"/>
        <v>0</v>
      </c>
      <c r="I2167" s="266" t="s">
        <v>2441</v>
      </c>
      <c r="J2167" s="1"/>
    </row>
    <row r="2168" spans="1:10" x14ac:dyDescent="0.25">
      <c r="A2168" s="269"/>
      <c r="B2168" s="283" t="s">
        <v>1705</v>
      </c>
      <c r="C2168" s="556" t="s">
        <v>3421</v>
      </c>
      <c r="D2168" s="266" t="s">
        <v>133</v>
      </c>
      <c r="E2168" s="310">
        <v>32862</v>
      </c>
      <c r="F2168" s="39">
        <v>41789</v>
      </c>
      <c r="G2168" s="52">
        <v>32862</v>
      </c>
      <c r="H2168" s="322">
        <f t="shared" si="34"/>
        <v>0</v>
      </c>
      <c r="I2168" s="266"/>
      <c r="J2168" s="1"/>
    </row>
    <row r="2169" spans="1:10" x14ac:dyDescent="0.25">
      <c r="A2169" s="269"/>
      <c r="B2169" s="283" t="s">
        <v>1706</v>
      </c>
      <c r="C2169" s="556" t="s">
        <v>3421</v>
      </c>
      <c r="D2169" s="266" t="s">
        <v>99</v>
      </c>
      <c r="E2169" s="310">
        <v>3095.5</v>
      </c>
      <c r="F2169" s="39">
        <v>41790</v>
      </c>
      <c r="G2169" s="64">
        <v>3095.5</v>
      </c>
      <c r="H2169" s="322">
        <f t="shared" si="34"/>
        <v>0</v>
      </c>
      <c r="I2169" s="266" t="s">
        <v>2441</v>
      </c>
      <c r="J2169" s="1"/>
    </row>
    <row r="2170" spans="1:10" x14ac:dyDescent="0.25">
      <c r="A2170" s="269"/>
      <c r="B2170" s="283" t="s">
        <v>1707</v>
      </c>
      <c r="C2170" s="556" t="s">
        <v>3421</v>
      </c>
      <c r="D2170" s="266" t="s">
        <v>80</v>
      </c>
      <c r="E2170" s="310">
        <v>2369</v>
      </c>
      <c r="F2170" s="39">
        <v>41790</v>
      </c>
      <c r="G2170" s="64">
        <v>2369</v>
      </c>
      <c r="H2170" s="322">
        <f t="shared" si="34"/>
        <v>0</v>
      </c>
      <c r="I2170" s="266" t="s">
        <v>2441</v>
      </c>
      <c r="J2170" s="1"/>
    </row>
    <row r="2171" spans="1:10" x14ac:dyDescent="0.25">
      <c r="A2171" s="269"/>
      <c r="B2171" s="283" t="s">
        <v>1709</v>
      </c>
      <c r="C2171" s="556" t="s">
        <v>3421</v>
      </c>
      <c r="D2171" s="266" t="s">
        <v>3136</v>
      </c>
      <c r="E2171" s="310">
        <v>12229</v>
      </c>
      <c r="F2171" s="39">
        <v>41790</v>
      </c>
      <c r="G2171" s="64">
        <v>12229</v>
      </c>
      <c r="H2171" s="322">
        <f t="shared" si="34"/>
        <v>0</v>
      </c>
      <c r="I2171" s="266" t="s">
        <v>2441</v>
      </c>
      <c r="J2171" s="1"/>
    </row>
    <row r="2172" spans="1:10" x14ac:dyDescent="0.25">
      <c r="A2172" s="269"/>
      <c r="B2172" s="283" t="s">
        <v>1711</v>
      </c>
      <c r="C2172" s="556" t="s">
        <v>3421</v>
      </c>
      <c r="D2172" s="266" t="s">
        <v>149</v>
      </c>
      <c r="E2172" s="310">
        <v>19853</v>
      </c>
      <c r="F2172" s="55" t="s">
        <v>3439</v>
      </c>
      <c r="G2172" s="52">
        <v>19853</v>
      </c>
      <c r="H2172" s="322">
        <f t="shared" si="34"/>
        <v>0</v>
      </c>
      <c r="I2172" s="266" t="s">
        <v>217</v>
      </c>
      <c r="J2172" s="1"/>
    </row>
    <row r="2173" spans="1:10" x14ac:dyDescent="0.25">
      <c r="A2173" s="269"/>
      <c r="B2173" s="283" t="s">
        <v>1712</v>
      </c>
      <c r="C2173" s="556" t="s">
        <v>3421</v>
      </c>
      <c r="D2173" s="266" t="s">
        <v>62</v>
      </c>
      <c r="E2173" s="310">
        <v>16687</v>
      </c>
      <c r="F2173" s="42">
        <v>41792</v>
      </c>
      <c r="G2173" s="326">
        <v>16687</v>
      </c>
      <c r="H2173" s="322">
        <f t="shared" si="34"/>
        <v>0</v>
      </c>
      <c r="I2173" s="266" t="s">
        <v>27</v>
      </c>
      <c r="J2173" s="1"/>
    </row>
    <row r="2174" spans="1:10" x14ac:dyDescent="0.25">
      <c r="A2174" s="269"/>
      <c r="B2174" s="283" t="s">
        <v>1713</v>
      </c>
      <c r="C2174" s="556" t="s">
        <v>3421</v>
      </c>
      <c r="D2174" s="266" t="s">
        <v>11</v>
      </c>
      <c r="E2174" s="310">
        <v>47840</v>
      </c>
      <c r="F2174" s="42">
        <v>41808</v>
      </c>
      <c r="G2174" s="326">
        <v>47840</v>
      </c>
      <c r="H2174" s="322">
        <f t="shared" si="34"/>
        <v>0</v>
      </c>
      <c r="I2174" s="266" t="s">
        <v>65</v>
      </c>
      <c r="J2174" s="1"/>
    </row>
    <row r="2175" spans="1:10" x14ac:dyDescent="0.25">
      <c r="A2175" s="269"/>
      <c r="B2175" s="283" t="s">
        <v>1715</v>
      </c>
      <c r="C2175" s="556" t="s">
        <v>3421</v>
      </c>
      <c r="D2175" s="266" t="s">
        <v>545</v>
      </c>
      <c r="E2175" s="310">
        <v>26272.6</v>
      </c>
      <c r="F2175" s="39">
        <v>41790</v>
      </c>
      <c r="G2175" s="52">
        <v>26272.6</v>
      </c>
      <c r="H2175" s="322">
        <f t="shared" si="34"/>
        <v>0</v>
      </c>
      <c r="I2175" s="266" t="s">
        <v>217</v>
      </c>
      <c r="J2175" s="1"/>
    </row>
    <row r="2176" spans="1:10" x14ac:dyDescent="0.25">
      <c r="A2176" s="269"/>
      <c r="B2176" s="283" t="s">
        <v>1716</v>
      </c>
      <c r="C2176" s="556" t="s">
        <v>3421</v>
      </c>
      <c r="D2176" s="266" t="s">
        <v>85</v>
      </c>
      <c r="E2176" s="310">
        <v>6938.5</v>
      </c>
      <c r="F2176" s="63" t="s">
        <v>3440</v>
      </c>
      <c r="G2176" s="52">
        <v>6938.5</v>
      </c>
      <c r="H2176" s="322">
        <f t="shared" si="34"/>
        <v>0</v>
      </c>
      <c r="I2176" s="266" t="s">
        <v>217</v>
      </c>
      <c r="J2176" s="1"/>
    </row>
    <row r="2177" spans="1:10" x14ac:dyDescent="0.25">
      <c r="A2177" s="269"/>
      <c r="B2177" s="283" t="s">
        <v>1717</v>
      </c>
      <c r="C2177" s="556" t="s">
        <v>3421</v>
      </c>
      <c r="D2177" s="266" t="s">
        <v>83</v>
      </c>
      <c r="E2177" s="310">
        <v>7190</v>
      </c>
      <c r="F2177" s="390" t="s">
        <v>3441</v>
      </c>
      <c r="G2177" s="52">
        <v>7190</v>
      </c>
      <c r="H2177" s="322">
        <f t="shared" si="34"/>
        <v>0</v>
      </c>
      <c r="I2177" s="266"/>
      <c r="J2177" s="1"/>
    </row>
    <row r="2178" spans="1:10" x14ac:dyDescent="0.25">
      <c r="A2178" s="269"/>
      <c r="B2178" s="283" t="s">
        <v>1718</v>
      </c>
      <c r="C2178" s="556" t="s">
        <v>3421</v>
      </c>
      <c r="D2178" s="266" t="s">
        <v>346</v>
      </c>
      <c r="E2178" s="310">
        <v>3866</v>
      </c>
      <c r="F2178" s="39">
        <v>41790</v>
      </c>
      <c r="G2178" s="52">
        <v>3866</v>
      </c>
      <c r="H2178" s="322">
        <f t="shared" si="34"/>
        <v>0</v>
      </c>
      <c r="I2178" s="266" t="s">
        <v>217</v>
      </c>
      <c r="J2178" s="1"/>
    </row>
    <row r="2179" spans="1:10" x14ac:dyDescent="0.25">
      <c r="A2179" s="269"/>
      <c r="B2179" s="283" t="s">
        <v>1719</v>
      </c>
      <c r="C2179" s="556" t="s">
        <v>3421</v>
      </c>
      <c r="D2179" s="266" t="s">
        <v>92</v>
      </c>
      <c r="E2179" s="310">
        <v>9429</v>
      </c>
      <c r="F2179" s="39">
        <v>41790</v>
      </c>
      <c r="G2179" s="64">
        <v>9429</v>
      </c>
      <c r="H2179" s="322">
        <f t="shared" si="34"/>
        <v>0</v>
      </c>
      <c r="I2179" s="266" t="s">
        <v>217</v>
      </c>
      <c r="J2179" s="1"/>
    </row>
    <row r="2180" spans="1:10" x14ac:dyDescent="0.25">
      <c r="A2180" s="269"/>
      <c r="B2180" s="283" t="s">
        <v>1720</v>
      </c>
      <c r="C2180" s="556" t="s">
        <v>3421</v>
      </c>
      <c r="D2180" s="266" t="s">
        <v>88</v>
      </c>
      <c r="E2180" s="310">
        <v>3120</v>
      </c>
      <c r="F2180" s="39">
        <v>41790</v>
      </c>
      <c r="G2180" s="64">
        <v>3120</v>
      </c>
      <c r="H2180" s="322">
        <f t="shared" si="34"/>
        <v>0</v>
      </c>
      <c r="I2180" s="266" t="s">
        <v>217</v>
      </c>
      <c r="J2180" s="1"/>
    </row>
    <row r="2181" spans="1:10" x14ac:dyDescent="0.25">
      <c r="A2181" s="269"/>
      <c r="B2181" s="283" t="s">
        <v>1721</v>
      </c>
      <c r="C2181" s="556" t="s">
        <v>3421</v>
      </c>
      <c r="D2181" s="266" t="s">
        <v>136</v>
      </c>
      <c r="E2181" s="310">
        <v>2510</v>
      </c>
      <c r="F2181" s="39">
        <v>41789</v>
      </c>
      <c r="G2181" s="52">
        <v>2510</v>
      </c>
      <c r="H2181" s="322">
        <f t="shared" si="34"/>
        <v>0</v>
      </c>
      <c r="I2181" s="266"/>
      <c r="J2181" s="1"/>
    </row>
    <row r="2182" spans="1:10" x14ac:dyDescent="0.25">
      <c r="A2182" s="269"/>
      <c r="B2182" s="283" t="s">
        <v>1722</v>
      </c>
      <c r="C2182" s="556" t="s">
        <v>3421</v>
      </c>
      <c r="D2182" s="266" t="s">
        <v>74</v>
      </c>
      <c r="E2182" s="310">
        <v>2051</v>
      </c>
      <c r="F2182" s="39">
        <v>41789</v>
      </c>
      <c r="G2182" s="52">
        <v>2051</v>
      </c>
      <c r="H2182" s="322">
        <f t="shared" si="34"/>
        <v>0</v>
      </c>
      <c r="I2182" s="266"/>
      <c r="J2182" s="1"/>
    </row>
    <row r="2183" spans="1:10" x14ac:dyDescent="0.25">
      <c r="A2183" s="269"/>
      <c r="B2183" s="283" t="s">
        <v>1723</v>
      </c>
      <c r="C2183" s="556" t="s">
        <v>3421</v>
      </c>
      <c r="D2183" s="266" t="s">
        <v>28</v>
      </c>
      <c r="E2183" s="310">
        <v>8830</v>
      </c>
      <c r="F2183" s="39">
        <v>41789</v>
      </c>
      <c r="G2183" s="52">
        <v>8830</v>
      </c>
      <c r="H2183" s="322">
        <f t="shared" si="34"/>
        <v>0</v>
      </c>
      <c r="I2183" s="266"/>
      <c r="J2183" s="1"/>
    </row>
    <row r="2184" spans="1:10" x14ac:dyDescent="0.25">
      <c r="A2184" s="269"/>
      <c r="B2184" s="283" t="s">
        <v>1724</v>
      </c>
      <c r="C2184" s="556" t="s">
        <v>3421</v>
      </c>
      <c r="D2184" s="266" t="s">
        <v>83</v>
      </c>
      <c r="E2184" s="310">
        <v>488.5</v>
      </c>
      <c r="F2184" s="39">
        <v>41789</v>
      </c>
      <c r="G2184" s="52">
        <v>488.5</v>
      </c>
      <c r="H2184" s="322">
        <f t="shared" si="34"/>
        <v>0</v>
      </c>
      <c r="I2184" s="266"/>
      <c r="J2184" s="1"/>
    </row>
    <row r="2185" spans="1:10" x14ac:dyDescent="0.25">
      <c r="A2185" s="269"/>
      <c r="B2185" s="283" t="s">
        <v>1726</v>
      </c>
      <c r="C2185" s="556" t="s">
        <v>3421</v>
      </c>
      <c r="D2185" s="266" t="s">
        <v>8</v>
      </c>
      <c r="E2185" s="310">
        <v>777</v>
      </c>
      <c r="F2185" s="39">
        <v>41789</v>
      </c>
      <c r="G2185" s="52">
        <v>777</v>
      </c>
      <c r="H2185" s="322">
        <f t="shared" si="34"/>
        <v>0</v>
      </c>
      <c r="I2185" s="266"/>
      <c r="J2185" s="1"/>
    </row>
    <row r="2186" spans="1:10" x14ac:dyDescent="0.25">
      <c r="A2186" s="269"/>
      <c r="B2186" s="283" t="s">
        <v>1727</v>
      </c>
      <c r="C2186" s="556" t="s">
        <v>3421</v>
      </c>
      <c r="D2186" s="266" t="s">
        <v>163</v>
      </c>
      <c r="E2186" s="310">
        <v>1136</v>
      </c>
      <c r="F2186" s="39">
        <v>41789</v>
      </c>
      <c r="G2186" s="52">
        <v>1136</v>
      </c>
      <c r="H2186" s="322">
        <f t="shared" si="34"/>
        <v>0</v>
      </c>
      <c r="I2186" s="266"/>
      <c r="J2186" s="1"/>
    </row>
    <row r="2187" spans="1:10" x14ac:dyDescent="0.25">
      <c r="A2187" s="269"/>
      <c r="B2187" s="283" t="s">
        <v>1728</v>
      </c>
      <c r="C2187" s="556" t="s">
        <v>3421</v>
      </c>
      <c r="D2187" s="266" t="s">
        <v>54</v>
      </c>
      <c r="E2187" s="310">
        <v>34466</v>
      </c>
      <c r="F2187" s="42">
        <v>41792</v>
      </c>
      <c r="G2187" s="326">
        <v>34466</v>
      </c>
      <c r="H2187" s="322">
        <f t="shared" si="34"/>
        <v>0</v>
      </c>
      <c r="I2187" s="266" t="s">
        <v>21</v>
      </c>
      <c r="J2187" s="1"/>
    </row>
    <row r="2188" spans="1:10" x14ac:dyDescent="0.25">
      <c r="A2188" s="269"/>
      <c r="B2188" s="283" t="s">
        <v>1729</v>
      </c>
      <c r="C2188" s="556" t="s">
        <v>3421</v>
      </c>
      <c r="D2188" s="266" t="s">
        <v>14</v>
      </c>
      <c r="E2188" s="310">
        <v>14578</v>
      </c>
      <c r="F2188" s="39">
        <v>41790</v>
      </c>
      <c r="G2188" s="52">
        <v>14578</v>
      </c>
      <c r="H2188" s="322">
        <f t="shared" si="34"/>
        <v>0</v>
      </c>
      <c r="I2188" s="266" t="s">
        <v>21</v>
      </c>
      <c r="J2188" s="1"/>
    </row>
    <row r="2189" spans="1:10" x14ac:dyDescent="0.25">
      <c r="A2189" s="269"/>
      <c r="B2189" s="283" t="s">
        <v>1730</v>
      </c>
      <c r="C2189" s="556" t="s">
        <v>3421</v>
      </c>
      <c r="D2189" s="266" t="s">
        <v>19</v>
      </c>
      <c r="E2189" s="310">
        <v>341844.3</v>
      </c>
      <c r="F2189" s="536"/>
      <c r="G2189" s="506"/>
      <c r="H2189" s="322">
        <f t="shared" si="34"/>
        <v>341844.3</v>
      </c>
      <c r="I2189" s="266" t="s">
        <v>105</v>
      </c>
      <c r="J2189" s="1"/>
    </row>
    <row r="2190" spans="1:10" x14ac:dyDescent="0.25">
      <c r="A2190" s="269"/>
      <c r="B2190" s="283" t="s">
        <v>1731</v>
      </c>
      <c r="C2190" s="556" t="s">
        <v>3421</v>
      </c>
      <c r="D2190" s="266" t="s">
        <v>3442</v>
      </c>
      <c r="E2190" s="310">
        <v>35548</v>
      </c>
      <c r="F2190" s="39">
        <v>41789</v>
      </c>
      <c r="G2190" s="52">
        <v>35548</v>
      </c>
      <c r="H2190" s="322">
        <f t="shared" si="34"/>
        <v>0</v>
      </c>
      <c r="I2190" s="266"/>
      <c r="J2190" s="1"/>
    </row>
    <row r="2191" spans="1:10" x14ac:dyDescent="0.25">
      <c r="A2191" s="269"/>
      <c r="B2191" s="283" t="s">
        <v>1732</v>
      </c>
      <c r="C2191" s="556" t="s">
        <v>3421</v>
      </c>
      <c r="D2191" s="266" t="s">
        <v>152</v>
      </c>
      <c r="E2191" s="310">
        <v>6368</v>
      </c>
      <c r="F2191" s="39">
        <v>41789</v>
      </c>
      <c r="G2191" s="52">
        <v>6368</v>
      </c>
      <c r="H2191" s="322">
        <f t="shared" si="34"/>
        <v>0</v>
      </c>
      <c r="I2191" s="266"/>
      <c r="J2191" s="1"/>
    </row>
    <row r="2192" spans="1:10" x14ac:dyDescent="0.25">
      <c r="A2192" s="269">
        <v>41790</v>
      </c>
      <c r="B2192" s="283" t="s">
        <v>1733</v>
      </c>
      <c r="C2192" s="556" t="s">
        <v>3421</v>
      </c>
      <c r="D2192" s="266" t="s">
        <v>106</v>
      </c>
      <c r="E2192" s="310">
        <v>139472</v>
      </c>
      <c r="F2192" s="42">
        <v>41795</v>
      </c>
      <c r="G2192" s="326">
        <v>139172</v>
      </c>
      <c r="H2192" s="322">
        <f t="shared" si="34"/>
        <v>300</v>
      </c>
      <c r="I2192" s="266" t="s">
        <v>3443</v>
      </c>
      <c r="J2192" s="1"/>
    </row>
    <row r="2193" spans="1:10" x14ac:dyDescent="0.25">
      <c r="A2193" s="269"/>
      <c r="B2193" s="283" t="s">
        <v>1734</v>
      </c>
      <c r="C2193" s="556" t="s">
        <v>3421</v>
      </c>
      <c r="D2193" s="266" t="s">
        <v>106</v>
      </c>
      <c r="E2193" s="310">
        <v>130995</v>
      </c>
      <c r="F2193" s="42">
        <v>41795</v>
      </c>
      <c r="G2193" s="326">
        <v>130995</v>
      </c>
      <c r="H2193" s="322">
        <f t="shared" si="34"/>
        <v>0</v>
      </c>
      <c r="I2193" s="266" t="s">
        <v>3443</v>
      </c>
      <c r="J2193" s="1"/>
    </row>
    <row r="2194" spans="1:10" x14ac:dyDescent="0.25">
      <c r="A2194" s="269"/>
      <c r="B2194" s="283" t="s">
        <v>1735</v>
      </c>
      <c r="C2194" s="556" t="s">
        <v>3421</v>
      </c>
      <c r="D2194" s="266" t="s">
        <v>106</v>
      </c>
      <c r="E2194" s="310">
        <v>128412</v>
      </c>
      <c r="F2194" s="42">
        <v>41795</v>
      </c>
      <c r="G2194" s="326">
        <v>128412</v>
      </c>
      <c r="H2194" s="322">
        <f t="shared" si="34"/>
        <v>0</v>
      </c>
      <c r="I2194" s="266" t="s">
        <v>3443</v>
      </c>
      <c r="J2194" s="1"/>
    </row>
    <row r="2195" spans="1:10" x14ac:dyDescent="0.25">
      <c r="A2195" s="269"/>
      <c r="B2195" s="283" t="s">
        <v>1736</v>
      </c>
      <c r="C2195" s="556" t="s">
        <v>3421</v>
      </c>
      <c r="D2195" s="266" t="s">
        <v>106</v>
      </c>
      <c r="E2195" s="310">
        <v>96758</v>
      </c>
      <c r="F2195" s="42">
        <v>41795</v>
      </c>
      <c r="G2195" s="326">
        <v>96758</v>
      </c>
      <c r="H2195" s="322">
        <f t="shared" si="34"/>
        <v>0</v>
      </c>
      <c r="I2195" s="266" t="s">
        <v>3443</v>
      </c>
      <c r="J2195" s="1"/>
    </row>
    <row r="2196" spans="1:10" x14ac:dyDescent="0.25">
      <c r="A2196" s="269"/>
      <c r="B2196" s="283" t="s">
        <v>1738</v>
      </c>
      <c r="C2196" s="556" t="s">
        <v>3421</v>
      </c>
      <c r="D2196" s="266" t="s">
        <v>106</v>
      </c>
      <c r="E2196" s="310">
        <v>424911</v>
      </c>
      <c r="F2196" s="42">
        <v>41803</v>
      </c>
      <c r="G2196" s="326">
        <v>424911</v>
      </c>
      <c r="H2196" s="322">
        <f t="shared" si="34"/>
        <v>0</v>
      </c>
      <c r="I2196" s="266" t="s">
        <v>3443</v>
      </c>
      <c r="J2196" s="1"/>
    </row>
    <row r="2197" spans="1:10" x14ac:dyDescent="0.25">
      <c r="A2197" s="269"/>
      <c r="B2197" s="283" t="s">
        <v>1739</v>
      </c>
      <c r="C2197" s="556" t="s">
        <v>3421</v>
      </c>
      <c r="D2197" s="266" t="s">
        <v>269</v>
      </c>
      <c r="E2197" s="310">
        <v>7164</v>
      </c>
      <c r="F2197" s="43" t="s">
        <v>3444</v>
      </c>
      <c r="G2197" s="52">
        <v>7164</v>
      </c>
      <c r="H2197" s="322">
        <f t="shared" si="34"/>
        <v>0</v>
      </c>
      <c r="I2197" s="266"/>
      <c r="J2197" s="1"/>
    </row>
    <row r="2198" spans="1:10" x14ac:dyDescent="0.25">
      <c r="A2198" s="269"/>
      <c r="B2198" s="283" t="s">
        <v>1740</v>
      </c>
      <c r="C2198" s="556" t="s">
        <v>3421</v>
      </c>
      <c r="D2198" s="266" t="s">
        <v>757</v>
      </c>
      <c r="E2198" s="310">
        <v>2145</v>
      </c>
      <c r="F2198" s="39">
        <v>41790</v>
      </c>
      <c r="G2198" s="52">
        <v>2145</v>
      </c>
      <c r="H2198" s="322">
        <f t="shared" si="34"/>
        <v>0</v>
      </c>
      <c r="I2198" s="266"/>
      <c r="J2198" s="1"/>
    </row>
    <row r="2199" spans="1:10" x14ac:dyDescent="0.25">
      <c r="A2199" s="269"/>
      <c r="B2199" s="283" t="s">
        <v>1741</v>
      </c>
      <c r="C2199" s="556" t="s">
        <v>3421</v>
      </c>
      <c r="D2199" s="266" t="s">
        <v>16</v>
      </c>
      <c r="E2199" s="310">
        <v>155574.6</v>
      </c>
      <c r="F2199" s="555"/>
      <c r="G2199" s="534"/>
      <c r="H2199" s="322">
        <f t="shared" si="34"/>
        <v>155574.6</v>
      </c>
      <c r="I2199" s="266" t="s">
        <v>65</v>
      </c>
      <c r="J2199" s="1"/>
    </row>
    <row r="2200" spans="1:10" x14ac:dyDescent="0.25">
      <c r="A2200" s="269"/>
      <c r="B2200" s="283" t="s">
        <v>1742</v>
      </c>
      <c r="C2200" s="556" t="s">
        <v>3421</v>
      </c>
      <c r="D2200" s="266" t="s">
        <v>3445</v>
      </c>
      <c r="E2200" s="310">
        <v>6528</v>
      </c>
      <c r="F2200" s="39">
        <v>41790</v>
      </c>
      <c r="G2200" s="52">
        <v>6528</v>
      </c>
      <c r="H2200" s="322">
        <f t="shared" si="34"/>
        <v>0</v>
      </c>
      <c r="I2200" s="266"/>
      <c r="J2200" s="1"/>
    </row>
    <row r="2201" spans="1:10" x14ac:dyDescent="0.25">
      <c r="A2201" s="269"/>
      <c r="B2201" s="283" t="s">
        <v>1743</v>
      </c>
      <c r="C2201" s="556" t="s">
        <v>3421</v>
      </c>
      <c r="D2201" s="266" t="s">
        <v>54</v>
      </c>
      <c r="E2201" s="310">
        <v>33056.5</v>
      </c>
      <c r="F2201" s="42">
        <v>41792</v>
      </c>
      <c r="G2201" s="326">
        <v>33056.5</v>
      </c>
      <c r="H2201" s="322">
        <f t="shared" si="34"/>
        <v>0</v>
      </c>
      <c r="I2201" s="266" t="s">
        <v>12</v>
      </c>
      <c r="J2201" s="1"/>
    </row>
    <row r="2202" spans="1:10" x14ac:dyDescent="0.25">
      <c r="A2202" s="269"/>
      <c r="B2202" s="283" t="s">
        <v>1746</v>
      </c>
      <c r="C2202" s="556" t="s">
        <v>3421</v>
      </c>
      <c r="D2202" s="266" t="s">
        <v>307</v>
      </c>
      <c r="E2202" s="310">
        <v>9687</v>
      </c>
      <c r="F2202" s="42">
        <v>41791</v>
      </c>
      <c r="G2202" s="326">
        <v>9687</v>
      </c>
      <c r="H2202" s="322">
        <f t="shared" si="34"/>
        <v>0</v>
      </c>
      <c r="I2202" s="266" t="s">
        <v>3443</v>
      </c>
      <c r="J2202" s="1"/>
    </row>
    <row r="2203" spans="1:10" x14ac:dyDescent="0.25">
      <c r="A2203" s="269"/>
      <c r="B2203" s="283" t="s">
        <v>1748</v>
      </c>
      <c r="C2203" s="556" t="s">
        <v>3421</v>
      </c>
      <c r="D2203" s="266" t="s">
        <v>119</v>
      </c>
      <c r="E2203" s="310">
        <v>356.5</v>
      </c>
      <c r="F2203" s="39">
        <v>41790</v>
      </c>
      <c r="G2203" s="52">
        <v>356.5</v>
      </c>
      <c r="H2203" s="322">
        <f t="shared" si="34"/>
        <v>0</v>
      </c>
      <c r="I2203" s="266" t="s">
        <v>30</v>
      </c>
      <c r="J2203" s="1"/>
    </row>
    <row r="2204" spans="1:10" x14ac:dyDescent="0.25">
      <c r="A2204" s="269"/>
      <c r="B2204" s="283" t="s">
        <v>1749</v>
      </c>
      <c r="C2204" s="556" t="s">
        <v>3421</v>
      </c>
      <c r="D2204" s="266" t="s">
        <v>22</v>
      </c>
      <c r="E2204" s="310">
        <v>1903</v>
      </c>
      <c r="F2204" s="39">
        <v>41790</v>
      </c>
      <c r="G2204" s="52">
        <v>1903</v>
      </c>
      <c r="H2204" s="322">
        <f t="shared" si="34"/>
        <v>0</v>
      </c>
      <c r="I2204" s="266"/>
      <c r="J2204" s="1"/>
    </row>
    <row r="2205" spans="1:10" x14ac:dyDescent="0.25">
      <c r="A2205" s="269"/>
      <c r="B2205" s="283" t="s">
        <v>1750</v>
      </c>
      <c r="C2205" s="556" t="s">
        <v>3421</v>
      </c>
      <c r="D2205" s="266" t="s">
        <v>3351</v>
      </c>
      <c r="E2205" s="310">
        <v>2363</v>
      </c>
      <c r="F2205" s="39">
        <v>41790</v>
      </c>
      <c r="G2205" s="52">
        <v>2363</v>
      </c>
      <c r="H2205" s="322">
        <f t="shared" si="34"/>
        <v>0</v>
      </c>
      <c r="I2205" s="266" t="s">
        <v>30</v>
      </c>
      <c r="J2205" s="1"/>
    </row>
    <row r="2206" spans="1:10" x14ac:dyDescent="0.25">
      <c r="A2206" s="269"/>
      <c r="B2206" s="283" t="s">
        <v>1751</v>
      </c>
      <c r="C2206" s="556" t="s">
        <v>3421</v>
      </c>
      <c r="D2206" s="266" t="s">
        <v>1622</v>
      </c>
      <c r="E2206" s="310">
        <v>2786</v>
      </c>
      <c r="F2206" s="39">
        <v>41790</v>
      </c>
      <c r="G2206" s="52">
        <v>2786</v>
      </c>
      <c r="H2206" s="322">
        <f t="shared" si="34"/>
        <v>0</v>
      </c>
      <c r="I2206" s="266" t="s">
        <v>30</v>
      </c>
      <c r="J2206" s="1"/>
    </row>
    <row r="2207" spans="1:10" x14ac:dyDescent="0.25">
      <c r="A2207" s="269"/>
      <c r="B2207" s="283" t="s">
        <v>1753</v>
      </c>
      <c r="C2207" s="556" t="s">
        <v>3421</v>
      </c>
      <c r="D2207" s="266" t="s">
        <v>8</v>
      </c>
      <c r="E2207" s="310">
        <v>405</v>
      </c>
      <c r="F2207" s="39">
        <v>41790</v>
      </c>
      <c r="G2207" s="52">
        <v>405</v>
      </c>
      <c r="H2207" s="322">
        <f t="shared" si="34"/>
        <v>0</v>
      </c>
      <c r="I2207" s="266"/>
      <c r="J2207" s="1"/>
    </row>
    <row r="2208" spans="1:10" x14ac:dyDescent="0.25">
      <c r="A2208" s="269"/>
      <c r="B2208" s="283" t="s">
        <v>1754</v>
      </c>
      <c r="C2208" s="556" t="s">
        <v>3421</v>
      </c>
      <c r="D2208" s="266" t="s">
        <v>51</v>
      </c>
      <c r="E2208" s="310">
        <v>1706.5</v>
      </c>
      <c r="F2208" s="39">
        <v>41790</v>
      </c>
      <c r="G2208" s="52">
        <v>1706.5</v>
      </c>
      <c r="H2208" s="322">
        <f t="shared" si="34"/>
        <v>0</v>
      </c>
      <c r="I2208" s="266"/>
      <c r="J2208" s="1"/>
    </row>
    <row r="2209" spans="1:10" x14ac:dyDescent="0.25">
      <c r="A2209" s="269"/>
      <c r="B2209" s="283" t="s">
        <v>1756</v>
      </c>
      <c r="C2209" s="556" t="s">
        <v>3421</v>
      </c>
      <c r="D2209" s="266" t="s">
        <v>524</v>
      </c>
      <c r="E2209" s="310">
        <v>4941</v>
      </c>
      <c r="F2209" s="43" t="s">
        <v>3446</v>
      </c>
      <c r="G2209" s="326">
        <v>4941</v>
      </c>
      <c r="H2209" s="322">
        <f t="shared" si="34"/>
        <v>0</v>
      </c>
      <c r="I2209" s="266"/>
      <c r="J2209" s="1"/>
    </row>
    <row r="2210" spans="1:10" x14ac:dyDescent="0.25">
      <c r="A2210" s="269"/>
      <c r="B2210" s="283" t="s">
        <v>1758</v>
      </c>
      <c r="C2210" s="556" t="s">
        <v>3421</v>
      </c>
      <c r="D2210" s="266" t="s">
        <v>130</v>
      </c>
      <c r="E2210" s="310">
        <v>4925</v>
      </c>
      <c r="F2210" s="42">
        <v>41791</v>
      </c>
      <c r="G2210" s="326">
        <v>4925</v>
      </c>
      <c r="H2210" s="322">
        <f t="shared" si="34"/>
        <v>0</v>
      </c>
      <c r="I2210" s="266" t="s">
        <v>12</v>
      </c>
      <c r="J2210" s="1"/>
    </row>
    <row r="2211" spans="1:10" x14ac:dyDescent="0.25">
      <c r="A2211" s="269"/>
      <c r="B2211" s="283" t="s">
        <v>1759</v>
      </c>
      <c r="C2211" s="556" t="s">
        <v>3421</v>
      </c>
      <c r="D2211" s="266" t="s">
        <v>892</v>
      </c>
      <c r="E2211" s="310">
        <v>3129</v>
      </c>
      <c r="F2211" s="39">
        <v>41790</v>
      </c>
      <c r="G2211" s="52">
        <v>3129</v>
      </c>
      <c r="H2211" s="322">
        <f t="shared" si="34"/>
        <v>0</v>
      </c>
      <c r="I2211" s="266"/>
      <c r="J2211" s="1"/>
    </row>
    <row r="2212" spans="1:10" x14ac:dyDescent="0.25">
      <c r="A2212" s="269"/>
      <c r="B2212" s="283" t="s">
        <v>1760</v>
      </c>
      <c r="C2212" s="556" t="s">
        <v>3421</v>
      </c>
      <c r="D2212" s="266" t="s">
        <v>2427</v>
      </c>
      <c r="E2212" s="310">
        <v>3636</v>
      </c>
      <c r="F2212" s="390" t="s">
        <v>3447</v>
      </c>
      <c r="G2212" s="326">
        <v>3636</v>
      </c>
      <c r="H2212" s="322">
        <f t="shared" si="34"/>
        <v>0</v>
      </c>
      <c r="I2212" s="266" t="s">
        <v>12</v>
      </c>
      <c r="J2212" s="1"/>
    </row>
    <row r="2213" spans="1:10" x14ac:dyDescent="0.25">
      <c r="A2213" s="269"/>
      <c r="B2213" s="283" t="s">
        <v>1761</v>
      </c>
      <c r="C2213" s="556" t="s">
        <v>3421</v>
      </c>
      <c r="D2213" s="266" t="s">
        <v>8</v>
      </c>
      <c r="E2213" s="310">
        <v>624</v>
      </c>
      <c r="F2213" s="39">
        <v>41790</v>
      </c>
      <c r="G2213" s="52">
        <v>624</v>
      </c>
      <c r="H2213" s="322">
        <f t="shared" si="34"/>
        <v>0</v>
      </c>
      <c r="I2213" s="266"/>
      <c r="J2213" s="1"/>
    </row>
    <row r="2214" spans="1:10" x14ac:dyDescent="0.25">
      <c r="A2214" s="269"/>
      <c r="B2214" s="283" t="s">
        <v>1763</v>
      </c>
      <c r="C2214" s="556" t="s">
        <v>3421</v>
      </c>
      <c r="D2214" s="266" t="s">
        <v>3184</v>
      </c>
      <c r="E2214" s="310">
        <v>18837.5</v>
      </c>
      <c r="F2214" s="39">
        <v>41790</v>
      </c>
      <c r="G2214" s="52">
        <v>18837.5</v>
      </c>
      <c r="H2214" s="322">
        <f t="shared" si="34"/>
        <v>0</v>
      </c>
      <c r="I2214" s="266" t="s">
        <v>30</v>
      </c>
      <c r="J2214" s="1"/>
    </row>
    <row r="2215" spans="1:10" x14ac:dyDescent="0.25">
      <c r="A2215" s="269"/>
      <c r="B2215" s="283" t="s">
        <v>1765</v>
      </c>
      <c r="C2215" s="556" t="s">
        <v>3421</v>
      </c>
      <c r="D2215" s="266" t="s">
        <v>8</v>
      </c>
      <c r="E2215" s="310">
        <v>231</v>
      </c>
      <c r="F2215" s="39">
        <v>41790</v>
      </c>
      <c r="G2215" s="52">
        <v>231</v>
      </c>
      <c r="H2215" s="322">
        <f t="shared" si="34"/>
        <v>0</v>
      </c>
      <c r="I2215" s="266"/>
      <c r="J2215" s="1"/>
    </row>
    <row r="2216" spans="1:10" x14ac:dyDescent="0.25">
      <c r="A2216" s="269"/>
      <c r="B2216" s="283" t="s">
        <v>1767</v>
      </c>
      <c r="C2216" s="556" t="s">
        <v>3421</v>
      </c>
      <c r="D2216" s="266" t="s">
        <v>136</v>
      </c>
      <c r="E2216" s="310">
        <v>1439</v>
      </c>
      <c r="F2216" s="39">
        <v>41790</v>
      </c>
      <c r="G2216" s="52">
        <v>1439</v>
      </c>
      <c r="H2216" s="322">
        <f t="shared" si="34"/>
        <v>0</v>
      </c>
      <c r="I2216" s="266"/>
      <c r="J2216" s="1"/>
    </row>
    <row r="2217" spans="1:10" x14ac:dyDescent="0.25">
      <c r="A2217" s="269"/>
      <c r="B2217" s="283" t="s">
        <v>1768</v>
      </c>
      <c r="C2217" s="556" t="s">
        <v>3421</v>
      </c>
      <c r="D2217" s="266" t="s">
        <v>3448</v>
      </c>
      <c r="E2217" s="310">
        <v>2222</v>
      </c>
      <c r="F2217" s="39">
        <v>41790</v>
      </c>
      <c r="G2217" s="52">
        <v>2222</v>
      </c>
      <c r="H2217" s="322">
        <f t="shared" si="34"/>
        <v>0</v>
      </c>
      <c r="I2217" s="266" t="s">
        <v>30</v>
      </c>
      <c r="J2217" s="1"/>
    </row>
    <row r="2218" spans="1:10" x14ac:dyDescent="0.25">
      <c r="A2218" s="269"/>
      <c r="B2218" s="283" t="s">
        <v>1769</v>
      </c>
      <c r="C2218" s="556" t="s">
        <v>3421</v>
      </c>
      <c r="D2218" s="266" t="s">
        <v>129</v>
      </c>
      <c r="E2218" s="310">
        <v>477</v>
      </c>
      <c r="F2218" s="42">
        <v>41791</v>
      </c>
      <c r="G2218" s="326">
        <v>477</v>
      </c>
      <c r="H2218" s="322">
        <f t="shared" si="34"/>
        <v>0</v>
      </c>
      <c r="I2218" s="266" t="s">
        <v>12</v>
      </c>
      <c r="J2218" s="1"/>
    </row>
    <row r="2219" spans="1:10" x14ac:dyDescent="0.25">
      <c r="A2219" s="269"/>
      <c r="B2219" s="283" t="s">
        <v>1770</v>
      </c>
      <c r="C2219" s="556" t="s">
        <v>3421</v>
      </c>
      <c r="D2219" s="266" t="s">
        <v>28</v>
      </c>
      <c r="E2219" s="310">
        <v>7303</v>
      </c>
      <c r="F2219" s="39">
        <v>41790</v>
      </c>
      <c r="G2219" s="52">
        <v>7303</v>
      </c>
      <c r="H2219" s="322">
        <f t="shared" si="34"/>
        <v>0</v>
      </c>
      <c r="I2219" s="266"/>
      <c r="J2219" s="1"/>
    </row>
    <row r="2220" spans="1:10" x14ac:dyDescent="0.25">
      <c r="A2220" s="269"/>
      <c r="B2220" s="283" t="s">
        <v>1771</v>
      </c>
      <c r="C2220" s="556" t="s">
        <v>3421</v>
      </c>
      <c r="D2220" s="266" t="s">
        <v>34</v>
      </c>
      <c r="E2220" s="310">
        <v>2244</v>
      </c>
      <c r="F2220" s="42">
        <v>41791</v>
      </c>
      <c r="G2220" s="326">
        <v>2244</v>
      </c>
      <c r="H2220" s="322">
        <f t="shared" si="34"/>
        <v>0</v>
      </c>
      <c r="I2220" s="266" t="s">
        <v>12</v>
      </c>
      <c r="J2220" s="1"/>
    </row>
    <row r="2221" spans="1:10" x14ac:dyDescent="0.25">
      <c r="A2221" s="269"/>
      <c r="B2221" s="283" t="s">
        <v>1772</v>
      </c>
      <c r="C2221" s="556" t="s">
        <v>3421</v>
      </c>
      <c r="D2221" s="266" t="s">
        <v>8</v>
      </c>
      <c r="E2221" s="310">
        <v>853</v>
      </c>
      <c r="F2221" s="39">
        <v>41790</v>
      </c>
      <c r="G2221" s="52">
        <v>853</v>
      </c>
      <c r="H2221" s="322">
        <f t="shared" si="34"/>
        <v>0</v>
      </c>
      <c r="I2221" s="266"/>
      <c r="J2221" s="1"/>
    </row>
    <row r="2222" spans="1:10" x14ac:dyDescent="0.25">
      <c r="A2222" s="269"/>
      <c r="B2222" s="283" t="s">
        <v>1773</v>
      </c>
      <c r="C2222" s="556" t="s">
        <v>3421</v>
      </c>
      <c r="D2222" s="266" t="s">
        <v>29</v>
      </c>
      <c r="E2222" s="310">
        <v>4880</v>
      </c>
      <c r="F2222" s="42">
        <v>41791</v>
      </c>
      <c r="G2222" s="326">
        <v>4880</v>
      </c>
      <c r="H2222" s="322">
        <f t="shared" si="34"/>
        <v>0</v>
      </c>
      <c r="I2222" s="266" t="s">
        <v>12</v>
      </c>
      <c r="J2222" s="1"/>
    </row>
    <row r="2223" spans="1:10" x14ac:dyDescent="0.25">
      <c r="A2223" s="269"/>
      <c r="B2223" s="283" t="s">
        <v>1774</v>
      </c>
      <c r="C2223" s="556" t="s">
        <v>3421</v>
      </c>
      <c r="D2223" s="266" t="s">
        <v>123</v>
      </c>
      <c r="E2223" s="310">
        <v>9613</v>
      </c>
      <c r="F2223" s="42">
        <v>41792</v>
      </c>
      <c r="G2223" s="326">
        <v>9613</v>
      </c>
      <c r="H2223" s="322">
        <f t="shared" si="34"/>
        <v>0</v>
      </c>
      <c r="I2223" s="266"/>
      <c r="J2223" s="1"/>
    </row>
    <row r="2224" spans="1:10" x14ac:dyDescent="0.25">
      <c r="A2224" s="269"/>
      <c r="B2224" s="283" t="s">
        <v>1775</v>
      </c>
      <c r="C2224" s="556" t="s">
        <v>3421</v>
      </c>
      <c r="D2224" s="266" t="s">
        <v>374</v>
      </c>
      <c r="E2224" s="310">
        <v>6604.5</v>
      </c>
      <c r="F2224" s="39">
        <v>41790</v>
      </c>
      <c r="G2224" s="52">
        <v>6604.5</v>
      </c>
      <c r="H2224" s="322">
        <f t="shared" si="34"/>
        <v>0</v>
      </c>
      <c r="I2224" s="266"/>
      <c r="J2224" s="1"/>
    </row>
    <row r="2225" spans="1:10" x14ac:dyDescent="0.25">
      <c r="A2225" s="269"/>
      <c r="B2225" s="283" t="s">
        <v>1776</v>
      </c>
      <c r="C2225" s="556" t="s">
        <v>3421</v>
      </c>
      <c r="D2225" s="266" t="s">
        <v>35</v>
      </c>
      <c r="E2225" s="310">
        <v>2460</v>
      </c>
      <c r="F2225" s="42">
        <v>41792</v>
      </c>
      <c r="G2225" s="326">
        <v>2460</v>
      </c>
      <c r="H2225" s="322">
        <f t="shared" si="34"/>
        <v>0</v>
      </c>
      <c r="I2225" s="266" t="s">
        <v>12</v>
      </c>
      <c r="J2225" s="1"/>
    </row>
    <row r="2226" spans="1:10" x14ac:dyDescent="0.25">
      <c r="A2226" s="269"/>
      <c r="B2226" s="283" t="s">
        <v>1777</v>
      </c>
      <c r="C2226" s="556" t="s">
        <v>3421</v>
      </c>
      <c r="D2226" s="266" t="s">
        <v>124</v>
      </c>
      <c r="E2226" s="310">
        <v>15121</v>
      </c>
      <c r="F2226" s="42">
        <v>41791</v>
      </c>
      <c r="G2226" s="326">
        <v>15121</v>
      </c>
      <c r="H2226" s="322">
        <f t="shared" si="34"/>
        <v>0</v>
      </c>
      <c r="I2226" s="266" t="s">
        <v>12</v>
      </c>
      <c r="J2226" s="1"/>
    </row>
    <row r="2227" spans="1:10" x14ac:dyDescent="0.25">
      <c r="A2227" s="269"/>
      <c r="B2227" s="283" t="s">
        <v>1778</v>
      </c>
      <c r="C2227" s="556" t="s">
        <v>3421</v>
      </c>
      <c r="D2227" s="266" t="s">
        <v>206</v>
      </c>
      <c r="E2227" s="310">
        <v>1695</v>
      </c>
      <c r="F2227" s="42">
        <v>41791</v>
      </c>
      <c r="G2227" s="326">
        <v>1695</v>
      </c>
      <c r="H2227" s="322">
        <f t="shared" si="34"/>
        <v>0</v>
      </c>
      <c r="I2227" s="266" t="s">
        <v>12</v>
      </c>
      <c r="J2227" s="1"/>
    </row>
    <row r="2228" spans="1:10" x14ac:dyDescent="0.25">
      <c r="A2228" s="269"/>
      <c r="B2228" s="283" t="s">
        <v>1779</v>
      </c>
      <c r="C2228" s="556" t="s">
        <v>3421</v>
      </c>
      <c r="D2228" s="266" t="s">
        <v>1793</v>
      </c>
      <c r="E2228" s="310">
        <v>3320</v>
      </c>
      <c r="F2228" s="42">
        <v>41791</v>
      </c>
      <c r="G2228" s="326">
        <v>3320</v>
      </c>
      <c r="H2228" s="322">
        <f t="shared" si="34"/>
        <v>0</v>
      </c>
      <c r="I2228" s="266" t="s">
        <v>12</v>
      </c>
      <c r="J2228" s="1"/>
    </row>
    <row r="2229" spans="1:10" x14ac:dyDescent="0.25">
      <c r="A2229" s="269"/>
      <c r="B2229" s="283" t="s">
        <v>1780</v>
      </c>
      <c r="C2229" s="556" t="s">
        <v>3421</v>
      </c>
      <c r="D2229" s="266" t="s">
        <v>287</v>
      </c>
      <c r="E2229" s="310">
        <v>3091</v>
      </c>
      <c r="F2229" s="42">
        <v>41791</v>
      </c>
      <c r="G2229" s="326">
        <v>3091</v>
      </c>
      <c r="H2229" s="322">
        <f t="shared" si="34"/>
        <v>0</v>
      </c>
      <c r="I2229" s="266" t="s">
        <v>12</v>
      </c>
      <c r="J2229" s="1"/>
    </row>
    <row r="2230" spans="1:10" x14ac:dyDescent="0.25">
      <c r="A2230" s="269"/>
      <c r="B2230" s="283" t="s">
        <v>1781</v>
      </c>
      <c r="C2230" s="556" t="s">
        <v>3421</v>
      </c>
      <c r="D2230" s="266" t="s">
        <v>180</v>
      </c>
      <c r="E2230" s="310">
        <v>33401</v>
      </c>
      <c r="F2230" s="43" t="s">
        <v>3449</v>
      </c>
      <c r="G2230" s="326">
        <v>33401</v>
      </c>
      <c r="H2230" s="356">
        <f t="shared" si="34"/>
        <v>0</v>
      </c>
      <c r="I2230" s="266" t="s">
        <v>217</v>
      </c>
      <c r="J2230" s="1"/>
    </row>
    <row r="2231" spans="1:10" x14ac:dyDescent="0.25">
      <c r="A2231" s="269"/>
      <c r="B2231" s="283" t="s">
        <v>1782</v>
      </c>
      <c r="C2231" s="556" t="s">
        <v>3421</v>
      </c>
      <c r="D2231" s="266" t="s">
        <v>8</v>
      </c>
      <c r="E2231" s="310">
        <v>2457</v>
      </c>
      <c r="F2231" s="39">
        <v>41790</v>
      </c>
      <c r="G2231" s="52">
        <v>2457</v>
      </c>
      <c r="H2231" s="322">
        <f t="shared" si="34"/>
        <v>0</v>
      </c>
      <c r="I2231" s="266"/>
      <c r="J2231" s="1"/>
    </row>
    <row r="2232" spans="1:10" x14ac:dyDescent="0.25">
      <c r="A2232" s="269"/>
      <c r="B2232" s="283" t="s">
        <v>1783</v>
      </c>
      <c r="C2232" s="556" t="s">
        <v>3421</v>
      </c>
      <c r="D2232" s="266" t="s">
        <v>116</v>
      </c>
      <c r="E2232" s="310">
        <v>1578</v>
      </c>
      <c r="F2232" s="39">
        <v>41790</v>
      </c>
      <c r="G2232" s="52">
        <v>1578</v>
      </c>
      <c r="H2232" s="322">
        <f t="shared" si="34"/>
        <v>0</v>
      </c>
      <c r="I2232" s="266"/>
      <c r="J2232" s="1"/>
    </row>
    <row r="2233" spans="1:10" x14ac:dyDescent="0.25">
      <c r="A2233" s="269"/>
      <c r="B2233" s="283" t="s">
        <v>1784</v>
      </c>
      <c r="C2233" s="556" t="s">
        <v>3421</v>
      </c>
      <c r="D2233" s="266" t="s">
        <v>36</v>
      </c>
      <c r="E2233" s="310">
        <v>46717</v>
      </c>
      <c r="F2233" s="43" t="s">
        <v>3450</v>
      </c>
      <c r="G2233" s="326">
        <v>46717</v>
      </c>
      <c r="H2233" s="322">
        <f t="shared" si="34"/>
        <v>0</v>
      </c>
      <c r="I2233" s="266" t="s">
        <v>21</v>
      </c>
      <c r="J2233" s="1"/>
    </row>
    <row r="2234" spans="1:10" x14ac:dyDescent="0.25">
      <c r="A2234" s="269"/>
      <c r="B2234" s="283" t="s">
        <v>1786</v>
      </c>
      <c r="C2234" s="556" t="s">
        <v>3421</v>
      </c>
      <c r="D2234" s="266" t="s">
        <v>55</v>
      </c>
      <c r="E2234" s="310">
        <v>10983</v>
      </c>
      <c r="F2234" s="39">
        <v>41790</v>
      </c>
      <c r="G2234" s="52">
        <v>10983</v>
      </c>
      <c r="H2234" s="322">
        <f t="shared" si="34"/>
        <v>0</v>
      </c>
      <c r="I2234" s="266"/>
      <c r="J2234" s="1"/>
    </row>
    <row r="2235" spans="1:10" x14ac:dyDescent="0.25">
      <c r="A2235" s="269"/>
      <c r="B2235" s="283" t="s">
        <v>1787</v>
      </c>
      <c r="C2235" s="556" t="s">
        <v>3421</v>
      </c>
      <c r="D2235" s="266" t="s">
        <v>11</v>
      </c>
      <c r="E2235" s="310">
        <v>46377</v>
      </c>
      <c r="F2235" s="42">
        <v>41808</v>
      </c>
      <c r="G2235" s="326">
        <v>46377</v>
      </c>
      <c r="H2235" s="322">
        <f t="shared" si="34"/>
        <v>0</v>
      </c>
      <c r="I2235" s="266" t="s">
        <v>217</v>
      </c>
      <c r="J2235" s="1"/>
    </row>
    <row r="2236" spans="1:10" x14ac:dyDescent="0.25">
      <c r="A2236" s="269"/>
      <c r="B2236" s="283" t="s">
        <v>1788</v>
      </c>
      <c r="C2236" s="556" t="s">
        <v>3421</v>
      </c>
      <c r="D2236" s="266" t="s">
        <v>130</v>
      </c>
      <c r="E2236" s="310">
        <v>11836</v>
      </c>
      <c r="F2236" s="42">
        <v>41792</v>
      </c>
      <c r="G2236" s="326">
        <v>11836</v>
      </c>
      <c r="H2236" s="322">
        <f t="shared" si="34"/>
        <v>0</v>
      </c>
      <c r="I2236" s="266" t="s">
        <v>21</v>
      </c>
      <c r="J2236" s="1"/>
    </row>
    <row r="2237" spans="1:10" x14ac:dyDescent="0.25">
      <c r="A2237" s="269"/>
      <c r="B2237" s="283" t="s">
        <v>1789</v>
      </c>
      <c r="C2237" s="556" t="s">
        <v>3421</v>
      </c>
      <c r="D2237" s="266" t="s">
        <v>188</v>
      </c>
      <c r="E2237" s="310">
        <v>5811</v>
      </c>
      <c r="F2237" s="39">
        <v>41790</v>
      </c>
      <c r="G2237" s="52">
        <v>5811</v>
      </c>
      <c r="H2237" s="322">
        <f t="shared" si="34"/>
        <v>0</v>
      </c>
      <c r="I2237" s="266" t="s">
        <v>21</v>
      </c>
      <c r="J2237" s="1"/>
    </row>
    <row r="2238" spans="1:10" x14ac:dyDescent="0.25">
      <c r="A2238" s="269"/>
      <c r="B2238" s="283" t="s">
        <v>1790</v>
      </c>
      <c r="C2238" s="556" t="s">
        <v>3421</v>
      </c>
      <c r="D2238" s="266" t="s">
        <v>638</v>
      </c>
      <c r="E2238" s="310">
        <v>1222</v>
      </c>
      <c r="F2238" s="39">
        <v>41790</v>
      </c>
      <c r="G2238" s="52">
        <v>1222</v>
      </c>
      <c r="H2238" s="322">
        <f t="shared" si="34"/>
        <v>0</v>
      </c>
      <c r="I2238" s="266"/>
      <c r="J2238" s="1"/>
    </row>
    <row r="2239" spans="1:10" x14ac:dyDescent="0.25">
      <c r="A2239" s="269"/>
      <c r="B2239" s="283" t="s">
        <v>1792</v>
      </c>
      <c r="C2239" s="556" t="s">
        <v>3421</v>
      </c>
      <c r="D2239" s="266" t="s">
        <v>250</v>
      </c>
      <c r="E2239" s="310">
        <v>6777</v>
      </c>
      <c r="F2239" s="42">
        <v>41791</v>
      </c>
      <c r="G2239" s="326">
        <v>6777</v>
      </c>
      <c r="H2239" s="322">
        <f t="shared" si="34"/>
        <v>0</v>
      </c>
      <c r="I2239" s="266" t="s">
        <v>12</v>
      </c>
      <c r="J2239" s="1"/>
    </row>
    <row r="2240" spans="1:10" x14ac:dyDescent="0.25">
      <c r="A2240" s="269"/>
      <c r="B2240" s="283" t="s">
        <v>1794</v>
      </c>
      <c r="C2240" s="556" t="s">
        <v>3421</v>
      </c>
      <c r="D2240" s="266" t="s">
        <v>32</v>
      </c>
      <c r="E2240" s="310">
        <v>5564</v>
      </c>
      <c r="F2240" s="42">
        <v>41791</v>
      </c>
      <c r="G2240" s="326">
        <v>5564</v>
      </c>
      <c r="H2240" s="322">
        <f t="shared" si="34"/>
        <v>0</v>
      </c>
      <c r="I2240" s="266" t="s">
        <v>12</v>
      </c>
      <c r="J2240" s="1"/>
    </row>
    <row r="2241" spans="1:10" x14ac:dyDescent="0.25">
      <c r="A2241" s="269"/>
      <c r="B2241" s="283" t="s">
        <v>1795</v>
      </c>
      <c r="C2241" s="556" t="s">
        <v>3421</v>
      </c>
      <c r="D2241" s="266" t="s">
        <v>136</v>
      </c>
      <c r="E2241" s="310">
        <v>630</v>
      </c>
      <c r="F2241" s="39">
        <v>41790</v>
      </c>
      <c r="G2241" s="52">
        <v>630</v>
      </c>
      <c r="H2241" s="322">
        <f t="shared" si="34"/>
        <v>0</v>
      </c>
      <c r="I2241" s="266"/>
      <c r="J2241" s="1"/>
    </row>
    <row r="2242" spans="1:10" x14ac:dyDescent="0.25">
      <c r="A2242" s="269"/>
      <c r="B2242" s="283" t="s">
        <v>1796</v>
      </c>
      <c r="C2242" s="556" t="s">
        <v>3421</v>
      </c>
      <c r="D2242" s="266" t="s">
        <v>260</v>
      </c>
      <c r="E2242" s="310">
        <v>2980</v>
      </c>
      <c r="F2242" s="39">
        <v>41790</v>
      </c>
      <c r="G2242" s="52">
        <v>2980</v>
      </c>
      <c r="H2242" s="322">
        <f t="shared" si="34"/>
        <v>0</v>
      </c>
      <c r="I2242" s="266" t="s">
        <v>3451</v>
      </c>
      <c r="J2242" s="1"/>
    </row>
    <row r="2243" spans="1:10" x14ac:dyDescent="0.25">
      <c r="A2243" s="269"/>
      <c r="B2243" s="283" t="s">
        <v>1797</v>
      </c>
      <c r="C2243" s="556" t="s">
        <v>3421</v>
      </c>
      <c r="D2243" s="266" t="s">
        <v>92</v>
      </c>
      <c r="E2243" s="310">
        <v>1497.5</v>
      </c>
      <c r="F2243" s="39">
        <v>41790</v>
      </c>
      <c r="G2243" s="52">
        <v>1497.5</v>
      </c>
      <c r="H2243" s="322">
        <f t="shared" si="34"/>
        <v>0</v>
      </c>
      <c r="I2243" s="266" t="s">
        <v>30</v>
      </c>
      <c r="J2243" s="1"/>
    </row>
    <row r="2244" spans="1:10" x14ac:dyDescent="0.25">
      <c r="A2244" s="269"/>
      <c r="B2244" s="283" t="s">
        <v>1798</v>
      </c>
      <c r="C2244" s="556" t="s">
        <v>3421</v>
      </c>
      <c r="D2244" s="266" t="s">
        <v>248</v>
      </c>
      <c r="E2244" s="310">
        <v>447</v>
      </c>
      <c r="F2244" s="39">
        <v>41790</v>
      </c>
      <c r="G2244" s="52">
        <v>447</v>
      </c>
      <c r="H2244" s="322">
        <f t="shared" si="34"/>
        <v>0</v>
      </c>
      <c r="I2244" s="266" t="s">
        <v>30</v>
      </c>
      <c r="J2244" s="1"/>
    </row>
    <row r="2245" spans="1:10" x14ac:dyDescent="0.25">
      <c r="A2245" s="269"/>
      <c r="B2245" s="283" t="s">
        <v>1799</v>
      </c>
      <c r="C2245" s="556" t="s">
        <v>3421</v>
      </c>
      <c r="D2245" s="266" t="s">
        <v>215</v>
      </c>
      <c r="E2245" s="310">
        <v>275</v>
      </c>
      <c r="F2245" s="39">
        <v>41790</v>
      </c>
      <c r="G2245" s="52">
        <v>275</v>
      </c>
      <c r="H2245" s="322">
        <f t="shared" si="34"/>
        <v>0</v>
      </c>
      <c r="I2245" s="266"/>
      <c r="J2245" s="1"/>
    </row>
    <row r="2246" spans="1:10" x14ac:dyDescent="0.25">
      <c r="A2246" s="269"/>
      <c r="B2246" s="283" t="s">
        <v>1800</v>
      </c>
      <c r="C2246" s="556" t="s">
        <v>3421</v>
      </c>
      <c r="D2246" s="266" t="s">
        <v>144</v>
      </c>
      <c r="E2246" s="310">
        <v>4600</v>
      </c>
      <c r="F2246" s="42">
        <v>41791</v>
      </c>
      <c r="G2246" s="326">
        <v>4600</v>
      </c>
      <c r="H2246" s="322">
        <f t="shared" si="34"/>
        <v>0</v>
      </c>
      <c r="I2246" s="266" t="s">
        <v>3443</v>
      </c>
      <c r="J2246" s="1"/>
    </row>
    <row r="2247" spans="1:10" x14ac:dyDescent="0.25">
      <c r="A2247" s="269"/>
      <c r="B2247" s="283" t="s">
        <v>1801</v>
      </c>
      <c r="C2247" s="556" t="s">
        <v>3421</v>
      </c>
      <c r="D2247" s="266" t="s">
        <v>959</v>
      </c>
      <c r="E2247" s="310">
        <v>4172.5</v>
      </c>
      <c r="F2247" s="42">
        <v>41791</v>
      </c>
      <c r="G2247" s="326">
        <v>4172.5</v>
      </c>
      <c r="H2247" s="322">
        <f t="shared" si="34"/>
        <v>0</v>
      </c>
      <c r="I2247" s="266" t="s">
        <v>3443</v>
      </c>
      <c r="J2247" s="1"/>
    </row>
    <row r="2248" spans="1:10" x14ac:dyDescent="0.25">
      <c r="A2248" s="269"/>
      <c r="B2248" s="283" t="s">
        <v>1802</v>
      </c>
      <c r="C2248" s="556" t="s">
        <v>3421</v>
      </c>
      <c r="D2248" s="266" t="s">
        <v>133</v>
      </c>
      <c r="E2248" s="310">
        <v>42652.5</v>
      </c>
      <c r="F2248" s="43" t="s">
        <v>3452</v>
      </c>
      <c r="G2248" s="326">
        <v>42652.5</v>
      </c>
      <c r="H2248" s="322">
        <f t="shared" si="34"/>
        <v>0</v>
      </c>
      <c r="I2248" s="266"/>
      <c r="J2248" s="1"/>
    </row>
    <row r="2249" spans="1:10" x14ac:dyDescent="0.25">
      <c r="A2249" s="269"/>
      <c r="B2249" s="283" t="s">
        <v>1803</v>
      </c>
      <c r="C2249" s="556" t="s">
        <v>3421</v>
      </c>
      <c r="D2249" s="266" t="s">
        <v>186</v>
      </c>
      <c r="E2249" s="310">
        <v>8690.5</v>
      </c>
      <c r="F2249" s="42">
        <v>41792</v>
      </c>
      <c r="G2249" s="326">
        <v>8690.5</v>
      </c>
      <c r="H2249" s="322">
        <f t="shared" si="34"/>
        <v>0</v>
      </c>
      <c r="I2249" s="266"/>
      <c r="J2249" s="1"/>
    </row>
    <row r="2250" spans="1:10" x14ac:dyDescent="0.25">
      <c r="A2250" s="269"/>
      <c r="B2250" s="283" t="s">
        <v>1804</v>
      </c>
      <c r="C2250" s="556" t="s">
        <v>3421</v>
      </c>
      <c r="D2250" s="266" t="s">
        <v>349</v>
      </c>
      <c r="E2250" s="310">
        <v>3102</v>
      </c>
      <c r="F2250" s="42">
        <v>41792</v>
      </c>
      <c r="G2250" s="326">
        <v>3102</v>
      </c>
      <c r="H2250" s="322">
        <f t="shared" si="34"/>
        <v>0</v>
      </c>
      <c r="I2250" s="266" t="s">
        <v>21</v>
      </c>
      <c r="J2250" s="1"/>
    </row>
    <row r="2251" spans="1:10" x14ac:dyDescent="0.25">
      <c r="A2251" s="269"/>
      <c r="B2251" s="283" t="s">
        <v>1805</v>
      </c>
      <c r="C2251" s="556" t="s">
        <v>3421</v>
      </c>
      <c r="D2251" s="266" t="s">
        <v>136</v>
      </c>
      <c r="E2251" s="310">
        <v>2835</v>
      </c>
      <c r="F2251" s="39">
        <v>41790</v>
      </c>
      <c r="G2251" s="52">
        <v>2835</v>
      </c>
      <c r="H2251" s="322">
        <f t="shared" si="34"/>
        <v>0</v>
      </c>
      <c r="I2251" s="266"/>
      <c r="J2251" s="1"/>
    </row>
    <row r="2252" spans="1:10" x14ac:dyDescent="0.25">
      <c r="A2252" s="269"/>
      <c r="B2252" s="283" t="s">
        <v>1807</v>
      </c>
      <c r="C2252" s="556" t="s">
        <v>3421</v>
      </c>
      <c r="D2252" s="266" t="s">
        <v>233</v>
      </c>
      <c r="E2252" s="310">
        <v>2197</v>
      </c>
      <c r="F2252" s="42">
        <v>41792</v>
      </c>
      <c r="G2252" s="326">
        <v>2197</v>
      </c>
      <c r="H2252" s="322">
        <f t="shared" si="34"/>
        <v>0</v>
      </c>
      <c r="I2252" s="266" t="s">
        <v>21</v>
      </c>
      <c r="J2252" s="1"/>
    </row>
    <row r="2253" spans="1:10" x14ac:dyDescent="0.25">
      <c r="A2253" s="269"/>
      <c r="B2253" s="283" t="s">
        <v>1808</v>
      </c>
      <c r="C2253" s="556" t="s">
        <v>3421</v>
      </c>
      <c r="D2253" s="266" t="s">
        <v>8</v>
      </c>
      <c r="E2253" s="310">
        <v>431</v>
      </c>
      <c r="F2253" s="39">
        <v>41790</v>
      </c>
      <c r="G2253" s="52">
        <v>431</v>
      </c>
      <c r="H2253" s="322">
        <f t="shared" si="34"/>
        <v>0</v>
      </c>
      <c r="I2253" s="266"/>
      <c r="J2253" s="1"/>
    </row>
    <row r="2254" spans="1:10" x14ac:dyDescent="0.25">
      <c r="A2254" s="269"/>
      <c r="B2254" s="283" t="s">
        <v>1809</v>
      </c>
      <c r="C2254" s="556" t="s">
        <v>3421</v>
      </c>
      <c r="D2254" s="266" t="s">
        <v>99</v>
      </c>
      <c r="E2254" s="310">
        <v>2857.5</v>
      </c>
      <c r="F2254" s="42">
        <v>41792</v>
      </c>
      <c r="G2254" s="326">
        <v>2857.5</v>
      </c>
      <c r="H2254" s="322">
        <f t="shared" si="34"/>
        <v>0</v>
      </c>
      <c r="I2254" s="266" t="s">
        <v>21</v>
      </c>
      <c r="J2254" s="1"/>
    </row>
    <row r="2255" spans="1:10" x14ac:dyDescent="0.25">
      <c r="A2255" s="269"/>
      <c r="B2255" s="283" t="s">
        <v>1810</v>
      </c>
      <c r="C2255" s="556" t="s">
        <v>3421</v>
      </c>
      <c r="D2255" s="266" t="s">
        <v>3453</v>
      </c>
      <c r="E2255" s="310">
        <v>1259</v>
      </c>
      <c r="F2255" s="42">
        <v>41792</v>
      </c>
      <c r="G2255" s="326">
        <v>1259</v>
      </c>
      <c r="H2255" s="322">
        <f t="shared" si="34"/>
        <v>0</v>
      </c>
      <c r="I2255" s="266" t="s">
        <v>21</v>
      </c>
      <c r="J2255" s="1"/>
    </row>
    <row r="2256" spans="1:10" x14ac:dyDescent="0.25">
      <c r="A2256" s="269"/>
      <c r="B2256" s="283" t="s">
        <v>1811</v>
      </c>
      <c r="C2256" s="556" t="s">
        <v>3421</v>
      </c>
      <c r="D2256" s="266" t="s">
        <v>163</v>
      </c>
      <c r="E2256" s="310">
        <v>784.5</v>
      </c>
      <c r="F2256" s="39">
        <v>41790</v>
      </c>
      <c r="G2256" s="52">
        <v>784.5</v>
      </c>
      <c r="H2256" s="322">
        <f t="shared" si="34"/>
        <v>0</v>
      </c>
      <c r="I2256" s="266"/>
      <c r="J2256" s="1"/>
    </row>
    <row r="2257" spans="1:10" x14ac:dyDescent="0.25">
      <c r="A2257" s="269"/>
      <c r="B2257" s="283" t="s">
        <v>1812</v>
      </c>
      <c r="C2257" s="556" t="s">
        <v>3421</v>
      </c>
      <c r="D2257" s="266" t="s">
        <v>80</v>
      </c>
      <c r="E2257" s="310">
        <v>3439</v>
      </c>
      <c r="F2257" s="42">
        <v>41792</v>
      </c>
      <c r="G2257" s="326">
        <v>3439</v>
      </c>
      <c r="H2257" s="322">
        <f t="shared" si="34"/>
        <v>0</v>
      </c>
      <c r="I2257" s="266" t="s">
        <v>21</v>
      </c>
      <c r="J2257" s="1"/>
    </row>
    <row r="2258" spans="1:10" x14ac:dyDescent="0.25">
      <c r="A2258" s="269"/>
      <c r="B2258" s="283" t="s">
        <v>1813</v>
      </c>
      <c r="C2258" s="556" t="s">
        <v>3421</v>
      </c>
      <c r="D2258" s="266" t="s">
        <v>78</v>
      </c>
      <c r="E2258" s="310">
        <v>6623</v>
      </c>
      <c r="F2258" s="42">
        <v>41792</v>
      </c>
      <c r="G2258" s="326">
        <v>6623</v>
      </c>
      <c r="H2258" s="322">
        <f t="shared" si="34"/>
        <v>0</v>
      </c>
      <c r="I2258" s="266" t="s">
        <v>21</v>
      </c>
      <c r="J2258" s="1"/>
    </row>
    <row r="2259" spans="1:10" x14ac:dyDescent="0.25">
      <c r="A2259" s="269"/>
      <c r="B2259" s="283" t="s">
        <v>1814</v>
      </c>
      <c r="C2259" s="556" t="s">
        <v>3421</v>
      </c>
      <c r="D2259" s="273" t="s">
        <v>152</v>
      </c>
      <c r="E2259" s="318">
        <v>0</v>
      </c>
      <c r="F2259" s="557" t="s">
        <v>3454</v>
      </c>
      <c r="G2259" s="326"/>
      <c r="H2259" s="322">
        <f t="shared" si="34"/>
        <v>0</v>
      </c>
      <c r="I2259" s="266" t="s">
        <v>21</v>
      </c>
      <c r="J2259" s="1"/>
    </row>
    <row r="2260" spans="1:10" x14ac:dyDescent="0.25">
      <c r="A2260" s="269"/>
      <c r="B2260" s="283" t="s">
        <v>1815</v>
      </c>
      <c r="C2260" s="556" t="s">
        <v>3421</v>
      </c>
      <c r="D2260" s="266" t="s">
        <v>63</v>
      </c>
      <c r="E2260" s="310">
        <v>2462</v>
      </c>
      <c r="F2260" s="42">
        <v>41792</v>
      </c>
      <c r="G2260" s="326">
        <v>2462</v>
      </c>
      <c r="H2260" s="322">
        <f t="shared" si="34"/>
        <v>0</v>
      </c>
      <c r="I2260" s="266" t="s">
        <v>21</v>
      </c>
      <c r="J2260" s="1"/>
    </row>
    <row r="2261" spans="1:10" x14ac:dyDescent="0.25">
      <c r="A2261" s="269"/>
      <c r="B2261" s="283" t="s">
        <v>1816</v>
      </c>
      <c r="C2261" s="556" t="s">
        <v>3421</v>
      </c>
      <c r="D2261" s="266" t="s">
        <v>62</v>
      </c>
      <c r="E2261" s="310">
        <v>22281</v>
      </c>
      <c r="F2261" s="42">
        <v>41792</v>
      </c>
      <c r="G2261" s="326">
        <v>22281</v>
      </c>
      <c r="H2261" s="322">
        <f t="shared" si="34"/>
        <v>0</v>
      </c>
      <c r="I2261" s="266" t="s">
        <v>65</v>
      </c>
      <c r="J2261" s="1"/>
    </row>
    <row r="2262" spans="1:10" x14ac:dyDescent="0.25">
      <c r="A2262" s="269"/>
      <c r="B2262" s="283" t="s">
        <v>1817</v>
      </c>
      <c r="C2262" s="556" t="s">
        <v>3421</v>
      </c>
      <c r="D2262" s="266" t="s">
        <v>68</v>
      </c>
      <c r="E2262" s="310">
        <v>3358</v>
      </c>
      <c r="F2262" s="42">
        <v>41792</v>
      </c>
      <c r="G2262" s="326">
        <v>3358</v>
      </c>
      <c r="H2262" s="322">
        <f t="shared" si="34"/>
        <v>0</v>
      </c>
      <c r="I2262" s="266" t="s">
        <v>65</v>
      </c>
      <c r="J2262" s="1"/>
    </row>
    <row r="2263" spans="1:10" x14ac:dyDescent="0.25">
      <c r="A2263" s="269"/>
      <c r="B2263" s="283" t="s">
        <v>1818</v>
      </c>
      <c r="C2263" s="556" t="s">
        <v>3421</v>
      </c>
      <c r="D2263" s="266" t="s">
        <v>2441</v>
      </c>
      <c r="E2263" s="310">
        <v>11167</v>
      </c>
      <c r="F2263" s="42">
        <v>41792</v>
      </c>
      <c r="G2263" s="326">
        <v>11167</v>
      </c>
      <c r="H2263" s="322">
        <f t="shared" si="34"/>
        <v>0</v>
      </c>
      <c r="I2263" s="266" t="s">
        <v>65</v>
      </c>
      <c r="J2263" s="1"/>
    </row>
    <row r="2264" spans="1:10" x14ac:dyDescent="0.25">
      <c r="A2264" s="269"/>
      <c r="B2264" s="283" t="s">
        <v>1819</v>
      </c>
      <c r="C2264" s="556" t="s">
        <v>3421</v>
      </c>
      <c r="D2264" s="266" t="s">
        <v>371</v>
      </c>
      <c r="E2264" s="310">
        <v>10045</v>
      </c>
      <c r="F2264" s="42">
        <v>41792</v>
      </c>
      <c r="G2264" s="326">
        <v>10045</v>
      </c>
      <c r="H2264" s="322">
        <f t="shared" si="34"/>
        <v>0</v>
      </c>
      <c r="I2264" s="266" t="s">
        <v>65</v>
      </c>
      <c r="J2264" s="1"/>
    </row>
    <row r="2265" spans="1:10" x14ac:dyDescent="0.25">
      <c r="A2265" s="269"/>
      <c r="B2265" s="283"/>
      <c r="C2265" s="556"/>
      <c r="D2265" s="20"/>
      <c r="E2265" s="544"/>
      <c r="F2265" s="53"/>
      <c r="G2265" s="52"/>
      <c r="H2265" s="322">
        <f t="shared" si="34"/>
        <v>0</v>
      </c>
      <c r="I2265" s="20"/>
      <c r="J2265" s="1"/>
    </row>
    <row r="2266" spans="1:10" x14ac:dyDescent="0.25">
      <c r="A2266" s="269"/>
      <c r="B2266" s="264"/>
      <c r="C2266" s="522"/>
      <c r="D2266" s="20"/>
      <c r="E2266" s="544"/>
      <c r="F2266" s="53"/>
      <c r="G2266" s="52"/>
      <c r="H2266" s="322">
        <f t="shared" si="34"/>
        <v>0</v>
      </c>
      <c r="I2266" s="20"/>
      <c r="J2266" s="1"/>
    </row>
    <row r="2267" spans="1:10" x14ac:dyDescent="0.25">
      <c r="A2267" s="269"/>
      <c r="B2267" s="264"/>
      <c r="C2267" s="522"/>
      <c r="D2267" s="20"/>
      <c r="E2267" s="544"/>
      <c r="F2267" s="53"/>
      <c r="G2267" s="52"/>
      <c r="H2267" s="322">
        <f t="shared" si="34"/>
        <v>0</v>
      </c>
      <c r="I2267" s="20"/>
      <c r="J2267" s="1"/>
    </row>
    <row r="2268" spans="1:10" x14ac:dyDescent="0.25">
      <c r="A2268" s="269"/>
      <c r="B2268" s="264"/>
      <c r="C2268" s="522"/>
      <c r="D2268" s="20"/>
      <c r="E2268" s="544"/>
      <c r="F2268" s="53"/>
      <c r="G2268" s="52"/>
      <c r="H2268" s="322">
        <f t="shared" si="34"/>
        <v>0</v>
      </c>
      <c r="I2268" s="20"/>
      <c r="J2268" s="1"/>
    </row>
    <row r="2269" spans="1:10" x14ac:dyDescent="0.25">
      <c r="A2269" s="269"/>
      <c r="B2269" s="264"/>
      <c r="C2269" s="522"/>
      <c r="D2269" s="20"/>
      <c r="E2269" s="315"/>
      <c r="F2269" s="53"/>
      <c r="G2269" s="52"/>
      <c r="H2269" s="322">
        <f t="shared" si="34"/>
        <v>0</v>
      </c>
      <c r="I2269" s="20"/>
      <c r="J2269" s="1"/>
    </row>
    <row r="2270" spans="1:10" x14ac:dyDescent="0.25">
      <c r="A2270" s="269"/>
      <c r="B2270" s="264"/>
      <c r="C2270" s="522"/>
      <c r="D2270" s="20" t="s">
        <v>1918</v>
      </c>
      <c r="E2270" s="315"/>
      <c r="F2270" s="53"/>
      <c r="G2270" s="52"/>
      <c r="H2270" s="98">
        <f t="shared" si="34"/>
        <v>0</v>
      </c>
      <c r="I2270" s="20"/>
      <c r="J2270" s="1"/>
    </row>
    <row r="2271" spans="1:10" x14ac:dyDescent="0.25">
      <c r="A2271" s="269"/>
      <c r="B2271" s="264"/>
      <c r="C2271" s="270"/>
      <c r="D2271" s="37" t="s">
        <v>1918</v>
      </c>
      <c r="E2271" s="38"/>
      <c r="F2271" s="436"/>
      <c r="G2271" s="38"/>
      <c r="H2271" s="331">
        <f t="shared" si="34"/>
        <v>0</v>
      </c>
    </row>
    <row r="2272" spans="1:10" ht="15.75" x14ac:dyDescent="0.25">
      <c r="A2272" s="269"/>
      <c r="B2272" s="264"/>
      <c r="C2272" s="283"/>
      <c r="D2272" s="473"/>
      <c r="E2272" s="40"/>
      <c r="F2272" s="439"/>
      <c r="G2272" s="40"/>
      <c r="H2272" s="331">
        <f t="shared" si="34"/>
        <v>0</v>
      </c>
    </row>
    <row r="2273" spans="1:9" ht="15.75" x14ac:dyDescent="0.25">
      <c r="A2273" s="269"/>
      <c r="B2273" s="264"/>
      <c r="C2273" s="283"/>
      <c r="D2273" s="473"/>
      <c r="E2273" s="40"/>
      <c r="F2273" s="439"/>
      <c r="G2273" s="40"/>
      <c r="H2273" s="331">
        <f t="shared" si="34"/>
        <v>0</v>
      </c>
    </row>
    <row r="2274" spans="1:9" ht="15.75" thickBot="1" x14ac:dyDescent="0.3">
      <c r="D2274" s="476"/>
      <c r="E2274" s="58"/>
      <c r="F2274" s="477"/>
      <c r="G2274" s="478"/>
      <c r="H2274" s="479"/>
    </row>
    <row r="2275" spans="1:9" ht="15.75" thickTop="1" x14ac:dyDescent="0.25">
      <c r="A2275" s="480"/>
      <c r="B2275" s="481"/>
      <c r="C2275" s="482"/>
      <c r="D2275" s="141"/>
      <c r="E2275" s="483">
        <f>SUM(E4:E2274)</f>
        <v>32969820.159999963</v>
      </c>
      <c r="F2275" s="484"/>
      <c r="G2275" s="485">
        <f>SUM(G4:G2273)</f>
        <v>26425987.889999971</v>
      </c>
      <c r="H2275" s="486"/>
    </row>
    <row r="2276" spans="1:9" ht="15.75" thickBot="1" x14ac:dyDescent="0.3">
      <c r="A2276" s="480"/>
      <c r="B2276" s="481"/>
      <c r="C2276" s="482"/>
      <c r="D2276" s="141"/>
      <c r="E2276" s="487"/>
      <c r="F2276" s="484"/>
      <c r="G2276" s="488"/>
      <c r="H2276" s="486"/>
    </row>
    <row r="2277" spans="1:9" x14ac:dyDescent="0.25">
      <c r="A2277" s="480"/>
      <c r="B2277" s="481"/>
      <c r="C2277" s="482"/>
      <c r="D2277" s="141"/>
      <c r="E2277" s="141"/>
      <c r="F2277" s="484"/>
      <c r="G2277" s="489"/>
      <c r="H2277" s="486"/>
    </row>
    <row r="2278" spans="1:9" ht="31.5" x14ac:dyDescent="0.25">
      <c r="A2278" s="480"/>
      <c r="B2278" s="481"/>
      <c r="C2278" s="482"/>
      <c r="D2278" s="32"/>
      <c r="E2278" s="490" t="s">
        <v>749</v>
      </c>
      <c r="F2278" s="484"/>
      <c r="G2278" s="491" t="s">
        <v>750</v>
      </c>
      <c r="H2278" s="486"/>
    </row>
    <row r="2279" spans="1:9" x14ac:dyDescent="0.25">
      <c r="A2279" s="480"/>
      <c r="B2279" s="481"/>
      <c r="C2279" s="482"/>
      <c r="D2279" s="141"/>
      <c r="E2279" s="141"/>
      <c r="F2279" s="484"/>
      <c r="G2279" s="489"/>
      <c r="H2279" s="486"/>
      <c r="I2279" s="21"/>
    </row>
    <row r="2280" spans="1:9" x14ac:dyDescent="0.25">
      <c r="A2280" s="480"/>
      <c r="B2280" s="481"/>
      <c r="C2280" s="482"/>
      <c r="D2280" s="141"/>
      <c r="E2280" s="141"/>
      <c r="F2280" s="484"/>
      <c r="G2280" s="489"/>
      <c r="H2280" s="486"/>
      <c r="I2280" s="21"/>
    </row>
    <row r="2281" spans="1:9" x14ac:dyDescent="0.25">
      <c r="A2281" s="480"/>
      <c r="B2281" s="481"/>
      <c r="C2281" s="482"/>
      <c r="D2281" s="141"/>
      <c r="E2281" s="141"/>
      <c r="F2281" s="484"/>
      <c r="G2281" s="489"/>
      <c r="H2281" s="486"/>
      <c r="I2281" s="21"/>
    </row>
    <row r="2282" spans="1:9" ht="21" x14ac:dyDescent="0.35">
      <c r="A2282" s="480"/>
      <c r="B2282" s="481"/>
      <c r="C2282" s="482"/>
      <c r="D2282" s="141"/>
      <c r="E2282" s="577">
        <f>E2275-G2275</f>
        <v>6543832.2699999921</v>
      </c>
      <c r="F2282" s="578"/>
      <c r="G2282" s="578"/>
      <c r="H2282" s="486"/>
      <c r="I2282" s="21"/>
    </row>
    <row r="2283" spans="1:9" x14ac:dyDescent="0.25">
      <c r="A2283" s="480"/>
      <c r="B2283" s="481"/>
      <c r="C2283" s="482"/>
      <c r="D2283" s="141"/>
      <c r="E2283" s="141"/>
      <c r="F2283" s="484"/>
      <c r="G2283" s="489"/>
      <c r="H2283" s="486"/>
      <c r="I2283" s="21"/>
    </row>
    <row r="2284" spans="1:9" ht="18.75" x14ac:dyDescent="0.3">
      <c r="A2284" s="480"/>
      <c r="B2284" s="481"/>
      <c r="C2284" s="482"/>
      <c r="D2284" s="141"/>
      <c r="E2284" s="595" t="s">
        <v>2591</v>
      </c>
      <c r="F2284" s="595"/>
      <c r="G2284" s="595"/>
      <c r="H2284" s="486"/>
      <c r="I2284" s="21"/>
    </row>
    <row r="2285" spans="1:9" x14ac:dyDescent="0.25">
      <c r="A2285" s="480"/>
      <c r="B2285" s="481"/>
      <c r="C2285" s="482"/>
      <c r="D2285" s="141"/>
      <c r="E2285" s="141"/>
      <c r="F2285" s="484"/>
      <c r="G2285" s="489"/>
      <c r="H2285" s="486"/>
      <c r="I2285" s="21"/>
    </row>
    <row r="2286" spans="1:9" x14ac:dyDescent="0.25">
      <c r="A2286" s="480"/>
      <c r="B2286" s="481"/>
      <c r="C2286" s="482"/>
      <c r="D2286" s="141"/>
      <c r="E2286" s="141"/>
      <c r="F2286" s="484"/>
      <c r="G2286" s="489"/>
      <c r="H2286" s="486"/>
      <c r="I2286" s="21"/>
    </row>
    <row r="2287" spans="1:9" x14ac:dyDescent="0.25">
      <c r="A2287" s="480"/>
      <c r="B2287" s="481"/>
      <c r="C2287" s="482"/>
      <c r="D2287" s="141"/>
      <c r="E2287" s="141"/>
      <c r="F2287" s="484"/>
      <c r="G2287" s="489"/>
      <c r="H2287" s="486"/>
      <c r="I2287" s="21"/>
    </row>
  </sheetData>
  <mergeCells count="3">
    <mergeCell ref="A1:F1"/>
    <mergeCell ref="E2282:G2282"/>
    <mergeCell ref="E2284:G228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179"/>
  <sheetViews>
    <sheetView topLeftCell="A1532" workbookViewId="0">
      <selection activeCell="E1555" sqref="E1555"/>
    </sheetView>
  </sheetViews>
  <sheetFormatPr baseColWidth="10" defaultRowHeight="15" x14ac:dyDescent="0.25"/>
  <cols>
    <col min="1" max="1" width="11.28515625" style="474" customWidth="1"/>
    <col min="2" max="2" width="9.28515625" style="100" customWidth="1"/>
    <col min="3" max="3" width="5.5703125" style="475" customWidth="1"/>
    <col min="4" max="4" width="30.85546875" style="21" customWidth="1"/>
    <col min="5" max="5" width="14.7109375" style="21" customWidth="1"/>
    <col min="6" max="6" width="22" style="492" customWidth="1"/>
    <col min="7" max="7" width="15.42578125" style="493" bestFit="1" customWidth="1"/>
    <col min="8" max="8" width="15.28515625" style="31" customWidth="1"/>
    <col min="9" max="9" width="11.42578125" style="32"/>
    <col min="10" max="16384" width="11.42578125" style="21"/>
  </cols>
  <sheetData>
    <row r="1" spans="1:9" ht="18.75" x14ac:dyDescent="0.3">
      <c r="A1" s="589" t="s">
        <v>3474</v>
      </c>
      <c r="B1" s="589"/>
      <c r="C1" s="589"/>
      <c r="D1" s="589"/>
      <c r="E1" s="589"/>
      <c r="F1" s="589"/>
      <c r="G1" s="253"/>
      <c r="H1" s="254"/>
    </row>
    <row r="2" spans="1:9" ht="35.25" thickBot="1" x14ac:dyDescent="0.35">
      <c r="A2" s="255" t="s">
        <v>1</v>
      </c>
      <c r="B2" s="256" t="s">
        <v>2</v>
      </c>
      <c r="C2" s="257"/>
      <c r="D2" s="258" t="s">
        <v>1135</v>
      </c>
      <c r="E2" s="259" t="s">
        <v>4</v>
      </c>
      <c r="F2" s="10" t="s">
        <v>5</v>
      </c>
      <c r="G2" s="419" t="s">
        <v>6</v>
      </c>
      <c r="H2" s="420" t="s">
        <v>7</v>
      </c>
    </row>
    <row r="3" spans="1:9" ht="15.75" thickTop="1" x14ac:dyDescent="0.25">
      <c r="A3" s="263">
        <v>41791</v>
      </c>
      <c r="B3" s="264" t="s">
        <v>1820</v>
      </c>
      <c r="C3" s="558" t="s">
        <v>3421</v>
      </c>
      <c r="D3" s="266" t="s">
        <v>59</v>
      </c>
      <c r="E3" s="310">
        <v>21035</v>
      </c>
      <c r="F3" s="39">
        <v>41796</v>
      </c>
      <c r="G3" s="52">
        <v>21035</v>
      </c>
      <c r="H3" s="449">
        <f>E3-G3</f>
        <v>0</v>
      </c>
      <c r="I3" s="266" t="s">
        <v>217</v>
      </c>
    </row>
    <row r="4" spans="1:9" x14ac:dyDescent="0.25">
      <c r="A4" s="269"/>
      <c r="B4" s="270" t="s">
        <v>1821</v>
      </c>
      <c r="C4" s="558" t="s">
        <v>3421</v>
      </c>
      <c r="D4" s="266" t="s">
        <v>106</v>
      </c>
      <c r="E4" s="310">
        <v>60746.5</v>
      </c>
      <c r="F4" s="39">
        <v>41795</v>
      </c>
      <c r="G4" s="52">
        <v>60746.5</v>
      </c>
      <c r="H4" s="98">
        <f>E4-G4</f>
        <v>0</v>
      </c>
      <c r="I4" s="66" t="s">
        <v>162</v>
      </c>
    </row>
    <row r="5" spans="1:9" x14ac:dyDescent="0.25">
      <c r="A5" s="272"/>
      <c r="B5" s="270" t="s">
        <v>1822</v>
      </c>
      <c r="C5" s="558" t="s">
        <v>3421</v>
      </c>
      <c r="D5" s="266" t="s">
        <v>14</v>
      </c>
      <c r="E5" s="310">
        <v>14848</v>
      </c>
      <c r="F5" s="39">
        <v>41791</v>
      </c>
      <c r="G5" s="52">
        <v>14848</v>
      </c>
      <c r="H5" s="98">
        <f t="shared" ref="H5:H68" si="0">E5-G5</f>
        <v>0</v>
      </c>
      <c r="I5" s="266" t="s">
        <v>12</v>
      </c>
    </row>
    <row r="6" spans="1:9" x14ac:dyDescent="0.25">
      <c r="A6" s="272"/>
      <c r="B6" s="270" t="s">
        <v>1823</v>
      </c>
      <c r="C6" s="558" t="s">
        <v>3421</v>
      </c>
      <c r="D6" s="266" t="s">
        <v>106</v>
      </c>
      <c r="E6" s="310">
        <v>10200</v>
      </c>
      <c r="F6" s="39">
        <v>41795</v>
      </c>
      <c r="G6" s="52">
        <v>10200</v>
      </c>
      <c r="H6" s="98">
        <f t="shared" si="0"/>
        <v>0</v>
      </c>
      <c r="I6" s="266" t="s">
        <v>12</v>
      </c>
    </row>
    <row r="7" spans="1:9" x14ac:dyDescent="0.25">
      <c r="A7" s="269"/>
      <c r="B7" s="270" t="s">
        <v>1824</v>
      </c>
      <c r="C7" s="558" t="s">
        <v>3421</v>
      </c>
      <c r="D7" s="266" t="s">
        <v>116</v>
      </c>
      <c r="E7" s="310">
        <v>1933</v>
      </c>
      <c r="F7" s="39">
        <v>41791</v>
      </c>
      <c r="G7" s="52">
        <v>1933</v>
      </c>
      <c r="H7" s="98">
        <f t="shared" si="0"/>
        <v>0</v>
      </c>
      <c r="I7" s="66"/>
    </row>
    <row r="8" spans="1:9" x14ac:dyDescent="0.25">
      <c r="A8" s="269"/>
      <c r="B8" s="270" t="s">
        <v>1826</v>
      </c>
      <c r="C8" s="558" t="s">
        <v>3421</v>
      </c>
      <c r="D8" s="266" t="s">
        <v>11</v>
      </c>
      <c r="E8" s="310">
        <v>39210.5</v>
      </c>
      <c r="F8" s="39">
        <v>41808</v>
      </c>
      <c r="G8" s="52">
        <v>39210.5</v>
      </c>
      <c r="H8" s="98">
        <f t="shared" si="0"/>
        <v>0</v>
      </c>
      <c r="I8" s="266" t="s">
        <v>12</v>
      </c>
    </row>
    <row r="9" spans="1:9" x14ac:dyDescent="0.25">
      <c r="A9" s="269"/>
      <c r="B9" s="270" t="s">
        <v>1827</v>
      </c>
      <c r="C9" s="558" t="s">
        <v>3421</v>
      </c>
      <c r="D9" s="266" t="s">
        <v>123</v>
      </c>
      <c r="E9" s="310">
        <v>1334</v>
      </c>
      <c r="F9" s="39">
        <v>41791</v>
      </c>
      <c r="G9" s="52">
        <v>1334</v>
      </c>
      <c r="H9" s="98">
        <f t="shared" si="0"/>
        <v>0</v>
      </c>
      <c r="I9" s="266"/>
    </row>
    <row r="10" spans="1:9" x14ac:dyDescent="0.25">
      <c r="A10" s="269"/>
      <c r="B10" s="270" t="s">
        <v>1828</v>
      </c>
      <c r="C10" s="558" t="s">
        <v>3421</v>
      </c>
      <c r="D10" s="266" t="s">
        <v>3136</v>
      </c>
      <c r="E10" s="310">
        <v>10525</v>
      </c>
      <c r="F10" s="39">
        <v>41791</v>
      </c>
      <c r="G10" s="52">
        <v>10525</v>
      </c>
      <c r="H10" s="98">
        <f t="shared" si="0"/>
        <v>0</v>
      </c>
      <c r="I10" s="266" t="s">
        <v>12</v>
      </c>
    </row>
    <row r="11" spans="1:9" x14ac:dyDescent="0.25">
      <c r="A11" s="269"/>
      <c r="B11" s="270" t="s">
        <v>1830</v>
      </c>
      <c r="C11" s="558" t="s">
        <v>3421</v>
      </c>
      <c r="D11" s="266" t="s">
        <v>55</v>
      </c>
      <c r="E11" s="310">
        <v>9937.5</v>
      </c>
      <c r="F11" s="39">
        <v>41791</v>
      </c>
      <c r="G11" s="52">
        <v>9937.5</v>
      </c>
      <c r="H11" s="98">
        <f t="shared" si="0"/>
        <v>0</v>
      </c>
      <c r="I11" s="266"/>
    </row>
    <row r="12" spans="1:9" x14ac:dyDescent="0.25">
      <c r="A12" s="269"/>
      <c r="B12" s="270" t="s">
        <v>1831</v>
      </c>
      <c r="C12" s="558" t="s">
        <v>3421</v>
      </c>
      <c r="D12" s="266" t="s">
        <v>8</v>
      </c>
      <c r="E12" s="310">
        <v>674</v>
      </c>
      <c r="F12" s="39">
        <v>41791</v>
      </c>
      <c r="G12" s="52">
        <v>674</v>
      </c>
      <c r="H12" s="98">
        <f t="shared" si="0"/>
        <v>0</v>
      </c>
      <c r="I12" s="266"/>
    </row>
    <row r="13" spans="1:9" x14ac:dyDescent="0.25">
      <c r="A13" s="269"/>
      <c r="B13" s="270" t="s">
        <v>1832</v>
      </c>
      <c r="C13" s="558" t="s">
        <v>3421</v>
      </c>
      <c r="D13" s="266" t="s">
        <v>36</v>
      </c>
      <c r="E13" s="310">
        <v>34473</v>
      </c>
      <c r="F13" s="55" t="s">
        <v>3475</v>
      </c>
      <c r="G13" s="52">
        <v>34473</v>
      </c>
      <c r="H13" s="98">
        <f t="shared" si="0"/>
        <v>0</v>
      </c>
      <c r="I13" s="266" t="s">
        <v>21</v>
      </c>
    </row>
    <row r="14" spans="1:9" x14ac:dyDescent="0.25">
      <c r="A14" s="269"/>
      <c r="B14" s="270" t="s">
        <v>1834</v>
      </c>
      <c r="C14" s="558" t="s">
        <v>3421</v>
      </c>
      <c r="D14" s="266" t="s">
        <v>8</v>
      </c>
      <c r="E14" s="310">
        <v>45</v>
      </c>
      <c r="F14" s="39">
        <v>41791</v>
      </c>
      <c r="G14" s="52">
        <v>45</v>
      </c>
      <c r="H14" s="98">
        <f t="shared" si="0"/>
        <v>0</v>
      </c>
      <c r="I14" s="266"/>
    </row>
    <row r="15" spans="1:9" x14ac:dyDescent="0.25">
      <c r="A15" s="269"/>
      <c r="B15" s="270" t="s">
        <v>1836</v>
      </c>
      <c r="C15" s="558" t="s">
        <v>3421</v>
      </c>
      <c r="D15" s="266" t="s">
        <v>119</v>
      </c>
      <c r="E15" s="310">
        <v>3081.6</v>
      </c>
      <c r="F15" s="63" t="s">
        <v>3476</v>
      </c>
      <c r="G15" s="52">
        <v>3081.6</v>
      </c>
      <c r="H15" s="98">
        <f t="shared" si="0"/>
        <v>0</v>
      </c>
      <c r="I15" s="266" t="s">
        <v>21</v>
      </c>
    </row>
    <row r="16" spans="1:9" x14ac:dyDescent="0.25">
      <c r="A16" s="269"/>
      <c r="B16" s="270" t="s">
        <v>1837</v>
      </c>
      <c r="C16" s="558" t="s">
        <v>3421</v>
      </c>
      <c r="D16" s="266" t="s">
        <v>8</v>
      </c>
      <c r="E16" s="310">
        <v>3917</v>
      </c>
      <c r="F16" s="39">
        <v>41791</v>
      </c>
      <c r="G16" s="52">
        <v>3917</v>
      </c>
      <c r="H16" s="98">
        <f t="shared" si="0"/>
        <v>0</v>
      </c>
      <c r="I16" s="266"/>
    </row>
    <row r="17" spans="1:9" x14ac:dyDescent="0.25">
      <c r="A17" s="269"/>
      <c r="B17" s="270" t="s">
        <v>1838</v>
      </c>
      <c r="C17" s="558" t="s">
        <v>3421</v>
      </c>
      <c r="D17" s="266" t="s">
        <v>503</v>
      </c>
      <c r="E17" s="310">
        <v>2922</v>
      </c>
      <c r="F17" s="39">
        <v>41792</v>
      </c>
      <c r="G17" s="52">
        <v>2922</v>
      </c>
      <c r="H17" s="98">
        <f t="shared" si="0"/>
        <v>0</v>
      </c>
      <c r="I17" s="266" t="s">
        <v>21</v>
      </c>
    </row>
    <row r="18" spans="1:9" x14ac:dyDescent="0.25">
      <c r="A18" s="269"/>
      <c r="B18" s="270" t="s">
        <v>1840</v>
      </c>
      <c r="C18" s="558" t="s">
        <v>3421</v>
      </c>
      <c r="D18" s="266" t="s">
        <v>36</v>
      </c>
      <c r="E18" s="310">
        <v>1897</v>
      </c>
      <c r="F18" s="39">
        <v>41792</v>
      </c>
      <c r="G18" s="52">
        <v>1897</v>
      </c>
      <c r="H18" s="98">
        <f t="shared" si="0"/>
        <v>0</v>
      </c>
      <c r="I18" s="266" t="s">
        <v>21</v>
      </c>
    </row>
    <row r="19" spans="1:9" x14ac:dyDescent="0.25">
      <c r="A19" s="269"/>
      <c r="B19" s="270" t="s">
        <v>1841</v>
      </c>
      <c r="C19" s="558" t="s">
        <v>3421</v>
      </c>
      <c r="D19" s="266" t="s">
        <v>188</v>
      </c>
      <c r="E19" s="310">
        <v>6818</v>
      </c>
      <c r="F19" s="39">
        <v>41792</v>
      </c>
      <c r="G19" s="64">
        <v>6818</v>
      </c>
      <c r="H19" s="98">
        <f t="shared" si="0"/>
        <v>0</v>
      </c>
      <c r="I19" s="266" t="s">
        <v>21</v>
      </c>
    </row>
    <row r="20" spans="1:9" x14ac:dyDescent="0.25">
      <c r="A20" s="269"/>
      <c r="B20" s="270" t="s">
        <v>1842</v>
      </c>
      <c r="C20" s="558" t="s">
        <v>3421</v>
      </c>
      <c r="D20" s="266" t="s">
        <v>130</v>
      </c>
      <c r="E20" s="310">
        <v>5186.5</v>
      </c>
      <c r="F20" s="39">
        <v>41792</v>
      </c>
      <c r="G20" s="64">
        <v>5186.5</v>
      </c>
      <c r="H20" s="98">
        <f t="shared" si="0"/>
        <v>0</v>
      </c>
      <c r="I20" s="266" t="s">
        <v>21</v>
      </c>
    </row>
    <row r="21" spans="1:9" x14ac:dyDescent="0.25">
      <c r="A21" s="269"/>
      <c r="B21" s="270" t="s">
        <v>1844</v>
      </c>
      <c r="C21" s="558" t="s">
        <v>3421</v>
      </c>
      <c r="D21" s="266" t="s">
        <v>250</v>
      </c>
      <c r="E21" s="310">
        <v>4988</v>
      </c>
      <c r="F21" s="39">
        <v>41792</v>
      </c>
      <c r="G21" s="52">
        <v>4988</v>
      </c>
      <c r="H21" s="98">
        <f t="shared" si="0"/>
        <v>0</v>
      </c>
      <c r="I21" s="266" t="s">
        <v>21</v>
      </c>
    </row>
    <row r="22" spans="1:9" x14ac:dyDescent="0.25">
      <c r="A22" s="269"/>
      <c r="B22" s="270" t="s">
        <v>1845</v>
      </c>
      <c r="C22" s="558" t="s">
        <v>3421</v>
      </c>
      <c r="D22" s="266" t="s">
        <v>8</v>
      </c>
      <c r="E22" s="310">
        <v>191</v>
      </c>
      <c r="F22" s="39">
        <v>41791</v>
      </c>
      <c r="G22" s="52">
        <v>191</v>
      </c>
      <c r="H22" s="98">
        <f t="shared" si="0"/>
        <v>0</v>
      </c>
      <c r="I22" s="266"/>
    </row>
    <row r="23" spans="1:9" x14ac:dyDescent="0.25">
      <c r="A23" s="269"/>
      <c r="B23" s="270" t="s">
        <v>1847</v>
      </c>
      <c r="C23" s="558" t="s">
        <v>3421</v>
      </c>
      <c r="D23" s="266" t="s">
        <v>8</v>
      </c>
      <c r="E23" s="310">
        <v>82</v>
      </c>
      <c r="F23" s="39">
        <v>41791</v>
      </c>
      <c r="G23" s="52">
        <v>82</v>
      </c>
      <c r="H23" s="98">
        <f t="shared" si="0"/>
        <v>0</v>
      </c>
      <c r="I23" s="266"/>
    </row>
    <row r="24" spans="1:9" x14ac:dyDescent="0.25">
      <c r="A24" s="269"/>
      <c r="B24" s="270" t="s">
        <v>1848</v>
      </c>
      <c r="C24" s="558" t="s">
        <v>3421</v>
      </c>
      <c r="D24" s="266" t="s">
        <v>269</v>
      </c>
      <c r="E24" s="310">
        <v>10399.299999999999</v>
      </c>
      <c r="F24" s="39">
        <v>41791</v>
      </c>
      <c r="G24" s="52">
        <v>10399.299999999999</v>
      </c>
      <c r="H24" s="98">
        <f t="shared" si="0"/>
        <v>0</v>
      </c>
      <c r="I24" s="266"/>
    </row>
    <row r="25" spans="1:9" x14ac:dyDescent="0.25">
      <c r="A25" s="269"/>
      <c r="B25" s="270" t="s">
        <v>1849</v>
      </c>
      <c r="C25" s="558" t="s">
        <v>3421</v>
      </c>
      <c r="D25" s="266" t="s">
        <v>14</v>
      </c>
      <c r="E25" s="310">
        <v>2553.6</v>
      </c>
      <c r="F25" s="39">
        <v>41791</v>
      </c>
      <c r="G25" s="52">
        <v>2553.6</v>
      </c>
      <c r="H25" s="98">
        <f t="shared" si="0"/>
        <v>0</v>
      </c>
      <c r="I25" s="266"/>
    </row>
    <row r="26" spans="1:9" x14ac:dyDescent="0.25">
      <c r="A26" s="269"/>
      <c r="B26" s="270" t="s">
        <v>1850</v>
      </c>
      <c r="C26" s="558" t="s">
        <v>3421</v>
      </c>
      <c r="D26" s="266" t="s">
        <v>22</v>
      </c>
      <c r="E26" s="310">
        <v>5639</v>
      </c>
      <c r="F26" s="39">
        <v>41794</v>
      </c>
      <c r="G26" s="52">
        <v>5639</v>
      </c>
      <c r="H26" s="98">
        <f t="shared" si="0"/>
        <v>0</v>
      </c>
      <c r="I26" s="266"/>
    </row>
    <row r="27" spans="1:9" x14ac:dyDescent="0.25">
      <c r="A27" s="269"/>
      <c r="B27" s="270" t="s">
        <v>1852</v>
      </c>
      <c r="C27" s="558" t="s">
        <v>3421</v>
      </c>
      <c r="D27" s="266" t="s">
        <v>321</v>
      </c>
      <c r="E27" s="310">
        <v>2675.4</v>
      </c>
      <c r="F27" s="39">
        <v>41791</v>
      </c>
      <c r="G27" s="52">
        <v>2675.4</v>
      </c>
      <c r="H27" s="98">
        <f t="shared" si="0"/>
        <v>0</v>
      </c>
      <c r="I27" s="266"/>
    </row>
    <row r="28" spans="1:9" x14ac:dyDescent="0.25">
      <c r="A28" s="269"/>
      <c r="B28" s="270" t="s">
        <v>1853</v>
      </c>
      <c r="C28" s="558" t="s">
        <v>3421</v>
      </c>
      <c r="D28" s="266" t="s">
        <v>8</v>
      </c>
      <c r="E28" s="310">
        <v>3685</v>
      </c>
      <c r="F28" s="39">
        <v>41791</v>
      </c>
      <c r="G28" s="52">
        <v>3685</v>
      </c>
      <c r="H28" s="98">
        <f t="shared" si="0"/>
        <v>0</v>
      </c>
      <c r="I28" s="266"/>
    </row>
    <row r="29" spans="1:9" x14ac:dyDescent="0.25">
      <c r="A29" s="269"/>
      <c r="B29" s="270" t="s">
        <v>1854</v>
      </c>
      <c r="C29" s="558" t="s">
        <v>3421</v>
      </c>
      <c r="D29" s="266" t="s">
        <v>269</v>
      </c>
      <c r="E29" s="310">
        <v>3073</v>
      </c>
      <c r="F29" s="39">
        <v>41791</v>
      </c>
      <c r="G29" s="52">
        <v>3073</v>
      </c>
      <c r="H29" s="98">
        <f t="shared" si="0"/>
        <v>0</v>
      </c>
      <c r="I29" s="266"/>
    </row>
    <row r="30" spans="1:9" x14ac:dyDescent="0.25">
      <c r="A30" s="269"/>
      <c r="B30" s="270" t="s">
        <v>1855</v>
      </c>
      <c r="C30" s="558" t="s">
        <v>3421</v>
      </c>
      <c r="D30" s="266" t="s">
        <v>147</v>
      </c>
      <c r="E30" s="310">
        <v>37470</v>
      </c>
      <c r="F30" s="96" t="s">
        <v>3477</v>
      </c>
      <c r="G30" s="52">
        <v>37470</v>
      </c>
      <c r="H30" s="98">
        <f t="shared" si="0"/>
        <v>0</v>
      </c>
      <c r="I30" s="266" t="s">
        <v>3443</v>
      </c>
    </row>
    <row r="31" spans="1:9" x14ac:dyDescent="0.25">
      <c r="A31" s="269"/>
      <c r="B31" s="270" t="s">
        <v>1858</v>
      </c>
      <c r="C31" s="558" t="s">
        <v>3421</v>
      </c>
      <c r="D31" s="266" t="s">
        <v>29</v>
      </c>
      <c r="E31" s="310">
        <v>4694</v>
      </c>
      <c r="F31" s="39">
        <v>41792</v>
      </c>
      <c r="G31" s="52">
        <v>4694</v>
      </c>
      <c r="H31" s="98">
        <f t="shared" si="0"/>
        <v>0</v>
      </c>
      <c r="I31" s="266" t="s">
        <v>3443</v>
      </c>
    </row>
    <row r="32" spans="1:9" x14ac:dyDescent="0.25">
      <c r="A32" s="269"/>
      <c r="B32" s="270" t="s">
        <v>1859</v>
      </c>
      <c r="C32" s="558" t="s">
        <v>3421</v>
      </c>
      <c r="D32" s="266" t="s">
        <v>1793</v>
      </c>
      <c r="E32" s="310">
        <v>1932</v>
      </c>
      <c r="F32" s="39">
        <v>41792</v>
      </c>
      <c r="G32" s="64">
        <v>1932</v>
      </c>
      <c r="H32" s="98">
        <f t="shared" si="0"/>
        <v>0</v>
      </c>
      <c r="I32" s="266" t="s">
        <v>3443</v>
      </c>
    </row>
    <row r="33" spans="1:9" x14ac:dyDescent="0.25">
      <c r="A33" s="269"/>
      <c r="B33" s="270" t="s">
        <v>1860</v>
      </c>
      <c r="C33" s="558" t="s">
        <v>3421</v>
      </c>
      <c r="D33" s="266" t="s">
        <v>35</v>
      </c>
      <c r="E33" s="310">
        <v>2071</v>
      </c>
      <c r="F33" s="39">
        <v>41792</v>
      </c>
      <c r="G33" s="64">
        <v>2071</v>
      </c>
      <c r="H33" s="98">
        <f t="shared" si="0"/>
        <v>0</v>
      </c>
      <c r="I33" s="266" t="s">
        <v>3443</v>
      </c>
    </row>
    <row r="34" spans="1:9" x14ac:dyDescent="0.25">
      <c r="A34" s="269"/>
      <c r="B34" s="270" t="s">
        <v>1861</v>
      </c>
      <c r="C34" s="558" t="s">
        <v>3421</v>
      </c>
      <c r="D34" s="266" t="s">
        <v>29</v>
      </c>
      <c r="E34" s="310">
        <v>1272</v>
      </c>
      <c r="F34" s="39">
        <v>41792</v>
      </c>
      <c r="G34" s="64">
        <v>1272</v>
      </c>
      <c r="H34" s="98">
        <f t="shared" si="0"/>
        <v>0</v>
      </c>
      <c r="I34" s="266" t="s">
        <v>3443</v>
      </c>
    </row>
    <row r="35" spans="1:9" x14ac:dyDescent="0.25">
      <c r="A35" s="269"/>
      <c r="B35" s="270" t="s">
        <v>1862</v>
      </c>
      <c r="C35" s="558" t="s">
        <v>3421</v>
      </c>
      <c r="D35" s="266" t="s">
        <v>1622</v>
      </c>
      <c r="E35" s="310">
        <v>3573</v>
      </c>
      <c r="F35" s="525"/>
      <c r="G35" s="506"/>
      <c r="H35" s="98">
        <f t="shared" si="0"/>
        <v>3573</v>
      </c>
      <c r="I35" s="266"/>
    </row>
    <row r="36" spans="1:9" x14ac:dyDescent="0.25">
      <c r="A36" s="269"/>
      <c r="B36" s="270" t="s">
        <v>1864</v>
      </c>
      <c r="C36" s="558" t="s">
        <v>3421</v>
      </c>
      <c r="D36" s="266" t="s">
        <v>47</v>
      </c>
      <c r="E36" s="310">
        <v>3475</v>
      </c>
      <c r="F36" s="39">
        <v>41792</v>
      </c>
      <c r="G36" s="52">
        <v>3475</v>
      </c>
      <c r="H36" s="98">
        <f t="shared" si="0"/>
        <v>0</v>
      </c>
      <c r="I36" s="266" t="s">
        <v>3443</v>
      </c>
    </row>
    <row r="37" spans="1:9" x14ac:dyDescent="0.25">
      <c r="A37" s="269"/>
      <c r="B37" s="270" t="s">
        <v>1866</v>
      </c>
      <c r="C37" s="558" t="s">
        <v>3421</v>
      </c>
      <c r="D37" s="266" t="s">
        <v>287</v>
      </c>
      <c r="E37" s="310">
        <v>3062.5</v>
      </c>
      <c r="F37" s="39">
        <v>41792</v>
      </c>
      <c r="G37" s="52">
        <v>3062.5</v>
      </c>
      <c r="H37" s="98">
        <f t="shared" si="0"/>
        <v>0</v>
      </c>
      <c r="I37" s="266" t="s">
        <v>3443</v>
      </c>
    </row>
    <row r="38" spans="1:9" x14ac:dyDescent="0.25">
      <c r="A38" s="269"/>
      <c r="B38" s="270" t="s">
        <v>1867</v>
      </c>
      <c r="C38" s="558" t="s">
        <v>3421</v>
      </c>
      <c r="D38" s="266" t="s">
        <v>68</v>
      </c>
      <c r="E38" s="310">
        <v>3450</v>
      </c>
      <c r="F38" s="39">
        <v>41791</v>
      </c>
      <c r="G38" s="52">
        <v>3450</v>
      </c>
      <c r="H38" s="98">
        <f t="shared" si="0"/>
        <v>0</v>
      </c>
      <c r="I38" s="266"/>
    </row>
    <row r="39" spans="1:9" x14ac:dyDescent="0.25">
      <c r="A39" s="269"/>
      <c r="B39" s="270" t="s">
        <v>1868</v>
      </c>
      <c r="C39" s="558" t="s">
        <v>3421</v>
      </c>
      <c r="D39" s="266" t="s">
        <v>51</v>
      </c>
      <c r="E39" s="310">
        <v>1619.6</v>
      </c>
      <c r="F39" s="39">
        <v>41791</v>
      </c>
      <c r="G39" s="52">
        <v>1619.6</v>
      </c>
      <c r="H39" s="98">
        <f t="shared" si="0"/>
        <v>0</v>
      </c>
      <c r="I39" s="266"/>
    </row>
    <row r="40" spans="1:9" x14ac:dyDescent="0.25">
      <c r="A40" s="269"/>
      <c r="B40" s="270" t="s">
        <v>1869</v>
      </c>
      <c r="C40" s="558" t="s">
        <v>3421</v>
      </c>
      <c r="D40" s="266" t="s">
        <v>133</v>
      </c>
      <c r="E40" s="310">
        <v>28303.5</v>
      </c>
      <c r="F40" s="39">
        <v>41791</v>
      </c>
      <c r="G40" s="52">
        <v>28303.5</v>
      </c>
      <c r="H40" s="98">
        <f t="shared" si="0"/>
        <v>0</v>
      </c>
      <c r="I40" s="266"/>
    </row>
    <row r="41" spans="1:9" x14ac:dyDescent="0.25">
      <c r="A41" s="269"/>
      <c r="B41" s="270" t="s">
        <v>1870</v>
      </c>
      <c r="C41" s="558" t="s">
        <v>3421</v>
      </c>
      <c r="D41" s="266" t="s">
        <v>1036</v>
      </c>
      <c r="E41" s="310">
        <v>5040</v>
      </c>
      <c r="F41" s="39">
        <v>41791</v>
      </c>
      <c r="G41" s="52">
        <v>5040</v>
      </c>
      <c r="H41" s="98">
        <f t="shared" si="0"/>
        <v>0</v>
      </c>
      <c r="I41" s="266"/>
    </row>
    <row r="42" spans="1:9" x14ac:dyDescent="0.25">
      <c r="A42" s="269"/>
      <c r="B42" s="270" t="s">
        <v>1871</v>
      </c>
      <c r="C42" s="558" t="s">
        <v>3421</v>
      </c>
      <c r="D42" s="266" t="s">
        <v>8</v>
      </c>
      <c r="E42" s="310">
        <v>317</v>
      </c>
      <c r="F42" s="39">
        <v>41791</v>
      </c>
      <c r="G42" s="52">
        <v>317</v>
      </c>
      <c r="H42" s="98">
        <f t="shared" si="0"/>
        <v>0</v>
      </c>
      <c r="I42" s="266"/>
    </row>
    <row r="43" spans="1:9" x14ac:dyDescent="0.25">
      <c r="A43" s="269"/>
      <c r="B43" s="270" t="s">
        <v>1873</v>
      </c>
      <c r="C43" s="558" t="s">
        <v>3421</v>
      </c>
      <c r="D43" s="266" t="s">
        <v>8</v>
      </c>
      <c r="E43" s="310">
        <v>131</v>
      </c>
      <c r="F43" s="39">
        <v>41791</v>
      </c>
      <c r="G43" s="52">
        <v>131</v>
      </c>
      <c r="H43" s="98">
        <f t="shared" si="0"/>
        <v>0</v>
      </c>
      <c r="I43" s="266"/>
    </row>
    <row r="44" spans="1:9" x14ac:dyDescent="0.25">
      <c r="A44" s="269"/>
      <c r="B44" s="270" t="s">
        <v>1874</v>
      </c>
      <c r="C44" s="558" t="s">
        <v>3421</v>
      </c>
      <c r="D44" s="266" t="s">
        <v>545</v>
      </c>
      <c r="E44" s="310">
        <v>16112</v>
      </c>
      <c r="F44" s="39">
        <v>41791</v>
      </c>
      <c r="G44" s="52">
        <v>16112</v>
      </c>
      <c r="H44" s="98">
        <f t="shared" si="0"/>
        <v>0</v>
      </c>
      <c r="I44" s="266"/>
    </row>
    <row r="45" spans="1:9" x14ac:dyDescent="0.25">
      <c r="A45" s="269"/>
      <c r="B45" s="270" t="s">
        <v>1875</v>
      </c>
      <c r="C45" s="558" t="s">
        <v>3421</v>
      </c>
      <c r="D45" s="266" t="s">
        <v>110</v>
      </c>
      <c r="E45" s="310">
        <v>46395</v>
      </c>
      <c r="F45" s="39">
        <v>41803</v>
      </c>
      <c r="G45" s="52">
        <v>46395</v>
      </c>
      <c r="H45" s="98">
        <f t="shared" si="0"/>
        <v>0</v>
      </c>
      <c r="I45" s="266" t="s">
        <v>12</v>
      </c>
    </row>
    <row r="46" spans="1:9" x14ac:dyDescent="0.25">
      <c r="A46" s="269"/>
      <c r="B46" s="270" t="s">
        <v>1876</v>
      </c>
      <c r="C46" s="558" t="s">
        <v>3421</v>
      </c>
      <c r="D46" s="266" t="s">
        <v>14</v>
      </c>
      <c r="E46" s="310">
        <v>8723.2000000000007</v>
      </c>
      <c r="F46" s="39">
        <v>41792</v>
      </c>
      <c r="G46" s="52">
        <v>8723.2000000000007</v>
      </c>
      <c r="H46" s="98">
        <f t="shared" si="0"/>
        <v>0</v>
      </c>
      <c r="I46" s="266" t="s">
        <v>21</v>
      </c>
    </row>
    <row r="47" spans="1:9" x14ac:dyDescent="0.25">
      <c r="A47" s="269">
        <v>41792</v>
      </c>
      <c r="B47" s="270" t="s">
        <v>1877</v>
      </c>
      <c r="C47" s="558" t="s">
        <v>3421</v>
      </c>
      <c r="D47" s="266" t="s">
        <v>152</v>
      </c>
      <c r="E47" s="310">
        <v>5750</v>
      </c>
      <c r="F47" s="39">
        <v>41792</v>
      </c>
      <c r="G47" s="52">
        <v>5750</v>
      </c>
      <c r="H47" s="98">
        <f t="shared" si="0"/>
        <v>0</v>
      </c>
      <c r="I47" s="266"/>
    </row>
    <row r="48" spans="1:9" x14ac:dyDescent="0.25">
      <c r="A48" s="269"/>
      <c r="B48" s="270" t="s">
        <v>1878</v>
      </c>
      <c r="C48" s="558" t="s">
        <v>3421</v>
      </c>
      <c r="D48" s="266" t="s">
        <v>8</v>
      </c>
      <c r="E48" s="310">
        <v>918.5</v>
      </c>
      <c r="F48" s="39">
        <v>41792</v>
      </c>
      <c r="G48" s="52">
        <v>918.5</v>
      </c>
      <c r="H48" s="98">
        <f t="shared" si="0"/>
        <v>0</v>
      </c>
      <c r="I48" s="66"/>
    </row>
    <row r="49" spans="1:9" x14ac:dyDescent="0.25">
      <c r="A49" s="269"/>
      <c r="B49" s="270" t="s">
        <v>1880</v>
      </c>
      <c r="C49" s="558" t="s">
        <v>3421</v>
      </c>
      <c r="D49" s="266" t="s">
        <v>8</v>
      </c>
      <c r="E49" s="310">
        <v>5232</v>
      </c>
      <c r="F49" s="39">
        <v>41792</v>
      </c>
      <c r="G49" s="52">
        <v>5232</v>
      </c>
      <c r="H49" s="98">
        <f t="shared" si="0"/>
        <v>0</v>
      </c>
      <c r="I49" s="266"/>
    </row>
    <row r="50" spans="1:9" x14ac:dyDescent="0.25">
      <c r="A50" s="269"/>
      <c r="B50" s="270" t="s">
        <v>1881</v>
      </c>
      <c r="C50" s="558" t="s">
        <v>3421</v>
      </c>
      <c r="D50" s="266" t="s">
        <v>502</v>
      </c>
      <c r="E50" s="310">
        <v>708</v>
      </c>
      <c r="F50" s="39">
        <v>41792</v>
      </c>
      <c r="G50" s="52">
        <v>708</v>
      </c>
      <c r="H50" s="98">
        <f t="shared" si="0"/>
        <v>0</v>
      </c>
      <c r="I50" s="266"/>
    </row>
    <row r="51" spans="1:9" x14ac:dyDescent="0.25">
      <c r="A51" s="269"/>
      <c r="B51" s="270" t="s">
        <v>1882</v>
      </c>
      <c r="C51" s="558" t="s">
        <v>3421</v>
      </c>
      <c r="D51" s="266" t="s">
        <v>518</v>
      </c>
      <c r="E51" s="310">
        <v>510</v>
      </c>
      <c r="F51" s="39">
        <v>41792</v>
      </c>
      <c r="G51" s="52">
        <v>510</v>
      </c>
      <c r="H51" s="98">
        <f t="shared" si="0"/>
        <v>0</v>
      </c>
      <c r="I51" s="266"/>
    </row>
    <row r="52" spans="1:9" x14ac:dyDescent="0.25">
      <c r="A52" s="269"/>
      <c r="B52" s="270" t="s">
        <v>1883</v>
      </c>
      <c r="C52" s="558" t="s">
        <v>3421</v>
      </c>
      <c r="D52" s="266" t="s">
        <v>915</v>
      </c>
      <c r="E52" s="310">
        <v>6719</v>
      </c>
      <c r="F52" s="39">
        <v>41792</v>
      </c>
      <c r="G52" s="52">
        <v>6719</v>
      </c>
      <c r="H52" s="98">
        <f t="shared" si="0"/>
        <v>0</v>
      </c>
      <c r="I52" s="266"/>
    </row>
    <row r="53" spans="1:9" x14ac:dyDescent="0.25">
      <c r="A53" s="269"/>
      <c r="B53" s="270" t="s">
        <v>1884</v>
      </c>
      <c r="C53" s="558" t="s">
        <v>3421</v>
      </c>
      <c r="D53" s="266" t="s">
        <v>374</v>
      </c>
      <c r="E53" s="310">
        <v>10114</v>
      </c>
      <c r="F53" s="39">
        <v>41792</v>
      </c>
      <c r="G53" s="52">
        <v>10114</v>
      </c>
      <c r="H53" s="98">
        <f t="shared" si="0"/>
        <v>0</v>
      </c>
      <c r="I53" s="266"/>
    </row>
    <row r="54" spans="1:9" x14ac:dyDescent="0.25">
      <c r="A54" s="269"/>
      <c r="B54" s="270" t="s">
        <v>1886</v>
      </c>
      <c r="C54" s="558" t="s">
        <v>3421</v>
      </c>
      <c r="D54" s="266" t="s">
        <v>152</v>
      </c>
      <c r="E54" s="310">
        <v>7912</v>
      </c>
      <c r="F54" s="39">
        <v>41792</v>
      </c>
      <c r="G54" s="52">
        <v>7912</v>
      </c>
      <c r="H54" s="98">
        <f t="shared" si="0"/>
        <v>0</v>
      </c>
      <c r="I54" s="266"/>
    </row>
    <row r="55" spans="1:9" x14ac:dyDescent="0.25">
      <c r="A55" s="269"/>
      <c r="B55" s="270" t="s">
        <v>1887</v>
      </c>
      <c r="C55" s="558" t="s">
        <v>3421</v>
      </c>
      <c r="D55" s="266" t="s">
        <v>14</v>
      </c>
      <c r="E55" s="310">
        <v>2400</v>
      </c>
      <c r="F55" s="39">
        <v>41792</v>
      </c>
      <c r="G55" s="52">
        <v>2400</v>
      </c>
      <c r="H55" s="98">
        <f t="shared" si="0"/>
        <v>0</v>
      </c>
      <c r="I55" s="266"/>
    </row>
    <row r="56" spans="1:9" x14ac:dyDescent="0.25">
      <c r="A56" s="269"/>
      <c r="B56" s="270" t="s">
        <v>1888</v>
      </c>
      <c r="C56" s="558" t="s">
        <v>3421</v>
      </c>
      <c r="D56" s="266" t="s">
        <v>1793</v>
      </c>
      <c r="E56" s="310">
        <v>1175</v>
      </c>
      <c r="F56" s="39">
        <v>41792</v>
      </c>
      <c r="G56" s="52">
        <v>1175</v>
      </c>
      <c r="H56" s="98">
        <f t="shared" si="0"/>
        <v>0</v>
      </c>
      <c r="I56" s="266" t="s">
        <v>30</v>
      </c>
    </row>
    <row r="57" spans="1:9" x14ac:dyDescent="0.25">
      <c r="A57" s="269"/>
      <c r="B57" s="270" t="s">
        <v>1889</v>
      </c>
      <c r="C57" s="558" t="s">
        <v>3421</v>
      </c>
      <c r="D57" s="266" t="s">
        <v>123</v>
      </c>
      <c r="E57" s="310">
        <v>3755</v>
      </c>
      <c r="F57" s="39">
        <v>41793</v>
      </c>
      <c r="G57" s="52">
        <v>3755</v>
      </c>
      <c r="H57" s="98">
        <f t="shared" si="0"/>
        <v>0</v>
      </c>
      <c r="I57" s="266"/>
    </row>
    <row r="58" spans="1:9" x14ac:dyDescent="0.25">
      <c r="A58" s="269"/>
      <c r="B58" s="270" t="s">
        <v>1890</v>
      </c>
      <c r="C58" s="558" t="s">
        <v>3421</v>
      </c>
      <c r="D58" s="266" t="s">
        <v>55</v>
      </c>
      <c r="E58" s="310">
        <v>8775</v>
      </c>
      <c r="F58" s="39">
        <v>41792</v>
      </c>
      <c r="G58" s="52">
        <v>8775</v>
      </c>
      <c r="H58" s="98">
        <f t="shared" si="0"/>
        <v>0</v>
      </c>
      <c r="I58" s="266"/>
    </row>
    <row r="59" spans="1:9" x14ac:dyDescent="0.25">
      <c r="A59" s="269"/>
      <c r="B59" s="270" t="s">
        <v>1891</v>
      </c>
      <c r="C59" s="558" t="s">
        <v>3421</v>
      </c>
      <c r="D59" s="266" t="s">
        <v>152</v>
      </c>
      <c r="E59" s="310">
        <v>230</v>
      </c>
      <c r="F59" s="39">
        <v>41792</v>
      </c>
      <c r="G59" s="52">
        <v>230</v>
      </c>
      <c r="H59" s="98">
        <f t="shared" si="0"/>
        <v>0</v>
      </c>
      <c r="I59" s="266"/>
    </row>
    <row r="60" spans="1:9" x14ac:dyDescent="0.25">
      <c r="A60" s="269"/>
      <c r="B60" s="270" t="s">
        <v>1892</v>
      </c>
      <c r="C60" s="558" t="s">
        <v>3421</v>
      </c>
      <c r="D60" s="266" t="s">
        <v>183</v>
      </c>
      <c r="E60" s="310">
        <v>9958</v>
      </c>
      <c r="F60" s="39">
        <v>41792</v>
      </c>
      <c r="G60" s="52">
        <v>9958</v>
      </c>
      <c r="H60" s="98">
        <f t="shared" si="0"/>
        <v>0</v>
      </c>
      <c r="I60" s="135" t="s">
        <v>30</v>
      </c>
    </row>
    <row r="61" spans="1:9" x14ac:dyDescent="0.25">
      <c r="A61" s="269"/>
      <c r="B61" s="270" t="s">
        <v>1894</v>
      </c>
      <c r="C61" s="558" t="s">
        <v>3421</v>
      </c>
      <c r="D61" s="266" t="s">
        <v>22</v>
      </c>
      <c r="E61" s="310">
        <v>4701</v>
      </c>
      <c r="F61" s="39">
        <v>41792</v>
      </c>
      <c r="G61" s="52">
        <v>4701</v>
      </c>
      <c r="H61" s="98">
        <f t="shared" si="0"/>
        <v>0</v>
      </c>
      <c r="I61" s="135"/>
    </row>
    <row r="62" spans="1:9" x14ac:dyDescent="0.25">
      <c r="A62" s="269"/>
      <c r="B62" s="270" t="s">
        <v>1896</v>
      </c>
      <c r="C62" s="558" t="s">
        <v>3421</v>
      </c>
      <c r="D62" s="266" t="s">
        <v>57</v>
      </c>
      <c r="E62" s="310">
        <v>1270</v>
      </c>
      <c r="F62" s="39">
        <v>41792</v>
      </c>
      <c r="G62" s="52">
        <v>1270</v>
      </c>
      <c r="H62" s="98">
        <f t="shared" si="0"/>
        <v>0</v>
      </c>
      <c r="I62" s="135" t="s">
        <v>30</v>
      </c>
    </row>
    <row r="63" spans="1:9" x14ac:dyDescent="0.25">
      <c r="A63" s="269"/>
      <c r="B63" s="270" t="s">
        <v>1897</v>
      </c>
      <c r="C63" s="558" t="s">
        <v>3421</v>
      </c>
      <c r="D63" s="266" t="s">
        <v>29</v>
      </c>
      <c r="E63" s="310">
        <v>6849</v>
      </c>
      <c r="F63" s="39">
        <v>41792</v>
      </c>
      <c r="G63" s="52">
        <v>6849</v>
      </c>
      <c r="H63" s="98">
        <f t="shared" si="0"/>
        <v>0</v>
      </c>
      <c r="I63" s="135" t="s">
        <v>30</v>
      </c>
    </row>
    <row r="64" spans="1:9" x14ac:dyDescent="0.25">
      <c r="A64" s="269"/>
      <c r="B64" s="270" t="s">
        <v>1898</v>
      </c>
      <c r="C64" s="558" t="s">
        <v>3421</v>
      </c>
      <c r="D64" s="266" t="s">
        <v>47</v>
      </c>
      <c r="E64" s="310">
        <v>3389</v>
      </c>
      <c r="F64" s="39">
        <v>41792</v>
      </c>
      <c r="G64" s="52">
        <v>3389</v>
      </c>
      <c r="H64" s="98">
        <f t="shared" si="0"/>
        <v>0</v>
      </c>
      <c r="I64" s="135" t="s">
        <v>30</v>
      </c>
    </row>
    <row r="65" spans="1:9" x14ac:dyDescent="0.25">
      <c r="A65" s="269"/>
      <c r="B65" s="270" t="s">
        <v>1899</v>
      </c>
      <c r="C65" s="558" t="s">
        <v>3421</v>
      </c>
      <c r="D65" s="266" t="s">
        <v>550</v>
      </c>
      <c r="E65" s="310">
        <v>45355</v>
      </c>
      <c r="F65" s="39">
        <v>41793</v>
      </c>
      <c r="G65" s="38">
        <v>45355</v>
      </c>
      <c r="H65" s="98">
        <f t="shared" si="0"/>
        <v>0</v>
      </c>
      <c r="I65" s="135" t="s">
        <v>27</v>
      </c>
    </row>
    <row r="66" spans="1:9" x14ac:dyDescent="0.25">
      <c r="A66" s="269"/>
      <c r="B66" s="270" t="s">
        <v>1901</v>
      </c>
      <c r="C66" s="558" t="s">
        <v>3421</v>
      </c>
      <c r="D66" s="266" t="s">
        <v>35</v>
      </c>
      <c r="E66" s="310">
        <v>2573</v>
      </c>
      <c r="F66" s="39">
        <v>41793</v>
      </c>
      <c r="G66" s="38">
        <v>2573</v>
      </c>
      <c r="H66" s="98">
        <f t="shared" si="0"/>
        <v>0</v>
      </c>
      <c r="I66" s="135" t="s">
        <v>30</v>
      </c>
    </row>
    <row r="67" spans="1:9" x14ac:dyDescent="0.25">
      <c r="A67" s="269"/>
      <c r="B67" s="270" t="s">
        <v>1902</v>
      </c>
      <c r="C67" s="558" t="s">
        <v>3421</v>
      </c>
      <c r="D67" s="266" t="s">
        <v>8</v>
      </c>
      <c r="E67" s="310">
        <v>720</v>
      </c>
      <c r="F67" s="39">
        <v>41792</v>
      </c>
      <c r="G67" s="52">
        <v>720</v>
      </c>
      <c r="H67" s="322">
        <f t="shared" si="0"/>
        <v>0</v>
      </c>
      <c r="I67" s="135"/>
    </row>
    <row r="68" spans="1:9" x14ac:dyDescent="0.25">
      <c r="A68" s="269"/>
      <c r="B68" s="270" t="s">
        <v>1904</v>
      </c>
      <c r="C68" s="558" t="s">
        <v>3421</v>
      </c>
      <c r="D68" s="266" t="s">
        <v>32</v>
      </c>
      <c r="E68" s="310">
        <v>5283</v>
      </c>
      <c r="F68" s="39">
        <v>41792</v>
      </c>
      <c r="G68" s="52">
        <v>5283</v>
      </c>
      <c r="H68" s="98">
        <f t="shared" si="0"/>
        <v>0</v>
      </c>
      <c r="I68" s="135" t="s">
        <v>30</v>
      </c>
    </row>
    <row r="69" spans="1:9" x14ac:dyDescent="0.25">
      <c r="A69" s="269"/>
      <c r="B69" s="270" t="s">
        <v>1905</v>
      </c>
      <c r="C69" s="558" t="s">
        <v>3421</v>
      </c>
      <c r="D69" s="266" t="s">
        <v>144</v>
      </c>
      <c r="E69" s="310">
        <v>9168</v>
      </c>
      <c r="F69" s="39">
        <v>41792</v>
      </c>
      <c r="G69" s="52">
        <v>9168</v>
      </c>
      <c r="H69" s="289">
        <f t="shared" ref="H69" si="1">E69-G69</f>
        <v>0</v>
      </c>
      <c r="I69" s="135" t="s">
        <v>217</v>
      </c>
    </row>
    <row r="70" spans="1:9" x14ac:dyDescent="0.25">
      <c r="A70" s="269"/>
      <c r="B70" s="270" t="s">
        <v>1906</v>
      </c>
      <c r="C70" s="558" t="s">
        <v>3421</v>
      </c>
      <c r="D70" s="266" t="s">
        <v>2427</v>
      </c>
      <c r="E70" s="310">
        <v>1657</v>
      </c>
      <c r="F70" s="39">
        <v>41792</v>
      </c>
      <c r="G70" s="52">
        <v>1657</v>
      </c>
      <c r="H70" s="98">
        <f>E70-G70</f>
        <v>0</v>
      </c>
      <c r="I70" s="135" t="s">
        <v>30</v>
      </c>
    </row>
    <row r="71" spans="1:9" x14ac:dyDescent="0.25">
      <c r="A71" s="269"/>
      <c r="B71" s="270" t="s">
        <v>1907</v>
      </c>
      <c r="C71" s="558" t="s">
        <v>3421</v>
      </c>
      <c r="D71" s="266" t="s">
        <v>130</v>
      </c>
      <c r="E71" s="310">
        <v>8762.5</v>
      </c>
      <c r="F71" s="39">
        <v>41794</v>
      </c>
      <c r="G71" s="38">
        <v>8762.5</v>
      </c>
      <c r="H71" s="98">
        <f>E71-G71</f>
        <v>0</v>
      </c>
      <c r="I71" s="135" t="s">
        <v>3180</v>
      </c>
    </row>
    <row r="72" spans="1:9" x14ac:dyDescent="0.25">
      <c r="A72" s="269"/>
      <c r="B72" s="270" t="s">
        <v>1908</v>
      </c>
      <c r="C72" s="558" t="s">
        <v>3421</v>
      </c>
      <c r="D72" s="266" t="s">
        <v>96</v>
      </c>
      <c r="E72" s="310">
        <v>21985</v>
      </c>
      <c r="F72" s="39">
        <v>41793</v>
      </c>
      <c r="G72" s="38">
        <v>21985</v>
      </c>
      <c r="H72" s="98">
        <f t="shared" ref="H72:H132" si="2">E72-G72</f>
        <v>0</v>
      </c>
      <c r="I72" s="135" t="s">
        <v>27</v>
      </c>
    </row>
    <row r="73" spans="1:9" x14ac:dyDescent="0.25">
      <c r="A73" s="269"/>
      <c r="B73" s="270" t="s">
        <v>1909</v>
      </c>
      <c r="C73" s="558" t="s">
        <v>3421</v>
      </c>
      <c r="D73" s="266" t="s">
        <v>304</v>
      </c>
      <c r="E73" s="310">
        <v>19237</v>
      </c>
      <c r="F73" s="39">
        <v>41792</v>
      </c>
      <c r="G73" s="52">
        <v>19237</v>
      </c>
      <c r="H73" s="98">
        <f t="shared" si="2"/>
        <v>0</v>
      </c>
      <c r="I73" s="135" t="s">
        <v>2867</v>
      </c>
    </row>
    <row r="74" spans="1:9" x14ac:dyDescent="0.25">
      <c r="A74" s="269"/>
      <c r="B74" s="270" t="s">
        <v>1911</v>
      </c>
      <c r="C74" s="558" t="s">
        <v>3421</v>
      </c>
      <c r="D74" s="266" t="s">
        <v>149</v>
      </c>
      <c r="E74" s="310">
        <v>11340</v>
      </c>
      <c r="F74" s="43" t="s">
        <v>3478</v>
      </c>
      <c r="G74" s="52">
        <v>11340</v>
      </c>
      <c r="H74" s="98">
        <f t="shared" si="2"/>
        <v>0</v>
      </c>
      <c r="I74" s="135"/>
    </row>
    <row r="75" spans="1:9" x14ac:dyDescent="0.25">
      <c r="A75" s="269"/>
      <c r="B75" s="270" t="s">
        <v>1912</v>
      </c>
      <c r="C75" s="558" t="s">
        <v>3421</v>
      </c>
      <c r="D75" s="266" t="s">
        <v>11</v>
      </c>
      <c r="E75" s="310">
        <v>47785</v>
      </c>
      <c r="F75" s="39">
        <v>41808</v>
      </c>
      <c r="G75" s="38">
        <v>47785</v>
      </c>
      <c r="H75" s="98">
        <f t="shared" si="2"/>
        <v>0</v>
      </c>
      <c r="I75" s="135" t="s">
        <v>21</v>
      </c>
    </row>
    <row r="76" spans="1:9" x14ac:dyDescent="0.25">
      <c r="A76" s="269"/>
      <c r="B76" s="270" t="s">
        <v>1913</v>
      </c>
      <c r="C76" s="558" t="s">
        <v>3421</v>
      </c>
      <c r="D76" s="266" t="s">
        <v>16</v>
      </c>
      <c r="E76" s="310">
        <v>52529</v>
      </c>
      <c r="F76" s="39">
        <v>41816</v>
      </c>
      <c r="G76" s="38">
        <v>52529</v>
      </c>
      <c r="H76" s="98">
        <f t="shared" si="2"/>
        <v>0</v>
      </c>
      <c r="I76" s="135" t="s">
        <v>27</v>
      </c>
    </row>
    <row r="77" spans="1:9" x14ac:dyDescent="0.25">
      <c r="A77" s="269"/>
      <c r="B77" s="270" t="s">
        <v>1914</v>
      </c>
      <c r="C77" s="558" t="s">
        <v>3421</v>
      </c>
      <c r="D77" s="266" t="s">
        <v>74</v>
      </c>
      <c r="E77" s="310">
        <v>10651</v>
      </c>
      <c r="F77" s="39">
        <v>41792</v>
      </c>
      <c r="G77" s="38">
        <v>10651</v>
      </c>
      <c r="H77" s="98">
        <f t="shared" si="2"/>
        <v>0</v>
      </c>
      <c r="I77" s="135"/>
    </row>
    <row r="78" spans="1:9" x14ac:dyDescent="0.25">
      <c r="A78" s="269"/>
      <c r="B78" s="270" t="s">
        <v>1915</v>
      </c>
      <c r="C78" s="558" t="s">
        <v>3421</v>
      </c>
      <c r="D78" s="266" t="s">
        <v>96</v>
      </c>
      <c r="E78" s="310">
        <v>20900</v>
      </c>
      <c r="F78" s="39">
        <v>41793</v>
      </c>
      <c r="G78" s="38">
        <v>20900</v>
      </c>
      <c r="H78" s="98">
        <f t="shared" si="2"/>
        <v>0</v>
      </c>
      <c r="I78" s="135" t="s">
        <v>27</v>
      </c>
    </row>
    <row r="79" spans="1:9" x14ac:dyDescent="0.25">
      <c r="A79" s="269"/>
      <c r="B79" s="270" t="s">
        <v>1917</v>
      </c>
      <c r="C79" s="558" t="s">
        <v>3421</v>
      </c>
      <c r="D79" s="266" t="s">
        <v>366</v>
      </c>
      <c r="E79" s="310">
        <v>2486</v>
      </c>
      <c r="F79" s="39">
        <v>41792</v>
      </c>
      <c r="G79" s="38">
        <v>2486</v>
      </c>
      <c r="H79" s="98">
        <f t="shared" si="2"/>
        <v>0</v>
      </c>
      <c r="I79" s="135" t="s">
        <v>3180</v>
      </c>
    </row>
    <row r="80" spans="1:9" x14ac:dyDescent="0.25">
      <c r="A80" s="269"/>
      <c r="B80" s="270" t="s">
        <v>1920</v>
      </c>
      <c r="C80" s="558" t="s">
        <v>3421</v>
      </c>
      <c r="D80" s="266" t="s">
        <v>137</v>
      </c>
      <c r="E80" s="310">
        <v>5000</v>
      </c>
      <c r="F80" s="42" t="s">
        <v>3479</v>
      </c>
      <c r="G80" s="38">
        <v>5000</v>
      </c>
      <c r="H80" s="98">
        <f t="shared" si="2"/>
        <v>0</v>
      </c>
      <c r="I80" s="135" t="s">
        <v>21</v>
      </c>
    </row>
    <row r="81" spans="1:9" x14ac:dyDescent="0.25">
      <c r="A81" s="269"/>
      <c r="B81" s="270" t="s">
        <v>1921</v>
      </c>
      <c r="C81" s="558" t="s">
        <v>3421</v>
      </c>
      <c r="D81" s="266" t="s">
        <v>215</v>
      </c>
      <c r="E81" s="310">
        <v>3320</v>
      </c>
      <c r="F81" s="39">
        <v>41792</v>
      </c>
      <c r="G81" s="38">
        <v>3320</v>
      </c>
      <c r="H81" s="98">
        <f t="shared" si="2"/>
        <v>0</v>
      </c>
      <c r="I81" s="135"/>
    </row>
    <row r="82" spans="1:9" x14ac:dyDescent="0.25">
      <c r="A82" s="269"/>
      <c r="B82" s="270" t="s">
        <v>1922</v>
      </c>
      <c r="C82" s="558" t="s">
        <v>3421</v>
      </c>
      <c r="D82" s="266" t="s">
        <v>39</v>
      </c>
      <c r="E82" s="310">
        <v>37227.4</v>
      </c>
      <c r="F82" s="39">
        <v>41796</v>
      </c>
      <c r="G82" s="38">
        <v>37227.4</v>
      </c>
      <c r="H82" s="98">
        <f t="shared" si="2"/>
        <v>0</v>
      </c>
      <c r="I82" s="135"/>
    </row>
    <row r="83" spans="1:9" x14ac:dyDescent="0.25">
      <c r="A83" s="269"/>
      <c r="B83" s="270" t="s">
        <v>1923</v>
      </c>
      <c r="C83" s="558" t="s">
        <v>3421</v>
      </c>
      <c r="D83" s="266" t="s">
        <v>237</v>
      </c>
      <c r="E83" s="310">
        <v>9134</v>
      </c>
      <c r="F83" s="39">
        <v>41792</v>
      </c>
      <c r="G83" s="38">
        <v>9134</v>
      </c>
      <c r="H83" s="98">
        <f t="shared" si="2"/>
        <v>0</v>
      </c>
      <c r="I83" s="135"/>
    </row>
    <row r="84" spans="1:9" x14ac:dyDescent="0.25">
      <c r="A84" s="269"/>
      <c r="B84" s="270" t="s">
        <v>1924</v>
      </c>
      <c r="C84" s="558" t="s">
        <v>3421</v>
      </c>
      <c r="D84" s="266" t="s">
        <v>51</v>
      </c>
      <c r="E84" s="310">
        <v>955.2</v>
      </c>
      <c r="F84" s="39">
        <v>41792</v>
      </c>
      <c r="G84" s="38">
        <v>955.2</v>
      </c>
      <c r="H84" s="98">
        <f t="shared" si="2"/>
        <v>0</v>
      </c>
      <c r="I84" s="135"/>
    </row>
    <row r="85" spans="1:9" x14ac:dyDescent="0.25">
      <c r="A85" s="269"/>
      <c r="B85" s="270" t="s">
        <v>1925</v>
      </c>
      <c r="C85" s="558" t="s">
        <v>3421</v>
      </c>
      <c r="D85" s="266" t="s">
        <v>499</v>
      </c>
      <c r="E85" s="310">
        <v>817.5</v>
      </c>
      <c r="F85" s="39">
        <v>41793</v>
      </c>
      <c r="G85" s="38">
        <v>817.5</v>
      </c>
      <c r="H85" s="98">
        <f t="shared" si="2"/>
        <v>0</v>
      </c>
      <c r="I85" s="135" t="s">
        <v>217</v>
      </c>
    </row>
    <row r="86" spans="1:9" x14ac:dyDescent="0.25">
      <c r="A86" s="269"/>
      <c r="B86" s="270" t="s">
        <v>1927</v>
      </c>
      <c r="C86" s="558" t="s">
        <v>3421</v>
      </c>
      <c r="D86" s="266" t="s">
        <v>3480</v>
      </c>
      <c r="E86" s="310">
        <v>33276</v>
      </c>
      <c r="F86" s="39">
        <v>41792</v>
      </c>
      <c r="G86" s="38">
        <v>33276</v>
      </c>
      <c r="H86" s="98">
        <f t="shared" si="2"/>
        <v>0</v>
      </c>
      <c r="I86" s="135"/>
    </row>
    <row r="87" spans="1:9" x14ac:dyDescent="0.25">
      <c r="A87" s="269"/>
      <c r="B87" s="270" t="s">
        <v>1928</v>
      </c>
      <c r="C87" s="558" t="s">
        <v>3421</v>
      </c>
      <c r="D87" s="266" t="s">
        <v>99</v>
      </c>
      <c r="E87" s="310">
        <v>3247</v>
      </c>
      <c r="F87" s="39">
        <v>41793</v>
      </c>
      <c r="G87" s="38">
        <v>3247</v>
      </c>
      <c r="H87" s="98">
        <f t="shared" si="2"/>
        <v>0</v>
      </c>
      <c r="I87" s="135" t="s">
        <v>2867</v>
      </c>
    </row>
    <row r="88" spans="1:9" x14ac:dyDescent="0.25">
      <c r="A88" s="269"/>
      <c r="B88" s="270" t="s">
        <v>1930</v>
      </c>
      <c r="C88" s="558" t="s">
        <v>3421</v>
      </c>
      <c r="D88" s="266" t="s">
        <v>624</v>
      </c>
      <c r="E88" s="310">
        <v>1746</v>
      </c>
      <c r="F88" s="39">
        <v>41793</v>
      </c>
      <c r="G88" s="64">
        <v>1746</v>
      </c>
      <c r="H88" s="98">
        <f t="shared" si="2"/>
        <v>0</v>
      </c>
      <c r="I88" s="135" t="s">
        <v>217</v>
      </c>
    </row>
    <row r="89" spans="1:9" x14ac:dyDescent="0.25">
      <c r="A89" s="269"/>
      <c r="B89" s="270" t="s">
        <v>1931</v>
      </c>
      <c r="C89" s="558" t="s">
        <v>3421</v>
      </c>
      <c r="D89" s="266" t="s">
        <v>307</v>
      </c>
      <c r="E89" s="310">
        <v>7779</v>
      </c>
      <c r="F89" s="42" t="s">
        <v>3481</v>
      </c>
      <c r="G89" s="64">
        <v>7779</v>
      </c>
      <c r="H89" s="98">
        <f t="shared" si="2"/>
        <v>0</v>
      </c>
      <c r="I89" s="135" t="s">
        <v>217</v>
      </c>
    </row>
    <row r="90" spans="1:9" x14ac:dyDescent="0.25">
      <c r="A90" s="269"/>
      <c r="B90" s="270" t="s">
        <v>1933</v>
      </c>
      <c r="C90" s="558" t="s">
        <v>3421</v>
      </c>
      <c r="D90" s="266" t="s">
        <v>233</v>
      </c>
      <c r="E90" s="310">
        <v>961</v>
      </c>
      <c r="F90" s="39">
        <v>41793</v>
      </c>
      <c r="G90" s="64">
        <v>961</v>
      </c>
      <c r="H90" s="98">
        <f t="shared" si="2"/>
        <v>0</v>
      </c>
      <c r="I90" s="135" t="s">
        <v>217</v>
      </c>
    </row>
    <row r="91" spans="1:9" x14ac:dyDescent="0.25">
      <c r="A91" s="269"/>
      <c r="B91" s="270" t="s">
        <v>1934</v>
      </c>
      <c r="C91" s="558" t="s">
        <v>3421</v>
      </c>
      <c r="D91" s="266" t="s">
        <v>78</v>
      </c>
      <c r="E91" s="310">
        <v>2263</v>
      </c>
      <c r="F91" s="39">
        <v>41793</v>
      </c>
      <c r="G91" s="64">
        <v>2263</v>
      </c>
      <c r="H91" s="98">
        <f t="shared" si="2"/>
        <v>0</v>
      </c>
      <c r="I91" s="135" t="s">
        <v>217</v>
      </c>
    </row>
    <row r="92" spans="1:9" x14ac:dyDescent="0.25">
      <c r="A92" s="269"/>
      <c r="B92" s="270" t="s">
        <v>1935</v>
      </c>
      <c r="C92" s="558" t="s">
        <v>3421</v>
      </c>
      <c r="D92" s="273" t="s">
        <v>3129</v>
      </c>
      <c r="E92" s="318">
        <v>0</v>
      </c>
      <c r="F92" s="39"/>
      <c r="G92" s="38"/>
      <c r="H92" s="98">
        <f t="shared" si="2"/>
        <v>0</v>
      </c>
      <c r="I92" s="135" t="s">
        <v>513</v>
      </c>
    </row>
    <row r="93" spans="1:9" x14ac:dyDescent="0.25">
      <c r="A93" s="269"/>
      <c r="B93" s="270" t="s">
        <v>1936</v>
      </c>
      <c r="C93" s="558" t="s">
        <v>3421</v>
      </c>
      <c r="D93" s="266" t="s">
        <v>231</v>
      </c>
      <c r="E93" s="310">
        <v>1137.4000000000001</v>
      </c>
      <c r="F93" s="39">
        <v>41793</v>
      </c>
      <c r="G93" s="64">
        <v>1137.4000000000001</v>
      </c>
      <c r="H93" s="98">
        <f t="shared" si="2"/>
        <v>0</v>
      </c>
      <c r="I93" s="135" t="s">
        <v>217</v>
      </c>
    </row>
    <row r="94" spans="1:9" x14ac:dyDescent="0.25">
      <c r="A94" s="269"/>
      <c r="B94" s="270" t="s">
        <v>1937</v>
      </c>
      <c r="C94" s="558" t="s">
        <v>3421</v>
      </c>
      <c r="D94" s="266" t="s">
        <v>3136</v>
      </c>
      <c r="E94" s="310">
        <v>10915</v>
      </c>
      <c r="F94" s="39">
        <v>41793</v>
      </c>
      <c r="G94" s="64">
        <v>10915</v>
      </c>
      <c r="H94" s="98">
        <f t="shared" si="2"/>
        <v>0</v>
      </c>
      <c r="I94" s="135" t="s">
        <v>3443</v>
      </c>
    </row>
    <row r="95" spans="1:9" x14ac:dyDescent="0.25">
      <c r="A95" s="269"/>
      <c r="B95" s="270" t="s">
        <v>1938</v>
      </c>
      <c r="C95" s="558" t="s">
        <v>3421</v>
      </c>
      <c r="D95" s="266" t="s">
        <v>147</v>
      </c>
      <c r="E95" s="310">
        <v>4907</v>
      </c>
      <c r="F95" s="39">
        <v>41793</v>
      </c>
      <c r="G95" s="64">
        <v>4907</v>
      </c>
      <c r="H95" s="98">
        <f t="shared" si="2"/>
        <v>0</v>
      </c>
      <c r="I95" s="135" t="s">
        <v>217</v>
      </c>
    </row>
    <row r="96" spans="1:9" x14ac:dyDescent="0.25">
      <c r="A96" s="269"/>
      <c r="B96" s="270" t="s">
        <v>1939</v>
      </c>
      <c r="C96" s="558" t="s">
        <v>3421</v>
      </c>
      <c r="D96" s="266" t="s">
        <v>66</v>
      </c>
      <c r="E96" s="310">
        <v>1713</v>
      </c>
      <c r="F96" s="39">
        <v>41792</v>
      </c>
      <c r="G96" s="38">
        <v>1713</v>
      </c>
      <c r="H96" s="98">
        <f t="shared" si="2"/>
        <v>0</v>
      </c>
      <c r="I96" s="135" t="s">
        <v>65</v>
      </c>
    </row>
    <row r="97" spans="1:9" x14ac:dyDescent="0.25">
      <c r="A97" s="269"/>
      <c r="B97" s="270" t="s">
        <v>1940</v>
      </c>
      <c r="C97" s="558" t="s">
        <v>3421</v>
      </c>
      <c r="D97" s="266" t="s">
        <v>3240</v>
      </c>
      <c r="E97" s="310">
        <v>1342.5</v>
      </c>
      <c r="F97" s="39">
        <v>41792</v>
      </c>
      <c r="G97" s="38">
        <v>1342.5</v>
      </c>
      <c r="H97" s="98">
        <f t="shared" si="2"/>
        <v>0</v>
      </c>
      <c r="I97" s="135" t="s">
        <v>65</v>
      </c>
    </row>
    <row r="98" spans="1:9" x14ac:dyDescent="0.25">
      <c r="A98" s="269"/>
      <c r="B98" s="270" t="s">
        <v>1941</v>
      </c>
      <c r="C98" s="558" t="s">
        <v>3421</v>
      </c>
      <c r="D98" s="266" t="s">
        <v>260</v>
      </c>
      <c r="E98" s="310">
        <v>2384</v>
      </c>
      <c r="F98" s="39">
        <v>41792</v>
      </c>
      <c r="G98" s="38">
        <v>2384</v>
      </c>
      <c r="H98" s="98">
        <f t="shared" si="2"/>
        <v>0</v>
      </c>
      <c r="I98" s="135" t="s">
        <v>65</v>
      </c>
    </row>
    <row r="99" spans="1:9" x14ac:dyDescent="0.25">
      <c r="A99" s="269"/>
      <c r="B99" s="270" t="s">
        <v>1942</v>
      </c>
      <c r="C99" s="558" t="s">
        <v>3421</v>
      </c>
      <c r="D99" s="266" t="s">
        <v>119</v>
      </c>
      <c r="E99" s="310">
        <v>3714</v>
      </c>
      <c r="F99" s="39">
        <v>41792</v>
      </c>
      <c r="G99" s="38">
        <v>3714</v>
      </c>
      <c r="H99" s="98">
        <f t="shared" si="2"/>
        <v>0</v>
      </c>
      <c r="I99" s="135"/>
    </row>
    <row r="100" spans="1:9" x14ac:dyDescent="0.25">
      <c r="A100" s="269"/>
      <c r="B100" s="270" t="s">
        <v>1943</v>
      </c>
      <c r="C100" s="558" t="s">
        <v>3421</v>
      </c>
      <c r="D100" s="266" t="s">
        <v>1529</v>
      </c>
      <c r="E100" s="310">
        <v>7654</v>
      </c>
      <c r="F100" s="39">
        <v>41793</v>
      </c>
      <c r="G100" s="38">
        <v>7654</v>
      </c>
      <c r="H100" s="98">
        <f t="shared" si="2"/>
        <v>0</v>
      </c>
      <c r="I100" s="135" t="s">
        <v>3443</v>
      </c>
    </row>
    <row r="101" spans="1:9" x14ac:dyDescent="0.25">
      <c r="A101" s="269"/>
      <c r="B101" s="270" t="s">
        <v>1945</v>
      </c>
      <c r="C101" s="558" t="s">
        <v>3421</v>
      </c>
      <c r="D101" s="266" t="s">
        <v>8</v>
      </c>
      <c r="E101" s="310">
        <v>192</v>
      </c>
      <c r="F101" s="39">
        <v>41792</v>
      </c>
      <c r="G101" s="38">
        <v>192</v>
      </c>
      <c r="H101" s="98">
        <f t="shared" si="2"/>
        <v>0</v>
      </c>
      <c r="I101" s="135"/>
    </row>
    <row r="102" spans="1:9" x14ac:dyDescent="0.25">
      <c r="A102" s="269"/>
      <c r="B102" s="270" t="s">
        <v>1947</v>
      </c>
      <c r="C102" s="558" t="s">
        <v>3421</v>
      </c>
      <c r="D102" s="266" t="s">
        <v>51</v>
      </c>
      <c r="E102" s="310">
        <v>2304</v>
      </c>
      <c r="F102" s="39">
        <v>41792</v>
      </c>
      <c r="G102" s="38">
        <v>2304</v>
      </c>
      <c r="H102" s="98">
        <f t="shared" si="2"/>
        <v>0</v>
      </c>
      <c r="I102" s="135" t="s">
        <v>65</v>
      </c>
    </row>
    <row r="103" spans="1:9" x14ac:dyDescent="0.25">
      <c r="A103" s="269"/>
      <c r="B103" s="270" t="s">
        <v>1948</v>
      </c>
      <c r="C103" s="558" t="s">
        <v>3421</v>
      </c>
      <c r="D103" s="266" t="s">
        <v>59</v>
      </c>
      <c r="E103" s="310">
        <v>3660</v>
      </c>
      <c r="F103" s="42" t="s">
        <v>3482</v>
      </c>
      <c r="G103" s="38">
        <v>3660</v>
      </c>
      <c r="H103" s="98">
        <f t="shared" si="2"/>
        <v>0</v>
      </c>
      <c r="I103" s="135" t="s">
        <v>3443</v>
      </c>
    </row>
    <row r="104" spans="1:9" x14ac:dyDescent="0.25">
      <c r="A104" s="269"/>
      <c r="B104" s="270" t="s">
        <v>1949</v>
      </c>
      <c r="C104" s="558" t="s">
        <v>3421</v>
      </c>
      <c r="D104" s="266" t="s">
        <v>68</v>
      </c>
      <c r="E104" s="310">
        <v>5332.5</v>
      </c>
      <c r="F104" s="39">
        <v>41793</v>
      </c>
      <c r="G104" s="38">
        <v>5332.5</v>
      </c>
      <c r="H104" s="98">
        <f t="shared" si="2"/>
        <v>0</v>
      </c>
      <c r="I104" s="135" t="s">
        <v>3206</v>
      </c>
    </row>
    <row r="105" spans="1:9" x14ac:dyDescent="0.25">
      <c r="A105" s="269"/>
      <c r="B105" s="270" t="s">
        <v>1951</v>
      </c>
      <c r="C105" s="558" t="s">
        <v>3421</v>
      </c>
      <c r="D105" s="266" t="s">
        <v>772</v>
      </c>
      <c r="E105" s="310">
        <v>4189.5</v>
      </c>
      <c r="F105" s="39">
        <v>41792</v>
      </c>
      <c r="G105" s="38">
        <v>4189.5</v>
      </c>
      <c r="H105" s="98">
        <f t="shared" si="2"/>
        <v>0</v>
      </c>
      <c r="I105" s="135"/>
    </row>
    <row r="106" spans="1:9" x14ac:dyDescent="0.25">
      <c r="A106" s="269"/>
      <c r="B106" s="270" t="s">
        <v>1952</v>
      </c>
      <c r="C106" s="558" t="s">
        <v>3421</v>
      </c>
      <c r="D106" s="266" t="s">
        <v>8</v>
      </c>
      <c r="E106" s="310">
        <v>162</v>
      </c>
      <c r="F106" s="39">
        <v>41792</v>
      </c>
      <c r="G106" s="38">
        <v>162</v>
      </c>
      <c r="H106" s="98">
        <f t="shared" si="2"/>
        <v>0</v>
      </c>
      <c r="I106" s="135"/>
    </row>
    <row r="107" spans="1:9" x14ac:dyDescent="0.25">
      <c r="A107" s="269"/>
      <c r="B107" s="270" t="s">
        <v>1953</v>
      </c>
      <c r="C107" s="558" t="s">
        <v>3421</v>
      </c>
      <c r="D107" s="266" t="s">
        <v>8</v>
      </c>
      <c r="E107" s="310">
        <v>622.6</v>
      </c>
      <c r="F107" s="39">
        <v>41792</v>
      </c>
      <c r="G107" s="38">
        <v>622.6</v>
      </c>
      <c r="H107" s="98">
        <f t="shared" si="2"/>
        <v>0</v>
      </c>
      <c r="I107" s="135"/>
    </row>
    <row r="108" spans="1:9" x14ac:dyDescent="0.25">
      <c r="A108" s="269"/>
      <c r="B108" s="270" t="s">
        <v>1954</v>
      </c>
      <c r="C108" s="558" t="s">
        <v>3421</v>
      </c>
      <c r="D108" s="266" t="s">
        <v>3222</v>
      </c>
      <c r="E108" s="310">
        <v>2268</v>
      </c>
      <c r="F108" s="39">
        <v>41792</v>
      </c>
      <c r="G108" s="38">
        <v>2268</v>
      </c>
      <c r="H108" s="98">
        <f t="shared" si="2"/>
        <v>0</v>
      </c>
      <c r="I108" s="135"/>
    </row>
    <row r="109" spans="1:9" x14ac:dyDescent="0.25">
      <c r="A109" s="269"/>
      <c r="B109" s="270" t="s">
        <v>1955</v>
      </c>
      <c r="C109" s="558" t="s">
        <v>3421</v>
      </c>
      <c r="D109" s="266" t="s">
        <v>160</v>
      </c>
      <c r="E109" s="310">
        <v>122820.42</v>
      </c>
      <c r="F109" s="42" t="s">
        <v>3483</v>
      </c>
      <c r="G109" s="38">
        <v>122820.42</v>
      </c>
      <c r="H109" s="98">
        <f t="shared" si="2"/>
        <v>0</v>
      </c>
      <c r="I109" s="135" t="s">
        <v>162</v>
      </c>
    </row>
    <row r="110" spans="1:9" x14ac:dyDescent="0.25">
      <c r="A110" s="269"/>
      <c r="B110" s="270" t="s">
        <v>1956</v>
      </c>
      <c r="C110" s="558" t="s">
        <v>3421</v>
      </c>
      <c r="D110" s="266" t="s">
        <v>358</v>
      </c>
      <c r="E110" s="310">
        <v>46323</v>
      </c>
      <c r="F110" s="39">
        <v>41799</v>
      </c>
      <c r="G110" s="38">
        <v>46323</v>
      </c>
      <c r="H110" s="98">
        <f t="shared" si="2"/>
        <v>0</v>
      </c>
      <c r="I110" s="135" t="s">
        <v>162</v>
      </c>
    </row>
    <row r="111" spans="1:9" x14ac:dyDescent="0.25">
      <c r="A111" s="269"/>
      <c r="B111" s="270" t="s">
        <v>1957</v>
      </c>
      <c r="C111" s="558" t="s">
        <v>3421</v>
      </c>
      <c r="D111" s="266" t="s">
        <v>370</v>
      </c>
      <c r="E111" s="310">
        <v>460</v>
      </c>
      <c r="F111" s="39">
        <v>41794</v>
      </c>
      <c r="G111" s="38">
        <v>460</v>
      </c>
      <c r="H111" s="98">
        <f t="shared" si="2"/>
        <v>0</v>
      </c>
      <c r="I111" s="135" t="s">
        <v>162</v>
      </c>
    </row>
    <row r="112" spans="1:9" x14ac:dyDescent="0.25">
      <c r="A112" s="269"/>
      <c r="B112" s="270" t="s">
        <v>1958</v>
      </c>
      <c r="C112" s="558" t="s">
        <v>3421</v>
      </c>
      <c r="D112" s="266" t="s">
        <v>358</v>
      </c>
      <c r="E112" s="310">
        <v>6964</v>
      </c>
      <c r="F112" s="39">
        <v>41799</v>
      </c>
      <c r="G112" s="38">
        <v>6964</v>
      </c>
      <c r="H112" s="98">
        <f t="shared" si="2"/>
        <v>0</v>
      </c>
      <c r="I112" s="135" t="s">
        <v>162</v>
      </c>
    </row>
    <row r="113" spans="1:9" x14ac:dyDescent="0.25">
      <c r="A113" s="269"/>
      <c r="B113" s="270" t="s">
        <v>1960</v>
      </c>
      <c r="C113" s="558" t="s">
        <v>3421</v>
      </c>
      <c r="D113" s="266" t="s">
        <v>269</v>
      </c>
      <c r="E113" s="310">
        <v>3899</v>
      </c>
      <c r="F113" s="39">
        <v>41794</v>
      </c>
      <c r="G113" s="38">
        <v>3899</v>
      </c>
      <c r="H113" s="98">
        <f t="shared" si="2"/>
        <v>0</v>
      </c>
      <c r="I113" s="135" t="s">
        <v>162</v>
      </c>
    </row>
    <row r="114" spans="1:9" x14ac:dyDescent="0.25">
      <c r="A114" s="269"/>
      <c r="B114" s="270" t="s">
        <v>1961</v>
      </c>
      <c r="C114" s="558" t="s">
        <v>3421</v>
      </c>
      <c r="D114" s="266" t="s">
        <v>168</v>
      </c>
      <c r="E114" s="310">
        <v>20280.5</v>
      </c>
      <c r="F114" s="39">
        <v>41794</v>
      </c>
      <c r="G114" s="38">
        <v>20280.5</v>
      </c>
      <c r="H114" s="98">
        <f t="shared" si="2"/>
        <v>0</v>
      </c>
      <c r="I114" s="135" t="s">
        <v>162</v>
      </c>
    </row>
    <row r="115" spans="1:9" x14ac:dyDescent="0.25">
      <c r="A115" s="269"/>
      <c r="B115" s="270" t="s">
        <v>1962</v>
      </c>
      <c r="C115" s="558" t="s">
        <v>3421</v>
      </c>
      <c r="D115" s="266" t="s">
        <v>163</v>
      </c>
      <c r="E115" s="310">
        <v>12466</v>
      </c>
      <c r="F115" s="39">
        <v>41794</v>
      </c>
      <c r="G115" s="64">
        <v>12466</v>
      </c>
      <c r="H115" s="98">
        <f t="shared" si="2"/>
        <v>0</v>
      </c>
      <c r="I115" s="135" t="s">
        <v>162</v>
      </c>
    </row>
    <row r="116" spans="1:9" x14ac:dyDescent="0.25">
      <c r="A116" s="269"/>
      <c r="B116" s="270" t="s">
        <v>1963</v>
      </c>
      <c r="C116" s="558" t="s">
        <v>3421</v>
      </c>
      <c r="D116" s="266" t="s">
        <v>2933</v>
      </c>
      <c r="E116" s="310">
        <v>6990</v>
      </c>
      <c r="F116" s="39">
        <v>41794</v>
      </c>
      <c r="G116" s="64">
        <v>6990</v>
      </c>
      <c r="H116" s="98">
        <f t="shared" si="2"/>
        <v>0</v>
      </c>
      <c r="I116" s="135" t="s">
        <v>162</v>
      </c>
    </row>
    <row r="117" spans="1:9" x14ac:dyDescent="0.25">
      <c r="A117" s="269"/>
      <c r="B117" s="270" t="s">
        <v>1965</v>
      </c>
      <c r="C117" s="558" t="s">
        <v>3421</v>
      </c>
      <c r="D117" s="266" t="s">
        <v>172</v>
      </c>
      <c r="E117" s="310">
        <v>8555</v>
      </c>
      <c r="F117" s="39">
        <v>41794</v>
      </c>
      <c r="G117" s="64">
        <v>8555</v>
      </c>
      <c r="H117" s="98">
        <f t="shared" si="2"/>
        <v>0</v>
      </c>
      <c r="I117" s="135" t="s">
        <v>162</v>
      </c>
    </row>
    <row r="118" spans="1:9" x14ac:dyDescent="0.25">
      <c r="A118" s="269"/>
      <c r="B118" s="270" t="s">
        <v>1966</v>
      </c>
      <c r="C118" s="558" t="s">
        <v>3421</v>
      </c>
      <c r="D118" s="266" t="s">
        <v>269</v>
      </c>
      <c r="E118" s="310">
        <v>3855</v>
      </c>
      <c r="F118" s="39">
        <v>41792</v>
      </c>
      <c r="G118" s="38">
        <v>3855</v>
      </c>
      <c r="H118" s="98">
        <f t="shared" si="2"/>
        <v>0</v>
      </c>
      <c r="I118" s="135"/>
    </row>
    <row r="119" spans="1:9" x14ac:dyDescent="0.25">
      <c r="A119" s="269"/>
      <c r="B119" s="270" t="s">
        <v>1967</v>
      </c>
      <c r="C119" s="558" t="s">
        <v>3421</v>
      </c>
      <c r="D119" s="266" t="s">
        <v>370</v>
      </c>
      <c r="E119" s="310">
        <v>1957</v>
      </c>
      <c r="F119" s="39">
        <v>41794</v>
      </c>
      <c r="G119" s="38">
        <v>1957</v>
      </c>
      <c r="H119" s="98">
        <f t="shared" si="2"/>
        <v>0</v>
      </c>
      <c r="I119" s="135" t="s">
        <v>162</v>
      </c>
    </row>
    <row r="120" spans="1:9" x14ac:dyDescent="0.25">
      <c r="A120" s="269"/>
      <c r="B120" s="270" t="s">
        <v>1968</v>
      </c>
      <c r="C120" s="558" t="s">
        <v>3421</v>
      </c>
      <c r="D120" s="266" t="s">
        <v>169</v>
      </c>
      <c r="E120" s="310">
        <v>4380</v>
      </c>
      <c r="F120" s="63" t="s">
        <v>3484</v>
      </c>
      <c r="G120" s="38">
        <v>4380</v>
      </c>
      <c r="H120" s="98">
        <f t="shared" si="2"/>
        <v>0</v>
      </c>
      <c r="I120" s="135" t="s">
        <v>162</v>
      </c>
    </row>
    <row r="121" spans="1:9" x14ac:dyDescent="0.25">
      <c r="A121" s="269"/>
      <c r="B121" s="270" t="s">
        <v>1970</v>
      </c>
      <c r="C121" s="558" t="s">
        <v>3421</v>
      </c>
      <c r="D121" s="266" t="s">
        <v>175</v>
      </c>
      <c r="E121" s="310">
        <v>27147.9</v>
      </c>
      <c r="F121" s="42" t="s">
        <v>3485</v>
      </c>
      <c r="G121" s="38">
        <v>27147.9</v>
      </c>
      <c r="H121" s="98">
        <f t="shared" si="2"/>
        <v>0</v>
      </c>
      <c r="I121" s="135" t="s">
        <v>162</v>
      </c>
    </row>
    <row r="122" spans="1:9" x14ac:dyDescent="0.25">
      <c r="A122" s="269"/>
      <c r="B122" s="270" t="s">
        <v>1971</v>
      </c>
      <c r="C122" s="558" t="s">
        <v>3421</v>
      </c>
      <c r="D122" s="266" t="s">
        <v>250</v>
      </c>
      <c r="E122" s="310">
        <v>6771</v>
      </c>
      <c r="F122" s="39">
        <v>41799</v>
      </c>
      <c r="G122" s="38">
        <v>6771</v>
      </c>
      <c r="H122" s="98">
        <f t="shared" si="2"/>
        <v>0</v>
      </c>
      <c r="I122" s="135" t="s">
        <v>162</v>
      </c>
    </row>
    <row r="123" spans="1:9" x14ac:dyDescent="0.25">
      <c r="A123" s="269"/>
      <c r="B123" s="270" t="s">
        <v>1972</v>
      </c>
      <c r="C123" s="558" t="s">
        <v>3421</v>
      </c>
      <c r="D123" s="20" t="s">
        <v>3486</v>
      </c>
      <c r="E123" s="315">
        <v>4225</v>
      </c>
      <c r="F123" s="42" t="s">
        <v>3487</v>
      </c>
      <c r="G123" s="38">
        <v>4225</v>
      </c>
      <c r="H123" s="98">
        <f t="shared" si="2"/>
        <v>0</v>
      </c>
      <c r="I123" s="36"/>
    </row>
    <row r="124" spans="1:9" x14ac:dyDescent="0.25">
      <c r="A124" s="269"/>
      <c r="B124" s="270" t="s">
        <v>1973</v>
      </c>
      <c r="C124" s="558" t="s">
        <v>3421</v>
      </c>
      <c r="D124" s="266" t="s">
        <v>14</v>
      </c>
      <c r="E124" s="310">
        <v>8467.2000000000007</v>
      </c>
      <c r="F124" s="39">
        <v>41793</v>
      </c>
      <c r="G124" s="38">
        <v>8467.2000000000007</v>
      </c>
      <c r="H124" s="98">
        <f t="shared" si="2"/>
        <v>0</v>
      </c>
      <c r="I124" s="135" t="s">
        <v>30</v>
      </c>
    </row>
    <row r="125" spans="1:9" x14ac:dyDescent="0.25">
      <c r="A125" s="269"/>
      <c r="B125" s="270" t="s">
        <v>1974</v>
      </c>
      <c r="C125" s="558" t="s">
        <v>3421</v>
      </c>
      <c r="D125" s="266" t="s">
        <v>546</v>
      </c>
      <c r="E125" s="310">
        <v>5587.5</v>
      </c>
      <c r="F125" s="39">
        <v>41794</v>
      </c>
      <c r="G125" s="38">
        <v>5587.5</v>
      </c>
      <c r="H125" s="98">
        <f t="shared" si="2"/>
        <v>0</v>
      </c>
      <c r="I125" s="135" t="s">
        <v>3488</v>
      </c>
    </row>
    <row r="126" spans="1:9" x14ac:dyDescent="0.25">
      <c r="A126" s="269"/>
      <c r="B126" s="270" t="s">
        <v>1975</v>
      </c>
      <c r="C126" s="558" t="s">
        <v>3421</v>
      </c>
      <c r="D126" s="266" t="s">
        <v>358</v>
      </c>
      <c r="E126" s="310">
        <v>2605</v>
      </c>
      <c r="F126" s="39">
        <v>41799</v>
      </c>
      <c r="G126" s="38">
        <v>2605</v>
      </c>
      <c r="H126" s="98">
        <f t="shared" si="2"/>
        <v>0</v>
      </c>
      <c r="I126" s="135" t="s">
        <v>162</v>
      </c>
    </row>
    <row r="127" spans="1:9" x14ac:dyDescent="0.25">
      <c r="A127" s="269">
        <v>41793</v>
      </c>
      <c r="B127" s="270" t="s">
        <v>1976</v>
      </c>
      <c r="C127" s="558" t="s">
        <v>3421</v>
      </c>
      <c r="D127" s="266" t="s">
        <v>21</v>
      </c>
      <c r="E127" s="559">
        <v>23</v>
      </c>
      <c r="F127" s="39">
        <v>41793</v>
      </c>
      <c r="G127" s="38">
        <v>23</v>
      </c>
      <c r="H127" s="98">
        <f t="shared" si="2"/>
        <v>0</v>
      </c>
      <c r="I127" s="135"/>
    </row>
    <row r="128" spans="1:9" x14ac:dyDescent="0.25">
      <c r="A128" s="269"/>
      <c r="B128" s="270" t="s">
        <v>1977</v>
      </c>
      <c r="C128" s="558" t="s">
        <v>3421</v>
      </c>
      <c r="D128" s="273" t="s">
        <v>3129</v>
      </c>
      <c r="E128" s="318">
        <v>0</v>
      </c>
      <c r="F128" s="39"/>
      <c r="G128" s="38"/>
      <c r="H128" s="98">
        <f t="shared" si="2"/>
        <v>0</v>
      </c>
      <c r="I128" s="60" t="s">
        <v>3489</v>
      </c>
    </row>
    <row r="129" spans="1:9" x14ac:dyDescent="0.25">
      <c r="A129" s="269"/>
      <c r="B129" s="270" t="s">
        <v>1978</v>
      </c>
      <c r="C129" s="558" t="s">
        <v>3421</v>
      </c>
      <c r="D129" s="266" t="s">
        <v>435</v>
      </c>
      <c r="E129" s="310">
        <v>3791.5</v>
      </c>
      <c r="F129" s="43" t="s">
        <v>3490</v>
      </c>
      <c r="G129" s="38">
        <v>3791.5</v>
      </c>
      <c r="H129" s="98">
        <f t="shared" si="2"/>
        <v>0</v>
      </c>
      <c r="I129" s="135"/>
    </row>
    <row r="130" spans="1:9" x14ac:dyDescent="0.25">
      <c r="A130" s="269"/>
      <c r="B130" s="270" t="s">
        <v>1979</v>
      </c>
      <c r="C130" s="558" t="s">
        <v>3421</v>
      </c>
      <c r="D130" s="266" t="s">
        <v>152</v>
      </c>
      <c r="E130" s="310">
        <v>4884</v>
      </c>
      <c r="F130" s="39">
        <v>41793</v>
      </c>
      <c r="G130" s="38">
        <v>4884</v>
      </c>
      <c r="H130" s="98">
        <f t="shared" si="2"/>
        <v>0</v>
      </c>
      <c r="I130" s="135"/>
    </row>
    <row r="131" spans="1:9" x14ac:dyDescent="0.25">
      <c r="A131" s="263"/>
      <c r="B131" s="270" t="s">
        <v>1980</v>
      </c>
      <c r="C131" s="558" t="s">
        <v>3421</v>
      </c>
      <c r="D131" s="266" t="s">
        <v>62</v>
      </c>
      <c r="E131" s="310">
        <v>8400</v>
      </c>
      <c r="F131" s="39">
        <v>41794</v>
      </c>
      <c r="G131" s="38">
        <v>8400</v>
      </c>
      <c r="H131" s="98">
        <f t="shared" si="2"/>
        <v>0</v>
      </c>
      <c r="I131" s="135" t="s">
        <v>12</v>
      </c>
    </row>
    <row r="132" spans="1:9" x14ac:dyDescent="0.25">
      <c r="A132" s="263"/>
      <c r="B132" s="270" t="s">
        <v>1981</v>
      </c>
      <c r="C132" s="558" t="s">
        <v>3421</v>
      </c>
      <c r="D132" s="266" t="s">
        <v>28</v>
      </c>
      <c r="E132" s="310">
        <v>6830</v>
      </c>
      <c r="F132" s="39">
        <v>41793</v>
      </c>
      <c r="G132" s="38">
        <v>6830</v>
      </c>
      <c r="H132" s="289">
        <f t="shared" si="2"/>
        <v>0</v>
      </c>
      <c r="I132" s="135"/>
    </row>
    <row r="133" spans="1:9" x14ac:dyDescent="0.25">
      <c r="A133" s="269"/>
      <c r="B133" s="270" t="s">
        <v>1982</v>
      </c>
      <c r="C133" s="558" t="s">
        <v>3421</v>
      </c>
      <c r="D133" s="266" t="s">
        <v>55</v>
      </c>
      <c r="E133" s="310">
        <v>8279</v>
      </c>
      <c r="F133" s="39">
        <v>41793</v>
      </c>
      <c r="G133" s="38">
        <v>8279</v>
      </c>
      <c r="H133" s="98">
        <f>E133-G133</f>
        <v>0</v>
      </c>
      <c r="I133" s="135"/>
    </row>
    <row r="134" spans="1:9" x14ac:dyDescent="0.25">
      <c r="A134" s="269"/>
      <c r="B134" s="270" t="s">
        <v>1983</v>
      </c>
      <c r="C134" s="558" t="s">
        <v>3421</v>
      </c>
      <c r="D134" s="266" t="s">
        <v>11</v>
      </c>
      <c r="E134" s="310">
        <v>28971</v>
      </c>
      <c r="F134" s="39">
        <v>41808</v>
      </c>
      <c r="G134" s="38">
        <v>28971</v>
      </c>
      <c r="H134" s="98">
        <f>E134-G134</f>
        <v>0</v>
      </c>
      <c r="I134" s="135" t="s">
        <v>65</v>
      </c>
    </row>
    <row r="135" spans="1:9" x14ac:dyDescent="0.25">
      <c r="A135" s="269"/>
      <c r="B135" s="270" t="s">
        <v>1985</v>
      </c>
      <c r="C135" s="558" t="s">
        <v>3421</v>
      </c>
      <c r="D135" s="266" t="s">
        <v>260</v>
      </c>
      <c r="E135" s="310">
        <v>1788</v>
      </c>
      <c r="F135" s="39">
        <v>41793</v>
      </c>
      <c r="G135" s="38">
        <v>1788</v>
      </c>
      <c r="H135" s="98">
        <f t="shared" ref="H135:H198" si="3">E135-G135</f>
        <v>0</v>
      </c>
      <c r="I135" s="135" t="s">
        <v>21</v>
      </c>
    </row>
    <row r="136" spans="1:9" x14ac:dyDescent="0.25">
      <c r="A136" s="269"/>
      <c r="B136" s="270" t="s">
        <v>1986</v>
      </c>
      <c r="C136" s="558" t="s">
        <v>3421</v>
      </c>
      <c r="D136" s="266" t="s">
        <v>66</v>
      </c>
      <c r="E136" s="310">
        <v>1773.5</v>
      </c>
      <c r="F136" s="39">
        <v>41793</v>
      </c>
      <c r="G136" s="38">
        <v>1773.5</v>
      </c>
      <c r="H136" s="98">
        <f t="shared" si="3"/>
        <v>0</v>
      </c>
      <c r="I136" s="135" t="s">
        <v>30</v>
      </c>
    </row>
    <row r="137" spans="1:9" x14ac:dyDescent="0.25">
      <c r="A137" s="269"/>
      <c r="B137" s="270" t="s">
        <v>1987</v>
      </c>
      <c r="C137" s="558" t="s">
        <v>3421</v>
      </c>
      <c r="D137" s="266" t="s">
        <v>47</v>
      </c>
      <c r="E137" s="310">
        <v>2575</v>
      </c>
      <c r="F137" s="39">
        <v>41793</v>
      </c>
      <c r="G137" s="38">
        <v>2575</v>
      </c>
      <c r="H137" s="98">
        <f t="shared" si="3"/>
        <v>0</v>
      </c>
      <c r="I137" s="135" t="s">
        <v>30</v>
      </c>
    </row>
    <row r="138" spans="1:9" x14ac:dyDescent="0.25">
      <c r="A138" s="269"/>
      <c r="B138" s="270" t="s">
        <v>1988</v>
      </c>
      <c r="C138" s="558" t="s">
        <v>3421</v>
      </c>
      <c r="D138" s="273" t="s">
        <v>3129</v>
      </c>
      <c r="E138" s="318">
        <v>0</v>
      </c>
      <c r="F138" s="39"/>
      <c r="G138" s="38"/>
      <c r="H138" s="98">
        <f t="shared" si="3"/>
        <v>0</v>
      </c>
      <c r="I138" s="135" t="s">
        <v>513</v>
      </c>
    </row>
    <row r="139" spans="1:9" x14ac:dyDescent="0.25">
      <c r="A139" s="269"/>
      <c r="B139" s="270" t="s">
        <v>1990</v>
      </c>
      <c r="C139" s="558" t="s">
        <v>3421</v>
      </c>
      <c r="D139" s="266" t="s">
        <v>1793</v>
      </c>
      <c r="E139" s="310">
        <v>937.5</v>
      </c>
      <c r="F139" s="39">
        <v>41793</v>
      </c>
      <c r="G139" s="38">
        <v>937.5</v>
      </c>
      <c r="H139" s="98">
        <f t="shared" si="3"/>
        <v>0</v>
      </c>
      <c r="I139" s="135" t="s">
        <v>30</v>
      </c>
    </row>
    <row r="140" spans="1:9" x14ac:dyDescent="0.25">
      <c r="A140" s="269"/>
      <c r="B140" s="270" t="s">
        <v>1991</v>
      </c>
      <c r="C140" s="558" t="s">
        <v>3421</v>
      </c>
      <c r="D140" s="266" t="s">
        <v>8</v>
      </c>
      <c r="E140" s="310">
        <v>703.5</v>
      </c>
      <c r="F140" s="39">
        <v>41793</v>
      </c>
      <c r="G140" s="38">
        <v>703.5</v>
      </c>
      <c r="H140" s="98">
        <f t="shared" si="3"/>
        <v>0</v>
      </c>
      <c r="I140" s="135"/>
    </row>
    <row r="141" spans="1:9" x14ac:dyDescent="0.25">
      <c r="A141" s="269"/>
      <c r="B141" s="270" t="s">
        <v>1993</v>
      </c>
      <c r="C141" s="558" t="s">
        <v>3421</v>
      </c>
      <c r="D141" s="266" t="s">
        <v>152</v>
      </c>
      <c r="E141" s="310">
        <v>19418</v>
      </c>
      <c r="F141" s="39">
        <v>41793</v>
      </c>
      <c r="G141" s="38">
        <v>19418</v>
      </c>
      <c r="H141" s="98">
        <f t="shared" si="3"/>
        <v>0</v>
      </c>
      <c r="I141" s="135"/>
    </row>
    <row r="142" spans="1:9" x14ac:dyDescent="0.25">
      <c r="A142" s="269"/>
      <c r="B142" s="270" t="s">
        <v>1994</v>
      </c>
      <c r="C142" s="558" t="s">
        <v>3421</v>
      </c>
      <c r="D142" s="266" t="s">
        <v>58</v>
      </c>
      <c r="E142" s="310">
        <v>5941</v>
      </c>
      <c r="F142" s="39">
        <v>41793</v>
      </c>
      <c r="G142" s="38">
        <v>5941</v>
      </c>
      <c r="H142" s="98">
        <f t="shared" si="3"/>
        <v>0</v>
      </c>
      <c r="I142" s="135" t="s">
        <v>30</v>
      </c>
    </row>
    <row r="143" spans="1:9" x14ac:dyDescent="0.25">
      <c r="A143" s="269"/>
      <c r="B143" s="270" t="s">
        <v>1995</v>
      </c>
      <c r="C143" s="558" t="s">
        <v>3421</v>
      </c>
      <c r="D143" s="266" t="s">
        <v>338</v>
      </c>
      <c r="E143" s="310">
        <v>451</v>
      </c>
      <c r="F143" s="39">
        <v>41793</v>
      </c>
      <c r="G143" s="38">
        <v>451</v>
      </c>
      <c r="H143" s="98">
        <f t="shared" si="3"/>
        <v>0</v>
      </c>
      <c r="I143" s="135" t="s">
        <v>30</v>
      </c>
    </row>
    <row r="144" spans="1:9" x14ac:dyDescent="0.25">
      <c r="A144" s="269"/>
      <c r="B144" s="270" t="s">
        <v>1998</v>
      </c>
      <c r="C144" s="558" t="s">
        <v>3421</v>
      </c>
      <c r="D144" s="266" t="s">
        <v>8</v>
      </c>
      <c r="E144" s="310">
        <v>1131</v>
      </c>
      <c r="F144" s="39">
        <v>41793</v>
      </c>
      <c r="G144" s="38">
        <v>1131</v>
      </c>
      <c r="H144" s="98">
        <f t="shared" si="3"/>
        <v>0</v>
      </c>
      <c r="I144" s="135"/>
    </row>
    <row r="145" spans="1:9" x14ac:dyDescent="0.25">
      <c r="A145" s="269"/>
      <c r="B145" s="270" t="s">
        <v>1999</v>
      </c>
      <c r="C145" s="558" t="s">
        <v>3421</v>
      </c>
      <c r="D145" s="266" t="s">
        <v>3491</v>
      </c>
      <c r="E145" s="310">
        <v>2935</v>
      </c>
      <c r="F145" s="39">
        <v>41793</v>
      </c>
      <c r="G145" s="38">
        <v>2935</v>
      </c>
      <c r="H145" s="98">
        <f t="shared" si="3"/>
        <v>0</v>
      </c>
      <c r="I145" s="135"/>
    </row>
    <row r="146" spans="1:9" x14ac:dyDescent="0.25">
      <c r="A146" s="269"/>
      <c r="B146" s="270" t="s">
        <v>2000</v>
      </c>
      <c r="C146" s="558" t="s">
        <v>3421</v>
      </c>
      <c r="D146" s="266" t="s">
        <v>35</v>
      </c>
      <c r="E146" s="310">
        <v>2897</v>
      </c>
      <c r="F146" s="39">
        <v>41795</v>
      </c>
      <c r="G146" s="38">
        <v>2897</v>
      </c>
      <c r="H146" s="98">
        <f t="shared" si="3"/>
        <v>0</v>
      </c>
      <c r="I146" s="135" t="s">
        <v>30</v>
      </c>
    </row>
    <row r="147" spans="1:9" x14ac:dyDescent="0.25">
      <c r="A147" s="269"/>
      <c r="B147" s="270" t="s">
        <v>2001</v>
      </c>
      <c r="C147" s="558" t="s">
        <v>3421</v>
      </c>
      <c r="D147" s="266" t="s">
        <v>257</v>
      </c>
      <c r="E147" s="310">
        <v>16005</v>
      </c>
      <c r="F147" s="39">
        <v>41794</v>
      </c>
      <c r="G147" s="38">
        <v>16005</v>
      </c>
      <c r="H147" s="98">
        <f t="shared" si="3"/>
        <v>0</v>
      </c>
      <c r="I147" s="135" t="s">
        <v>217</v>
      </c>
    </row>
    <row r="148" spans="1:9" x14ac:dyDescent="0.25">
      <c r="A148" s="269"/>
      <c r="B148" s="270" t="s">
        <v>2002</v>
      </c>
      <c r="C148" s="558" t="s">
        <v>3421</v>
      </c>
      <c r="D148" s="266" t="s">
        <v>123</v>
      </c>
      <c r="E148" s="310">
        <v>2376</v>
      </c>
      <c r="F148" s="43" t="s">
        <v>3492</v>
      </c>
      <c r="G148" s="38">
        <v>2376</v>
      </c>
      <c r="H148" s="98">
        <f t="shared" si="3"/>
        <v>0</v>
      </c>
      <c r="I148" s="135"/>
    </row>
    <row r="149" spans="1:9" x14ac:dyDescent="0.25">
      <c r="A149" s="269"/>
      <c r="B149" s="270" t="s">
        <v>2003</v>
      </c>
      <c r="C149" s="558" t="s">
        <v>3421</v>
      </c>
      <c r="D149" s="266" t="s">
        <v>29</v>
      </c>
      <c r="E149" s="310">
        <v>5563</v>
      </c>
      <c r="F149" s="39">
        <v>41793</v>
      </c>
      <c r="G149" s="38">
        <v>5563</v>
      </c>
      <c r="H149" s="98">
        <f t="shared" si="3"/>
        <v>0</v>
      </c>
      <c r="I149" s="135"/>
    </row>
    <row r="150" spans="1:9" x14ac:dyDescent="0.25">
      <c r="A150" s="269"/>
      <c r="B150" s="270" t="s">
        <v>2004</v>
      </c>
      <c r="C150" s="558" t="s">
        <v>3421</v>
      </c>
      <c r="D150" s="266" t="s">
        <v>2427</v>
      </c>
      <c r="E150" s="310">
        <v>1769.5</v>
      </c>
      <c r="F150" s="39">
        <v>41793</v>
      </c>
      <c r="G150" s="38">
        <v>1769.5</v>
      </c>
      <c r="H150" s="98">
        <f t="shared" si="3"/>
        <v>0</v>
      </c>
      <c r="I150" s="135" t="s">
        <v>30</v>
      </c>
    </row>
    <row r="151" spans="1:9" x14ac:dyDescent="0.25">
      <c r="A151" s="269"/>
      <c r="B151" s="270" t="s">
        <v>2005</v>
      </c>
      <c r="C151" s="558" t="s">
        <v>3421</v>
      </c>
      <c r="D151" s="266" t="s">
        <v>8</v>
      </c>
      <c r="E151" s="310">
        <v>3922</v>
      </c>
      <c r="F151" s="39">
        <v>41793</v>
      </c>
      <c r="G151" s="38">
        <v>3922</v>
      </c>
      <c r="H151" s="98">
        <f t="shared" si="3"/>
        <v>0</v>
      </c>
      <c r="I151" s="135"/>
    </row>
    <row r="152" spans="1:9" x14ac:dyDescent="0.25">
      <c r="A152" s="269"/>
      <c r="B152" s="270" t="s">
        <v>2007</v>
      </c>
      <c r="C152" s="558" t="s">
        <v>3421</v>
      </c>
      <c r="D152" s="266" t="s">
        <v>8</v>
      </c>
      <c r="E152" s="310">
        <v>3181</v>
      </c>
      <c r="F152" s="39">
        <v>41793</v>
      </c>
      <c r="G152" s="38">
        <v>3181</v>
      </c>
      <c r="H152" s="98">
        <f t="shared" si="3"/>
        <v>0</v>
      </c>
      <c r="I152" s="135"/>
    </row>
    <row r="153" spans="1:9" x14ac:dyDescent="0.25">
      <c r="A153" s="269"/>
      <c r="B153" s="270" t="s">
        <v>2009</v>
      </c>
      <c r="C153" s="558" t="s">
        <v>3421</v>
      </c>
      <c r="D153" s="266" t="s">
        <v>8</v>
      </c>
      <c r="E153" s="310">
        <v>1196</v>
      </c>
      <c r="F153" s="39">
        <v>41793</v>
      </c>
      <c r="G153" s="38">
        <v>1196</v>
      </c>
      <c r="H153" s="98">
        <f t="shared" si="3"/>
        <v>0</v>
      </c>
      <c r="I153" s="135"/>
    </row>
    <row r="154" spans="1:9" x14ac:dyDescent="0.25">
      <c r="A154" s="269"/>
      <c r="B154" s="270" t="s">
        <v>2010</v>
      </c>
      <c r="C154" s="558" t="s">
        <v>3421</v>
      </c>
      <c r="D154" s="266" t="s">
        <v>518</v>
      </c>
      <c r="E154" s="310">
        <v>291</v>
      </c>
      <c r="F154" s="39">
        <v>41793</v>
      </c>
      <c r="G154" s="38">
        <v>291</v>
      </c>
      <c r="H154" s="98">
        <f t="shared" si="3"/>
        <v>0</v>
      </c>
      <c r="I154" s="135"/>
    </row>
    <row r="155" spans="1:9" x14ac:dyDescent="0.25">
      <c r="A155" s="269"/>
      <c r="B155" s="270" t="s">
        <v>2012</v>
      </c>
      <c r="C155" s="558" t="s">
        <v>3421</v>
      </c>
      <c r="D155" s="266" t="s">
        <v>54</v>
      </c>
      <c r="E155" s="310">
        <v>7653.5</v>
      </c>
      <c r="F155" s="39">
        <v>41793</v>
      </c>
      <c r="G155" s="38">
        <v>7653.5</v>
      </c>
      <c r="H155" s="98">
        <f t="shared" si="3"/>
        <v>0</v>
      </c>
      <c r="I155" s="135" t="s">
        <v>30</v>
      </c>
    </row>
    <row r="156" spans="1:9" s="32" customFormat="1" x14ac:dyDescent="0.25">
      <c r="A156" s="269"/>
      <c r="B156" s="270" t="s">
        <v>2014</v>
      </c>
      <c r="C156" s="558" t="s">
        <v>3421</v>
      </c>
      <c r="D156" s="266" t="s">
        <v>32</v>
      </c>
      <c r="E156" s="310">
        <v>6061.12</v>
      </c>
      <c r="F156" s="39">
        <v>41793</v>
      </c>
      <c r="G156" s="38">
        <v>6061.12</v>
      </c>
      <c r="H156" s="98">
        <f t="shared" si="3"/>
        <v>0</v>
      </c>
      <c r="I156" s="135"/>
    </row>
    <row r="157" spans="1:9" s="32" customFormat="1" x14ac:dyDescent="0.25">
      <c r="A157" s="269"/>
      <c r="B157" s="270" t="s">
        <v>2015</v>
      </c>
      <c r="C157" s="558" t="s">
        <v>3421</v>
      </c>
      <c r="D157" s="266" t="s">
        <v>36</v>
      </c>
      <c r="E157" s="310">
        <v>9441.5</v>
      </c>
      <c r="F157" s="39">
        <v>41794</v>
      </c>
      <c r="G157" s="38">
        <v>9441.5</v>
      </c>
      <c r="H157" s="98">
        <f t="shared" si="3"/>
        <v>0</v>
      </c>
      <c r="I157" s="135" t="s">
        <v>217</v>
      </c>
    </row>
    <row r="158" spans="1:9" s="32" customFormat="1" x14ac:dyDescent="0.25">
      <c r="A158" s="269"/>
      <c r="B158" s="270" t="s">
        <v>2016</v>
      </c>
      <c r="C158" s="558" t="s">
        <v>3421</v>
      </c>
      <c r="D158" s="266" t="s">
        <v>1622</v>
      </c>
      <c r="E158" s="310">
        <v>3775</v>
      </c>
      <c r="F158" s="39">
        <v>41793</v>
      </c>
      <c r="G158" s="38">
        <v>3775</v>
      </c>
      <c r="H158" s="98">
        <f t="shared" si="3"/>
        <v>0</v>
      </c>
      <c r="I158" s="135" t="s">
        <v>12</v>
      </c>
    </row>
    <row r="159" spans="1:9" s="32" customFormat="1" x14ac:dyDescent="0.25">
      <c r="A159" s="269"/>
      <c r="B159" s="270" t="s">
        <v>2018</v>
      </c>
      <c r="C159" s="558" t="s">
        <v>3421</v>
      </c>
      <c r="D159" s="266" t="s">
        <v>772</v>
      </c>
      <c r="E159" s="310">
        <v>588.5</v>
      </c>
      <c r="F159" s="39">
        <v>41793</v>
      </c>
      <c r="G159" s="38">
        <v>588.5</v>
      </c>
      <c r="H159" s="98">
        <f t="shared" si="3"/>
        <v>0</v>
      </c>
      <c r="I159" s="135"/>
    </row>
    <row r="160" spans="1:9" s="32" customFormat="1" x14ac:dyDescent="0.25">
      <c r="A160" s="269"/>
      <c r="B160" s="270" t="s">
        <v>2020</v>
      </c>
      <c r="C160" s="558" t="s">
        <v>3421</v>
      </c>
      <c r="D160" s="266" t="s">
        <v>137</v>
      </c>
      <c r="E160" s="310">
        <v>5340</v>
      </c>
      <c r="F160" s="42" t="s">
        <v>3493</v>
      </c>
      <c r="G160" s="38">
        <v>5340</v>
      </c>
      <c r="H160" s="98">
        <f t="shared" si="3"/>
        <v>0</v>
      </c>
      <c r="I160" s="135" t="s">
        <v>65</v>
      </c>
    </row>
    <row r="161" spans="1:9" s="32" customFormat="1" x14ac:dyDescent="0.25">
      <c r="A161" s="269"/>
      <c r="B161" s="270" t="s">
        <v>2022</v>
      </c>
      <c r="C161" s="558" t="s">
        <v>3421</v>
      </c>
      <c r="D161" s="266" t="s">
        <v>3494</v>
      </c>
      <c r="E161" s="310">
        <v>2571.4</v>
      </c>
      <c r="F161" s="39">
        <v>41793</v>
      </c>
      <c r="G161" s="38">
        <v>2571.4</v>
      </c>
      <c r="H161" s="98">
        <f t="shared" si="3"/>
        <v>0</v>
      </c>
      <c r="I161" s="135" t="s">
        <v>12</v>
      </c>
    </row>
    <row r="162" spans="1:9" s="32" customFormat="1" x14ac:dyDescent="0.25">
      <c r="A162" s="269"/>
      <c r="B162" s="270" t="s">
        <v>2023</v>
      </c>
      <c r="C162" s="558" t="s">
        <v>3421</v>
      </c>
      <c r="D162" s="266" t="s">
        <v>3495</v>
      </c>
      <c r="E162" s="310">
        <v>2539</v>
      </c>
      <c r="F162" s="39">
        <v>41794</v>
      </c>
      <c r="G162" s="38">
        <v>2539</v>
      </c>
      <c r="H162" s="98">
        <f t="shared" si="3"/>
        <v>0</v>
      </c>
      <c r="I162" s="135" t="s">
        <v>217</v>
      </c>
    </row>
    <row r="163" spans="1:9" s="32" customFormat="1" x14ac:dyDescent="0.25">
      <c r="A163" s="269"/>
      <c r="B163" s="270" t="s">
        <v>2026</v>
      </c>
      <c r="C163" s="558" t="s">
        <v>3421</v>
      </c>
      <c r="D163" s="266" t="s">
        <v>215</v>
      </c>
      <c r="E163" s="310">
        <v>303.5</v>
      </c>
      <c r="F163" s="39">
        <v>41793</v>
      </c>
      <c r="G163" s="38">
        <v>303.5</v>
      </c>
      <c r="H163" s="98">
        <f t="shared" si="3"/>
        <v>0</v>
      </c>
      <c r="I163" s="135"/>
    </row>
    <row r="164" spans="1:9" s="32" customFormat="1" x14ac:dyDescent="0.25">
      <c r="A164" s="269"/>
      <c r="B164" s="270" t="s">
        <v>2028</v>
      </c>
      <c r="C164" s="558" t="s">
        <v>3421</v>
      </c>
      <c r="D164" s="273" t="s">
        <v>3129</v>
      </c>
      <c r="E164" s="318">
        <v>0</v>
      </c>
      <c r="F164" s="39"/>
      <c r="G164" s="38"/>
      <c r="H164" s="98">
        <f t="shared" si="3"/>
        <v>0</v>
      </c>
      <c r="I164" s="135" t="s">
        <v>3496</v>
      </c>
    </row>
    <row r="165" spans="1:9" s="32" customFormat="1" x14ac:dyDescent="0.25">
      <c r="A165" s="269"/>
      <c r="B165" s="270" t="s">
        <v>2030</v>
      </c>
      <c r="C165" s="558" t="s">
        <v>3421</v>
      </c>
      <c r="D165" s="266" t="s">
        <v>147</v>
      </c>
      <c r="E165" s="310">
        <v>5406.5</v>
      </c>
      <c r="F165" s="39">
        <v>41797</v>
      </c>
      <c r="G165" s="38">
        <v>5406.5</v>
      </c>
      <c r="H165" s="98">
        <f t="shared" si="3"/>
        <v>0</v>
      </c>
      <c r="I165" s="135" t="s">
        <v>12</v>
      </c>
    </row>
    <row r="166" spans="1:9" s="32" customFormat="1" x14ac:dyDescent="0.25">
      <c r="A166" s="269"/>
      <c r="B166" s="270" t="s">
        <v>2031</v>
      </c>
      <c r="C166" s="558" t="s">
        <v>3421</v>
      </c>
      <c r="D166" s="266" t="s">
        <v>130</v>
      </c>
      <c r="E166" s="310">
        <v>4699</v>
      </c>
      <c r="F166" s="39">
        <v>41794</v>
      </c>
      <c r="G166" s="38">
        <v>4699</v>
      </c>
      <c r="H166" s="98">
        <f t="shared" si="3"/>
        <v>0</v>
      </c>
      <c r="I166" s="135" t="s">
        <v>21</v>
      </c>
    </row>
    <row r="167" spans="1:9" x14ac:dyDescent="0.25">
      <c r="A167" s="269"/>
      <c r="B167" s="270" t="s">
        <v>2032</v>
      </c>
      <c r="C167" s="558" t="s">
        <v>3421</v>
      </c>
      <c r="D167" s="266" t="s">
        <v>8</v>
      </c>
      <c r="E167" s="310">
        <v>521</v>
      </c>
      <c r="F167" s="39">
        <v>41793</v>
      </c>
      <c r="G167" s="38">
        <v>521</v>
      </c>
      <c r="H167" s="98">
        <f t="shared" si="3"/>
        <v>0</v>
      </c>
      <c r="I167" s="135"/>
    </row>
    <row r="168" spans="1:9" x14ac:dyDescent="0.25">
      <c r="A168" s="269"/>
      <c r="B168" s="270" t="s">
        <v>2033</v>
      </c>
      <c r="C168" s="558" t="s">
        <v>3421</v>
      </c>
      <c r="D168" s="266" t="s">
        <v>16</v>
      </c>
      <c r="E168" s="310">
        <v>16412</v>
      </c>
      <c r="F168" s="39">
        <v>41816</v>
      </c>
      <c r="G168" s="38">
        <v>16412</v>
      </c>
      <c r="H168" s="98">
        <f t="shared" si="3"/>
        <v>0</v>
      </c>
      <c r="I168" s="135"/>
    </row>
    <row r="169" spans="1:9" x14ac:dyDescent="0.25">
      <c r="A169" s="269"/>
      <c r="B169" s="270" t="s">
        <v>2035</v>
      </c>
      <c r="C169" s="558" t="s">
        <v>3421</v>
      </c>
      <c r="D169" s="266" t="s">
        <v>8</v>
      </c>
      <c r="E169" s="310">
        <v>264</v>
      </c>
      <c r="F169" s="39">
        <v>41793</v>
      </c>
      <c r="G169" s="38">
        <v>264</v>
      </c>
      <c r="H169" s="98">
        <f t="shared" si="3"/>
        <v>0</v>
      </c>
      <c r="I169" s="135"/>
    </row>
    <row r="170" spans="1:9" x14ac:dyDescent="0.25">
      <c r="A170" s="269"/>
      <c r="B170" s="270" t="s">
        <v>2036</v>
      </c>
      <c r="C170" s="558" t="s">
        <v>3421</v>
      </c>
      <c r="D170" s="266" t="s">
        <v>51</v>
      </c>
      <c r="E170" s="310">
        <v>859</v>
      </c>
      <c r="F170" s="39">
        <v>41793</v>
      </c>
      <c r="G170" s="38">
        <v>859</v>
      </c>
      <c r="H170" s="98">
        <f t="shared" si="3"/>
        <v>0</v>
      </c>
      <c r="I170" s="135"/>
    </row>
    <row r="171" spans="1:9" x14ac:dyDescent="0.25">
      <c r="A171" s="269"/>
      <c r="B171" s="270" t="s">
        <v>2037</v>
      </c>
      <c r="C171" s="558" t="s">
        <v>3421</v>
      </c>
      <c r="D171" s="266" t="s">
        <v>8</v>
      </c>
      <c r="E171" s="310">
        <v>388</v>
      </c>
      <c r="F171" s="39">
        <v>41793</v>
      </c>
      <c r="G171" s="38">
        <v>388</v>
      </c>
      <c r="H171" s="98">
        <f t="shared" si="3"/>
        <v>0</v>
      </c>
      <c r="I171" s="135"/>
    </row>
    <row r="172" spans="1:9" x14ac:dyDescent="0.25">
      <c r="A172" s="269"/>
      <c r="B172" s="270" t="s">
        <v>2038</v>
      </c>
      <c r="C172" s="558" t="s">
        <v>3421</v>
      </c>
      <c r="D172" s="266" t="s">
        <v>133</v>
      </c>
      <c r="E172" s="310">
        <v>28049.599999999999</v>
      </c>
      <c r="F172" s="39">
        <v>41793</v>
      </c>
      <c r="G172" s="38">
        <v>28049.599999999999</v>
      </c>
      <c r="H172" s="98">
        <f t="shared" si="3"/>
        <v>0</v>
      </c>
      <c r="I172" s="135"/>
    </row>
    <row r="173" spans="1:9" x14ac:dyDescent="0.25">
      <c r="A173" s="269"/>
      <c r="B173" s="270" t="s">
        <v>2039</v>
      </c>
      <c r="C173" s="558" t="s">
        <v>3421</v>
      </c>
      <c r="D173" s="266" t="s">
        <v>8</v>
      </c>
      <c r="E173" s="310">
        <v>1646.5</v>
      </c>
      <c r="F173" s="39">
        <v>41793</v>
      </c>
      <c r="G173" s="38">
        <v>1646.5</v>
      </c>
      <c r="H173" s="98">
        <f t="shared" si="3"/>
        <v>0</v>
      </c>
      <c r="I173" s="135"/>
    </row>
    <row r="174" spans="1:9" x14ac:dyDescent="0.25">
      <c r="A174" s="269"/>
      <c r="B174" s="270" t="s">
        <v>2040</v>
      </c>
      <c r="C174" s="558" t="s">
        <v>3421</v>
      </c>
      <c r="D174" s="266" t="s">
        <v>133</v>
      </c>
      <c r="E174" s="310">
        <v>25089.5</v>
      </c>
      <c r="F174" s="55" t="s">
        <v>3497</v>
      </c>
      <c r="G174" s="38">
        <v>25089.5</v>
      </c>
      <c r="H174" s="98">
        <f t="shared" si="3"/>
        <v>0</v>
      </c>
      <c r="I174" s="135"/>
    </row>
    <row r="175" spans="1:9" x14ac:dyDescent="0.25">
      <c r="A175" s="269"/>
      <c r="B175" s="270" t="s">
        <v>2042</v>
      </c>
      <c r="C175" s="558" t="s">
        <v>3421</v>
      </c>
      <c r="D175" s="266" t="s">
        <v>78</v>
      </c>
      <c r="E175" s="310">
        <v>2198</v>
      </c>
      <c r="F175" s="39">
        <v>41794</v>
      </c>
      <c r="G175" s="64">
        <v>2198</v>
      </c>
      <c r="H175" s="98">
        <f t="shared" si="3"/>
        <v>0</v>
      </c>
      <c r="I175" s="135" t="s">
        <v>12</v>
      </c>
    </row>
    <row r="176" spans="1:9" x14ac:dyDescent="0.25">
      <c r="A176" s="269"/>
      <c r="B176" s="270" t="s">
        <v>2043</v>
      </c>
      <c r="C176" s="558" t="s">
        <v>3421</v>
      </c>
      <c r="D176" s="266" t="s">
        <v>80</v>
      </c>
      <c r="E176" s="310">
        <v>1936</v>
      </c>
      <c r="F176" s="39">
        <v>41794</v>
      </c>
      <c r="G176" s="64">
        <v>1936</v>
      </c>
      <c r="H176" s="98">
        <f t="shared" si="3"/>
        <v>0</v>
      </c>
      <c r="I176" s="135" t="s">
        <v>12</v>
      </c>
    </row>
    <row r="177" spans="1:9" x14ac:dyDescent="0.25">
      <c r="A177" s="269"/>
      <c r="B177" s="270" t="s">
        <v>2044</v>
      </c>
      <c r="C177" s="558" t="s">
        <v>3421</v>
      </c>
      <c r="D177" s="266" t="s">
        <v>82</v>
      </c>
      <c r="E177" s="310">
        <v>1349</v>
      </c>
      <c r="F177" s="39">
        <v>41794</v>
      </c>
      <c r="G177" s="64">
        <v>1349</v>
      </c>
      <c r="H177" s="98">
        <f t="shared" si="3"/>
        <v>0</v>
      </c>
      <c r="I177" s="135" t="s">
        <v>12</v>
      </c>
    </row>
    <row r="178" spans="1:9" x14ac:dyDescent="0.25">
      <c r="A178" s="269"/>
      <c r="B178" s="270" t="s">
        <v>2045</v>
      </c>
      <c r="C178" s="558" t="s">
        <v>3421</v>
      </c>
      <c r="D178" s="266" t="s">
        <v>20</v>
      </c>
      <c r="E178" s="310">
        <v>354</v>
      </c>
      <c r="F178" s="39">
        <v>41794</v>
      </c>
      <c r="G178" s="64">
        <v>354</v>
      </c>
      <c r="H178" s="98">
        <f t="shared" si="3"/>
        <v>0</v>
      </c>
      <c r="I178" s="135" t="s">
        <v>12</v>
      </c>
    </row>
    <row r="179" spans="1:9" x14ac:dyDescent="0.25">
      <c r="A179" s="269"/>
      <c r="B179" s="270" t="s">
        <v>2046</v>
      </c>
      <c r="C179" s="558" t="s">
        <v>3421</v>
      </c>
      <c r="D179" s="266" t="s">
        <v>304</v>
      </c>
      <c r="E179" s="310">
        <v>17127.5</v>
      </c>
      <c r="F179" s="39">
        <v>41794</v>
      </c>
      <c r="G179" s="64">
        <v>17127.5</v>
      </c>
      <c r="H179" s="98">
        <f t="shared" si="3"/>
        <v>0</v>
      </c>
      <c r="I179" s="135" t="s">
        <v>12</v>
      </c>
    </row>
    <row r="180" spans="1:9" x14ac:dyDescent="0.25">
      <c r="A180" s="269"/>
      <c r="B180" s="270" t="s">
        <v>2047</v>
      </c>
      <c r="C180" s="558" t="s">
        <v>3421</v>
      </c>
      <c r="D180" s="266" t="s">
        <v>79</v>
      </c>
      <c r="E180" s="310">
        <v>10618</v>
      </c>
      <c r="F180" s="39">
        <v>41799</v>
      </c>
      <c r="G180" s="38">
        <v>10618</v>
      </c>
      <c r="H180" s="98">
        <f t="shared" si="3"/>
        <v>0</v>
      </c>
      <c r="I180" s="135" t="s">
        <v>3206</v>
      </c>
    </row>
    <row r="181" spans="1:9" x14ac:dyDescent="0.25">
      <c r="A181" s="269"/>
      <c r="B181" s="270" t="s">
        <v>2048</v>
      </c>
      <c r="C181" s="558" t="s">
        <v>3421</v>
      </c>
      <c r="D181" s="266" t="s">
        <v>307</v>
      </c>
      <c r="E181" s="310">
        <v>8270</v>
      </c>
      <c r="F181" s="39">
        <v>41794</v>
      </c>
      <c r="G181" s="38">
        <v>8270</v>
      </c>
      <c r="H181" s="98">
        <f t="shared" si="3"/>
        <v>0</v>
      </c>
      <c r="I181" s="135" t="s">
        <v>12</v>
      </c>
    </row>
    <row r="182" spans="1:9" x14ac:dyDescent="0.25">
      <c r="A182" s="269"/>
      <c r="B182" s="270" t="s">
        <v>2050</v>
      </c>
      <c r="C182" s="558" t="s">
        <v>3421</v>
      </c>
      <c r="D182" s="266" t="s">
        <v>199</v>
      </c>
      <c r="E182" s="310">
        <v>2338.5</v>
      </c>
      <c r="F182" s="39">
        <v>41793</v>
      </c>
      <c r="G182" s="38">
        <v>2338.5</v>
      </c>
      <c r="H182" s="98">
        <f t="shared" si="3"/>
        <v>0</v>
      </c>
      <c r="I182" s="135"/>
    </row>
    <row r="183" spans="1:9" x14ac:dyDescent="0.25">
      <c r="A183" s="269"/>
      <c r="B183" s="270" t="s">
        <v>2051</v>
      </c>
      <c r="C183" s="558" t="s">
        <v>3421</v>
      </c>
      <c r="D183" s="266" t="s">
        <v>3498</v>
      </c>
      <c r="E183" s="310">
        <v>5051.5</v>
      </c>
      <c r="F183" s="39">
        <v>41793</v>
      </c>
      <c r="G183" s="38">
        <v>5051.5</v>
      </c>
      <c r="H183" s="98">
        <f t="shared" si="3"/>
        <v>0</v>
      </c>
      <c r="I183" s="135"/>
    </row>
    <row r="184" spans="1:9" ht="23.25" x14ac:dyDescent="0.25">
      <c r="A184" s="269"/>
      <c r="B184" s="270" t="s">
        <v>2052</v>
      </c>
      <c r="C184" s="558" t="s">
        <v>3421</v>
      </c>
      <c r="D184" s="266" t="s">
        <v>79</v>
      </c>
      <c r="E184" s="310">
        <v>33364</v>
      </c>
      <c r="F184" s="554" t="s">
        <v>3810</v>
      </c>
      <c r="G184" s="44">
        <v>33364</v>
      </c>
      <c r="H184" s="98">
        <f t="shared" si="3"/>
        <v>0</v>
      </c>
      <c r="I184" s="135" t="s">
        <v>65</v>
      </c>
    </row>
    <row r="185" spans="1:9" x14ac:dyDescent="0.25">
      <c r="A185" s="269"/>
      <c r="B185" s="270" t="s">
        <v>2054</v>
      </c>
      <c r="C185" s="558" t="s">
        <v>3421</v>
      </c>
      <c r="D185" s="266" t="s">
        <v>39</v>
      </c>
      <c r="E185" s="310">
        <v>99152.4</v>
      </c>
      <c r="F185" s="39">
        <v>41794</v>
      </c>
      <c r="G185" s="38">
        <v>99152.4</v>
      </c>
      <c r="H185" s="98">
        <f t="shared" si="3"/>
        <v>0</v>
      </c>
      <c r="I185" s="135" t="s">
        <v>27</v>
      </c>
    </row>
    <row r="186" spans="1:9" x14ac:dyDescent="0.25">
      <c r="A186" s="269"/>
      <c r="B186" s="270" t="s">
        <v>2055</v>
      </c>
      <c r="C186" s="558" t="s">
        <v>3421</v>
      </c>
      <c r="D186" s="266" t="s">
        <v>3499</v>
      </c>
      <c r="E186" s="310">
        <v>28590.5</v>
      </c>
      <c r="F186" s="39">
        <v>41794</v>
      </c>
      <c r="G186" s="38">
        <v>28590.5</v>
      </c>
      <c r="H186" s="98">
        <f t="shared" si="3"/>
        <v>0</v>
      </c>
      <c r="I186" s="135" t="s">
        <v>27</v>
      </c>
    </row>
    <row r="187" spans="1:9" x14ac:dyDescent="0.25">
      <c r="A187" s="269"/>
      <c r="B187" s="270" t="s">
        <v>2056</v>
      </c>
      <c r="C187" s="558" t="s">
        <v>3421</v>
      </c>
      <c r="D187" s="266" t="s">
        <v>74</v>
      </c>
      <c r="E187" s="310">
        <v>619</v>
      </c>
      <c r="F187" s="39">
        <v>41793</v>
      </c>
      <c r="G187" s="38">
        <v>619</v>
      </c>
      <c r="H187" s="98">
        <f t="shared" si="3"/>
        <v>0</v>
      </c>
      <c r="I187" s="135"/>
    </row>
    <row r="188" spans="1:9" x14ac:dyDescent="0.25">
      <c r="A188" s="269"/>
      <c r="B188" s="270" t="s">
        <v>2057</v>
      </c>
      <c r="C188" s="558" t="s">
        <v>3421</v>
      </c>
      <c r="D188" s="266" t="s">
        <v>54</v>
      </c>
      <c r="E188" s="310">
        <v>34209</v>
      </c>
      <c r="F188" s="39">
        <v>41794</v>
      </c>
      <c r="G188" s="38">
        <v>34209</v>
      </c>
      <c r="H188" s="98">
        <f t="shared" si="3"/>
        <v>0</v>
      </c>
      <c r="I188" s="135" t="s">
        <v>27</v>
      </c>
    </row>
    <row r="189" spans="1:9" x14ac:dyDescent="0.25">
      <c r="A189" s="269"/>
      <c r="B189" s="270" t="s">
        <v>2058</v>
      </c>
      <c r="C189" s="558" t="s">
        <v>3421</v>
      </c>
      <c r="D189" s="266" t="s">
        <v>1057</v>
      </c>
      <c r="E189" s="310">
        <v>145</v>
      </c>
      <c r="F189" s="39">
        <v>41793</v>
      </c>
      <c r="G189" s="38">
        <v>145</v>
      </c>
      <c r="H189" s="98">
        <f t="shared" si="3"/>
        <v>0</v>
      </c>
      <c r="I189" s="135"/>
    </row>
    <row r="190" spans="1:9" x14ac:dyDescent="0.25">
      <c r="A190" s="269"/>
      <c r="B190" s="270" t="s">
        <v>2060</v>
      </c>
      <c r="C190" s="558" t="s">
        <v>3421</v>
      </c>
      <c r="D190" s="266" t="s">
        <v>137</v>
      </c>
      <c r="E190" s="310">
        <v>4268</v>
      </c>
      <c r="F190" s="43" t="s">
        <v>3500</v>
      </c>
      <c r="G190" s="38">
        <v>4268</v>
      </c>
      <c r="H190" s="98">
        <f t="shared" si="3"/>
        <v>0</v>
      </c>
      <c r="I190" s="135"/>
    </row>
    <row r="191" spans="1:9" x14ac:dyDescent="0.25">
      <c r="A191" s="269"/>
      <c r="B191" s="270" t="s">
        <v>2061</v>
      </c>
      <c r="C191" s="558" t="s">
        <v>3421</v>
      </c>
      <c r="D191" s="266" t="s">
        <v>14</v>
      </c>
      <c r="E191" s="310">
        <v>5404.5</v>
      </c>
      <c r="F191" s="39">
        <v>41794</v>
      </c>
      <c r="G191" s="38">
        <v>5404.5</v>
      </c>
      <c r="H191" s="98">
        <f t="shared" si="3"/>
        <v>0</v>
      </c>
      <c r="I191" s="135" t="s">
        <v>21</v>
      </c>
    </row>
    <row r="192" spans="1:9" x14ac:dyDescent="0.25">
      <c r="A192" s="269">
        <v>41794</v>
      </c>
      <c r="B192" s="270" t="s">
        <v>2062</v>
      </c>
      <c r="C192" s="558" t="s">
        <v>3421</v>
      </c>
      <c r="D192" s="266" t="s">
        <v>3333</v>
      </c>
      <c r="E192" s="559">
        <v>7590</v>
      </c>
      <c r="F192" s="39">
        <v>41794</v>
      </c>
      <c r="G192" s="38">
        <v>7590</v>
      </c>
      <c r="H192" s="98">
        <f t="shared" si="3"/>
        <v>0</v>
      </c>
      <c r="I192" s="135" t="s">
        <v>30</v>
      </c>
    </row>
    <row r="193" spans="1:9" x14ac:dyDescent="0.25">
      <c r="A193" s="269"/>
      <c r="B193" s="270" t="s">
        <v>2064</v>
      </c>
      <c r="C193" s="558" t="s">
        <v>3421</v>
      </c>
      <c r="D193" s="266" t="s">
        <v>106</v>
      </c>
      <c r="E193" s="310">
        <v>12940</v>
      </c>
      <c r="F193" s="39">
        <v>41797</v>
      </c>
      <c r="G193" s="38">
        <v>12970</v>
      </c>
      <c r="H193" s="98">
        <f t="shared" si="3"/>
        <v>-30</v>
      </c>
      <c r="I193" s="60" t="s">
        <v>21</v>
      </c>
    </row>
    <row r="194" spans="1:9" x14ac:dyDescent="0.25">
      <c r="A194" s="269"/>
      <c r="B194" s="270" t="s">
        <v>2065</v>
      </c>
      <c r="C194" s="558" t="s">
        <v>3421</v>
      </c>
      <c r="D194" s="266" t="s">
        <v>152</v>
      </c>
      <c r="E194" s="310">
        <v>4554.6000000000004</v>
      </c>
      <c r="F194" s="39">
        <v>41794</v>
      </c>
      <c r="G194" s="38">
        <v>4554.6000000000004</v>
      </c>
      <c r="H194" s="98">
        <f t="shared" si="3"/>
        <v>0</v>
      </c>
      <c r="I194" s="135"/>
    </row>
    <row r="195" spans="1:9" x14ac:dyDescent="0.25">
      <c r="A195" s="269"/>
      <c r="B195" s="270" t="s">
        <v>2066</v>
      </c>
      <c r="C195" s="558" t="s">
        <v>3421</v>
      </c>
      <c r="D195" s="266" t="s">
        <v>20</v>
      </c>
      <c r="E195" s="310">
        <v>3615</v>
      </c>
      <c r="F195" s="39">
        <v>41794</v>
      </c>
      <c r="G195" s="38">
        <v>3516</v>
      </c>
      <c r="H195" s="98">
        <f t="shared" si="3"/>
        <v>99</v>
      </c>
      <c r="I195" s="135" t="s">
        <v>12</v>
      </c>
    </row>
    <row r="196" spans="1:9" x14ac:dyDescent="0.25">
      <c r="A196" s="263"/>
      <c r="B196" s="270" t="s">
        <v>2067</v>
      </c>
      <c r="C196" s="558" t="s">
        <v>3421</v>
      </c>
      <c r="D196" s="266" t="s">
        <v>260</v>
      </c>
      <c r="E196" s="310">
        <v>2408</v>
      </c>
      <c r="F196" s="39">
        <v>41794</v>
      </c>
      <c r="G196" s="38">
        <v>2408</v>
      </c>
      <c r="H196" s="98">
        <f t="shared" si="3"/>
        <v>0</v>
      </c>
      <c r="I196" s="135" t="s">
        <v>217</v>
      </c>
    </row>
    <row r="197" spans="1:9" x14ac:dyDescent="0.25">
      <c r="A197" s="263"/>
      <c r="B197" s="270" t="s">
        <v>2068</v>
      </c>
      <c r="C197" s="558" t="s">
        <v>3421</v>
      </c>
      <c r="D197" s="266" t="s">
        <v>106</v>
      </c>
      <c r="E197" s="310">
        <v>175987.5</v>
      </c>
      <c r="F197" s="39">
        <v>41797</v>
      </c>
      <c r="G197" s="38">
        <v>175987.5</v>
      </c>
      <c r="H197" s="98">
        <f t="shared" si="3"/>
        <v>0</v>
      </c>
      <c r="I197" s="135" t="s">
        <v>21</v>
      </c>
    </row>
    <row r="198" spans="1:9" x14ac:dyDescent="0.25">
      <c r="A198" s="269"/>
      <c r="B198" s="270" t="s">
        <v>2069</v>
      </c>
      <c r="C198" s="558" t="s">
        <v>3421</v>
      </c>
      <c r="D198" s="266" t="s">
        <v>106</v>
      </c>
      <c r="E198" s="310">
        <v>147684</v>
      </c>
      <c r="F198" s="39">
        <v>41797</v>
      </c>
      <c r="G198" s="38">
        <v>147684</v>
      </c>
      <c r="H198" s="98">
        <f t="shared" si="3"/>
        <v>0</v>
      </c>
      <c r="I198" s="135" t="s">
        <v>21</v>
      </c>
    </row>
    <row r="199" spans="1:9" x14ac:dyDescent="0.25">
      <c r="A199" s="269"/>
      <c r="B199" s="270" t="s">
        <v>2070</v>
      </c>
      <c r="C199" s="558" t="s">
        <v>3421</v>
      </c>
      <c r="D199" s="266" t="s">
        <v>92</v>
      </c>
      <c r="E199" s="310">
        <v>17140</v>
      </c>
      <c r="F199" s="39">
        <v>41795</v>
      </c>
      <c r="G199" s="38">
        <v>17140</v>
      </c>
      <c r="H199" s="98">
        <f t="shared" ref="H199:H262" si="4">E199-G199</f>
        <v>0</v>
      </c>
      <c r="I199" s="135" t="s">
        <v>27</v>
      </c>
    </row>
    <row r="200" spans="1:9" x14ac:dyDescent="0.25">
      <c r="A200" s="269"/>
      <c r="B200" s="270" t="s">
        <v>2071</v>
      </c>
      <c r="C200" s="558" t="s">
        <v>3421</v>
      </c>
      <c r="D200" s="266" t="s">
        <v>269</v>
      </c>
      <c r="E200" s="310">
        <v>11834</v>
      </c>
      <c r="F200" s="43" t="s">
        <v>3501</v>
      </c>
      <c r="G200" s="38">
        <v>11834</v>
      </c>
      <c r="H200" s="98">
        <f t="shared" si="4"/>
        <v>0</v>
      </c>
      <c r="I200" s="135"/>
    </row>
    <row r="201" spans="1:9" x14ac:dyDescent="0.25">
      <c r="A201" s="269"/>
      <c r="B201" s="270" t="s">
        <v>2072</v>
      </c>
      <c r="C201" s="558" t="s">
        <v>3421</v>
      </c>
      <c r="D201" s="266" t="s">
        <v>3502</v>
      </c>
      <c r="E201" s="310">
        <v>2550</v>
      </c>
      <c r="F201" s="39">
        <v>41794</v>
      </c>
      <c r="G201" s="38">
        <v>2550</v>
      </c>
      <c r="H201" s="98">
        <f t="shared" si="4"/>
        <v>0</v>
      </c>
      <c r="I201" s="135" t="s">
        <v>217</v>
      </c>
    </row>
    <row r="202" spans="1:9" x14ac:dyDescent="0.25">
      <c r="A202" s="269"/>
      <c r="B202" s="270" t="s">
        <v>2073</v>
      </c>
      <c r="C202" s="558" t="s">
        <v>3421</v>
      </c>
      <c r="D202" s="266" t="s">
        <v>152</v>
      </c>
      <c r="E202" s="310">
        <v>19585.5</v>
      </c>
      <c r="F202" s="39">
        <v>41794</v>
      </c>
      <c r="G202" s="38">
        <v>19585.5</v>
      </c>
      <c r="H202" s="98">
        <f t="shared" si="4"/>
        <v>0</v>
      </c>
      <c r="I202" s="135"/>
    </row>
    <row r="203" spans="1:9" x14ac:dyDescent="0.25">
      <c r="A203" s="269"/>
      <c r="B203" s="270" t="s">
        <v>2074</v>
      </c>
      <c r="C203" s="558" t="s">
        <v>3421</v>
      </c>
      <c r="D203" s="266" t="s">
        <v>2976</v>
      </c>
      <c r="E203" s="310">
        <v>35087.5</v>
      </c>
      <c r="F203" s="39">
        <v>41794</v>
      </c>
      <c r="G203" s="38">
        <v>35087.5</v>
      </c>
      <c r="H203" s="98">
        <f t="shared" si="4"/>
        <v>0</v>
      </c>
      <c r="I203" s="135" t="s">
        <v>217</v>
      </c>
    </row>
    <row r="204" spans="1:9" x14ac:dyDescent="0.25">
      <c r="A204" s="269"/>
      <c r="B204" s="270" t="s">
        <v>2075</v>
      </c>
      <c r="C204" s="558" t="s">
        <v>3421</v>
      </c>
      <c r="D204" s="266" t="s">
        <v>149</v>
      </c>
      <c r="E204" s="310">
        <v>20821.5</v>
      </c>
      <c r="F204" s="55" t="s">
        <v>3503</v>
      </c>
      <c r="G204" s="38">
        <v>20821.5</v>
      </c>
      <c r="H204" s="98">
        <f t="shared" si="4"/>
        <v>0</v>
      </c>
      <c r="I204" s="135" t="s">
        <v>27</v>
      </c>
    </row>
    <row r="205" spans="1:9" x14ac:dyDescent="0.25">
      <c r="A205" s="269"/>
      <c r="B205" s="270" t="s">
        <v>2076</v>
      </c>
      <c r="C205" s="558" t="s">
        <v>3421</v>
      </c>
      <c r="D205" s="266" t="s">
        <v>27</v>
      </c>
      <c r="E205" s="310">
        <v>11449.5</v>
      </c>
      <c r="F205" s="39">
        <v>41797</v>
      </c>
      <c r="G205" s="38">
        <v>11449.5</v>
      </c>
      <c r="H205" s="322">
        <f t="shared" si="4"/>
        <v>0</v>
      </c>
      <c r="I205" s="135" t="s">
        <v>27</v>
      </c>
    </row>
    <row r="206" spans="1:9" x14ac:dyDescent="0.25">
      <c r="A206" s="269"/>
      <c r="B206" s="270" t="s">
        <v>2077</v>
      </c>
      <c r="C206" s="558" t="s">
        <v>3421</v>
      </c>
      <c r="D206" s="266" t="s">
        <v>123</v>
      </c>
      <c r="E206" s="310">
        <v>6671</v>
      </c>
      <c r="F206" s="39">
        <v>41795</v>
      </c>
      <c r="G206" s="38">
        <v>6671</v>
      </c>
      <c r="H206" s="322">
        <f t="shared" si="4"/>
        <v>0</v>
      </c>
      <c r="I206" s="135"/>
    </row>
    <row r="207" spans="1:9" x14ac:dyDescent="0.25">
      <c r="A207" s="269"/>
      <c r="B207" s="270" t="s">
        <v>2078</v>
      </c>
      <c r="C207" s="558" t="s">
        <v>3421</v>
      </c>
      <c r="D207" s="266" t="s">
        <v>697</v>
      </c>
      <c r="E207" s="310">
        <v>2548.5</v>
      </c>
      <c r="F207" s="39">
        <v>41795</v>
      </c>
      <c r="G207" s="38">
        <v>2548.5</v>
      </c>
      <c r="H207" s="322">
        <f t="shared" si="4"/>
        <v>0</v>
      </c>
      <c r="I207" s="135" t="s">
        <v>27</v>
      </c>
    </row>
    <row r="208" spans="1:9" x14ac:dyDescent="0.25">
      <c r="A208" s="269"/>
      <c r="B208" s="270" t="s">
        <v>2079</v>
      </c>
      <c r="C208" s="558" t="s">
        <v>3421</v>
      </c>
      <c r="D208" s="266" t="s">
        <v>349</v>
      </c>
      <c r="E208" s="310">
        <v>4305.5</v>
      </c>
      <c r="F208" s="55" t="s">
        <v>3504</v>
      </c>
      <c r="G208" s="38">
        <v>4305.5</v>
      </c>
      <c r="H208" s="322">
        <f t="shared" si="4"/>
        <v>0</v>
      </c>
      <c r="I208" s="135"/>
    </row>
    <row r="209" spans="1:9" x14ac:dyDescent="0.25">
      <c r="A209" s="269"/>
      <c r="B209" s="270" t="s">
        <v>2081</v>
      </c>
      <c r="C209" s="558" t="s">
        <v>3421</v>
      </c>
      <c r="D209" s="266" t="s">
        <v>245</v>
      </c>
      <c r="E209" s="310">
        <v>35088.5</v>
      </c>
      <c r="F209" s="39">
        <v>41795</v>
      </c>
      <c r="G209" s="38">
        <v>35088.5</v>
      </c>
      <c r="H209" s="322">
        <f t="shared" si="4"/>
        <v>0</v>
      </c>
      <c r="I209" s="135" t="s">
        <v>27</v>
      </c>
    </row>
    <row r="210" spans="1:9" x14ac:dyDescent="0.25">
      <c r="A210" s="269"/>
      <c r="B210" s="270" t="s">
        <v>2083</v>
      </c>
      <c r="C210" s="558" t="s">
        <v>3421</v>
      </c>
      <c r="D210" s="266" t="s">
        <v>8</v>
      </c>
      <c r="E210" s="310">
        <v>714</v>
      </c>
      <c r="F210" s="39">
        <v>41794</v>
      </c>
      <c r="G210" s="38">
        <v>714</v>
      </c>
      <c r="H210" s="322">
        <f t="shared" si="4"/>
        <v>0</v>
      </c>
      <c r="I210" s="135"/>
    </row>
    <row r="211" spans="1:9" x14ac:dyDescent="0.25">
      <c r="A211" s="269"/>
      <c r="B211" s="270" t="s">
        <v>2084</v>
      </c>
      <c r="C211" s="558" t="s">
        <v>3421</v>
      </c>
      <c r="D211" s="266" t="s">
        <v>11</v>
      </c>
      <c r="E211" s="310">
        <v>40682</v>
      </c>
      <c r="F211" s="39">
        <v>41808</v>
      </c>
      <c r="G211" s="38">
        <v>5825</v>
      </c>
      <c r="H211" s="322">
        <f t="shared" si="4"/>
        <v>34857</v>
      </c>
      <c r="I211" s="135" t="s">
        <v>65</v>
      </c>
    </row>
    <row r="212" spans="1:9" x14ac:dyDescent="0.25">
      <c r="A212" s="269"/>
      <c r="B212" s="270" t="s">
        <v>2085</v>
      </c>
      <c r="C212" s="558" t="s">
        <v>3421</v>
      </c>
      <c r="D212" s="266" t="s">
        <v>101</v>
      </c>
      <c r="E212" s="310">
        <v>38534</v>
      </c>
      <c r="F212" s="42" t="s">
        <v>3505</v>
      </c>
      <c r="G212" s="38">
        <v>38534</v>
      </c>
      <c r="H212" s="322">
        <f t="shared" si="4"/>
        <v>0</v>
      </c>
      <c r="I212" s="135" t="s">
        <v>27</v>
      </c>
    </row>
    <row r="213" spans="1:9" x14ac:dyDescent="0.25">
      <c r="A213" s="269"/>
      <c r="B213" s="270" t="s">
        <v>2086</v>
      </c>
      <c r="C213" s="558" t="s">
        <v>3421</v>
      </c>
      <c r="D213" s="266" t="s">
        <v>310</v>
      </c>
      <c r="E213" s="310">
        <v>66593</v>
      </c>
      <c r="F213" s="535" t="s">
        <v>3506</v>
      </c>
      <c r="G213" s="38">
        <v>66593</v>
      </c>
      <c r="H213" s="322">
        <f t="shared" si="4"/>
        <v>0</v>
      </c>
      <c r="I213" s="135" t="s">
        <v>27</v>
      </c>
    </row>
    <row r="214" spans="1:9" x14ac:dyDescent="0.25">
      <c r="A214" s="269"/>
      <c r="B214" s="270" t="s">
        <v>2087</v>
      </c>
      <c r="C214" s="558" t="s">
        <v>3421</v>
      </c>
      <c r="D214" s="266" t="s">
        <v>55</v>
      </c>
      <c r="E214" s="310">
        <v>5825</v>
      </c>
      <c r="F214" s="39">
        <v>41794</v>
      </c>
      <c r="G214" s="38">
        <v>5825</v>
      </c>
      <c r="H214" s="322">
        <f t="shared" si="4"/>
        <v>0</v>
      </c>
      <c r="I214" s="135"/>
    </row>
    <row r="215" spans="1:9" x14ac:dyDescent="0.25">
      <c r="A215" s="269"/>
      <c r="B215" s="270" t="s">
        <v>2088</v>
      </c>
      <c r="C215" s="558" t="s">
        <v>3421</v>
      </c>
      <c r="D215" s="266" t="s">
        <v>16</v>
      </c>
      <c r="E215" s="310">
        <v>253360</v>
      </c>
      <c r="F215" s="39">
        <v>41816</v>
      </c>
      <c r="G215" s="38">
        <v>253360</v>
      </c>
      <c r="H215" s="322">
        <f t="shared" si="4"/>
        <v>0</v>
      </c>
      <c r="I215" s="135"/>
    </row>
    <row r="216" spans="1:9" x14ac:dyDescent="0.25">
      <c r="A216" s="269"/>
      <c r="B216" s="270" t="s">
        <v>2090</v>
      </c>
      <c r="C216" s="558" t="s">
        <v>3421</v>
      </c>
      <c r="D216" s="266" t="s">
        <v>545</v>
      </c>
      <c r="E216" s="310">
        <v>25751.5</v>
      </c>
      <c r="F216" s="39">
        <v>41795</v>
      </c>
      <c r="G216" s="38">
        <v>25751.5</v>
      </c>
      <c r="H216" s="322">
        <f t="shared" si="4"/>
        <v>0</v>
      </c>
      <c r="I216" s="135" t="s">
        <v>27</v>
      </c>
    </row>
    <row r="217" spans="1:9" x14ac:dyDescent="0.25">
      <c r="A217" s="269"/>
      <c r="B217" s="270" t="s">
        <v>2091</v>
      </c>
      <c r="C217" s="558" t="s">
        <v>3421</v>
      </c>
      <c r="D217" s="266" t="s">
        <v>215</v>
      </c>
      <c r="E217" s="310">
        <v>4336</v>
      </c>
      <c r="F217" s="39">
        <v>41795</v>
      </c>
      <c r="G217" s="38">
        <v>4336</v>
      </c>
      <c r="H217" s="322">
        <f t="shared" si="4"/>
        <v>0</v>
      </c>
      <c r="I217" s="135" t="s">
        <v>27</v>
      </c>
    </row>
    <row r="218" spans="1:9" x14ac:dyDescent="0.25">
      <c r="A218" s="269"/>
      <c r="B218" s="270" t="s">
        <v>2092</v>
      </c>
      <c r="C218" s="558" t="s">
        <v>3421</v>
      </c>
      <c r="D218" s="266" t="s">
        <v>47</v>
      </c>
      <c r="E218" s="310">
        <v>4840</v>
      </c>
      <c r="F218" s="39">
        <v>41794</v>
      </c>
      <c r="G218" s="38">
        <v>4840</v>
      </c>
      <c r="H218" s="322">
        <f t="shared" si="4"/>
        <v>0</v>
      </c>
      <c r="I218" s="135" t="s">
        <v>21</v>
      </c>
    </row>
    <row r="219" spans="1:9" x14ac:dyDescent="0.25">
      <c r="A219" s="269"/>
      <c r="B219" s="270" t="s">
        <v>2095</v>
      </c>
      <c r="C219" s="558" t="s">
        <v>3421</v>
      </c>
      <c r="D219" s="266" t="s">
        <v>62</v>
      </c>
      <c r="E219" s="310">
        <v>21873.5</v>
      </c>
      <c r="F219" s="39">
        <v>41794</v>
      </c>
      <c r="G219" s="38">
        <v>21873.5</v>
      </c>
      <c r="H219" s="322">
        <f t="shared" si="4"/>
        <v>0</v>
      </c>
      <c r="I219" s="135"/>
    </row>
    <row r="220" spans="1:9" x14ac:dyDescent="0.25">
      <c r="A220" s="269"/>
      <c r="B220" s="270" t="s">
        <v>2096</v>
      </c>
      <c r="C220" s="558" t="s">
        <v>3421</v>
      </c>
      <c r="D220" s="266" t="s">
        <v>1622</v>
      </c>
      <c r="E220" s="310">
        <v>4193</v>
      </c>
      <c r="F220" s="39">
        <v>41794</v>
      </c>
      <c r="G220" s="38">
        <v>4193</v>
      </c>
      <c r="H220" s="322">
        <f t="shared" si="4"/>
        <v>0</v>
      </c>
      <c r="I220" s="135" t="s">
        <v>12</v>
      </c>
    </row>
    <row r="221" spans="1:9" x14ac:dyDescent="0.25">
      <c r="A221" s="269"/>
      <c r="B221" s="270" t="s">
        <v>2097</v>
      </c>
      <c r="C221" s="558" t="s">
        <v>3421</v>
      </c>
      <c r="D221" s="266" t="s">
        <v>66</v>
      </c>
      <c r="E221" s="310">
        <v>1694</v>
      </c>
      <c r="F221" s="39">
        <v>41794</v>
      </c>
      <c r="G221" s="38">
        <v>1694</v>
      </c>
      <c r="H221" s="322">
        <f t="shared" si="4"/>
        <v>0</v>
      </c>
      <c r="I221" s="135" t="s">
        <v>12</v>
      </c>
    </row>
    <row r="222" spans="1:9" x14ac:dyDescent="0.25">
      <c r="A222" s="269"/>
      <c r="B222" s="270" t="s">
        <v>2099</v>
      </c>
      <c r="C222" s="558" t="s">
        <v>3421</v>
      </c>
      <c r="D222" s="266" t="s">
        <v>48</v>
      </c>
      <c r="E222" s="310">
        <v>437</v>
      </c>
      <c r="F222" s="39">
        <v>41794</v>
      </c>
      <c r="G222" s="38">
        <v>437</v>
      </c>
      <c r="H222" s="322">
        <f t="shared" si="4"/>
        <v>0</v>
      </c>
      <c r="I222" s="135" t="s">
        <v>12</v>
      </c>
    </row>
    <row r="223" spans="1:9" x14ac:dyDescent="0.25">
      <c r="A223" s="269"/>
      <c r="B223" s="270" t="s">
        <v>2100</v>
      </c>
      <c r="C223" s="558" t="s">
        <v>3421</v>
      </c>
      <c r="D223" s="266" t="s">
        <v>244</v>
      </c>
      <c r="E223" s="310">
        <v>28185</v>
      </c>
      <c r="F223" s="535" t="s">
        <v>3507</v>
      </c>
      <c r="G223" s="38">
        <v>28185</v>
      </c>
      <c r="H223" s="322">
        <f t="shared" si="4"/>
        <v>0</v>
      </c>
      <c r="I223" s="135" t="s">
        <v>27</v>
      </c>
    </row>
    <row r="224" spans="1:9" x14ac:dyDescent="0.25">
      <c r="A224" s="269"/>
      <c r="B224" s="270" t="s">
        <v>2101</v>
      </c>
      <c r="C224" s="558" t="s">
        <v>3421</v>
      </c>
      <c r="D224" s="266" t="s">
        <v>110</v>
      </c>
      <c r="E224" s="310">
        <v>40662</v>
      </c>
      <c r="F224" s="39">
        <v>41803</v>
      </c>
      <c r="G224" s="38">
        <v>40662</v>
      </c>
      <c r="H224" s="322">
        <f t="shared" si="4"/>
        <v>0</v>
      </c>
      <c r="I224" s="135" t="s">
        <v>30</v>
      </c>
    </row>
    <row r="225" spans="1:9" x14ac:dyDescent="0.25">
      <c r="A225" s="269"/>
      <c r="B225" s="270" t="s">
        <v>2102</v>
      </c>
      <c r="C225" s="558" t="s">
        <v>3421</v>
      </c>
      <c r="D225" s="266" t="s">
        <v>3508</v>
      </c>
      <c r="E225" s="310">
        <v>11964.5</v>
      </c>
      <c r="F225" s="39">
        <v>41795</v>
      </c>
      <c r="G225" s="38">
        <v>11964.5</v>
      </c>
      <c r="H225" s="322">
        <f t="shared" si="4"/>
        <v>0</v>
      </c>
      <c r="I225" s="135" t="s">
        <v>27</v>
      </c>
    </row>
    <row r="226" spans="1:9" x14ac:dyDescent="0.25">
      <c r="A226" s="269"/>
      <c r="B226" s="270" t="s">
        <v>2103</v>
      </c>
      <c r="C226" s="558" t="s">
        <v>3421</v>
      </c>
      <c r="D226" s="266" t="s">
        <v>1793</v>
      </c>
      <c r="E226" s="310">
        <v>1182</v>
      </c>
      <c r="F226" s="39">
        <v>41795</v>
      </c>
      <c r="G226" s="38">
        <v>1182</v>
      </c>
      <c r="H226" s="322">
        <f t="shared" si="4"/>
        <v>0</v>
      </c>
      <c r="I226" s="135" t="s">
        <v>30</v>
      </c>
    </row>
    <row r="227" spans="1:9" x14ac:dyDescent="0.25">
      <c r="A227" s="269"/>
      <c r="B227" s="270" t="s">
        <v>2105</v>
      </c>
      <c r="C227" s="558" t="s">
        <v>3421</v>
      </c>
      <c r="D227" s="266" t="s">
        <v>57</v>
      </c>
      <c r="E227" s="310">
        <v>1040</v>
      </c>
      <c r="F227" s="39">
        <v>41795</v>
      </c>
      <c r="G227" s="38">
        <v>1040</v>
      </c>
      <c r="H227" s="322">
        <f t="shared" si="4"/>
        <v>0</v>
      </c>
      <c r="I227" s="135" t="s">
        <v>30</v>
      </c>
    </row>
    <row r="228" spans="1:9" x14ac:dyDescent="0.25">
      <c r="A228" s="269"/>
      <c r="B228" s="270" t="s">
        <v>2106</v>
      </c>
      <c r="C228" s="558" t="s">
        <v>3421</v>
      </c>
      <c r="D228" s="266" t="s">
        <v>22</v>
      </c>
      <c r="E228" s="310">
        <v>4128</v>
      </c>
      <c r="F228" s="39">
        <v>41794</v>
      </c>
      <c r="G228" s="38">
        <v>4128</v>
      </c>
      <c r="H228" s="322">
        <f t="shared" si="4"/>
        <v>0</v>
      </c>
      <c r="I228" s="135"/>
    </row>
    <row r="229" spans="1:9" x14ac:dyDescent="0.25">
      <c r="A229" s="269"/>
      <c r="B229" s="270" t="s">
        <v>2107</v>
      </c>
      <c r="C229" s="558" t="s">
        <v>3421</v>
      </c>
      <c r="D229" s="266" t="s">
        <v>338</v>
      </c>
      <c r="E229" s="310">
        <v>440</v>
      </c>
      <c r="F229" s="39">
        <v>41795</v>
      </c>
      <c r="G229" s="38">
        <v>440</v>
      </c>
      <c r="H229" s="322">
        <f t="shared" si="4"/>
        <v>0</v>
      </c>
      <c r="I229" s="135" t="s">
        <v>30</v>
      </c>
    </row>
    <row r="230" spans="1:9" x14ac:dyDescent="0.25">
      <c r="A230" s="269"/>
      <c r="B230" s="270" t="s">
        <v>2108</v>
      </c>
      <c r="C230" s="558" t="s">
        <v>3421</v>
      </c>
      <c r="D230" s="266" t="s">
        <v>287</v>
      </c>
      <c r="E230" s="310">
        <v>2719.5</v>
      </c>
      <c r="F230" s="560" t="s">
        <v>3509</v>
      </c>
      <c r="G230" s="38">
        <v>2719.5</v>
      </c>
      <c r="H230" s="322">
        <f t="shared" si="4"/>
        <v>0</v>
      </c>
      <c r="I230" s="135" t="s">
        <v>30</v>
      </c>
    </row>
    <row r="231" spans="1:9" x14ac:dyDescent="0.25">
      <c r="A231" s="269"/>
      <c r="B231" s="270" t="s">
        <v>2109</v>
      </c>
      <c r="C231" s="558" t="s">
        <v>3421</v>
      </c>
      <c r="D231" s="266" t="s">
        <v>215</v>
      </c>
      <c r="E231" s="310">
        <v>586</v>
      </c>
      <c r="F231" s="39">
        <v>41794</v>
      </c>
      <c r="G231" s="38">
        <v>586</v>
      </c>
      <c r="H231" s="322">
        <f t="shared" si="4"/>
        <v>0</v>
      </c>
      <c r="I231" s="135"/>
    </row>
    <row r="232" spans="1:9" x14ac:dyDescent="0.25">
      <c r="A232" s="269"/>
      <c r="B232" s="270" t="s">
        <v>2110</v>
      </c>
      <c r="C232" s="558" t="s">
        <v>3421</v>
      </c>
      <c r="D232" s="266" t="s">
        <v>35</v>
      </c>
      <c r="E232" s="310">
        <v>3185</v>
      </c>
      <c r="F232" s="39">
        <v>41795</v>
      </c>
      <c r="G232" s="38">
        <v>3185</v>
      </c>
      <c r="H232" s="322">
        <f t="shared" si="4"/>
        <v>0</v>
      </c>
      <c r="I232" s="135" t="s">
        <v>30</v>
      </c>
    </row>
    <row r="233" spans="1:9" x14ac:dyDescent="0.25">
      <c r="A233" s="269"/>
      <c r="B233" s="270" t="s">
        <v>2111</v>
      </c>
      <c r="C233" s="558" t="s">
        <v>3421</v>
      </c>
      <c r="D233" s="266" t="s">
        <v>124</v>
      </c>
      <c r="E233" s="310">
        <v>6756</v>
      </c>
      <c r="F233" s="39">
        <v>41795</v>
      </c>
      <c r="G233" s="38">
        <v>6756</v>
      </c>
      <c r="H233" s="322">
        <f t="shared" si="4"/>
        <v>0</v>
      </c>
      <c r="I233" s="135" t="s">
        <v>30</v>
      </c>
    </row>
    <row r="234" spans="1:9" x14ac:dyDescent="0.25">
      <c r="A234" s="269"/>
      <c r="B234" s="270" t="s">
        <v>2112</v>
      </c>
      <c r="C234" s="558" t="s">
        <v>3421</v>
      </c>
      <c r="D234" s="266" t="s">
        <v>8</v>
      </c>
      <c r="E234" s="310">
        <v>3182</v>
      </c>
      <c r="F234" s="39">
        <v>41794</v>
      </c>
      <c r="G234" s="38">
        <v>3182</v>
      </c>
      <c r="H234" s="322">
        <f t="shared" si="4"/>
        <v>0</v>
      </c>
      <c r="I234" s="135"/>
    </row>
    <row r="235" spans="1:9" x14ac:dyDescent="0.25">
      <c r="A235" s="269"/>
      <c r="B235" s="270" t="s">
        <v>2113</v>
      </c>
      <c r="C235" s="558" t="s">
        <v>3421</v>
      </c>
      <c r="D235" s="266" t="s">
        <v>41</v>
      </c>
      <c r="E235" s="310">
        <v>13266</v>
      </c>
      <c r="F235" s="39">
        <v>41795</v>
      </c>
      <c r="G235" s="38">
        <v>13266</v>
      </c>
      <c r="H235" s="322">
        <f t="shared" si="4"/>
        <v>0</v>
      </c>
      <c r="I235" s="135" t="s">
        <v>30</v>
      </c>
    </row>
    <row r="236" spans="1:9" x14ac:dyDescent="0.25">
      <c r="A236" s="269"/>
      <c r="B236" s="270" t="s">
        <v>2115</v>
      </c>
      <c r="C236" s="558" t="s">
        <v>3421</v>
      </c>
      <c r="D236" s="266" t="s">
        <v>136</v>
      </c>
      <c r="E236" s="310">
        <v>571</v>
      </c>
      <c r="F236" s="39">
        <v>41794</v>
      </c>
      <c r="G236" s="38">
        <v>571</v>
      </c>
      <c r="H236" s="322">
        <f t="shared" si="4"/>
        <v>0</v>
      </c>
      <c r="I236" s="135"/>
    </row>
    <row r="237" spans="1:9" x14ac:dyDescent="0.25">
      <c r="A237" s="269"/>
      <c r="B237" s="270" t="s">
        <v>2116</v>
      </c>
      <c r="C237" s="558" t="s">
        <v>3421</v>
      </c>
      <c r="D237" s="266" t="s">
        <v>54</v>
      </c>
      <c r="E237" s="310">
        <v>39404</v>
      </c>
      <c r="F237" s="39">
        <v>41795</v>
      </c>
      <c r="G237" s="38">
        <v>39404</v>
      </c>
      <c r="H237" s="322">
        <f t="shared" si="4"/>
        <v>0</v>
      </c>
      <c r="I237" s="135" t="s">
        <v>30</v>
      </c>
    </row>
    <row r="238" spans="1:9" x14ac:dyDescent="0.25">
      <c r="A238" s="269"/>
      <c r="B238" s="270" t="s">
        <v>2118</v>
      </c>
      <c r="C238" s="558" t="s">
        <v>3421</v>
      </c>
      <c r="D238" s="266" t="s">
        <v>88</v>
      </c>
      <c r="E238" s="310">
        <v>2939.5</v>
      </c>
      <c r="F238" s="39">
        <v>41795</v>
      </c>
      <c r="G238" s="38">
        <v>2939.5</v>
      </c>
      <c r="H238" s="322">
        <f t="shared" si="4"/>
        <v>0</v>
      </c>
      <c r="I238" s="135" t="s">
        <v>27</v>
      </c>
    </row>
    <row r="239" spans="1:9" x14ac:dyDescent="0.25">
      <c r="A239" s="269"/>
      <c r="B239" s="270" t="s">
        <v>2120</v>
      </c>
      <c r="C239" s="558" t="s">
        <v>3421</v>
      </c>
      <c r="D239" s="266" t="s">
        <v>2427</v>
      </c>
      <c r="E239" s="310">
        <v>2371</v>
      </c>
      <c r="F239" s="43" t="s">
        <v>3510</v>
      </c>
      <c r="G239" s="38">
        <v>2371</v>
      </c>
      <c r="H239" s="322">
        <f t="shared" si="4"/>
        <v>0</v>
      </c>
      <c r="I239" s="135" t="s">
        <v>30</v>
      </c>
    </row>
    <row r="240" spans="1:9" x14ac:dyDescent="0.25">
      <c r="A240" s="269"/>
      <c r="B240" s="270" t="s">
        <v>2121</v>
      </c>
      <c r="C240" s="558" t="s">
        <v>3421</v>
      </c>
      <c r="D240" s="266" t="s">
        <v>119</v>
      </c>
      <c r="E240" s="310">
        <v>2853</v>
      </c>
      <c r="F240" s="39">
        <v>41794</v>
      </c>
      <c r="G240" s="38">
        <v>2853</v>
      </c>
      <c r="H240" s="322">
        <f t="shared" si="4"/>
        <v>0</v>
      </c>
      <c r="I240" s="135" t="s">
        <v>12</v>
      </c>
    </row>
    <row r="241" spans="1:9" x14ac:dyDescent="0.25">
      <c r="A241" s="269"/>
      <c r="B241" s="270" t="s">
        <v>2122</v>
      </c>
      <c r="C241" s="558" t="s">
        <v>3421</v>
      </c>
      <c r="D241" s="266" t="s">
        <v>29</v>
      </c>
      <c r="E241" s="310">
        <v>3355</v>
      </c>
      <c r="F241" s="39">
        <v>41795</v>
      </c>
      <c r="G241" s="38">
        <v>3355</v>
      </c>
      <c r="H241" s="322">
        <f t="shared" si="4"/>
        <v>0</v>
      </c>
      <c r="I241" s="135" t="s">
        <v>30</v>
      </c>
    </row>
    <row r="242" spans="1:9" x14ac:dyDescent="0.25">
      <c r="A242" s="269"/>
      <c r="B242" s="270" t="s">
        <v>2124</v>
      </c>
      <c r="C242" s="558" t="s">
        <v>3421</v>
      </c>
      <c r="D242" s="266" t="s">
        <v>99</v>
      </c>
      <c r="E242" s="310">
        <v>925.4</v>
      </c>
      <c r="F242" s="39">
        <v>41795</v>
      </c>
      <c r="G242" s="38">
        <v>925.4</v>
      </c>
      <c r="H242" s="322">
        <f t="shared" si="4"/>
        <v>0</v>
      </c>
      <c r="I242" s="135" t="s">
        <v>27</v>
      </c>
    </row>
    <row r="243" spans="1:9" x14ac:dyDescent="0.25">
      <c r="A243" s="269"/>
      <c r="B243" s="270" t="s">
        <v>2125</v>
      </c>
      <c r="C243" s="558" t="s">
        <v>3421</v>
      </c>
      <c r="D243" s="266" t="s">
        <v>8</v>
      </c>
      <c r="E243" s="310">
        <v>2130</v>
      </c>
      <c r="F243" s="39">
        <v>41794</v>
      </c>
      <c r="G243" s="38">
        <v>2130</v>
      </c>
      <c r="H243" s="322">
        <f t="shared" si="4"/>
        <v>0</v>
      </c>
      <c r="I243" s="135"/>
    </row>
    <row r="244" spans="1:9" x14ac:dyDescent="0.25">
      <c r="A244" s="269"/>
      <c r="B244" s="270" t="s">
        <v>2127</v>
      </c>
      <c r="C244" s="558" t="s">
        <v>3421</v>
      </c>
      <c r="D244" s="266" t="s">
        <v>8</v>
      </c>
      <c r="E244" s="310">
        <v>488</v>
      </c>
      <c r="F244" s="39">
        <v>41794</v>
      </c>
      <c r="G244" s="38">
        <v>488</v>
      </c>
      <c r="H244" s="322">
        <f t="shared" si="4"/>
        <v>0</v>
      </c>
      <c r="I244" s="135"/>
    </row>
    <row r="245" spans="1:9" x14ac:dyDescent="0.25">
      <c r="A245" s="269"/>
      <c r="B245" s="270" t="s">
        <v>2128</v>
      </c>
      <c r="C245" s="558" t="s">
        <v>3421</v>
      </c>
      <c r="D245" s="266" t="s">
        <v>36</v>
      </c>
      <c r="E245" s="310">
        <v>20293</v>
      </c>
      <c r="F245" s="39">
        <v>41794</v>
      </c>
      <c r="G245" s="38">
        <v>20293</v>
      </c>
      <c r="H245" s="322">
        <f t="shared" si="4"/>
        <v>0</v>
      </c>
      <c r="I245" s="135"/>
    </row>
    <row r="246" spans="1:9" x14ac:dyDescent="0.25">
      <c r="A246" s="269"/>
      <c r="B246" s="270" t="s">
        <v>2130</v>
      </c>
      <c r="C246" s="558" t="s">
        <v>3421</v>
      </c>
      <c r="D246" s="266" t="s">
        <v>3511</v>
      </c>
      <c r="E246" s="310">
        <v>6843</v>
      </c>
      <c r="F246" s="39">
        <v>41795</v>
      </c>
      <c r="G246" s="38">
        <v>6843</v>
      </c>
      <c r="H246" s="322">
        <f t="shared" si="4"/>
        <v>0</v>
      </c>
      <c r="I246" s="135" t="s">
        <v>27</v>
      </c>
    </row>
    <row r="247" spans="1:9" x14ac:dyDescent="0.25">
      <c r="A247" s="269"/>
      <c r="B247" s="270" t="s">
        <v>2133</v>
      </c>
      <c r="C247" s="558" t="s">
        <v>3421</v>
      </c>
      <c r="D247" s="266" t="s">
        <v>130</v>
      </c>
      <c r="E247" s="310">
        <v>6932</v>
      </c>
      <c r="F247" s="39">
        <v>41796</v>
      </c>
      <c r="G247" s="38">
        <v>6932</v>
      </c>
      <c r="H247" s="322">
        <f t="shared" si="4"/>
        <v>0</v>
      </c>
      <c r="I247" s="135" t="s">
        <v>21</v>
      </c>
    </row>
    <row r="248" spans="1:9" x14ac:dyDescent="0.25">
      <c r="A248" s="269"/>
      <c r="B248" s="270" t="s">
        <v>2135</v>
      </c>
      <c r="C248" s="558" t="s">
        <v>3421</v>
      </c>
      <c r="D248" s="266" t="s">
        <v>366</v>
      </c>
      <c r="E248" s="310">
        <v>2622</v>
      </c>
      <c r="F248" s="39">
        <v>41794</v>
      </c>
      <c r="G248" s="38">
        <v>2622</v>
      </c>
      <c r="H248" s="322">
        <f t="shared" si="4"/>
        <v>0</v>
      </c>
      <c r="I248" s="135" t="s">
        <v>21</v>
      </c>
    </row>
    <row r="249" spans="1:9" x14ac:dyDescent="0.25">
      <c r="A249" s="269"/>
      <c r="B249" s="270" t="s">
        <v>2136</v>
      </c>
      <c r="C249" s="558" t="s">
        <v>3421</v>
      </c>
      <c r="D249" s="266" t="s">
        <v>3184</v>
      </c>
      <c r="E249" s="310">
        <v>14043.5</v>
      </c>
      <c r="F249" s="39">
        <v>41802</v>
      </c>
      <c r="G249" s="38">
        <v>14043.5</v>
      </c>
      <c r="H249" s="322">
        <f t="shared" si="4"/>
        <v>0</v>
      </c>
      <c r="I249" s="135" t="s">
        <v>21</v>
      </c>
    </row>
    <row r="250" spans="1:9" x14ac:dyDescent="0.25">
      <c r="A250" s="269"/>
      <c r="B250" s="270" t="s">
        <v>2137</v>
      </c>
      <c r="C250" s="558" t="s">
        <v>3421</v>
      </c>
      <c r="D250" s="266" t="s">
        <v>8</v>
      </c>
      <c r="E250" s="310">
        <v>755</v>
      </c>
      <c r="F250" s="39">
        <v>41794</v>
      </c>
      <c r="G250" s="38">
        <v>755</v>
      </c>
      <c r="H250" s="322">
        <f t="shared" si="4"/>
        <v>0</v>
      </c>
      <c r="I250" s="135"/>
    </row>
    <row r="251" spans="1:9" x14ac:dyDescent="0.25">
      <c r="A251" s="269"/>
      <c r="B251" s="270" t="s">
        <v>2139</v>
      </c>
      <c r="C251" s="558" t="s">
        <v>3421</v>
      </c>
      <c r="D251" s="266" t="s">
        <v>60</v>
      </c>
      <c r="E251" s="310">
        <v>4668</v>
      </c>
      <c r="F251" s="42" t="s">
        <v>3512</v>
      </c>
      <c r="G251" s="38">
        <v>4668</v>
      </c>
      <c r="H251" s="322">
        <f t="shared" si="4"/>
        <v>0</v>
      </c>
      <c r="I251" s="135"/>
    </row>
    <row r="252" spans="1:9" x14ac:dyDescent="0.25">
      <c r="A252" s="269"/>
      <c r="B252" s="270" t="s">
        <v>2140</v>
      </c>
      <c r="C252" s="558" t="s">
        <v>3421</v>
      </c>
      <c r="D252" s="266" t="s">
        <v>1087</v>
      </c>
      <c r="E252" s="310">
        <v>5377</v>
      </c>
      <c r="F252" s="39">
        <v>41794</v>
      </c>
      <c r="G252" s="52">
        <v>5377</v>
      </c>
      <c r="H252" s="322">
        <f t="shared" si="4"/>
        <v>0</v>
      </c>
      <c r="I252" s="266"/>
    </row>
    <row r="253" spans="1:9" x14ac:dyDescent="0.25">
      <c r="A253" s="269"/>
      <c r="B253" s="270" t="s">
        <v>2141</v>
      </c>
      <c r="C253" s="558" t="s">
        <v>3421</v>
      </c>
      <c r="D253" s="266" t="s">
        <v>133</v>
      </c>
      <c r="E253" s="310">
        <v>26790</v>
      </c>
      <c r="F253" s="55" t="s">
        <v>3513</v>
      </c>
      <c r="G253" s="52">
        <v>26790</v>
      </c>
      <c r="H253" s="322">
        <f t="shared" si="4"/>
        <v>0</v>
      </c>
      <c r="I253" s="266"/>
    </row>
    <row r="254" spans="1:9" x14ac:dyDescent="0.25">
      <c r="A254" s="269"/>
      <c r="B254" s="270" t="s">
        <v>2142</v>
      </c>
      <c r="C254" s="558" t="s">
        <v>3421</v>
      </c>
      <c r="D254" s="266" t="s">
        <v>99</v>
      </c>
      <c r="E254" s="310">
        <v>2464</v>
      </c>
      <c r="F254" s="39">
        <v>41795</v>
      </c>
      <c r="G254" s="52">
        <v>2464</v>
      </c>
      <c r="H254" s="322">
        <f t="shared" si="4"/>
        <v>0</v>
      </c>
      <c r="I254" s="266" t="s">
        <v>217</v>
      </c>
    </row>
    <row r="255" spans="1:9" x14ac:dyDescent="0.25">
      <c r="A255" s="269"/>
      <c r="B255" s="270" t="s">
        <v>2143</v>
      </c>
      <c r="C255" s="558" t="s">
        <v>3421</v>
      </c>
      <c r="D255" s="266" t="s">
        <v>304</v>
      </c>
      <c r="E255" s="310">
        <v>18705</v>
      </c>
      <c r="F255" s="63" t="s">
        <v>3514</v>
      </c>
      <c r="G255" s="52">
        <v>18705</v>
      </c>
      <c r="H255" s="322">
        <f t="shared" si="4"/>
        <v>0</v>
      </c>
      <c r="I255" s="266" t="s">
        <v>217</v>
      </c>
    </row>
    <row r="256" spans="1:9" x14ac:dyDescent="0.25">
      <c r="A256" s="269"/>
      <c r="B256" s="270" t="s">
        <v>2144</v>
      </c>
      <c r="C256" s="558" t="s">
        <v>3421</v>
      </c>
      <c r="D256" s="266" t="s">
        <v>144</v>
      </c>
      <c r="E256" s="310">
        <v>3146.5</v>
      </c>
      <c r="F256" s="39">
        <v>41795</v>
      </c>
      <c r="G256" s="52">
        <v>3146.5</v>
      </c>
      <c r="H256" s="322">
        <f t="shared" si="4"/>
        <v>0</v>
      </c>
      <c r="I256" s="266" t="s">
        <v>217</v>
      </c>
    </row>
    <row r="257" spans="1:9" x14ac:dyDescent="0.25">
      <c r="A257" s="269"/>
      <c r="B257" s="270" t="s">
        <v>2145</v>
      </c>
      <c r="C257" s="558" t="s">
        <v>3421</v>
      </c>
      <c r="D257" s="266" t="s">
        <v>78</v>
      </c>
      <c r="E257" s="310">
        <v>2666</v>
      </c>
      <c r="F257" s="39">
        <v>41795</v>
      </c>
      <c r="G257" s="52">
        <v>2666</v>
      </c>
      <c r="H257" s="322">
        <f t="shared" si="4"/>
        <v>0</v>
      </c>
      <c r="I257" s="266" t="s">
        <v>217</v>
      </c>
    </row>
    <row r="258" spans="1:9" x14ac:dyDescent="0.25">
      <c r="A258" s="269"/>
      <c r="B258" s="270" t="s">
        <v>2146</v>
      </c>
      <c r="C258" s="558" t="s">
        <v>3421</v>
      </c>
      <c r="D258" s="266" t="s">
        <v>51</v>
      </c>
      <c r="E258" s="310">
        <v>2226</v>
      </c>
      <c r="F258" s="39">
        <v>41795</v>
      </c>
      <c r="G258" s="52">
        <v>2226</v>
      </c>
      <c r="H258" s="322">
        <f t="shared" si="4"/>
        <v>0</v>
      </c>
      <c r="I258" s="266" t="s">
        <v>217</v>
      </c>
    </row>
    <row r="259" spans="1:9" x14ac:dyDescent="0.25">
      <c r="A259" s="269"/>
      <c r="B259" s="270" t="s">
        <v>2147</v>
      </c>
      <c r="C259" s="558" t="s">
        <v>3421</v>
      </c>
      <c r="D259" s="266" t="s">
        <v>163</v>
      </c>
      <c r="E259" s="310">
        <v>3725.5</v>
      </c>
      <c r="F259" s="39">
        <v>41794</v>
      </c>
      <c r="G259" s="52">
        <v>3725.5</v>
      </c>
      <c r="H259" s="322">
        <f t="shared" si="4"/>
        <v>0</v>
      </c>
      <c r="I259" s="266"/>
    </row>
    <row r="260" spans="1:9" x14ac:dyDescent="0.25">
      <c r="A260" s="269"/>
      <c r="B260" s="270" t="s">
        <v>2148</v>
      </c>
      <c r="C260" s="558" t="s">
        <v>3421</v>
      </c>
      <c r="D260" s="266" t="s">
        <v>19</v>
      </c>
      <c r="E260" s="310">
        <v>326126.03999999998</v>
      </c>
      <c r="F260" s="536"/>
      <c r="G260" s="506"/>
      <c r="H260" s="322">
        <f t="shared" si="4"/>
        <v>326126.03999999998</v>
      </c>
      <c r="I260" s="266"/>
    </row>
    <row r="261" spans="1:9" x14ac:dyDescent="0.25">
      <c r="A261" s="263"/>
      <c r="B261" s="270" t="s">
        <v>2149</v>
      </c>
      <c r="C261" s="558" t="s">
        <v>3421</v>
      </c>
      <c r="D261" s="266" t="s">
        <v>11</v>
      </c>
      <c r="E261" s="310">
        <v>34113.5</v>
      </c>
      <c r="F261" s="536"/>
      <c r="G261" s="506"/>
      <c r="H261" s="322">
        <f t="shared" si="4"/>
        <v>34113.5</v>
      </c>
      <c r="I261" s="266"/>
    </row>
    <row r="262" spans="1:9" x14ac:dyDescent="0.25">
      <c r="A262" s="263"/>
      <c r="B262" s="270" t="s">
        <v>2150</v>
      </c>
      <c r="C262" s="558" t="s">
        <v>3421</v>
      </c>
      <c r="D262" s="266" t="s">
        <v>39</v>
      </c>
      <c r="E262" s="310">
        <v>2200</v>
      </c>
      <c r="F262" s="536"/>
      <c r="G262" s="506"/>
      <c r="H262" s="322">
        <f t="shared" si="4"/>
        <v>2200</v>
      </c>
      <c r="I262" s="266"/>
    </row>
    <row r="263" spans="1:9" x14ac:dyDescent="0.25">
      <c r="A263" s="263"/>
      <c r="B263" s="270" t="s">
        <v>2152</v>
      </c>
      <c r="C263" s="558" t="s">
        <v>3421</v>
      </c>
      <c r="D263" s="266" t="s">
        <v>39</v>
      </c>
      <c r="E263" s="310">
        <v>31989.5</v>
      </c>
      <c r="F263" s="39">
        <v>41796</v>
      </c>
      <c r="G263" s="52">
        <v>31989.5</v>
      </c>
      <c r="H263" s="322">
        <f t="shared" ref="H263:H326" si="5">E263-G263</f>
        <v>0</v>
      </c>
      <c r="I263" s="266"/>
    </row>
    <row r="264" spans="1:9" x14ac:dyDescent="0.25">
      <c r="A264" s="332"/>
      <c r="B264" s="270" t="s">
        <v>2153</v>
      </c>
      <c r="C264" s="558" t="s">
        <v>3421</v>
      </c>
      <c r="D264" s="266" t="s">
        <v>28</v>
      </c>
      <c r="E264" s="310">
        <v>5277</v>
      </c>
      <c r="F264" s="39">
        <v>41794</v>
      </c>
      <c r="G264" s="52">
        <v>5277</v>
      </c>
      <c r="H264" s="322">
        <f t="shared" si="5"/>
        <v>0</v>
      </c>
      <c r="I264" s="266"/>
    </row>
    <row r="265" spans="1:9" x14ac:dyDescent="0.25">
      <c r="A265" s="269"/>
      <c r="B265" s="270" t="s">
        <v>2154</v>
      </c>
      <c r="C265" s="558" t="s">
        <v>3421</v>
      </c>
      <c r="D265" s="266" t="s">
        <v>115</v>
      </c>
      <c r="E265" s="310">
        <v>2050</v>
      </c>
      <c r="F265" s="39">
        <v>41794</v>
      </c>
      <c r="G265" s="52">
        <v>2050</v>
      </c>
      <c r="H265" s="322">
        <f t="shared" si="5"/>
        <v>0</v>
      </c>
      <c r="I265" s="266"/>
    </row>
    <row r="266" spans="1:9" x14ac:dyDescent="0.25">
      <c r="A266" s="269"/>
      <c r="B266" s="270" t="s">
        <v>2155</v>
      </c>
      <c r="C266" s="558" t="s">
        <v>3421</v>
      </c>
      <c r="D266" s="266" t="s">
        <v>330</v>
      </c>
      <c r="E266" s="310">
        <v>4586.5</v>
      </c>
      <c r="F266" s="39">
        <v>41795</v>
      </c>
      <c r="G266" s="52">
        <v>4586.5</v>
      </c>
      <c r="H266" s="322">
        <f t="shared" si="5"/>
        <v>0</v>
      </c>
      <c r="I266" s="266" t="s">
        <v>12</v>
      </c>
    </row>
    <row r="267" spans="1:9" x14ac:dyDescent="0.25">
      <c r="A267" s="269"/>
      <c r="B267" s="270" t="s">
        <v>2156</v>
      </c>
      <c r="C267" s="558" t="s">
        <v>3421</v>
      </c>
      <c r="D267" s="20" t="s">
        <v>3331</v>
      </c>
      <c r="E267" s="315">
        <v>280.60000000000002</v>
      </c>
      <c r="F267" s="39">
        <v>41794</v>
      </c>
      <c r="G267" s="52">
        <v>280.60000000000002</v>
      </c>
      <c r="H267" s="322">
        <f t="shared" si="5"/>
        <v>0</v>
      </c>
      <c r="I267" s="20"/>
    </row>
    <row r="268" spans="1:9" x14ac:dyDescent="0.25">
      <c r="A268" s="269"/>
      <c r="B268" s="270" t="s">
        <v>2157</v>
      </c>
      <c r="C268" s="558" t="s">
        <v>3421</v>
      </c>
      <c r="D268" s="266" t="s">
        <v>16</v>
      </c>
      <c r="E268" s="310">
        <v>13350</v>
      </c>
      <c r="F268" s="39">
        <v>41816</v>
      </c>
      <c r="G268" s="52">
        <v>13350</v>
      </c>
      <c r="H268" s="322">
        <f t="shared" si="5"/>
        <v>0</v>
      </c>
      <c r="I268" s="266"/>
    </row>
    <row r="269" spans="1:9" x14ac:dyDescent="0.25">
      <c r="A269" s="269"/>
      <c r="B269" s="270" t="s">
        <v>2158</v>
      </c>
      <c r="C269" s="558" t="s">
        <v>3421</v>
      </c>
      <c r="D269" s="266" t="s">
        <v>110</v>
      </c>
      <c r="E269" s="310">
        <v>42606</v>
      </c>
      <c r="F269" s="39">
        <v>41803</v>
      </c>
      <c r="G269" s="52">
        <v>42606</v>
      </c>
      <c r="H269" s="322">
        <f t="shared" si="5"/>
        <v>0</v>
      </c>
      <c r="I269" s="266" t="s">
        <v>12</v>
      </c>
    </row>
    <row r="270" spans="1:9" x14ac:dyDescent="0.25">
      <c r="A270" s="269"/>
      <c r="B270" s="270" t="s">
        <v>2159</v>
      </c>
      <c r="C270" s="558" t="s">
        <v>3421</v>
      </c>
      <c r="D270" s="266" t="s">
        <v>137</v>
      </c>
      <c r="E270" s="310">
        <v>4088</v>
      </c>
      <c r="F270" s="39">
        <v>41794</v>
      </c>
      <c r="G270" s="52">
        <v>4088</v>
      </c>
      <c r="H270" s="322">
        <f t="shared" si="5"/>
        <v>0</v>
      </c>
      <c r="I270" s="266"/>
    </row>
    <row r="271" spans="1:9" x14ac:dyDescent="0.25">
      <c r="A271" s="269"/>
      <c r="B271" s="270" t="s">
        <v>2160</v>
      </c>
      <c r="C271" s="558" t="s">
        <v>3421</v>
      </c>
      <c r="D271" s="266" t="s">
        <v>3333</v>
      </c>
      <c r="E271" s="310">
        <v>8391.5</v>
      </c>
      <c r="F271" s="39">
        <v>41795</v>
      </c>
      <c r="G271" s="52">
        <v>8391.5</v>
      </c>
      <c r="H271" s="322">
        <f t="shared" si="5"/>
        <v>0</v>
      </c>
      <c r="I271" s="266" t="s">
        <v>65</v>
      </c>
    </row>
    <row r="272" spans="1:9" x14ac:dyDescent="0.25">
      <c r="A272" s="269"/>
      <c r="B272" s="270" t="s">
        <v>2161</v>
      </c>
      <c r="C272" s="558" t="s">
        <v>3421</v>
      </c>
      <c r="D272" s="266" t="s">
        <v>8</v>
      </c>
      <c r="E272" s="310">
        <v>498</v>
      </c>
      <c r="F272" s="39">
        <v>41794</v>
      </c>
      <c r="G272" s="52">
        <v>498</v>
      </c>
      <c r="H272" s="322">
        <f t="shared" si="5"/>
        <v>0</v>
      </c>
      <c r="I272" s="266"/>
    </row>
    <row r="273" spans="1:9" x14ac:dyDescent="0.25">
      <c r="A273" s="269"/>
      <c r="B273" s="270" t="s">
        <v>2162</v>
      </c>
      <c r="C273" s="558" t="s">
        <v>3421</v>
      </c>
      <c r="D273" s="266" t="s">
        <v>11</v>
      </c>
      <c r="E273" s="310">
        <v>149</v>
      </c>
      <c r="F273" s="525"/>
      <c r="G273" s="506"/>
      <c r="H273" s="322">
        <f t="shared" si="5"/>
        <v>149</v>
      </c>
      <c r="I273" s="266" t="s">
        <v>65</v>
      </c>
    </row>
    <row r="274" spans="1:9" x14ac:dyDescent="0.25">
      <c r="A274" s="269"/>
      <c r="B274" s="270" t="s">
        <v>2163</v>
      </c>
      <c r="C274" s="558" t="s">
        <v>3421</v>
      </c>
      <c r="D274" s="266" t="s">
        <v>68</v>
      </c>
      <c r="E274" s="310">
        <v>3333</v>
      </c>
      <c r="F274" s="39">
        <v>41795</v>
      </c>
      <c r="G274" s="52">
        <v>3333</v>
      </c>
      <c r="H274" s="322">
        <f t="shared" si="5"/>
        <v>0</v>
      </c>
      <c r="I274" s="266" t="s">
        <v>65</v>
      </c>
    </row>
    <row r="275" spans="1:9" x14ac:dyDescent="0.25">
      <c r="A275" s="269"/>
      <c r="B275" s="270" t="s">
        <v>2164</v>
      </c>
      <c r="C275" s="558" t="s">
        <v>3421</v>
      </c>
      <c r="D275" s="266" t="s">
        <v>137</v>
      </c>
      <c r="E275" s="310">
        <v>313</v>
      </c>
      <c r="F275" s="39">
        <v>41794</v>
      </c>
      <c r="G275" s="52">
        <v>313</v>
      </c>
      <c r="H275" s="322">
        <f t="shared" si="5"/>
        <v>0</v>
      </c>
      <c r="I275" s="266"/>
    </row>
    <row r="276" spans="1:9" x14ac:dyDescent="0.25">
      <c r="A276" s="269"/>
      <c r="B276" s="270" t="s">
        <v>2165</v>
      </c>
      <c r="C276" s="558" t="s">
        <v>3421</v>
      </c>
      <c r="D276" s="266" t="s">
        <v>183</v>
      </c>
      <c r="E276" s="310">
        <v>29935</v>
      </c>
      <c r="F276" s="39">
        <v>41795</v>
      </c>
      <c r="G276" s="52">
        <v>29935</v>
      </c>
      <c r="H276" s="322">
        <f t="shared" si="5"/>
        <v>0</v>
      </c>
      <c r="I276" s="266"/>
    </row>
    <row r="277" spans="1:9" x14ac:dyDescent="0.25">
      <c r="A277" s="269">
        <v>41795</v>
      </c>
      <c r="B277" s="270" t="s">
        <v>2166</v>
      </c>
      <c r="C277" s="558" t="s">
        <v>3421</v>
      </c>
      <c r="D277" s="266" t="s">
        <v>74</v>
      </c>
      <c r="E277" s="310">
        <v>1489</v>
      </c>
      <c r="F277" s="39">
        <v>41795</v>
      </c>
      <c r="G277" s="52">
        <v>1489</v>
      </c>
      <c r="H277" s="322">
        <f t="shared" si="5"/>
        <v>0</v>
      </c>
      <c r="I277" s="266"/>
    </row>
    <row r="278" spans="1:9" x14ac:dyDescent="0.25">
      <c r="A278" s="269"/>
      <c r="B278" s="270" t="s">
        <v>2167</v>
      </c>
      <c r="C278" s="558" t="s">
        <v>3421</v>
      </c>
      <c r="D278" s="266" t="s">
        <v>14</v>
      </c>
      <c r="E278" s="310">
        <v>8470</v>
      </c>
      <c r="F278" s="39">
        <v>41795</v>
      </c>
      <c r="G278" s="52">
        <v>8470</v>
      </c>
      <c r="H278" s="322">
        <f t="shared" si="5"/>
        <v>0</v>
      </c>
      <c r="I278" s="66" t="s">
        <v>21</v>
      </c>
    </row>
    <row r="279" spans="1:9" x14ac:dyDescent="0.25">
      <c r="A279" s="269"/>
      <c r="B279" s="270" t="s">
        <v>2168</v>
      </c>
      <c r="C279" s="558" t="s">
        <v>3421</v>
      </c>
      <c r="D279" s="266" t="s">
        <v>152</v>
      </c>
      <c r="E279" s="310">
        <v>4784</v>
      </c>
      <c r="F279" s="39">
        <v>41795</v>
      </c>
      <c r="G279" s="52">
        <v>4784</v>
      </c>
      <c r="H279" s="322">
        <f t="shared" si="5"/>
        <v>0</v>
      </c>
      <c r="I279" s="266"/>
    </row>
    <row r="280" spans="1:9" x14ac:dyDescent="0.25">
      <c r="A280" s="269"/>
      <c r="B280" s="270" t="s">
        <v>2169</v>
      </c>
      <c r="C280" s="558" t="s">
        <v>3421</v>
      </c>
      <c r="D280" s="266" t="s">
        <v>260</v>
      </c>
      <c r="E280" s="310">
        <v>1836</v>
      </c>
      <c r="F280" s="39">
        <v>41795</v>
      </c>
      <c r="G280" s="52">
        <v>1836</v>
      </c>
      <c r="H280" s="322">
        <f t="shared" si="5"/>
        <v>0</v>
      </c>
      <c r="I280" s="66" t="s">
        <v>12</v>
      </c>
    </row>
    <row r="281" spans="1:9" x14ac:dyDescent="0.25">
      <c r="A281" s="269"/>
      <c r="B281" s="270" t="s">
        <v>2170</v>
      </c>
      <c r="C281" s="558" t="s">
        <v>3421</v>
      </c>
      <c r="D281" s="266" t="s">
        <v>269</v>
      </c>
      <c r="E281" s="310">
        <v>10918</v>
      </c>
      <c r="F281" s="39">
        <v>41795</v>
      </c>
      <c r="G281" s="52">
        <v>10918</v>
      </c>
      <c r="H281" s="322">
        <f t="shared" si="5"/>
        <v>0</v>
      </c>
      <c r="I281" s="266"/>
    </row>
    <row r="282" spans="1:9" x14ac:dyDescent="0.25">
      <c r="A282" s="269"/>
      <c r="B282" s="270" t="s">
        <v>2171</v>
      </c>
      <c r="C282" s="558" t="s">
        <v>3421</v>
      </c>
      <c r="D282" s="266" t="s">
        <v>318</v>
      </c>
      <c r="E282" s="310">
        <v>5399.5</v>
      </c>
      <c r="F282" s="39">
        <v>41795</v>
      </c>
      <c r="G282" s="52">
        <v>5399.5</v>
      </c>
      <c r="H282" s="322">
        <f t="shared" si="5"/>
        <v>0</v>
      </c>
      <c r="I282" s="266"/>
    </row>
    <row r="283" spans="1:9" x14ac:dyDescent="0.25">
      <c r="A283" s="269"/>
      <c r="B283" s="270" t="s">
        <v>2173</v>
      </c>
      <c r="C283" s="558" t="s">
        <v>3421</v>
      </c>
      <c r="D283" s="266" t="s">
        <v>8</v>
      </c>
      <c r="E283" s="310">
        <v>395.2</v>
      </c>
      <c r="F283" s="39">
        <v>41795</v>
      </c>
      <c r="G283" s="52">
        <v>395.2</v>
      </c>
      <c r="H283" s="322">
        <f t="shared" si="5"/>
        <v>0</v>
      </c>
      <c r="I283" s="266"/>
    </row>
    <row r="284" spans="1:9" x14ac:dyDescent="0.25">
      <c r="A284" s="269"/>
      <c r="B284" s="270" t="s">
        <v>2174</v>
      </c>
      <c r="C284" s="558" t="s">
        <v>3421</v>
      </c>
      <c r="D284" s="266" t="s">
        <v>11</v>
      </c>
      <c r="E284" s="310">
        <v>30829.200000000001</v>
      </c>
      <c r="F284" s="536"/>
      <c r="G284" s="506"/>
      <c r="H284" s="322">
        <f t="shared" si="5"/>
        <v>30829.200000000001</v>
      </c>
      <c r="I284" s="266" t="s">
        <v>65</v>
      </c>
    </row>
    <row r="285" spans="1:9" x14ac:dyDescent="0.25">
      <c r="A285" s="269"/>
      <c r="B285" s="270" t="s">
        <v>2175</v>
      </c>
      <c r="C285" s="558" t="s">
        <v>3421</v>
      </c>
      <c r="D285" s="266" t="s">
        <v>123</v>
      </c>
      <c r="E285" s="310">
        <v>2289.1999999999998</v>
      </c>
      <c r="F285" s="39">
        <v>41800</v>
      </c>
      <c r="G285" s="52">
        <v>2289.1999999999998</v>
      </c>
      <c r="H285" s="322">
        <f t="shared" si="5"/>
        <v>0</v>
      </c>
      <c r="I285" s="266"/>
    </row>
    <row r="286" spans="1:9" x14ac:dyDescent="0.25">
      <c r="A286" s="269"/>
      <c r="B286" s="270" t="s">
        <v>2177</v>
      </c>
      <c r="C286" s="558" t="s">
        <v>3421</v>
      </c>
      <c r="D286" s="266" t="s">
        <v>50</v>
      </c>
      <c r="E286" s="310">
        <v>7088.52</v>
      </c>
      <c r="F286" s="39">
        <v>41795</v>
      </c>
      <c r="G286" s="52">
        <v>7088.52</v>
      </c>
      <c r="H286" s="322">
        <f t="shared" si="5"/>
        <v>0</v>
      </c>
      <c r="I286" s="266"/>
    </row>
    <row r="287" spans="1:9" x14ac:dyDescent="0.25">
      <c r="A287" s="269"/>
      <c r="B287" s="270" t="s">
        <v>2178</v>
      </c>
      <c r="C287" s="558" t="s">
        <v>3421</v>
      </c>
      <c r="D287" s="266" t="s">
        <v>536</v>
      </c>
      <c r="E287" s="310">
        <v>6631.7</v>
      </c>
      <c r="F287" s="39">
        <v>41795</v>
      </c>
      <c r="G287" s="52">
        <v>6631.7</v>
      </c>
      <c r="H287" s="322">
        <f t="shared" si="5"/>
        <v>0</v>
      </c>
      <c r="I287" s="266"/>
    </row>
    <row r="288" spans="1:9" x14ac:dyDescent="0.25">
      <c r="A288" s="269"/>
      <c r="B288" s="270" t="s">
        <v>2179</v>
      </c>
      <c r="C288" s="558" t="s">
        <v>3421</v>
      </c>
      <c r="D288" s="266" t="s">
        <v>373</v>
      </c>
      <c r="E288" s="310">
        <v>3307</v>
      </c>
      <c r="F288" s="39">
        <v>41795</v>
      </c>
      <c r="G288" s="52">
        <v>3307</v>
      </c>
      <c r="H288" s="322">
        <f t="shared" si="5"/>
        <v>0</v>
      </c>
      <c r="I288" s="266" t="s">
        <v>217</v>
      </c>
    </row>
    <row r="289" spans="1:9" x14ac:dyDescent="0.25">
      <c r="A289" s="269"/>
      <c r="B289" s="270" t="s">
        <v>2180</v>
      </c>
      <c r="C289" s="558" t="s">
        <v>3421</v>
      </c>
      <c r="D289" s="266" t="s">
        <v>47</v>
      </c>
      <c r="E289" s="310">
        <v>2601.5</v>
      </c>
      <c r="F289" s="39">
        <v>41795</v>
      </c>
      <c r="G289" s="52">
        <v>2601.5</v>
      </c>
      <c r="H289" s="322">
        <f t="shared" si="5"/>
        <v>0</v>
      </c>
      <c r="I289" s="266" t="s">
        <v>217</v>
      </c>
    </row>
    <row r="290" spans="1:9" x14ac:dyDescent="0.25">
      <c r="A290" s="269"/>
      <c r="B290" s="270" t="s">
        <v>2181</v>
      </c>
      <c r="C290" s="558" t="s">
        <v>3421</v>
      </c>
      <c r="D290" s="266" t="s">
        <v>3515</v>
      </c>
      <c r="E290" s="310">
        <v>4111</v>
      </c>
      <c r="F290" s="39">
        <v>41795</v>
      </c>
      <c r="G290" s="52">
        <v>4111</v>
      </c>
      <c r="H290" s="322">
        <f t="shared" si="5"/>
        <v>0</v>
      </c>
      <c r="I290" s="266" t="s">
        <v>12</v>
      </c>
    </row>
    <row r="291" spans="1:9" x14ac:dyDescent="0.25">
      <c r="A291" s="269"/>
      <c r="B291" s="270" t="s">
        <v>2182</v>
      </c>
      <c r="C291" s="558" t="s">
        <v>3421</v>
      </c>
      <c r="D291" s="266" t="s">
        <v>50</v>
      </c>
      <c r="E291" s="310">
        <v>1016</v>
      </c>
      <c r="F291" s="39">
        <v>41795</v>
      </c>
      <c r="G291" s="52">
        <v>1016</v>
      </c>
      <c r="H291" s="322">
        <f t="shared" si="5"/>
        <v>0</v>
      </c>
      <c r="I291" s="266"/>
    </row>
    <row r="292" spans="1:9" x14ac:dyDescent="0.25">
      <c r="A292" s="269"/>
      <c r="B292" s="270" t="s">
        <v>2183</v>
      </c>
      <c r="C292" s="558" t="s">
        <v>3421</v>
      </c>
      <c r="D292" s="266" t="s">
        <v>48</v>
      </c>
      <c r="E292" s="310">
        <v>416</v>
      </c>
      <c r="F292" s="39">
        <v>41795</v>
      </c>
      <c r="G292" s="52">
        <v>416</v>
      </c>
      <c r="H292" s="322">
        <f t="shared" si="5"/>
        <v>0</v>
      </c>
      <c r="I292" s="266" t="s">
        <v>12</v>
      </c>
    </row>
    <row r="293" spans="1:9" x14ac:dyDescent="0.25">
      <c r="A293" s="269"/>
      <c r="B293" s="270" t="s">
        <v>2184</v>
      </c>
      <c r="C293" s="558" t="s">
        <v>3421</v>
      </c>
      <c r="D293" s="266" t="s">
        <v>35</v>
      </c>
      <c r="E293" s="310">
        <v>4282.6000000000004</v>
      </c>
      <c r="F293" s="39">
        <v>41797</v>
      </c>
      <c r="G293" s="52">
        <v>4282.6000000000004</v>
      </c>
      <c r="H293" s="322">
        <f t="shared" si="5"/>
        <v>0</v>
      </c>
      <c r="I293" s="266" t="s">
        <v>30</v>
      </c>
    </row>
    <row r="294" spans="1:9" x14ac:dyDescent="0.25">
      <c r="A294" s="269"/>
      <c r="B294" s="270" t="s">
        <v>2185</v>
      </c>
      <c r="C294" s="558" t="s">
        <v>3421</v>
      </c>
      <c r="D294" s="266" t="s">
        <v>338</v>
      </c>
      <c r="E294" s="310">
        <v>384</v>
      </c>
      <c r="F294" s="39">
        <v>41795</v>
      </c>
      <c r="G294" s="52">
        <v>384</v>
      </c>
      <c r="H294" s="322">
        <f t="shared" si="5"/>
        <v>0</v>
      </c>
      <c r="I294" s="266" t="s">
        <v>30</v>
      </c>
    </row>
    <row r="295" spans="1:9" x14ac:dyDescent="0.25">
      <c r="A295" s="269"/>
      <c r="B295" s="270" t="s">
        <v>2186</v>
      </c>
      <c r="C295" s="558" t="s">
        <v>3421</v>
      </c>
      <c r="D295" s="266" t="s">
        <v>18</v>
      </c>
      <c r="E295" s="310">
        <v>2902.03</v>
      </c>
      <c r="F295" s="39">
        <v>41795</v>
      </c>
      <c r="G295" s="52">
        <v>2902.03</v>
      </c>
      <c r="H295" s="322">
        <f t="shared" si="5"/>
        <v>0</v>
      </c>
      <c r="I295" s="266"/>
    </row>
    <row r="296" spans="1:9" x14ac:dyDescent="0.25">
      <c r="A296" s="269"/>
      <c r="B296" s="270" t="s">
        <v>2188</v>
      </c>
      <c r="C296" s="558" t="s">
        <v>3421</v>
      </c>
      <c r="D296" s="266" t="s">
        <v>2427</v>
      </c>
      <c r="E296" s="310">
        <v>2218.1999999999998</v>
      </c>
      <c r="F296" s="39">
        <v>41795</v>
      </c>
      <c r="G296" s="52">
        <v>2218.1999999999998</v>
      </c>
      <c r="H296" s="322">
        <f t="shared" si="5"/>
        <v>0</v>
      </c>
      <c r="I296" s="266" t="s">
        <v>30</v>
      </c>
    </row>
    <row r="297" spans="1:9" x14ac:dyDescent="0.25">
      <c r="A297" s="269"/>
      <c r="B297" s="270" t="s">
        <v>2190</v>
      </c>
      <c r="C297" s="558" t="s">
        <v>3421</v>
      </c>
      <c r="D297" s="266" t="s">
        <v>29</v>
      </c>
      <c r="E297" s="310">
        <v>3816</v>
      </c>
      <c r="F297" s="39">
        <v>41795</v>
      </c>
      <c r="G297" s="52">
        <v>3816</v>
      </c>
      <c r="H297" s="322">
        <f t="shared" si="5"/>
        <v>0</v>
      </c>
      <c r="I297" s="266" t="s">
        <v>30</v>
      </c>
    </row>
    <row r="298" spans="1:9" x14ac:dyDescent="0.25">
      <c r="A298" s="269"/>
      <c r="B298" s="270" t="s">
        <v>2191</v>
      </c>
      <c r="C298" s="558" t="s">
        <v>3421</v>
      </c>
      <c r="D298" s="266" t="s">
        <v>57</v>
      </c>
      <c r="E298" s="310">
        <v>1270</v>
      </c>
      <c r="F298" s="39">
        <v>41795</v>
      </c>
      <c r="G298" s="52">
        <v>1270</v>
      </c>
      <c r="H298" s="322">
        <f t="shared" si="5"/>
        <v>0</v>
      </c>
      <c r="I298" s="266" t="s">
        <v>30</v>
      </c>
    </row>
    <row r="299" spans="1:9" x14ac:dyDescent="0.25">
      <c r="A299" s="269"/>
      <c r="B299" s="270" t="s">
        <v>2192</v>
      </c>
      <c r="C299" s="558" t="s">
        <v>3421</v>
      </c>
      <c r="D299" s="266" t="s">
        <v>1793</v>
      </c>
      <c r="E299" s="310">
        <v>1175</v>
      </c>
      <c r="F299" s="39">
        <v>41795</v>
      </c>
      <c r="G299" s="52">
        <v>1175</v>
      </c>
      <c r="H299" s="322">
        <f t="shared" si="5"/>
        <v>0</v>
      </c>
      <c r="I299" s="266" t="s">
        <v>30</v>
      </c>
    </row>
    <row r="300" spans="1:9" x14ac:dyDescent="0.25">
      <c r="A300" s="269"/>
      <c r="B300" s="270" t="s">
        <v>2194</v>
      </c>
      <c r="C300" s="558" t="s">
        <v>3421</v>
      </c>
      <c r="D300" s="266" t="s">
        <v>54</v>
      </c>
      <c r="E300" s="310">
        <v>13093.12</v>
      </c>
      <c r="F300" s="39">
        <v>41795</v>
      </c>
      <c r="G300" s="52">
        <v>13093.12</v>
      </c>
      <c r="H300" s="322">
        <f t="shared" si="5"/>
        <v>0</v>
      </c>
      <c r="I300" s="266" t="s">
        <v>30</v>
      </c>
    </row>
    <row r="301" spans="1:9" x14ac:dyDescent="0.25">
      <c r="A301" s="269"/>
      <c r="B301" s="270" t="s">
        <v>2195</v>
      </c>
      <c r="C301" s="558" t="s">
        <v>3421</v>
      </c>
      <c r="D301" s="266" t="s">
        <v>34</v>
      </c>
      <c r="E301" s="310">
        <v>2674.5</v>
      </c>
      <c r="F301" s="39">
        <v>41795</v>
      </c>
      <c r="G301" s="52">
        <v>2674.3</v>
      </c>
      <c r="H301" s="322">
        <f t="shared" si="5"/>
        <v>0.1999999999998181</v>
      </c>
      <c r="I301" s="266" t="s">
        <v>30</v>
      </c>
    </row>
    <row r="302" spans="1:9" x14ac:dyDescent="0.25">
      <c r="A302" s="269"/>
      <c r="B302" s="270" t="s">
        <v>2196</v>
      </c>
      <c r="C302" s="558" t="s">
        <v>3421</v>
      </c>
      <c r="D302" s="266" t="s">
        <v>3516</v>
      </c>
      <c r="E302" s="310">
        <v>1555</v>
      </c>
      <c r="F302" s="39">
        <v>41795</v>
      </c>
      <c r="G302" s="52">
        <v>1555</v>
      </c>
      <c r="H302" s="322">
        <f t="shared" si="5"/>
        <v>0</v>
      </c>
      <c r="I302" s="266" t="s">
        <v>30</v>
      </c>
    </row>
    <row r="303" spans="1:9" x14ac:dyDescent="0.25">
      <c r="A303" s="269"/>
      <c r="B303" s="270" t="s">
        <v>2198</v>
      </c>
      <c r="C303" s="558" t="s">
        <v>3421</v>
      </c>
      <c r="D303" s="266" t="s">
        <v>728</v>
      </c>
      <c r="E303" s="310">
        <v>3880.5</v>
      </c>
      <c r="F303" s="39">
        <v>41795</v>
      </c>
      <c r="G303" s="52">
        <v>3880.5</v>
      </c>
      <c r="H303" s="322">
        <f t="shared" si="5"/>
        <v>0</v>
      </c>
      <c r="I303" s="266" t="s">
        <v>30</v>
      </c>
    </row>
    <row r="304" spans="1:9" x14ac:dyDescent="0.25">
      <c r="A304" s="269"/>
      <c r="B304" s="270" t="s">
        <v>2199</v>
      </c>
      <c r="C304" s="558" t="s">
        <v>3421</v>
      </c>
      <c r="D304" s="266" t="s">
        <v>250</v>
      </c>
      <c r="E304" s="310">
        <v>18777.5</v>
      </c>
      <c r="F304" s="39">
        <v>41795</v>
      </c>
      <c r="G304" s="52">
        <v>18777.5</v>
      </c>
      <c r="H304" s="322">
        <f t="shared" si="5"/>
        <v>0</v>
      </c>
      <c r="I304" s="266" t="s">
        <v>30</v>
      </c>
    </row>
    <row r="305" spans="1:9" x14ac:dyDescent="0.25">
      <c r="A305" s="269"/>
      <c r="B305" s="270" t="s">
        <v>2200</v>
      </c>
      <c r="C305" s="558" t="s">
        <v>3421</v>
      </c>
      <c r="D305" s="266" t="s">
        <v>8</v>
      </c>
      <c r="E305" s="310">
        <v>4116</v>
      </c>
      <c r="F305" s="39">
        <v>41795</v>
      </c>
      <c r="G305" s="52">
        <v>4116</v>
      </c>
      <c r="H305" s="322">
        <f t="shared" si="5"/>
        <v>0</v>
      </c>
      <c r="I305" s="266"/>
    </row>
    <row r="306" spans="1:9" x14ac:dyDescent="0.25">
      <c r="A306" s="269"/>
      <c r="B306" s="270" t="s">
        <v>2202</v>
      </c>
      <c r="C306" s="558" t="s">
        <v>3421</v>
      </c>
      <c r="D306" s="273" t="s">
        <v>3129</v>
      </c>
      <c r="E306" s="318">
        <v>0</v>
      </c>
      <c r="F306" s="39"/>
      <c r="G306" s="52"/>
      <c r="H306" s="322">
        <f t="shared" si="5"/>
        <v>0</v>
      </c>
      <c r="I306" s="266"/>
    </row>
    <row r="307" spans="1:9" x14ac:dyDescent="0.25">
      <c r="A307" s="269"/>
      <c r="B307" s="270" t="s">
        <v>2203</v>
      </c>
      <c r="C307" s="558" t="s">
        <v>3421</v>
      </c>
      <c r="D307" s="266" t="s">
        <v>22</v>
      </c>
      <c r="E307" s="310">
        <v>3264.15</v>
      </c>
      <c r="F307" s="39">
        <v>41795</v>
      </c>
      <c r="G307" s="52">
        <v>3264.15</v>
      </c>
      <c r="H307" s="322">
        <f t="shared" si="5"/>
        <v>0</v>
      </c>
      <c r="I307" s="266"/>
    </row>
    <row r="308" spans="1:9" x14ac:dyDescent="0.25">
      <c r="A308" s="269"/>
      <c r="B308" s="270" t="s">
        <v>2204</v>
      </c>
      <c r="C308" s="558" t="s">
        <v>3421</v>
      </c>
      <c r="D308" s="266" t="s">
        <v>22</v>
      </c>
      <c r="E308" s="310">
        <v>262.2</v>
      </c>
      <c r="F308" s="39">
        <v>41795</v>
      </c>
      <c r="G308" s="52">
        <v>262.2</v>
      </c>
      <c r="H308" s="322">
        <f t="shared" si="5"/>
        <v>0</v>
      </c>
      <c r="I308" s="266"/>
    </row>
    <row r="309" spans="1:9" x14ac:dyDescent="0.25">
      <c r="A309" s="269"/>
      <c r="B309" s="270" t="s">
        <v>2205</v>
      </c>
      <c r="C309" s="558" t="s">
        <v>3421</v>
      </c>
      <c r="D309" s="266" t="s">
        <v>54</v>
      </c>
      <c r="E309" s="310">
        <v>31727</v>
      </c>
      <c r="F309" s="39">
        <v>41795</v>
      </c>
      <c r="G309" s="52">
        <v>31727</v>
      </c>
      <c r="H309" s="322">
        <f t="shared" si="5"/>
        <v>0</v>
      </c>
      <c r="I309" s="266" t="s">
        <v>3443</v>
      </c>
    </row>
    <row r="310" spans="1:9" x14ac:dyDescent="0.25">
      <c r="A310" s="269"/>
      <c r="B310" s="270" t="s">
        <v>2206</v>
      </c>
      <c r="C310" s="558" t="s">
        <v>3421</v>
      </c>
      <c r="D310" s="266" t="s">
        <v>8</v>
      </c>
      <c r="E310" s="310">
        <v>484</v>
      </c>
      <c r="F310" s="39">
        <v>41795</v>
      </c>
      <c r="G310" s="52">
        <v>484</v>
      </c>
      <c r="H310" s="322">
        <f t="shared" si="5"/>
        <v>0</v>
      </c>
      <c r="I310" s="266"/>
    </row>
    <row r="311" spans="1:9" x14ac:dyDescent="0.25">
      <c r="A311" s="269"/>
      <c r="B311" s="270" t="s">
        <v>2207</v>
      </c>
      <c r="C311" s="558" t="s">
        <v>3421</v>
      </c>
      <c r="D311" s="266" t="s">
        <v>1946</v>
      </c>
      <c r="E311" s="310">
        <v>8624</v>
      </c>
      <c r="F311" s="55" t="s">
        <v>3517</v>
      </c>
      <c r="G311" s="52">
        <v>8624</v>
      </c>
      <c r="H311" s="322">
        <f t="shared" si="5"/>
        <v>0</v>
      </c>
      <c r="I311" s="266" t="s">
        <v>21</v>
      </c>
    </row>
    <row r="312" spans="1:9" x14ac:dyDescent="0.25">
      <c r="A312" s="269"/>
      <c r="B312" s="270" t="s">
        <v>2208</v>
      </c>
      <c r="C312" s="558" t="s">
        <v>3421</v>
      </c>
      <c r="D312" s="266" t="s">
        <v>130</v>
      </c>
      <c r="E312" s="310">
        <v>6406.3</v>
      </c>
      <c r="F312" s="39">
        <v>41795</v>
      </c>
      <c r="G312" s="52">
        <v>6406.3</v>
      </c>
      <c r="H312" s="322">
        <f t="shared" si="5"/>
        <v>0</v>
      </c>
      <c r="I312" s="266" t="s">
        <v>21</v>
      </c>
    </row>
    <row r="313" spans="1:9" x14ac:dyDescent="0.25">
      <c r="A313" s="269"/>
      <c r="B313" s="270" t="s">
        <v>2209</v>
      </c>
      <c r="C313" s="558" t="s">
        <v>3421</v>
      </c>
      <c r="D313" s="266" t="s">
        <v>237</v>
      </c>
      <c r="E313" s="310">
        <v>7025.2</v>
      </c>
      <c r="F313" s="39">
        <v>41795</v>
      </c>
      <c r="G313" s="52">
        <v>7025.2</v>
      </c>
      <c r="H313" s="322">
        <f t="shared" si="5"/>
        <v>0</v>
      </c>
      <c r="I313" s="266" t="s">
        <v>21</v>
      </c>
    </row>
    <row r="314" spans="1:9" x14ac:dyDescent="0.25">
      <c r="A314" s="269"/>
      <c r="B314" s="270" t="s">
        <v>2210</v>
      </c>
      <c r="C314" s="558" t="s">
        <v>3421</v>
      </c>
      <c r="D314" s="266" t="s">
        <v>366</v>
      </c>
      <c r="E314" s="310">
        <v>2556.8000000000002</v>
      </c>
      <c r="F314" s="39">
        <v>41795</v>
      </c>
      <c r="G314" s="52">
        <v>2556.8000000000002</v>
      </c>
      <c r="H314" s="322">
        <f t="shared" si="5"/>
        <v>0</v>
      </c>
      <c r="I314" s="266" t="s">
        <v>21</v>
      </c>
    </row>
    <row r="315" spans="1:9" x14ac:dyDescent="0.25">
      <c r="A315" s="269"/>
      <c r="B315" s="270" t="s">
        <v>2211</v>
      </c>
      <c r="C315" s="558" t="s">
        <v>3421</v>
      </c>
      <c r="D315" s="266" t="s">
        <v>597</v>
      </c>
      <c r="E315" s="310">
        <v>8027.4</v>
      </c>
      <c r="F315" s="42" t="s">
        <v>3518</v>
      </c>
      <c r="G315" s="52">
        <v>8027.4</v>
      </c>
      <c r="H315" s="322">
        <f t="shared" si="5"/>
        <v>0</v>
      </c>
      <c r="I315" s="266" t="s">
        <v>21</v>
      </c>
    </row>
    <row r="316" spans="1:9" x14ac:dyDescent="0.25">
      <c r="A316" s="269"/>
      <c r="B316" s="270" t="s">
        <v>2212</v>
      </c>
      <c r="C316" s="558" t="s">
        <v>3421</v>
      </c>
      <c r="D316" s="266" t="s">
        <v>133</v>
      </c>
      <c r="E316" s="310">
        <v>43343.4</v>
      </c>
      <c r="F316" s="55" t="s">
        <v>3519</v>
      </c>
      <c r="G316" s="52">
        <v>43343.4</v>
      </c>
      <c r="H316" s="322">
        <f t="shared" si="5"/>
        <v>0</v>
      </c>
      <c r="I316" s="266"/>
    </row>
    <row r="317" spans="1:9" x14ac:dyDescent="0.25">
      <c r="A317" s="269"/>
      <c r="B317" s="270" t="s">
        <v>2213</v>
      </c>
      <c r="C317" s="558" t="s">
        <v>3421</v>
      </c>
      <c r="D317" s="266" t="s">
        <v>923</v>
      </c>
      <c r="E317" s="310">
        <v>18230.400000000001</v>
      </c>
      <c r="F317" s="39">
        <v>41795</v>
      </c>
      <c r="G317" s="52">
        <v>18230.400000000001</v>
      </c>
      <c r="H317" s="322">
        <f t="shared" si="5"/>
        <v>0</v>
      </c>
      <c r="I317" s="266" t="s">
        <v>27</v>
      </c>
    </row>
    <row r="318" spans="1:9" x14ac:dyDescent="0.25">
      <c r="A318" s="269"/>
      <c r="B318" s="270" t="s">
        <v>2215</v>
      </c>
      <c r="C318" s="558" t="s">
        <v>3421</v>
      </c>
      <c r="D318" s="266" t="s">
        <v>51</v>
      </c>
      <c r="E318" s="310">
        <v>1061</v>
      </c>
      <c r="F318" s="39">
        <v>41795</v>
      </c>
      <c r="G318" s="52">
        <v>1061</v>
      </c>
      <c r="H318" s="322">
        <f t="shared" si="5"/>
        <v>0</v>
      </c>
      <c r="I318" s="266"/>
    </row>
    <row r="319" spans="1:9" x14ac:dyDescent="0.25">
      <c r="A319" s="269"/>
      <c r="B319" s="270" t="s">
        <v>2217</v>
      </c>
      <c r="C319" s="558" t="s">
        <v>3421</v>
      </c>
      <c r="D319" s="266" t="s">
        <v>36</v>
      </c>
      <c r="E319" s="310">
        <v>17123</v>
      </c>
      <c r="F319" s="39">
        <v>41795</v>
      </c>
      <c r="G319" s="52">
        <v>17123</v>
      </c>
      <c r="H319" s="322">
        <f t="shared" si="5"/>
        <v>0</v>
      </c>
      <c r="I319" s="266"/>
    </row>
    <row r="320" spans="1:9" x14ac:dyDescent="0.25">
      <c r="A320" s="269"/>
      <c r="B320" s="270" t="s">
        <v>2218</v>
      </c>
      <c r="C320" s="558" t="s">
        <v>3421</v>
      </c>
      <c r="D320" s="266" t="s">
        <v>312</v>
      </c>
      <c r="E320" s="310">
        <v>6749</v>
      </c>
      <c r="F320" s="39">
        <v>41796</v>
      </c>
      <c r="G320" s="52">
        <v>6749</v>
      </c>
      <c r="H320" s="322">
        <f t="shared" si="5"/>
        <v>0</v>
      </c>
      <c r="I320" s="266" t="s">
        <v>12</v>
      </c>
    </row>
    <row r="321" spans="1:9" x14ac:dyDescent="0.25">
      <c r="A321" s="269"/>
      <c r="B321" s="270" t="s">
        <v>2219</v>
      </c>
      <c r="C321" s="558" t="s">
        <v>3421</v>
      </c>
      <c r="D321" s="266" t="s">
        <v>8</v>
      </c>
      <c r="E321" s="310">
        <v>156</v>
      </c>
      <c r="F321" s="39">
        <v>41795</v>
      </c>
      <c r="G321" s="52">
        <v>156</v>
      </c>
      <c r="H321" s="322">
        <f t="shared" si="5"/>
        <v>0</v>
      </c>
      <c r="I321" s="266"/>
    </row>
    <row r="322" spans="1:9" x14ac:dyDescent="0.25">
      <c r="A322" s="269"/>
      <c r="B322" s="270" t="s">
        <v>2221</v>
      </c>
      <c r="C322" s="558" t="s">
        <v>3421</v>
      </c>
      <c r="D322" s="266" t="s">
        <v>54</v>
      </c>
      <c r="E322" s="310">
        <v>31795.74</v>
      </c>
      <c r="F322" s="39">
        <v>41795</v>
      </c>
      <c r="G322" s="52">
        <v>31795.74</v>
      </c>
      <c r="H322" s="322">
        <f t="shared" si="5"/>
        <v>0</v>
      </c>
      <c r="I322" s="266" t="s">
        <v>3443</v>
      </c>
    </row>
    <row r="323" spans="1:9" x14ac:dyDescent="0.25">
      <c r="A323" s="269"/>
      <c r="B323" s="270" t="s">
        <v>2223</v>
      </c>
      <c r="C323" s="558" t="s">
        <v>3421</v>
      </c>
      <c r="D323" s="266" t="s">
        <v>8</v>
      </c>
      <c r="E323" s="310">
        <v>319</v>
      </c>
      <c r="F323" s="39">
        <v>41795</v>
      </c>
      <c r="G323" s="52">
        <v>319</v>
      </c>
      <c r="H323" s="322">
        <f t="shared" si="5"/>
        <v>0</v>
      </c>
      <c r="I323" s="266"/>
    </row>
    <row r="324" spans="1:9" x14ac:dyDescent="0.25">
      <c r="A324" s="269"/>
      <c r="B324" s="270" t="s">
        <v>2224</v>
      </c>
      <c r="C324" s="558" t="s">
        <v>3421</v>
      </c>
      <c r="D324" s="266" t="s">
        <v>147</v>
      </c>
      <c r="E324" s="310">
        <v>8100</v>
      </c>
      <c r="F324" s="39">
        <v>41797</v>
      </c>
      <c r="G324" s="52">
        <v>8100</v>
      </c>
      <c r="H324" s="322">
        <f t="shared" si="5"/>
        <v>0</v>
      </c>
      <c r="I324" s="266" t="s">
        <v>217</v>
      </c>
    </row>
    <row r="325" spans="1:9" x14ac:dyDescent="0.25">
      <c r="A325" s="346"/>
      <c r="B325" s="270" t="s">
        <v>2225</v>
      </c>
      <c r="C325" s="558" t="s">
        <v>3421</v>
      </c>
      <c r="D325" s="266" t="s">
        <v>8</v>
      </c>
      <c r="E325" s="310">
        <v>250</v>
      </c>
      <c r="F325" s="39">
        <v>41795</v>
      </c>
      <c r="G325" s="52">
        <v>250</v>
      </c>
      <c r="H325" s="322">
        <f t="shared" si="5"/>
        <v>0</v>
      </c>
      <c r="I325" s="266"/>
    </row>
    <row r="326" spans="1:9" x14ac:dyDescent="0.25">
      <c r="A326" s="269"/>
      <c r="B326" s="270" t="s">
        <v>2226</v>
      </c>
      <c r="C326" s="558" t="s">
        <v>3421</v>
      </c>
      <c r="D326" s="266" t="s">
        <v>144</v>
      </c>
      <c r="E326" s="310">
        <v>5234.5</v>
      </c>
      <c r="F326" s="39">
        <v>41796</v>
      </c>
      <c r="G326" s="52">
        <v>5234.5</v>
      </c>
      <c r="H326" s="322">
        <f t="shared" si="5"/>
        <v>0</v>
      </c>
      <c r="I326" s="266" t="s">
        <v>217</v>
      </c>
    </row>
    <row r="327" spans="1:9" x14ac:dyDescent="0.25">
      <c r="A327" s="346"/>
      <c r="B327" s="270" t="s">
        <v>2227</v>
      </c>
      <c r="C327" s="558" t="s">
        <v>3421</v>
      </c>
      <c r="D327" s="266" t="s">
        <v>349</v>
      </c>
      <c r="E327" s="310">
        <v>708</v>
      </c>
      <c r="F327" s="39">
        <v>41796</v>
      </c>
      <c r="G327" s="52">
        <v>708</v>
      </c>
      <c r="H327" s="322">
        <f t="shared" ref="H327:H390" si="6">E327-G327</f>
        <v>0</v>
      </c>
      <c r="I327" s="266" t="s">
        <v>217</v>
      </c>
    </row>
    <row r="328" spans="1:9" x14ac:dyDescent="0.25">
      <c r="A328" s="347"/>
      <c r="B328" s="270" t="s">
        <v>2228</v>
      </c>
      <c r="C328" s="558" t="s">
        <v>3421</v>
      </c>
      <c r="D328" s="266" t="s">
        <v>80</v>
      </c>
      <c r="E328" s="310">
        <v>1739</v>
      </c>
      <c r="F328" s="39">
        <v>41796</v>
      </c>
      <c r="G328" s="52">
        <v>1739</v>
      </c>
      <c r="H328" s="322">
        <f t="shared" si="6"/>
        <v>0</v>
      </c>
      <c r="I328" s="266" t="s">
        <v>217</v>
      </c>
    </row>
    <row r="329" spans="1:9" x14ac:dyDescent="0.25">
      <c r="A329" s="347"/>
      <c r="B329" s="270" t="s">
        <v>2229</v>
      </c>
      <c r="C329" s="558" t="s">
        <v>3421</v>
      </c>
      <c r="D329" s="266" t="s">
        <v>1843</v>
      </c>
      <c r="E329" s="310">
        <v>2684</v>
      </c>
      <c r="F329" s="39">
        <v>41796</v>
      </c>
      <c r="G329" s="52">
        <v>2684</v>
      </c>
      <c r="H329" s="322">
        <f t="shared" si="6"/>
        <v>0</v>
      </c>
      <c r="I329" s="266" t="s">
        <v>217</v>
      </c>
    </row>
    <row r="330" spans="1:9" x14ac:dyDescent="0.25">
      <c r="A330" s="347"/>
      <c r="B330" s="270" t="s">
        <v>2230</v>
      </c>
      <c r="C330" s="558" t="s">
        <v>3421</v>
      </c>
      <c r="D330" s="266" t="s">
        <v>3520</v>
      </c>
      <c r="E330" s="310">
        <v>8219.7199999999993</v>
      </c>
      <c r="F330" s="63" t="s">
        <v>3521</v>
      </c>
      <c r="G330" s="52">
        <v>8219.7199999999993</v>
      </c>
      <c r="H330" s="322">
        <f t="shared" si="6"/>
        <v>0</v>
      </c>
      <c r="I330" s="266" t="s">
        <v>217</v>
      </c>
    </row>
    <row r="331" spans="1:9" x14ac:dyDescent="0.25">
      <c r="A331" s="347"/>
      <c r="B331" s="270" t="s">
        <v>2231</v>
      </c>
      <c r="C331" s="558" t="s">
        <v>3421</v>
      </c>
      <c r="D331" s="266" t="s">
        <v>200</v>
      </c>
      <c r="E331" s="310">
        <v>17790.349999999999</v>
      </c>
      <c r="F331" s="42" t="s">
        <v>3767</v>
      </c>
      <c r="G331" s="52">
        <v>17790.349999999999</v>
      </c>
      <c r="H331" s="322">
        <f t="shared" si="6"/>
        <v>0</v>
      </c>
      <c r="I331" s="266"/>
    </row>
    <row r="332" spans="1:9" x14ac:dyDescent="0.25">
      <c r="A332" s="269"/>
      <c r="B332" s="270" t="s">
        <v>2232</v>
      </c>
      <c r="C332" s="558" t="s">
        <v>3421</v>
      </c>
      <c r="D332" s="266" t="s">
        <v>168</v>
      </c>
      <c r="E332" s="310">
        <v>24363.599999999999</v>
      </c>
      <c r="F332" s="39">
        <v>41799</v>
      </c>
      <c r="G332" s="52">
        <v>24363.599999999999</v>
      </c>
      <c r="H332" s="322">
        <f t="shared" si="6"/>
        <v>0</v>
      </c>
      <c r="I332" s="266" t="s">
        <v>162</v>
      </c>
    </row>
    <row r="333" spans="1:9" x14ac:dyDescent="0.25">
      <c r="A333" s="346"/>
      <c r="B333" s="270" t="s">
        <v>2233</v>
      </c>
      <c r="C333" s="558" t="s">
        <v>3421</v>
      </c>
      <c r="D333" s="266" t="s">
        <v>269</v>
      </c>
      <c r="E333" s="310">
        <v>10747.4</v>
      </c>
      <c r="F333" s="39">
        <v>41799</v>
      </c>
      <c r="G333" s="52">
        <v>10747.4</v>
      </c>
      <c r="H333" s="322">
        <f t="shared" si="6"/>
        <v>0</v>
      </c>
      <c r="I333" s="266" t="s">
        <v>162</v>
      </c>
    </row>
    <row r="334" spans="1:9" x14ac:dyDescent="0.25">
      <c r="A334" s="269"/>
      <c r="B334" s="270" t="s">
        <v>2234</v>
      </c>
      <c r="C334" s="558" t="s">
        <v>3421</v>
      </c>
      <c r="D334" s="266" t="s">
        <v>169</v>
      </c>
      <c r="E334" s="310">
        <v>16070.5</v>
      </c>
      <c r="F334" s="39">
        <v>41799</v>
      </c>
      <c r="G334" s="52">
        <v>16070.5</v>
      </c>
      <c r="H334" s="322">
        <f t="shared" si="6"/>
        <v>0</v>
      </c>
      <c r="I334" s="266" t="s">
        <v>162</v>
      </c>
    </row>
    <row r="335" spans="1:9" x14ac:dyDescent="0.25">
      <c r="A335" s="269"/>
      <c r="B335" s="270" t="s">
        <v>2235</v>
      </c>
      <c r="C335" s="558" t="s">
        <v>3421</v>
      </c>
      <c r="D335" s="266" t="s">
        <v>250</v>
      </c>
      <c r="E335" s="310">
        <v>4700</v>
      </c>
      <c r="F335" s="39">
        <v>41799</v>
      </c>
      <c r="G335" s="52">
        <v>4700</v>
      </c>
      <c r="H335" s="322">
        <f t="shared" si="6"/>
        <v>0</v>
      </c>
      <c r="I335" s="266" t="s">
        <v>162</v>
      </c>
    </row>
    <row r="336" spans="1:9" x14ac:dyDescent="0.25">
      <c r="A336" s="350"/>
      <c r="B336" s="270" t="s">
        <v>2236</v>
      </c>
      <c r="C336" s="558" t="s">
        <v>3421</v>
      </c>
      <c r="D336" s="266" t="s">
        <v>358</v>
      </c>
      <c r="E336" s="310">
        <v>54447.7</v>
      </c>
      <c r="F336" s="39">
        <v>41801</v>
      </c>
      <c r="G336" s="52">
        <v>54447.7</v>
      </c>
      <c r="H336" s="322">
        <f t="shared" si="6"/>
        <v>0</v>
      </c>
      <c r="I336" s="266" t="s">
        <v>162</v>
      </c>
    </row>
    <row r="337" spans="1:9" x14ac:dyDescent="0.25">
      <c r="A337" s="350"/>
      <c r="B337" s="270" t="s">
        <v>2239</v>
      </c>
      <c r="C337" s="558" t="s">
        <v>3421</v>
      </c>
      <c r="D337" s="266" t="s">
        <v>358</v>
      </c>
      <c r="E337" s="310">
        <v>6014.5</v>
      </c>
      <c r="F337" s="39">
        <v>41801</v>
      </c>
      <c r="G337" s="52">
        <v>6014.5</v>
      </c>
      <c r="H337" s="322">
        <f t="shared" si="6"/>
        <v>0</v>
      </c>
      <c r="I337" s="266" t="s">
        <v>162</v>
      </c>
    </row>
    <row r="338" spans="1:9" x14ac:dyDescent="0.25">
      <c r="A338" s="350"/>
      <c r="B338" s="270" t="s">
        <v>2241</v>
      </c>
      <c r="C338" s="558" t="s">
        <v>3421</v>
      </c>
      <c r="D338" s="266" t="s">
        <v>565</v>
      </c>
      <c r="E338" s="310">
        <v>4394</v>
      </c>
      <c r="F338" s="39">
        <v>41799</v>
      </c>
      <c r="G338" s="52">
        <v>4394</v>
      </c>
      <c r="H338" s="322">
        <f t="shared" si="6"/>
        <v>0</v>
      </c>
      <c r="I338" s="266" t="s">
        <v>162</v>
      </c>
    </row>
    <row r="339" spans="1:9" x14ac:dyDescent="0.25">
      <c r="A339" s="269"/>
      <c r="B339" s="270" t="s">
        <v>2242</v>
      </c>
      <c r="C339" s="558" t="s">
        <v>3421</v>
      </c>
      <c r="D339" s="266" t="s">
        <v>3522</v>
      </c>
      <c r="E339" s="310">
        <v>12916</v>
      </c>
      <c r="F339" s="39">
        <v>41799</v>
      </c>
      <c r="G339" s="64">
        <v>12916</v>
      </c>
      <c r="H339" s="322">
        <f t="shared" si="6"/>
        <v>0</v>
      </c>
      <c r="I339" s="266" t="s">
        <v>162</v>
      </c>
    </row>
    <row r="340" spans="1:9" x14ac:dyDescent="0.25">
      <c r="A340" s="269"/>
      <c r="B340" s="270" t="s">
        <v>2244</v>
      </c>
      <c r="C340" s="558" t="s">
        <v>3421</v>
      </c>
      <c r="D340" s="266" t="s">
        <v>163</v>
      </c>
      <c r="E340" s="310">
        <v>1987</v>
      </c>
      <c r="F340" s="39">
        <v>41799</v>
      </c>
      <c r="G340" s="64">
        <v>1987</v>
      </c>
      <c r="H340" s="322">
        <f t="shared" si="6"/>
        <v>0</v>
      </c>
      <c r="I340" s="266" t="s">
        <v>162</v>
      </c>
    </row>
    <row r="341" spans="1:9" x14ac:dyDescent="0.25">
      <c r="A341" s="269"/>
      <c r="B341" s="270" t="s">
        <v>2245</v>
      </c>
      <c r="C341" s="558" t="s">
        <v>3421</v>
      </c>
      <c r="D341" s="266" t="s">
        <v>168</v>
      </c>
      <c r="E341" s="310">
        <v>6078</v>
      </c>
      <c r="F341" s="39">
        <v>41799</v>
      </c>
      <c r="G341" s="64">
        <v>6078</v>
      </c>
      <c r="H341" s="322">
        <f t="shared" si="6"/>
        <v>0</v>
      </c>
      <c r="I341" s="266" t="s">
        <v>162</v>
      </c>
    </row>
    <row r="342" spans="1:9" x14ac:dyDescent="0.25">
      <c r="A342" s="269"/>
      <c r="B342" s="270" t="s">
        <v>2246</v>
      </c>
      <c r="C342" s="558" t="s">
        <v>3421</v>
      </c>
      <c r="D342" s="266" t="s">
        <v>175</v>
      </c>
      <c r="E342" s="310">
        <v>5324.85</v>
      </c>
      <c r="F342" s="42" t="s">
        <v>3523</v>
      </c>
      <c r="G342" s="52">
        <v>5324.85</v>
      </c>
      <c r="H342" s="322">
        <f t="shared" si="6"/>
        <v>0</v>
      </c>
      <c r="I342" s="266" t="s">
        <v>162</v>
      </c>
    </row>
    <row r="343" spans="1:9" x14ac:dyDescent="0.25">
      <c r="A343" s="269"/>
      <c r="B343" s="270" t="s">
        <v>2247</v>
      </c>
      <c r="C343" s="558" t="s">
        <v>3421</v>
      </c>
      <c r="D343" s="266" t="s">
        <v>160</v>
      </c>
      <c r="E343" s="310">
        <v>81044</v>
      </c>
      <c r="F343" s="535" t="s">
        <v>3524</v>
      </c>
      <c r="G343" s="52">
        <v>81044</v>
      </c>
      <c r="H343" s="322">
        <f t="shared" si="6"/>
        <v>0</v>
      </c>
      <c r="I343" s="266" t="s">
        <v>162</v>
      </c>
    </row>
    <row r="344" spans="1:9" x14ac:dyDescent="0.25">
      <c r="A344" s="269"/>
      <c r="B344" s="270" t="s">
        <v>2248</v>
      </c>
      <c r="C344" s="558" t="s">
        <v>3421</v>
      </c>
      <c r="D344" s="266" t="s">
        <v>3136</v>
      </c>
      <c r="E344" s="310">
        <v>16126.2</v>
      </c>
      <c r="F344" s="39">
        <v>41796</v>
      </c>
      <c r="G344" s="52">
        <v>16126.2</v>
      </c>
      <c r="H344" s="322">
        <f t="shared" si="6"/>
        <v>0</v>
      </c>
      <c r="I344" s="266" t="s">
        <v>12</v>
      </c>
    </row>
    <row r="345" spans="1:9" x14ac:dyDescent="0.25">
      <c r="A345" s="269"/>
      <c r="B345" s="270" t="s">
        <v>2249</v>
      </c>
      <c r="C345" s="558" t="s">
        <v>3421</v>
      </c>
      <c r="D345" s="266" t="s">
        <v>180</v>
      </c>
      <c r="E345" s="310">
        <v>11590.2</v>
      </c>
      <c r="F345" s="39">
        <v>41796</v>
      </c>
      <c r="G345" s="52">
        <v>11590.2</v>
      </c>
      <c r="H345" s="322">
        <f t="shared" si="6"/>
        <v>0</v>
      </c>
      <c r="I345" s="266" t="s">
        <v>12</v>
      </c>
    </row>
    <row r="346" spans="1:9" x14ac:dyDescent="0.25">
      <c r="A346" s="269"/>
      <c r="B346" s="270" t="s">
        <v>2250</v>
      </c>
      <c r="C346" s="558" t="s">
        <v>3421</v>
      </c>
      <c r="D346" s="266" t="s">
        <v>62</v>
      </c>
      <c r="E346" s="310">
        <v>9889.6</v>
      </c>
      <c r="F346" s="39">
        <v>41798</v>
      </c>
      <c r="G346" s="52">
        <v>9889.6</v>
      </c>
      <c r="H346" s="322">
        <f t="shared" si="6"/>
        <v>0</v>
      </c>
      <c r="I346" s="266" t="s">
        <v>12</v>
      </c>
    </row>
    <row r="347" spans="1:9" x14ac:dyDescent="0.25">
      <c r="A347" s="269"/>
      <c r="B347" s="270" t="s">
        <v>2251</v>
      </c>
      <c r="C347" s="558" t="s">
        <v>3421</v>
      </c>
      <c r="D347" s="266" t="s">
        <v>160</v>
      </c>
      <c r="E347" s="310">
        <v>79915.53</v>
      </c>
      <c r="F347" s="42" t="s">
        <v>3525</v>
      </c>
      <c r="G347" s="52">
        <v>79915.53</v>
      </c>
      <c r="H347" s="322">
        <f t="shared" si="6"/>
        <v>0</v>
      </c>
      <c r="I347" s="266" t="s">
        <v>162</v>
      </c>
    </row>
    <row r="348" spans="1:9" x14ac:dyDescent="0.25">
      <c r="A348" s="269"/>
      <c r="B348" s="270" t="s">
        <v>2252</v>
      </c>
      <c r="C348" s="558" t="s">
        <v>3421</v>
      </c>
      <c r="D348" s="266" t="s">
        <v>83</v>
      </c>
      <c r="E348" s="310">
        <v>7476</v>
      </c>
      <c r="F348" s="39">
        <v>41795</v>
      </c>
      <c r="G348" s="52">
        <v>7476</v>
      </c>
      <c r="H348" s="322">
        <f t="shared" si="6"/>
        <v>0</v>
      </c>
      <c r="I348" s="266"/>
    </row>
    <row r="349" spans="1:9" x14ac:dyDescent="0.25">
      <c r="A349" s="269"/>
      <c r="B349" s="270" t="s">
        <v>2253</v>
      </c>
      <c r="C349" s="558" t="s">
        <v>3421</v>
      </c>
      <c r="D349" s="266" t="s">
        <v>3333</v>
      </c>
      <c r="E349" s="310">
        <v>7815</v>
      </c>
      <c r="F349" s="39">
        <v>41796</v>
      </c>
      <c r="G349" s="52">
        <v>7815</v>
      </c>
      <c r="H349" s="322">
        <f t="shared" si="6"/>
        <v>0</v>
      </c>
      <c r="I349" s="266" t="s">
        <v>12</v>
      </c>
    </row>
    <row r="350" spans="1:9" x14ac:dyDescent="0.25">
      <c r="A350" s="269"/>
      <c r="B350" s="270" t="s">
        <v>2254</v>
      </c>
      <c r="C350" s="558" t="s">
        <v>3421</v>
      </c>
      <c r="D350" s="266" t="s">
        <v>3526</v>
      </c>
      <c r="E350" s="310">
        <v>49998</v>
      </c>
      <c r="F350" s="39">
        <v>41795</v>
      </c>
      <c r="G350" s="52">
        <v>49998</v>
      </c>
      <c r="H350" s="322">
        <f t="shared" si="6"/>
        <v>0</v>
      </c>
      <c r="I350" s="266"/>
    </row>
    <row r="351" spans="1:9" x14ac:dyDescent="0.25">
      <c r="A351" s="269"/>
      <c r="B351" s="270" t="s">
        <v>2256</v>
      </c>
      <c r="C351" s="558" t="s">
        <v>3421</v>
      </c>
      <c r="D351" s="266" t="s">
        <v>68</v>
      </c>
      <c r="E351" s="310">
        <v>2475</v>
      </c>
      <c r="F351" s="39">
        <v>41796</v>
      </c>
      <c r="G351" s="52">
        <v>2475</v>
      </c>
      <c r="H351" s="322">
        <f t="shared" si="6"/>
        <v>0</v>
      </c>
      <c r="I351" s="266" t="s">
        <v>65</v>
      </c>
    </row>
    <row r="352" spans="1:9" x14ac:dyDescent="0.25">
      <c r="A352" s="269"/>
      <c r="B352" s="270" t="s">
        <v>2257</v>
      </c>
      <c r="C352" s="558" t="s">
        <v>3421</v>
      </c>
      <c r="D352" s="266" t="s">
        <v>28</v>
      </c>
      <c r="E352" s="310">
        <v>16399</v>
      </c>
      <c r="F352" s="55" t="s">
        <v>3527</v>
      </c>
      <c r="G352" s="52">
        <v>16399</v>
      </c>
      <c r="H352" s="322">
        <f t="shared" si="6"/>
        <v>0</v>
      </c>
      <c r="I352" s="266"/>
    </row>
    <row r="353" spans="1:9" x14ac:dyDescent="0.25">
      <c r="A353" s="269"/>
      <c r="B353" s="270" t="s">
        <v>2258</v>
      </c>
      <c r="C353" s="558" t="s">
        <v>3421</v>
      </c>
      <c r="D353" s="266" t="s">
        <v>11</v>
      </c>
      <c r="E353" s="310">
        <v>29569</v>
      </c>
      <c r="F353" s="536"/>
      <c r="G353" s="506"/>
      <c r="H353" s="322">
        <f t="shared" si="6"/>
        <v>29569</v>
      </c>
      <c r="I353" s="266" t="s">
        <v>65</v>
      </c>
    </row>
    <row r="354" spans="1:9" x14ac:dyDescent="0.25">
      <c r="A354" s="269"/>
      <c r="B354" s="270" t="s">
        <v>2259</v>
      </c>
      <c r="C354" s="558" t="s">
        <v>3421</v>
      </c>
      <c r="D354" s="266" t="s">
        <v>312</v>
      </c>
      <c r="E354" s="310">
        <v>845</v>
      </c>
      <c r="F354" s="39">
        <v>41796</v>
      </c>
      <c r="G354" s="52">
        <v>845</v>
      </c>
      <c r="H354" s="322">
        <f t="shared" si="6"/>
        <v>0</v>
      </c>
      <c r="I354" s="266" t="s">
        <v>21</v>
      </c>
    </row>
    <row r="355" spans="1:9" x14ac:dyDescent="0.25">
      <c r="A355" s="269"/>
      <c r="B355" s="270" t="s">
        <v>2260</v>
      </c>
      <c r="C355" s="558" t="s">
        <v>3421</v>
      </c>
      <c r="D355" s="266" t="s">
        <v>169</v>
      </c>
      <c r="E355" s="310">
        <v>3323</v>
      </c>
      <c r="F355" s="39">
        <v>41799</v>
      </c>
      <c r="G355" s="52">
        <v>3323</v>
      </c>
      <c r="H355" s="322">
        <f t="shared" si="6"/>
        <v>0</v>
      </c>
      <c r="I355" s="266" t="s">
        <v>3149</v>
      </c>
    </row>
    <row r="356" spans="1:9" x14ac:dyDescent="0.25">
      <c r="A356" s="269"/>
      <c r="B356" s="270" t="s">
        <v>2261</v>
      </c>
      <c r="C356" s="558" t="s">
        <v>3421</v>
      </c>
      <c r="D356" s="266" t="s">
        <v>152</v>
      </c>
      <c r="E356" s="310">
        <v>7555</v>
      </c>
      <c r="F356" s="39">
        <v>41795</v>
      </c>
      <c r="G356" s="52">
        <v>7555</v>
      </c>
      <c r="H356" s="322">
        <f t="shared" si="6"/>
        <v>0</v>
      </c>
      <c r="I356" s="266"/>
    </row>
    <row r="357" spans="1:9" x14ac:dyDescent="0.25">
      <c r="A357" s="269">
        <v>41796</v>
      </c>
      <c r="B357" s="270" t="s">
        <v>2262</v>
      </c>
      <c r="C357" s="558" t="s">
        <v>3421</v>
      </c>
      <c r="D357" s="266" t="s">
        <v>14</v>
      </c>
      <c r="E357" s="310">
        <v>11472.4</v>
      </c>
      <c r="F357" s="39">
        <v>41796</v>
      </c>
      <c r="G357" s="52">
        <v>11472.4</v>
      </c>
      <c r="H357" s="322">
        <f t="shared" si="6"/>
        <v>0</v>
      </c>
      <c r="I357" s="266" t="s">
        <v>21</v>
      </c>
    </row>
    <row r="358" spans="1:9" x14ac:dyDescent="0.25">
      <c r="A358" s="269"/>
      <c r="B358" s="270" t="s">
        <v>2263</v>
      </c>
      <c r="C358" s="558" t="s">
        <v>3421</v>
      </c>
      <c r="D358" s="266" t="s">
        <v>312</v>
      </c>
      <c r="E358" s="310">
        <v>506.4</v>
      </c>
      <c r="F358" s="39">
        <v>41796</v>
      </c>
      <c r="G358" s="52">
        <v>506.4</v>
      </c>
      <c r="H358" s="322">
        <f t="shared" si="6"/>
        <v>0</v>
      </c>
      <c r="I358" s="66" t="s">
        <v>21</v>
      </c>
    </row>
    <row r="359" spans="1:9" x14ac:dyDescent="0.25">
      <c r="A359" s="269"/>
      <c r="B359" s="270" t="s">
        <v>2264</v>
      </c>
      <c r="C359" s="558" t="s">
        <v>3421</v>
      </c>
      <c r="D359" s="266" t="s">
        <v>16</v>
      </c>
      <c r="E359" s="310">
        <v>206806.5</v>
      </c>
      <c r="F359" s="39">
        <v>41816</v>
      </c>
      <c r="G359" s="52">
        <v>206806.5</v>
      </c>
      <c r="H359" s="322">
        <f t="shared" si="6"/>
        <v>0</v>
      </c>
      <c r="I359" s="266" t="s">
        <v>27</v>
      </c>
    </row>
    <row r="360" spans="1:9" x14ac:dyDescent="0.25">
      <c r="A360" s="269"/>
      <c r="B360" s="270" t="s">
        <v>2265</v>
      </c>
      <c r="C360" s="558" t="s">
        <v>3421</v>
      </c>
      <c r="D360" s="266" t="s">
        <v>545</v>
      </c>
      <c r="E360" s="310">
        <v>3777.2</v>
      </c>
      <c r="F360" s="39">
        <v>41796</v>
      </c>
      <c r="G360" s="52">
        <v>3777.2</v>
      </c>
      <c r="H360" s="322">
        <f t="shared" si="6"/>
        <v>0</v>
      </c>
      <c r="I360" s="266"/>
    </row>
    <row r="361" spans="1:9" x14ac:dyDescent="0.25">
      <c r="A361" s="269"/>
      <c r="B361" s="270" t="s">
        <v>2266</v>
      </c>
      <c r="C361" s="558" t="s">
        <v>3421</v>
      </c>
      <c r="D361" s="266" t="s">
        <v>8</v>
      </c>
      <c r="E361" s="310">
        <v>987.5</v>
      </c>
      <c r="F361" s="39">
        <v>41796</v>
      </c>
      <c r="G361" s="52">
        <v>987.5</v>
      </c>
      <c r="H361" s="322">
        <f t="shared" si="6"/>
        <v>0</v>
      </c>
      <c r="I361" s="66"/>
    </row>
    <row r="362" spans="1:9" x14ac:dyDescent="0.25">
      <c r="A362" s="269"/>
      <c r="B362" s="270" t="s">
        <v>2267</v>
      </c>
      <c r="C362" s="558" t="s">
        <v>3421</v>
      </c>
      <c r="D362" s="266" t="s">
        <v>116</v>
      </c>
      <c r="E362" s="310">
        <v>3177</v>
      </c>
      <c r="F362" s="39">
        <v>41796</v>
      </c>
      <c r="G362" s="52">
        <v>3177</v>
      </c>
      <c r="H362" s="322">
        <f t="shared" si="6"/>
        <v>0</v>
      </c>
      <c r="I362" s="266"/>
    </row>
    <row r="363" spans="1:9" x14ac:dyDescent="0.25">
      <c r="A363" s="269"/>
      <c r="B363" s="270" t="s">
        <v>2268</v>
      </c>
      <c r="C363" s="558" t="s">
        <v>3421</v>
      </c>
      <c r="D363" s="266" t="s">
        <v>545</v>
      </c>
      <c r="E363" s="310">
        <v>17030.400000000001</v>
      </c>
      <c r="F363" s="39">
        <v>41796</v>
      </c>
      <c r="G363" s="52">
        <v>17030.400000000001</v>
      </c>
      <c r="H363" s="322">
        <f t="shared" si="6"/>
        <v>0</v>
      </c>
      <c r="I363" s="266"/>
    </row>
    <row r="364" spans="1:9" x14ac:dyDescent="0.25">
      <c r="A364" s="269"/>
      <c r="B364" s="270" t="s">
        <v>2269</v>
      </c>
      <c r="C364" s="558" t="s">
        <v>3421</v>
      </c>
      <c r="D364" s="266" t="s">
        <v>14</v>
      </c>
      <c r="E364" s="310">
        <v>2880</v>
      </c>
      <c r="F364" s="39">
        <v>41796</v>
      </c>
      <c r="G364" s="52">
        <v>2880</v>
      </c>
      <c r="H364" s="322">
        <f t="shared" si="6"/>
        <v>0</v>
      </c>
      <c r="I364" s="266" t="s">
        <v>30</v>
      </c>
    </row>
    <row r="365" spans="1:9" x14ac:dyDescent="0.25">
      <c r="A365" s="269"/>
      <c r="B365" s="270" t="s">
        <v>2271</v>
      </c>
      <c r="C365" s="558" t="s">
        <v>3421</v>
      </c>
      <c r="D365" s="266" t="s">
        <v>8</v>
      </c>
      <c r="E365" s="310">
        <v>814.6</v>
      </c>
      <c r="F365" s="39">
        <v>41796</v>
      </c>
      <c r="G365" s="52">
        <v>814.6</v>
      </c>
      <c r="H365" s="322">
        <f t="shared" si="6"/>
        <v>0</v>
      </c>
      <c r="I365" s="266"/>
    </row>
    <row r="366" spans="1:9" x14ac:dyDescent="0.25">
      <c r="A366" s="269"/>
      <c r="B366" s="270" t="s">
        <v>2272</v>
      </c>
      <c r="C366" s="558" t="s">
        <v>3421</v>
      </c>
      <c r="D366" s="266" t="s">
        <v>1793</v>
      </c>
      <c r="E366" s="310">
        <v>1175</v>
      </c>
      <c r="F366" s="39">
        <v>41797</v>
      </c>
      <c r="G366" s="52">
        <v>1175</v>
      </c>
      <c r="H366" s="322">
        <f t="shared" si="6"/>
        <v>0</v>
      </c>
      <c r="I366" s="266" t="s">
        <v>30</v>
      </c>
    </row>
    <row r="367" spans="1:9" x14ac:dyDescent="0.25">
      <c r="A367" s="269"/>
      <c r="B367" s="270" t="s">
        <v>2273</v>
      </c>
      <c r="C367" s="558" t="s">
        <v>3421</v>
      </c>
      <c r="D367" s="266" t="s">
        <v>2732</v>
      </c>
      <c r="E367" s="310">
        <v>3672.55</v>
      </c>
      <c r="F367" s="39">
        <v>41797</v>
      </c>
      <c r="G367" s="52">
        <v>3672.55</v>
      </c>
      <c r="H367" s="322">
        <f t="shared" si="6"/>
        <v>0</v>
      </c>
      <c r="I367" s="266" t="s">
        <v>30</v>
      </c>
    </row>
    <row r="368" spans="1:9" x14ac:dyDescent="0.25">
      <c r="A368" s="269"/>
      <c r="B368" s="270" t="s">
        <v>2275</v>
      </c>
      <c r="C368" s="558" t="s">
        <v>3421</v>
      </c>
      <c r="D368" s="266" t="s">
        <v>2427</v>
      </c>
      <c r="E368" s="310">
        <v>2270</v>
      </c>
      <c r="F368" s="39">
        <v>41797</v>
      </c>
      <c r="G368" s="52">
        <v>2270</v>
      </c>
      <c r="H368" s="322">
        <f t="shared" si="6"/>
        <v>0</v>
      </c>
      <c r="I368" s="266" t="s">
        <v>30</v>
      </c>
    </row>
    <row r="369" spans="1:9" x14ac:dyDescent="0.25">
      <c r="A369" s="269"/>
      <c r="B369" s="270" t="s">
        <v>2276</v>
      </c>
      <c r="C369" s="558" t="s">
        <v>3421</v>
      </c>
      <c r="D369" s="266" t="s">
        <v>2537</v>
      </c>
      <c r="E369" s="310">
        <v>2329.3200000000002</v>
      </c>
      <c r="F369" s="39">
        <v>41796</v>
      </c>
      <c r="G369" s="52">
        <v>2329.3200000000002</v>
      </c>
      <c r="H369" s="322">
        <f t="shared" si="6"/>
        <v>0</v>
      </c>
      <c r="I369" s="266"/>
    </row>
    <row r="370" spans="1:9" x14ac:dyDescent="0.25">
      <c r="A370" s="269"/>
      <c r="B370" s="270" t="s">
        <v>2277</v>
      </c>
      <c r="C370" s="558" t="s">
        <v>3421</v>
      </c>
      <c r="D370" s="266" t="s">
        <v>55</v>
      </c>
      <c r="E370" s="310">
        <v>8849</v>
      </c>
      <c r="F370" s="39">
        <v>41796</v>
      </c>
      <c r="G370" s="52">
        <v>8849</v>
      </c>
      <c r="H370" s="322">
        <f t="shared" si="6"/>
        <v>0</v>
      </c>
      <c r="I370" s="266"/>
    </row>
    <row r="371" spans="1:9" x14ac:dyDescent="0.25">
      <c r="A371" s="269"/>
      <c r="B371" s="270" t="s">
        <v>2279</v>
      </c>
      <c r="C371" s="558" t="s">
        <v>3421</v>
      </c>
      <c r="D371" s="266" t="s">
        <v>55</v>
      </c>
      <c r="E371" s="310">
        <v>68</v>
      </c>
      <c r="F371" s="39">
        <v>41796</v>
      </c>
      <c r="G371" s="52">
        <v>68</v>
      </c>
      <c r="H371" s="322">
        <f t="shared" si="6"/>
        <v>0</v>
      </c>
      <c r="I371" s="266"/>
    </row>
    <row r="372" spans="1:9" x14ac:dyDescent="0.25">
      <c r="A372" s="269"/>
      <c r="B372" s="270" t="s">
        <v>2280</v>
      </c>
      <c r="C372" s="558" t="s">
        <v>3421</v>
      </c>
      <c r="D372" s="266" t="s">
        <v>3528</v>
      </c>
      <c r="E372" s="310">
        <v>1954.4</v>
      </c>
      <c r="F372" s="39">
        <v>41797</v>
      </c>
      <c r="G372" s="52">
        <v>1954.4</v>
      </c>
      <c r="H372" s="322">
        <f t="shared" si="6"/>
        <v>0</v>
      </c>
      <c r="I372" s="266" t="s">
        <v>30</v>
      </c>
    </row>
    <row r="373" spans="1:9" x14ac:dyDescent="0.25">
      <c r="A373" s="269"/>
      <c r="B373" s="270" t="s">
        <v>2281</v>
      </c>
      <c r="C373" s="558" t="s">
        <v>3421</v>
      </c>
      <c r="D373" s="266" t="s">
        <v>35</v>
      </c>
      <c r="E373" s="310">
        <v>4121</v>
      </c>
      <c r="F373" s="39">
        <v>41797</v>
      </c>
      <c r="G373" s="52">
        <v>4121</v>
      </c>
      <c r="H373" s="322">
        <f t="shared" si="6"/>
        <v>0</v>
      </c>
      <c r="I373" s="266" t="s">
        <v>30</v>
      </c>
    </row>
    <row r="374" spans="1:9" x14ac:dyDescent="0.25">
      <c r="A374" s="269"/>
      <c r="B374" s="270" t="s">
        <v>2282</v>
      </c>
      <c r="C374" s="558" t="s">
        <v>3421</v>
      </c>
      <c r="D374" s="266" t="s">
        <v>110</v>
      </c>
      <c r="E374" s="310">
        <v>263</v>
      </c>
      <c r="F374" s="39">
        <v>41803</v>
      </c>
      <c r="G374" s="52">
        <v>263</v>
      </c>
      <c r="H374" s="322">
        <f t="shared" si="6"/>
        <v>0</v>
      </c>
      <c r="I374" s="266" t="s">
        <v>30</v>
      </c>
    </row>
    <row r="375" spans="1:9" x14ac:dyDescent="0.25">
      <c r="A375" s="269"/>
      <c r="B375" s="270" t="s">
        <v>2283</v>
      </c>
      <c r="C375" s="558" t="s">
        <v>3421</v>
      </c>
      <c r="D375" s="266" t="s">
        <v>287</v>
      </c>
      <c r="E375" s="310">
        <v>3941</v>
      </c>
      <c r="F375" s="39">
        <v>41797</v>
      </c>
      <c r="G375" s="52">
        <v>3941</v>
      </c>
      <c r="H375" s="322">
        <f t="shared" si="6"/>
        <v>0</v>
      </c>
      <c r="I375" s="266" t="s">
        <v>30</v>
      </c>
    </row>
    <row r="376" spans="1:9" x14ac:dyDescent="0.25">
      <c r="A376" s="269"/>
      <c r="B376" s="270" t="s">
        <v>2284</v>
      </c>
      <c r="C376" s="558" t="s">
        <v>3421</v>
      </c>
      <c r="D376" s="266" t="s">
        <v>215</v>
      </c>
      <c r="E376" s="310">
        <v>3252.6</v>
      </c>
      <c r="F376" s="39">
        <v>41796</v>
      </c>
      <c r="G376" s="52">
        <v>3252.6</v>
      </c>
      <c r="H376" s="322">
        <f t="shared" si="6"/>
        <v>0</v>
      </c>
      <c r="I376" s="266"/>
    </row>
    <row r="377" spans="1:9" x14ac:dyDescent="0.25">
      <c r="A377" s="269"/>
      <c r="B377" s="270" t="s">
        <v>2285</v>
      </c>
      <c r="C377" s="558" t="s">
        <v>3421</v>
      </c>
      <c r="D377" s="266" t="s">
        <v>54</v>
      </c>
      <c r="E377" s="310">
        <v>13066.2</v>
      </c>
      <c r="F377" s="39">
        <v>41797</v>
      </c>
      <c r="G377" s="52">
        <v>13066.2</v>
      </c>
      <c r="H377" s="322">
        <f t="shared" si="6"/>
        <v>0</v>
      </c>
      <c r="I377" s="266" t="s">
        <v>30</v>
      </c>
    </row>
    <row r="378" spans="1:9" x14ac:dyDescent="0.25">
      <c r="A378" s="269"/>
      <c r="B378" s="270" t="s">
        <v>2286</v>
      </c>
      <c r="C378" s="558" t="s">
        <v>3421</v>
      </c>
      <c r="D378" s="266" t="s">
        <v>260</v>
      </c>
      <c r="E378" s="310">
        <v>2432</v>
      </c>
      <c r="F378" s="39">
        <v>41796</v>
      </c>
      <c r="G378" s="52">
        <v>2432</v>
      </c>
      <c r="H378" s="322">
        <f t="shared" si="6"/>
        <v>0</v>
      </c>
      <c r="I378" s="266" t="s">
        <v>12</v>
      </c>
    </row>
    <row r="379" spans="1:9" x14ac:dyDescent="0.25">
      <c r="A379" s="269"/>
      <c r="B379" s="270" t="s">
        <v>2287</v>
      </c>
      <c r="C379" s="558" t="s">
        <v>3421</v>
      </c>
      <c r="D379" s="266" t="s">
        <v>32</v>
      </c>
      <c r="E379" s="310">
        <v>7256.6</v>
      </c>
      <c r="F379" s="39">
        <v>41797</v>
      </c>
      <c r="G379" s="52">
        <v>7256.6</v>
      </c>
      <c r="H379" s="322">
        <f t="shared" si="6"/>
        <v>0</v>
      </c>
      <c r="I379" s="266" t="s">
        <v>30</v>
      </c>
    </row>
    <row r="380" spans="1:9" x14ac:dyDescent="0.25">
      <c r="A380" s="269"/>
      <c r="B380" s="270" t="s">
        <v>2289</v>
      </c>
      <c r="C380" s="558" t="s">
        <v>3421</v>
      </c>
      <c r="D380" s="266" t="s">
        <v>21</v>
      </c>
      <c r="E380" s="310">
        <v>1617.6</v>
      </c>
      <c r="F380" s="39">
        <v>41796</v>
      </c>
      <c r="G380" s="52">
        <v>1617.6</v>
      </c>
      <c r="H380" s="322">
        <f t="shared" si="6"/>
        <v>0</v>
      </c>
      <c r="I380" s="266" t="s">
        <v>12</v>
      </c>
    </row>
    <row r="381" spans="1:9" x14ac:dyDescent="0.25">
      <c r="A381" s="269"/>
      <c r="B381" s="270" t="s">
        <v>2290</v>
      </c>
      <c r="C381" s="558" t="s">
        <v>3421</v>
      </c>
      <c r="D381" s="266" t="s">
        <v>101</v>
      </c>
      <c r="E381" s="310">
        <v>1790.4</v>
      </c>
      <c r="F381" s="39">
        <v>41796</v>
      </c>
      <c r="G381" s="52">
        <v>1790.4</v>
      </c>
      <c r="H381" s="322">
        <f t="shared" si="6"/>
        <v>0</v>
      </c>
      <c r="I381" s="266" t="s">
        <v>12</v>
      </c>
    </row>
    <row r="382" spans="1:9" x14ac:dyDescent="0.25">
      <c r="A382" s="269"/>
      <c r="B382" s="270" t="s">
        <v>2292</v>
      </c>
      <c r="C382" s="558" t="s">
        <v>3421</v>
      </c>
      <c r="D382" s="266" t="s">
        <v>34</v>
      </c>
      <c r="E382" s="310">
        <v>2038.4</v>
      </c>
      <c r="F382" s="39">
        <v>41797</v>
      </c>
      <c r="G382" s="52">
        <v>2038.4</v>
      </c>
      <c r="H382" s="322">
        <f t="shared" si="6"/>
        <v>0</v>
      </c>
      <c r="I382" s="266" t="s">
        <v>30</v>
      </c>
    </row>
    <row r="383" spans="1:9" x14ac:dyDescent="0.25">
      <c r="A383" s="269"/>
      <c r="B383" s="270" t="s">
        <v>2293</v>
      </c>
      <c r="C383" s="558" t="s">
        <v>3421</v>
      </c>
      <c r="D383" s="266" t="s">
        <v>577</v>
      </c>
      <c r="E383" s="310">
        <v>1687.2</v>
      </c>
      <c r="F383" s="39">
        <v>41796</v>
      </c>
      <c r="G383" s="52">
        <v>1687.2</v>
      </c>
      <c r="H383" s="322">
        <f t="shared" si="6"/>
        <v>0</v>
      </c>
      <c r="I383" s="266" t="s">
        <v>12</v>
      </c>
    </row>
    <row r="384" spans="1:9" x14ac:dyDescent="0.25">
      <c r="A384" s="269"/>
      <c r="B384" s="270" t="s">
        <v>2294</v>
      </c>
      <c r="C384" s="558" t="s">
        <v>3421</v>
      </c>
      <c r="D384" s="266" t="s">
        <v>248</v>
      </c>
      <c r="E384" s="310">
        <v>452.5</v>
      </c>
      <c r="F384" s="39">
        <v>41796</v>
      </c>
      <c r="G384" s="52">
        <v>452.5</v>
      </c>
      <c r="H384" s="322">
        <f t="shared" si="6"/>
        <v>0</v>
      </c>
      <c r="I384" s="266" t="s">
        <v>12</v>
      </c>
    </row>
    <row r="385" spans="1:9" x14ac:dyDescent="0.25">
      <c r="A385" s="269"/>
      <c r="B385" s="270" t="s">
        <v>2295</v>
      </c>
      <c r="C385" s="558" t="s">
        <v>3421</v>
      </c>
      <c r="D385" s="266" t="s">
        <v>47</v>
      </c>
      <c r="E385" s="310">
        <v>3024</v>
      </c>
      <c r="F385" s="39">
        <v>41797</v>
      </c>
      <c r="G385" s="52">
        <v>3024</v>
      </c>
      <c r="H385" s="322">
        <f t="shared" si="6"/>
        <v>0</v>
      </c>
      <c r="I385" s="266" t="s">
        <v>30</v>
      </c>
    </row>
    <row r="386" spans="1:9" x14ac:dyDescent="0.25">
      <c r="A386" s="269"/>
      <c r="B386" s="270" t="s">
        <v>2296</v>
      </c>
      <c r="C386" s="558" t="s">
        <v>3421</v>
      </c>
      <c r="D386" s="266" t="s">
        <v>124</v>
      </c>
      <c r="E386" s="310">
        <v>8855</v>
      </c>
      <c r="F386" s="39">
        <v>41797</v>
      </c>
      <c r="G386" s="52">
        <v>8855</v>
      </c>
      <c r="H386" s="322">
        <f t="shared" si="6"/>
        <v>0</v>
      </c>
      <c r="I386" s="266" t="s">
        <v>30</v>
      </c>
    </row>
    <row r="387" spans="1:9" x14ac:dyDescent="0.25">
      <c r="A387" s="269"/>
      <c r="B387" s="270" t="s">
        <v>2297</v>
      </c>
      <c r="C387" s="558" t="s">
        <v>3421</v>
      </c>
      <c r="D387" s="266" t="s">
        <v>52</v>
      </c>
      <c r="E387" s="310">
        <v>4087</v>
      </c>
      <c r="F387" s="39">
        <v>41796</v>
      </c>
      <c r="G387" s="52">
        <v>4087</v>
      </c>
      <c r="H387" s="322">
        <f t="shared" si="6"/>
        <v>0</v>
      </c>
      <c r="I387" s="266"/>
    </row>
    <row r="388" spans="1:9" x14ac:dyDescent="0.25">
      <c r="A388" s="269"/>
      <c r="B388" s="270" t="s">
        <v>2298</v>
      </c>
      <c r="C388" s="558" t="s">
        <v>3421</v>
      </c>
      <c r="D388" s="266" t="s">
        <v>22</v>
      </c>
      <c r="E388" s="310">
        <v>5057.2</v>
      </c>
      <c r="F388" s="39">
        <v>41796</v>
      </c>
      <c r="G388" s="52">
        <v>5057.2</v>
      </c>
      <c r="H388" s="322">
        <f t="shared" si="6"/>
        <v>0</v>
      </c>
      <c r="I388" s="266"/>
    </row>
    <row r="389" spans="1:9" x14ac:dyDescent="0.25">
      <c r="A389" s="269"/>
      <c r="B389" s="270" t="s">
        <v>2300</v>
      </c>
      <c r="C389" s="558" t="s">
        <v>3421</v>
      </c>
      <c r="D389" s="266" t="s">
        <v>110</v>
      </c>
      <c r="E389" s="310">
        <v>24840</v>
      </c>
      <c r="F389" s="39">
        <v>41803</v>
      </c>
      <c r="G389" s="52">
        <v>24840</v>
      </c>
      <c r="H389" s="322">
        <f t="shared" si="6"/>
        <v>0</v>
      </c>
      <c r="I389" s="266" t="s">
        <v>30</v>
      </c>
    </row>
    <row r="390" spans="1:9" x14ac:dyDescent="0.25">
      <c r="A390" s="269"/>
      <c r="B390" s="270" t="s">
        <v>2301</v>
      </c>
      <c r="C390" s="558" t="s">
        <v>3421</v>
      </c>
      <c r="D390" s="266" t="s">
        <v>108</v>
      </c>
      <c r="E390" s="310">
        <v>9847</v>
      </c>
      <c r="F390" s="39">
        <v>41797</v>
      </c>
      <c r="G390" s="52">
        <v>9847</v>
      </c>
      <c r="H390" s="322">
        <f t="shared" si="6"/>
        <v>0</v>
      </c>
      <c r="I390" s="266" t="s">
        <v>30</v>
      </c>
    </row>
    <row r="391" spans="1:9" x14ac:dyDescent="0.25">
      <c r="A391" s="269"/>
      <c r="B391" s="270" t="s">
        <v>2303</v>
      </c>
      <c r="C391" s="558" t="s">
        <v>3421</v>
      </c>
      <c r="D391" s="266" t="s">
        <v>130</v>
      </c>
      <c r="E391" s="310">
        <v>6164</v>
      </c>
      <c r="F391" s="39">
        <v>41797</v>
      </c>
      <c r="G391" s="52">
        <v>6164</v>
      </c>
      <c r="H391" s="322">
        <f t="shared" ref="H391:H454" si="7">E391-G391</f>
        <v>0</v>
      </c>
      <c r="I391" s="266" t="s">
        <v>21</v>
      </c>
    </row>
    <row r="392" spans="1:9" x14ac:dyDescent="0.25">
      <c r="A392" s="269"/>
      <c r="B392" s="270" t="s">
        <v>2304</v>
      </c>
      <c r="C392" s="558" t="s">
        <v>3421</v>
      </c>
      <c r="D392" s="266" t="s">
        <v>129</v>
      </c>
      <c r="E392" s="310">
        <v>1408</v>
      </c>
      <c r="F392" s="39">
        <v>41796</v>
      </c>
      <c r="G392" s="52">
        <v>1408</v>
      </c>
      <c r="H392" s="322">
        <f t="shared" si="7"/>
        <v>0</v>
      </c>
      <c r="I392" s="266"/>
    </row>
    <row r="393" spans="1:9" x14ac:dyDescent="0.25">
      <c r="A393" s="269"/>
      <c r="B393" s="270" t="s">
        <v>2305</v>
      </c>
      <c r="C393" s="558" t="s">
        <v>3421</v>
      </c>
      <c r="D393" s="266" t="s">
        <v>130</v>
      </c>
      <c r="E393" s="310">
        <v>4658</v>
      </c>
      <c r="F393" s="39">
        <v>41797</v>
      </c>
      <c r="G393" s="52">
        <v>4658</v>
      </c>
      <c r="H393" s="322">
        <f t="shared" si="7"/>
        <v>0</v>
      </c>
      <c r="I393" s="266" t="s">
        <v>21</v>
      </c>
    </row>
    <row r="394" spans="1:9" x14ac:dyDescent="0.25">
      <c r="A394" s="269"/>
      <c r="B394" s="270" t="s">
        <v>2307</v>
      </c>
      <c r="C394" s="558" t="s">
        <v>3421</v>
      </c>
      <c r="D394" s="266" t="s">
        <v>366</v>
      </c>
      <c r="E394" s="310">
        <v>4002</v>
      </c>
      <c r="F394" s="39">
        <v>41796</v>
      </c>
      <c r="G394" s="52">
        <v>4002</v>
      </c>
      <c r="H394" s="322">
        <f t="shared" si="7"/>
        <v>0</v>
      </c>
      <c r="I394" s="266" t="s">
        <v>3187</v>
      </c>
    </row>
    <row r="395" spans="1:9" x14ac:dyDescent="0.25">
      <c r="A395" s="269"/>
      <c r="B395" s="270" t="s">
        <v>2309</v>
      </c>
      <c r="C395" s="558" t="s">
        <v>3421</v>
      </c>
      <c r="D395" s="266" t="s">
        <v>1622</v>
      </c>
      <c r="E395" s="310">
        <v>4725</v>
      </c>
      <c r="F395" s="39">
        <v>41796</v>
      </c>
      <c r="G395" s="52">
        <v>4725</v>
      </c>
      <c r="H395" s="322">
        <f t="shared" si="7"/>
        <v>0</v>
      </c>
      <c r="I395" s="266"/>
    </row>
    <row r="396" spans="1:9" x14ac:dyDescent="0.25">
      <c r="A396" s="263"/>
      <c r="B396" s="270" t="s">
        <v>2310</v>
      </c>
      <c r="C396" s="558" t="s">
        <v>3421</v>
      </c>
      <c r="D396" s="266" t="s">
        <v>106</v>
      </c>
      <c r="E396" s="310">
        <v>13900</v>
      </c>
      <c r="F396" s="39">
        <v>41803</v>
      </c>
      <c r="G396" s="52">
        <v>13900</v>
      </c>
      <c r="H396" s="322">
        <f t="shared" si="7"/>
        <v>0</v>
      </c>
      <c r="I396" s="266" t="s">
        <v>12</v>
      </c>
    </row>
    <row r="397" spans="1:9" x14ac:dyDescent="0.25">
      <c r="A397" s="263"/>
      <c r="B397" s="270" t="s">
        <v>2312</v>
      </c>
      <c r="C397" s="558" t="s">
        <v>3421</v>
      </c>
      <c r="D397" s="266" t="s">
        <v>245</v>
      </c>
      <c r="E397" s="310">
        <v>26666</v>
      </c>
      <c r="F397" s="39">
        <v>41797</v>
      </c>
      <c r="G397" s="52">
        <v>25576.799999999999</v>
      </c>
      <c r="H397" s="322">
        <f t="shared" si="7"/>
        <v>1089.2000000000007</v>
      </c>
      <c r="I397" s="266" t="s">
        <v>27</v>
      </c>
    </row>
    <row r="398" spans="1:9" x14ac:dyDescent="0.25">
      <c r="A398" s="263"/>
      <c r="B398" s="270" t="s">
        <v>2314</v>
      </c>
      <c r="C398" s="558" t="s">
        <v>3421</v>
      </c>
      <c r="D398" s="266" t="s">
        <v>215</v>
      </c>
      <c r="E398" s="310">
        <v>699</v>
      </c>
      <c r="F398" s="39">
        <v>41796</v>
      </c>
      <c r="G398" s="52">
        <v>699</v>
      </c>
      <c r="H398" s="322">
        <f t="shared" si="7"/>
        <v>0</v>
      </c>
      <c r="I398" s="266"/>
    </row>
    <row r="399" spans="1:9" x14ac:dyDescent="0.25">
      <c r="A399" s="269"/>
      <c r="B399" s="270" t="s">
        <v>2315</v>
      </c>
      <c r="C399" s="558" t="s">
        <v>3421</v>
      </c>
      <c r="D399" s="266" t="s">
        <v>51</v>
      </c>
      <c r="E399" s="310">
        <v>2493</v>
      </c>
      <c r="F399" s="39">
        <v>41796</v>
      </c>
      <c r="G399" s="52">
        <v>2493</v>
      </c>
      <c r="H399" s="322">
        <f t="shared" si="7"/>
        <v>0</v>
      </c>
      <c r="I399" s="266" t="s">
        <v>3187</v>
      </c>
    </row>
    <row r="400" spans="1:9" x14ac:dyDescent="0.25">
      <c r="A400" s="269"/>
      <c r="B400" s="270" t="s">
        <v>2316</v>
      </c>
      <c r="C400" s="558" t="s">
        <v>3421</v>
      </c>
      <c r="D400" s="266" t="s">
        <v>149</v>
      </c>
      <c r="E400" s="310">
        <v>12824</v>
      </c>
      <c r="F400" s="39">
        <v>41796</v>
      </c>
      <c r="G400" s="52">
        <v>12824</v>
      </c>
      <c r="H400" s="322">
        <f t="shared" si="7"/>
        <v>0</v>
      </c>
      <c r="I400" s="266"/>
    </row>
    <row r="401" spans="1:9" x14ac:dyDescent="0.25">
      <c r="A401" s="269"/>
      <c r="B401" s="270" t="s">
        <v>2317</v>
      </c>
      <c r="C401" s="558" t="s">
        <v>3421</v>
      </c>
      <c r="D401" s="266" t="s">
        <v>244</v>
      </c>
      <c r="E401" s="310">
        <v>24468</v>
      </c>
      <c r="F401" s="535" t="s">
        <v>3529</v>
      </c>
      <c r="G401" s="52">
        <v>24468</v>
      </c>
      <c r="H401" s="322">
        <f t="shared" si="7"/>
        <v>0</v>
      </c>
      <c r="I401" s="266" t="s">
        <v>27</v>
      </c>
    </row>
    <row r="402" spans="1:9" x14ac:dyDescent="0.25">
      <c r="A402" s="269"/>
      <c r="B402" s="270" t="s">
        <v>2319</v>
      </c>
      <c r="C402" s="558" t="s">
        <v>3421</v>
      </c>
      <c r="D402" s="273" t="s">
        <v>3129</v>
      </c>
      <c r="E402" s="318">
        <v>0</v>
      </c>
      <c r="F402" s="39"/>
      <c r="G402" s="52"/>
      <c r="H402" s="322">
        <f t="shared" si="7"/>
        <v>0</v>
      </c>
      <c r="I402" s="266" t="s">
        <v>3530</v>
      </c>
    </row>
    <row r="403" spans="1:9" x14ac:dyDescent="0.25">
      <c r="A403" s="269"/>
      <c r="B403" s="270" t="s">
        <v>2320</v>
      </c>
      <c r="C403" s="558" t="s">
        <v>3421</v>
      </c>
      <c r="D403" s="266" t="s">
        <v>3531</v>
      </c>
      <c r="E403" s="310">
        <v>3743.4</v>
      </c>
      <c r="F403" s="39">
        <v>41796</v>
      </c>
      <c r="G403" s="52">
        <v>3743.4</v>
      </c>
      <c r="H403" s="322">
        <f t="shared" si="7"/>
        <v>0</v>
      </c>
      <c r="I403" s="266"/>
    </row>
    <row r="404" spans="1:9" x14ac:dyDescent="0.25">
      <c r="A404" s="269"/>
      <c r="B404" s="270" t="s">
        <v>2321</v>
      </c>
      <c r="C404" s="558" t="s">
        <v>3421</v>
      </c>
      <c r="D404" s="266" t="s">
        <v>101</v>
      </c>
      <c r="E404" s="310">
        <v>43310</v>
      </c>
      <c r="F404" s="535" t="s">
        <v>3532</v>
      </c>
      <c r="G404" s="52">
        <v>43310</v>
      </c>
      <c r="H404" s="322">
        <f t="shared" si="7"/>
        <v>0</v>
      </c>
      <c r="I404" s="266" t="s">
        <v>27</v>
      </c>
    </row>
    <row r="405" spans="1:9" x14ac:dyDescent="0.25">
      <c r="A405" s="269"/>
      <c r="B405" s="270" t="s">
        <v>2323</v>
      </c>
      <c r="C405" s="558" t="s">
        <v>3421</v>
      </c>
      <c r="D405" s="266" t="s">
        <v>92</v>
      </c>
      <c r="E405" s="310">
        <v>7865</v>
      </c>
      <c r="F405" s="39">
        <v>41797</v>
      </c>
      <c r="G405" s="52">
        <v>7865</v>
      </c>
      <c r="H405" s="322">
        <f t="shared" si="7"/>
        <v>0</v>
      </c>
      <c r="I405" s="266" t="s">
        <v>27</v>
      </c>
    </row>
    <row r="406" spans="1:9" x14ac:dyDescent="0.25">
      <c r="A406" s="269"/>
      <c r="B406" s="270" t="s">
        <v>2324</v>
      </c>
      <c r="C406" s="558" t="s">
        <v>3421</v>
      </c>
      <c r="D406" s="266" t="s">
        <v>373</v>
      </c>
      <c r="E406" s="310">
        <v>34853.5</v>
      </c>
      <c r="F406" s="39">
        <v>41797</v>
      </c>
      <c r="G406" s="52">
        <v>34853.5</v>
      </c>
      <c r="H406" s="322">
        <f t="shared" si="7"/>
        <v>0</v>
      </c>
      <c r="I406" s="266" t="s">
        <v>217</v>
      </c>
    </row>
    <row r="407" spans="1:9" x14ac:dyDescent="0.25">
      <c r="A407" s="269"/>
      <c r="B407" s="270" t="s">
        <v>2325</v>
      </c>
      <c r="C407" s="558" t="s">
        <v>3421</v>
      </c>
      <c r="D407" s="266" t="s">
        <v>348</v>
      </c>
      <c r="E407" s="310">
        <v>871</v>
      </c>
      <c r="F407" s="39">
        <v>41797</v>
      </c>
      <c r="G407" s="52">
        <v>871</v>
      </c>
      <c r="H407" s="322">
        <f t="shared" si="7"/>
        <v>0</v>
      </c>
      <c r="I407" s="266" t="s">
        <v>217</v>
      </c>
    </row>
    <row r="408" spans="1:9" x14ac:dyDescent="0.25">
      <c r="A408" s="269"/>
      <c r="B408" s="270" t="s">
        <v>2326</v>
      </c>
      <c r="C408" s="558" t="s">
        <v>3421</v>
      </c>
      <c r="D408" s="266" t="s">
        <v>3520</v>
      </c>
      <c r="E408" s="310">
        <v>7883</v>
      </c>
      <c r="F408" s="39">
        <v>41797</v>
      </c>
      <c r="G408" s="52">
        <v>7883</v>
      </c>
      <c r="H408" s="322">
        <f t="shared" si="7"/>
        <v>0</v>
      </c>
      <c r="I408" s="266" t="s">
        <v>217</v>
      </c>
    </row>
    <row r="409" spans="1:9" x14ac:dyDescent="0.25">
      <c r="A409" s="269"/>
      <c r="B409" s="270" t="s">
        <v>2327</v>
      </c>
      <c r="C409" s="558" t="s">
        <v>3421</v>
      </c>
      <c r="D409" s="266" t="s">
        <v>3533</v>
      </c>
      <c r="E409" s="310">
        <v>2349</v>
      </c>
      <c r="F409" s="39">
        <v>41797</v>
      </c>
      <c r="G409" s="52">
        <v>2349</v>
      </c>
      <c r="H409" s="322">
        <f t="shared" si="7"/>
        <v>0</v>
      </c>
      <c r="I409" s="266" t="s">
        <v>217</v>
      </c>
    </row>
    <row r="410" spans="1:9" x14ac:dyDescent="0.25">
      <c r="A410" s="269"/>
      <c r="B410" s="270" t="s">
        <v>2328</v>
      </c>
      <c r="C410" s="558" t="s">
        <v>3421</v>
      </c>
      <c r="D410" s="266" t="s">
        <v>78</v>
      </c>
      <c r="E410" s="310">
        <v>3587</v>
      </c>
      <c r="F410" s="39">
        <v>41797</v>
      </c>
      <c r="G410" s="64">
        <v>3587</v>
      </c>
      <c r="H410" s="322">
        <f t="shared" si="7"/>
        <v>0</v>
      </c>
      <c r="I410" s="266" t="s">
        <v>217</v>
      </c>
    </row>
    <row r="411" spans="1:9" x14ac:dyDescent="0.25">
      <c r="A411" s="269"/>
      <c r="B411" s="270" t="s">
        <v>2330</v>
      </c>
      <c r="C411" s="558" t="s">
        <v>3421</v>
      </c>
      <c r="D411" s="266" t="s">
        <v>80</v>
      </c>
      <c r="E411" s="310">
        <v>2444</v>
      </c>
      <c r="F411" s="39">
        <v>41797</v>
      </c>
      <c r="G411" s="64">
        <v>2444</v>
      </c>
      <c r="H411" s="322">
        <f t="shared" si="7"/>
        <v>0</v>
      </c>
      <c r="I411" s="266" t="s">
        <v>217</v>
      </c>
    </row>
    <row r="412" spans="1:9" x14ac:dyDescent="0.25">
      <c r="A412" s="269"/>
      <c r="B412" s="270" t="s">
        <v>2331</v>
      </c>
      <c r="C412" s="558" t="s">
        <v>3421</v>
      </c>
      <c r="D412" s="266" t="s">
        <v>20</v>
      </c>
      <c r="E412" s="310">
        <v>4477.5</v>
      </c>
      <c r="F412" s="39">
        <v>41797</v>
      </c>
      <c r="G412" s="64">
        <v>4477.5</v>
      </c>
      <c r="H412" s="322">
        <f t="shared" si="7"/>
        <v>0</v>
      </c>
      <c r="I412" s="266" t="s">
        <v>217</v>
      </c>
    </row>
    <row r="413" spans="1:9" x14ac:dyDescent="0.25">
      <c r="A413" s="269"/>
      <c r="B413" s="270" t="s">
        <v>2332</v>
      </c>
      <c r="C413" s="558" t="s">
        <v>3421</v>
      </c>
      <c r="D413" s="266" t="s">
        <v>193</v>
      </c>
      <c r="E413" s="310">
        <v>1993</v>
      </c>
      <c r="F413" s="39">
        <v>41797</v>
      </c>
      <c r="G413" s="64">
        <v>1993</v>
      </c>
      <c r="H413" s="322">
        <f t="shared" si="7"/>
        <v>0</v>
      </c>
      <c r="I413" s="266" t="s">
        <v>217</v>
      </c>
    </row>
    <row r="414" spans="1:9" x14ac:dyDescent="0.25">
      <c r="A414" s="269"/>
      <c r="B414" s="270" t="s">
        <v>2334</v>
      </c>
      <c r="C414" s="558" t="s">
        <v>3421</v>
      </c>
      <c r="D414" s="266" t="s">
        <v>3534</v>
      </c>
      <c r="E414" s="310">
        <v>6165.5</v>
      </c>
      <c r="F414" s="39">
        <v>41797</v>
      </c>
      <c r="G414" s="64">
        <v>6165.5</v>
      </c>
      <c r="H414" s="322">
        <f t="shared" si="7"/>
        <v>0</v>
      </c>
      <c r="I414" s="266" t="s">
        <v>217</v>
      </c>
    </row>
    <row r="415" spans="1:9" x14ac:dyDescent="0.25">
      <c r="A415" s="269"/>
      <c r="B415" s="270" t="s">
        <v>2335</v>
      </c>
      <c r="C415" s="558" t="s">
        <v>3421</v>
      </c>
      <c r="D415" s="266" t="s">
        <v>99</v>
      </c>
      <c r="E415" s="310">
        <v>3056</v>
      </c>
      <c r="F415" s="39">
        <v>41797</v>
      </c>
      <c r="G415" s="64">
        <v>3056</v>
      </c>
      <c r="H415" s="322">
        <f t="shared" si="7"/>
        <v>0</v>
      </c>
      <c r="I415" s="266" t="s">
        <v>217</v>
      </c>
    </row>
    <row r="416" spans="1:9" x14ac:dyDescent="0.25">
      <c r="A416" s="269"/>
      <c r="B416" s="270" t="s">
        <v>2336</v>
      </c>
      <c r="C416" s="558" t="s">
        <v>3421</v>
      </c>
      <c r="D416" s="266" t="s">
        <v>130</v>
      </c>
      <c r="E416" s="310">
        <v>3401</v>
      </c>
      <c r="F416" s="39">
        <v>41797</v>
      </c>
      <c r="G416" s="64">
        <v>3401</v>
      </c>
      <c r="H416" s="322">
        <f t="shared" si="7"/>
        <v>0</v>
      </c>
      <c r="I416" s="266" t="s">
        <v>21</v>
      </c>
    </row>
    <row r="417" spans="1:9" x14ac:dyDescent="0.25">
      <c r="A417" s="269"/>
      <c r="B417" s="270" t="s">
        <v>2337</v>
      </c>
      <c r="C417" s="558" t="s">
        <v>3421</v>
      </c>
      <c r="D417" s="266" t="s">
        <v>292</v>
      </c>
      <c r="E417" s="310">
        <v>2285</v>
      </c>
      <c r="F417" s="39">
        <v>41797</v>
      </c>
      <c r="G417" s="64">
        <v>2285</v>
      </c>
      <c r="H417" s="322">
        <f t="shared" si="7"/>
        <v>0</v>
      </c>
      <c r="I417" s="266" t="s">
        <v>217</v>
      </c>
    </row>
    <row r="418" spans="1:9" x14ac:dyDescent="0.25">
      <c r="A418" s="269"/>
      <c r="B418" s="270" t="s">
        <v>2338</v>
      </c>
      <c r="C418" s="558" t="s">
        <v>3421</v>
      </c>
      <c r="D418" s="266" t="s">
        <v>351</v>
      </c>
      <c r="E418" s="310">
        <v>875</v>
      </c>
      <c r="F418" s="39">
        <v>41797</v>
      </c>
      <c r="G418" s="64">
        <v>875</v>
      </c>
      <c r="H418" s="322">
        <f t="shared" si="7"/>
        <v>0</v>
      </c>
      <c r="I418" s="266" t="s">
        <v>217</v>
      </c>
    </row>
    <row r="419" spans="1:9" x14ac:dyDescent="0.25">
      <c r="A419" s="269"/>
      <c r="B419" s="270" t="s">
        <v>2339</v>
      </c>
      <c r="C419" s="558" t="s">
        <v>3421</v>
      </c>
      <c r="D419" s="266" t="s">
        <v>772</v>
      </c>
      <c r="E419" s="310">
        <v>202.5</v>
      </c>
      <c r="F419" s="39">
        <v>41796</v>
      </c>
      <c r="G419" s="52">
        <v>202.5</v>
      </c>
      <c r="H419" s="322">
        <f t="shared" si="7"/>
        <v>0</v>
      </c>
      <c r="I419" s="266"/>
    </row>
    <row r="420" spans="1:9" x14ac:dyDescent="0.25">
      <c r="A420" s="269"/>
      <c r="B420" s="270" t="s">
        <v>2340</v>
      </c>
      <c r="C420" s="558" t="s">
        <v>3421</v>
      </c>
      <c r="D420" s="266" t="s">
        <v>233</v>
      </c>
      <c r="E420" s="310">
        <v>990</v>
      </c>
      <c r="F420" s="39">
        <v>41796</v>
      </c>
      <c r="G420" s="52">
        <v>990</v>
      </c>
      <c r="H420" s="322">
        <f t="shared" si="7"/>
        <v>0</v>
      </c>
      <c r="I420" s="266"/>
    </row>
    <row r="421" spans="1:9" x14ac:dyDescent="0.25">
      <c r="A421" s="269"/>
      <c r="B421" s="270" t="s">
        <v>2342</v>
      </c>
      <c r="C421" s="558" t="s">
        <v>3421</v>
      </c>
      <c r="D421" s="266" t="s">
        <v>233</v>
      </c>
      <c r="E421" s="310">
        <v>249.5</v>
      </c>
      <c r="F421" s="39">
        <v>41796</v>
      </c>
      <c r="G421" s="52">
        <v>249.5</v>
      </c>
      <c r="H421" s="322">
        <f t="shared" si="7"/>
        <v>0</v>
      </c>
      <c r="I421" s="266"/>
    </row>
    <row r="422" spans="1:9" x14ac:dyDescent="0.25">
      <c r="A422" s="269"/>
      <c r="B422" s="270" t="s">
        <v>2343</v>
      </c>
      <c r="C422" s="558" t="s">
        <v>3421</v>
      </c>
      <c r="D422" s="266" t="s">
        <v>310</v>
      </c>
      <c r="E422" s="310">
        <v>44585</v>
      </c>
      <c r="F422" s="535" t="s">
        <v>3535</v>
      </c>
      <c r="G422" s="52">
        <v>44585</v>
      </c>
      <c r="H422" s="322">
        <f t="shared" si="7"/>
        <v>0</v>
      </c>
      <c r="I422" s="266" t="s">
        <v>27</v>
      </c>
    </row>
    <row r="423" spans="1:9" x14ac:dyDescent="0.25">
      <c r="A423" s="269"/>
      <c r="B423" s="270" t="s">
        <v>2344</v>
      </c>
      <c r="C423" s="558" t="s">
        <v>3421</v>
      </c>
      <c r="D423" s="266" t="s">
        <v>11</v>
      </c>
      <c r="E423" s="310">
        <v>42370.5</v>
      </c>
      <c r="F423" s="536"/>
      <c r="G423" s="506"/>
      <c r="H423" s="322">
        <f t="shared" si="7"/>
        <v>42370.5</v>
      </c>
      <c r="I423" s="266" t="s">
        <v>65</v>
      </c>
    </row>
    <row r="424" spans="1:9" x14ac:dyDescent="0.25">
      <c r="A424" s="269"/>
      <c r="B424" s="270" t="s">
        <v>2345</v>
      </c>
      <c r="C424" s="558" t="s">
        <v>3421</v>
      </c>
      <c r="D424" s="266" t="s">
        <v>2441</v>
      </c>
      <c r="E424" s="310">
        <v>23927</v>
      </c>
      <c r="F424" s="39">
        <v>41796</v>
      </c>
      <c r="G424" s="52">
        <v>23927</v>
      </c>
      <c r="H424" s="322">
        <f t="shared" si="7"/>
        <v>0</v>
      </c>
      <c r="I424" s="266" t="s">
        <v>3443</v>
      </c>
    </row>
    <row r="425" spans="1:9" x14ac:dyDescent="0.25">
      <c r="A425" s="269"/>
      <c r="B425" s="270" t="s">
        <v>2347</v>
      </c>
      <c r="C425" s="558" t="s">
        <v>3421</v>
      </c>
      <c r="D425" s="266" t="s">
        <v>11</v>
      </c>
      <c r="E425" s="310">
        <v>2385</v>
      </c>
      <c r="F425" s="536"/>
      <c r="G425" s="506"/>
      <c r="H425" s="322">
        <f t="shared" si="7"/>
        <v>2385</v>
      </c>
      <c r="I425" s="266" t="s">
        <v>65</v>
      </c>
    </row>
    <row r="426" spans="1:9" x14ac:dyDescent="0.25">
      <c r="A426" s="269"/>
      <c r="B426" s="270" t="s">
        <v>2348</v>
      </c>
      <c r="C426" s="558" t="s">
        <v>3421</v>
      </c>
      <c r="D426" s="266" t="s">
        <v>68</v>
      </c>
      <c r="E426" s="310">
        <v>3393.5</v>
      </c>
      <c r="F426" s="39">
        <v>41797</v>
      </c>
      <c r="G426" s="52">
        <v>3393.5</v>
      </c>
      <c r="H426" s="322">
        <f t="shared" si="7"/>
        <v>0</v>
      </c>
      <c r="I426" s="266" t="s">
        <v>65</v>
      </c>
    </row>
    <row r="427" spans="1:9" x14ac:dyDescent="0.25">
      <c r="A427" s="269"/>
      <c r="B427" s="270" t="s">
        <v>2349</v>
      </c>
      <c r="C427" s="558" t="s">
        <v>3421</v>
      </c>
      <c r="D427" s="266" t="s">
        <v>62</v>
      </c>
      <c r="E427" s="310">
        <v>19981</v>
      </c>
      <c r="F427" s="39">
        <v>41798</v>
      </c>
      <c r="G427" s="52">
        <v>19981</v>
      </c>
      <c r="H427" s="322">
        <f t="shared" si="7"/>
        <v>0</v>
      </c>
      <c r="I427" s="266" t="s">
        <v>65</v>
      </c>
    </row>
    <row r="428" spans="1:9" x14ac:dyDescent="0.25">
      <c r="A428" s="269"/>
      <c r="B428" s="270" t="s">
        <v>2350</v>
      </c>
      <c r="C428" s="558" t="s">
        <v>3421</v>
      </c>
      <c r="D428" s="266" t="s">
        <v>136</v>
      </c>
      <c r="E428" s="310">
        <v>2773</v>
      </c>
      <c r="F428" s="39">
        <v>41796</v>
      </c>
      <c r="G428" s="52">
        <v>2773</v>
      </c>
      <c r="H428" s="322">
        <f t="shared" si="7"/>
        <v>0</v>
      </c>
      <c r="I428" s="266"/>
    </row>
    <row r="429" spans="1:9" x14ac:dyDescent="0.25">
      <c r="A429" s="269"/>
      <c r="B429" s="270" t="s">
        <v>2351</v>
      </c>
      <c r="C429" s="558" t="s">
        <v>3421</v>
      </c>
      <c r="D429" s="266" t="s">
        <v>27</v>
      </c>
      <c r="E429" s="310">
        <v>30576.5</v>
      </c>
      <c r="F429" s="39">
        <v>41797</v>
      </c>
      <c r="G429" s="52">
        <v>30576.5</v>
      </c>
      <c r="H429" s="322">
        <f t="shared" si="7"/>
        <v>0</v>
      </c>
      <c r="I429" s="266" t="s">
        <v>27</v>
      </c>
    </row>
    <row r="430" spans="1:9" x14ac:dyDescent="0.25">
      <c r="A430" s="269"/>
      <c r="B430" s="270" t="s">
        <v>2352</v>
      </c>
      <c r="C430" s="558" t="s">
        <v>3421</v>
      </c>
      <c r="D430" s="266" t="s">
        <v>149</v>
      </c>
      <c r="E430" s="310">
        <v>15575.5</v>
      </c>
      <c r="F430" s="55" t="s">
        <v>3536</v>
      </c>
      <c r="G430" s="355">
        <v>15575.5</v>
      </c>
      <c r="H430" s="356">
        <f t="shared" si="7"/>
        <v>0</v>
      </c>
      <c r="I430" s="266" t="s">
        <v>27</v>
      </c>
    </row>
    <row r="431" spans="1:9" x14ac:dyDescent="0.25">
      <c r="A431" s="269"/>
      <c r="B431" s="270" t="s">
        <v>2353</v>
      </c>
      <c r="C431" s="558" t="s">
        <v>3421</v>
      </c>
      <c r="D431" s="266" t="s">
        <v>346</v>
      </c>
      <c r="E431" s="310">
        <v>3980</v>
      </c>
      <c r="F431" s="39">
        <v>41797</v>
      </c>
      <c r="G431" s="52">
        <v>3980</v>
      </c>
      <c r="H431" s="322">
        <f t="shared" si="7"/>
        <v>0</v>
      </c>
      <c r="I431" s="266" t="s">
        <v>27</v>
      </c>
    </row>
    <row r="432" spans="1:9" x14ac:dyDescent="0.25">
      <c r="A432" s="269"/>
      <c r="B432" s="270" t="s">
        <v>2354</v>
      </c>
      <c r="C432" s="558" t="s">
        <v>3421</v>
      </c>
      <c r="D432" s="266" t="s">
        <v>3511</v>
      </c>
      <c r="E432" s="310">
        <v>5214</v>
      </c>
      <c r="F432" s="39">
        <v>41797</v>
      </c>
      <c r="G432" s="52">
        <v>5214</v>
      </c>
      <c r="H432" s="322">
        <f t="shared" si="7"/>
        <v>0</v>
      </c>
      <c r="I432" s="266" t="s">
        <v>27</v>
      </c>
    </row>
    <row r="433" spans="1:9" x14ac:dyDescent="0.25">
      <c r="A433" s="269"/>
      <c r="B433" s="270" t="s">
        <v>2355</v>
      </c>
      <c r="C433" s="558" t="s">
        <v>3421</v>
      </c>
      <c r="D433" s="266" t="s">
        <v>88</v>
      </c>
      <c r="E433" s="310">
        <v>4120</v>
      </c>
      <c r="F433" s="39">
        <v>41797</v>
      </c>
      <c r="G433" s="52">
        <v>4120</v>
      </c>
      <c r="H433" s="322">
        <f t="shared" si="7"/>
        <v>0</v>
      </c>
      <c r="I433" s="266" t="s">
        <v>27</v>
      </c>
    </row>
    <row r="434" spans="1:9" x14ac:dyDescent="0.25">
      <c r="A434" s="269"/>
      <c r="B434" s="270" t="s">
        <v>2356</v>
      </c>
      <c r="C434" s="558" t="s">
        <v>3421</v>
      </c>
      <c r="D434" s="266" t="s">
        <v>1057</v>
      </c>
      <c r="E434" s="310">
        <v>163</v>
      </c>
      <c r="F434" s="39">
        <v>41796</v>
      </c>
      <c r="G434" s="52">
        <v>163</v>
      </c>
      <c r="H434" s="322">
        <f t="shared" si="7"/>
        <v>0</v>
      </c>
      <c r="I434" s="266"/>
    </row>
    <row r="435" spans="1:9" x14ac:dyDescent="0.25">
      <c r="A435" s="269"/>
      <c r="B435" s="270" t="s">
        <v>2358</v>
      </c>
      <c r="C435" s="558" t="s">
        <v>3421</v>
      </c>
      <c r="D435" s="266" t="s">
        <v>19</v>
      </c>
      <c r="E435" s="310">
        <v>715489.32</v>
      </c>
      <c r="F435" s="536"/>
      <c r="G435" s="506"/>
      <c r="H435" s="322">
        <f t="shared" si="7"/>
        <v>715489.32</v>
      </c>
      <c r="I435" s="266"/>
    </row>
    <row r="436" spans="1:9" x14ac:dyDescent="0.25">
      <c r="A436" s="269"/>
      <c r="B436" s="270" t="s">
        <v>2359</v>
      </c>
      <c r="C436" s="558" t="s">
        <v>3421</v>
      </c>
      <c r="D436" s="266" t="s">
        <v>74</v>
      </c>
      <c r="E436" s="310">
        <v>892.5</v>
      </c>
      <c r="F436" s="39">
        <v>41796</v>
      </c>
      <c r="G436" s="52">
        <v>892.5</v>
      </c>
      <c r="H436" s="322">
        <f t="shared" si="7"/>
        <v>0</v>
      </c>
      <c r="I436" s="266"/>
    </row>
    <row r="437" spans="1:9" x14ac:dyDescent="0.25">
      <c r="A437" s="269"/>
      <c r="B437" s="270" t="s">
        <v>2360</v>
      </c>
      <c r="C437" s="558" t="s">
        <v>3421</v>
      </c>
      <c r="D437" s="266" t="s">
        <v>576</v>
      </c>
      <c r="E437" s="310">
        <v>2933</v>
      </c>
      <c r="F437" s="39">
        <v>41796</v>
      </c>
      <c r="G437" s="52">
        <v>2933</v>
      </c>
      <c r="H437" s="322">
        <f t="shared" si="7"/>
        <v>0</v>
      </c>
      <c r="I437" s="266"/>
    </row>
    <row r="438" spans="1:9" x14ac:dyDescent="0.25">
      <c r="A438" s="269"/>
      <c r="B438" s="270" t="s">
        <v>2361</v>
      </c>
      <c r="C438" s="558" t="s">
        <v>3421</v>
      </c>
      <c r="D438" s="266" t="s">
        <v>133</v>
      </c>
      <c r="E438" s="310">
        <v>34347.5</v>
      </c>
      <c r="F438" s="55" t="s">
        <v>3537</v>
      </c>
      <c r="G438" s="52">
        <v>34347.5</v>
      </c>
      <c r="H438" s="322">
        <f t="shared" si="7"/>
        <v>0</v>
      </c>
      <c r="I438" s="266"/>
    </row>
    <row r="439" spans="1:9" x14ac:dyDescent="0.25">
      <c r="A439" s="269"/>
      <c r="B439" s="270" t="s">
        <v>2362</v>
      </c>
      <c r="C439" s="558" t="s">
        <v>3421</v>
      </c>
      <c r="D439" s="266" t="s">
        <v>435</v>
      </c>
      <c r="E439" s="310">
        <v>301.60000000000002</v>
      </c>
      <c r="F439" s="39">
        <v>41796</v>
      </c>
      <c r="G439" s="52">
        <v>301.60000000000002</v>
      </c>
      <c r="H439" s="322">
        <f t="shared" si="7"/>
        <v>0</v>
      </c>
      <c r="I439" s="266"/>
    </row>
    <row r="440" spans="1:9" x14ac:dyDescent="0.25">
      <c r="A440" s="269"/>
      <c r="B440" s="270" t="s">
        <v>2363</v>
      </c>
      <c r="C440" s="558" t="s">
        <v>3421</v>
      </c>
      <c r="D440" s="266" t="s">
        <v>14</v>
      </c>
      <c r="E440" s="310">
        <v>14000</v>
      </c>
      <c r="F440" s="39">
        <v>41797</v>
      </c>
      <c r="G440" s="52">
        <v>14000</v>
      </c>
      <c r="H440" s="322">
        <f t="shared" si="7"/>
        <v>0</v>
      </c>
      <c r="I440" s="266" t="s">
        <v>12</v>
      </c>
    </row>
    <row r="441" spans="1:9" x14ac:dyDescent="0.25">
      <c r="A441" s="269"/>
      <c r="B441" s="270" t="s">
        <v>2364</v>
      </c>
      <c r="C441" s="558" t="s">
        <v>3421</v>
      </c>
      <c r="D441" s="266" t="s">
        <v>16</v>
      </c>
      <c r="E441" s="310">
        <v>18394.5</v>
      </c>
      <c r="F441" s="39">
        <v>41816</v>
      </c>
      <c r="G441" s="52">
        <v>18394.5</v>
      </c>
      <c r="H441" s="322">
        <f t="shared" si="7"/>
        <v>0</v>
      </c>
      <c r="I441" s="266" t="s">
        <v>12</v>
      </c>
    </row>
    <row r="442" spans="1:9" x14ac:dyDescent="0.25">
      <c r="A442" s="269"/>
      <c r="B442" s="270" t="s">
        <v>2365</v>
      </c>
      <c r="C442" s="558" t="s">
        <v>3421</v>
      </c>
      <c r="D442" s="266" t="s">
        <v>147</v>
      </c>
      <c r="E442" s="310">
        <v>3743</v>
      </c>
      <c r="F442" s="39">
        <v>41803</v>
      </c>
      <c r="G442" s="52">
        <v>3743</v>
      </c>
      <c r="H442" s="322">
        <f t="shared" si="7"/>
        <v>0</v>
      </c>
      <c r="I442" s="266"/>
    </row>
    <row r="443" spans="1:9" x14ac:dyDescent="0.25">
      <c r="A443" s="269"/>
      <c r="B443" s="270" t="s">
        <v>2366</v>
      </c>
      <c r="C443" s="558" t="s">
        <v>3421</v>
      </c>
      <c r="D443" s="266" t="s">
        <v>106</v>
      </c>
      <c r="E443" s="310">
        <v>156510</v>
      </c>
      <c r="F443" s="39">
        <v>41807</v>
      </c>
      <c r="G443" s="52">
        <v>156510</v>
      </c>
      <c r="H443" s="322">
        <f t="shared" si="7"/>
        <v>0</v>
      </c>
      <c r="I443" s="266"/>
    </row>
    <row r="444" spans="1:9" x14ac:dyDescent="0.25">
      <c r="A444" s="269"/>
      <c r="B444" s="270" t="s">
        <v>1136</v>
      </c>
      <c r="C444" s="558" t="s">
        <v>3421</v>
      </c>
      <c r="D444" s="266" t="s">
        <v>106</v>
      </c>
      <c r="E444" s="310">
        <v>405288</v>
      </c>
      <c r="F444" s="39">
        <v>41807</v>
      </c>
      <c r="G444" s="52">
        <v>405288</v>
      </c>
      <c r="H444" s="322">
        <f t="shared" si="7"/>
        <v>0</v>
      </c>
      <c r="I444" s="266"/>
    </row>
    <row r="445" spans="1:9" x14ac:dyDescent="0.25">
      <c r="A445" s="269"/>
      <c r="B445" s="270" t="s">
        <v>1137</v>
      </c>
      <c r="C445" s="558" t="s">
        <v>3421</v>
      </c>
      <c r="D445" s="266" t="s">
        <v>106</v>
      </c>
      <c r="E445" s="310">
        <v>413520</v>
      </c>
      <c r="F445" s="39">
        <v>41807</v>
      </c>
      <c r="G445" s="52">
        <v>413520</v>
      </c>
      <c r="H445" s="322">
        <f t="shared" si="7"/>
        <v>0</v>
      </c>
      <c r="I445" s="266"/>
    </row>
    <row r="446" spans="1:9" x14ac:dyDescent="0.25">
      <c r="A446" s="269"/>
      <c r="B446" s="270" t="s">
        <v>1138</v>
      </c>
      <c r="C446" s="558" t="s">
        <v>3421</v>
      </c>
      <c r="D446" s="266" t="s">
        <v>8</v>
      </c>
      <c r="E446" s="310">
        <v>1018</v>
      </c>
      <c r="F446" s="39">
        <v>41796</v>
      </c>
      <c r="G446" s="52">
        <v>1018</v>
      </c>
      <c r="H446" s="322">
        <f t="shared" si="7"/>
        <v>0</v>
      </c>
      <c r="I446" s="266"/>
    </row>
    <row r="447" spans="1:9" x14ac:dyDescent="0.25">
      <c r="A447" s="269">
        <v>41797</v>
      </c>
      <c r="B447" s="270" t="s">
        <v>1139</v>
      </c>
      <c r="C447" s="558" t="s">
        <v>3421</v>
      </c>
      <c r="D447" s="266" t="s">
        <v>152</v>
      </c>
      <c r="E447" s="310">
        <v>7277.9</v>
      </c>
      <c r="F447" s="39">
        <v>41797</v>
      </c>
      <c r="G447" s="52">
        <v>7277.9</v>
      </c>
      <c r="H447" s="322">
        <f t="shared" si="7"/>
        <v>0</v>
      </c>
      <c r="I447" s="266"/>
    </row>
    <row r="448" spans="1:9" x14ac:dyDescent="0.25">
      <c r="A448" s="269"/>
      <c r="B448" s="270" t="s">
        <v>1140</v>
      </c>
      <c r="C448" s="558" t="s">
        <v>3421</v>
      </c>
      <c r="D448" s="266" t="s">
        <v>269</v>
      </c>
      <c r="E448" s="310">
        <v>3867.2</v>
      </c>
      <c r="F448" s="39">
        <v>41797</v>
      </c>
      <c r="G448" s="52">
        <v>3867.2</v>
      </c>
      <c r="H448" s="322">
        <f t="shared" si="7"/>
        <v>0</v>
      </c>
      <c r="I448" s="66"/>
    </row>
    <row r="449" spans="1:9" x14ac:dyDescent="0.25">
      <c r="A449" s="269"/>
      <c r="B449" s="270" t="s">
        <v>1141</v>
      </c>
      <c r="C449" s="558" t="s">
        <v>3421</v>
      </c>
      <c r="D449" s="266" t="s">
        <v>28</v>
      </c>
      <c r="E449" s="310">
        <v>16720</v>
      </c>
      <c r="F449" s="39">
        <v>41797</v>
      </c>
      <c r="G449" s="52">
        <v>16720</v>
      </c>
      <c r="H449" s="322">
        <f t="shared" si="7"/>
        <v>0</v>
      </c>
      <c r="I449" s="266"/>
    </row>
    <row r="450" spans="1:9" x14ac:dyDescent="0.25">
      <c r="A450" s="269"/>
      <c r="B450" s="270" t="s">
        <v>1142</v>
      </c>
      <c r="C450" s="558" t="s">
        <v>3421</v>
      </c>
      <c r="D450" s="266" t="s">
        <v>36</v>
      </c>
      <c r="E450" s="310">
        <v>24393</v>
      </c>
      <c r="F450" s="536"/>
      <c r="G450" s="506"/>
      <c r="H450" s="322">
        <f t="shared" si="7"/>
        <v>24393</v>
      </c>
      <c r="I450" s="266" t="s">
        <v>21</v>
      </c>
    </row>
    <row r="451" spans="1:9" x14ac:dyDescent="0.25">
      <c r="A451" s="269"/>
      <c r="B451" s="270" t="s">
        <v>1143</v>
      </c>
      <c r="C451" s="558" t="s">
        <v>3421</v>
      </c>
      <c r="D451" s="266" t="s">
        <v>28</v>
      </c>
      <c r="E451" s="310">
        <v>715</v>
      </c>
      <c r="F451" s="39">
        <v>41797</v>
      </c>
      <c r="G451" s="52">
        <v>715</v>
      </c>
      <c r="H451" s="322">
        <f t="shared" si="7"/>
        <v>0</v>
      </c>
      <c r="I451" s="66"/>
    </row>
    <row r="452" spans="1:9" x14ac:dyDescent="0.25">
      <c r="A452" s="269"/>
      <c r="B452" s="270" t="s">
        <v>1144</v>
      </c>
      <c r="C452" s="558" t="s">
        <v>3421</v>
      </c>
      <c r="D452" s="266" t="s">
        <v>2387</v>
      </c>
      <c r="E452" s="310">
        <v>1791</v>
      </c>
      <c r="F452" s="39">
        <v>41797</v>
      </c>
      <c r="G452" s="52">
        <v>1791</v>
      </c>
      <c r="H452" s="322">
        <f t="shared" si="7"/>
        <v>0</v>
      </c>
      <c r="I452" s="266"/>
    </row>
    <row r="453" spans="1:9" x14ac:dyDescent="0.25">
      <c r="A453" s="269"/>
      <c r="B453" s="270" t="s">
        <v>1145</v>
      </c>
      <c r="C453" s="558" t="s">
        <v>3421</v>
      </c>
      <c r="D453" s="266" t="s">
        <v>545</v>
      </c>
      <c r="E453" s="310">
        <v>16046</v>
      </c>
      <c r="F453" s="39">
        <v>41797</v>
      </c>
      <c r="G453" s="52">
        <v>16046</v>
      </c>
      <c r="H453" s="322">
        <f t="shared" si="7"/>
        <v>0</v>
      </c>
      <c r="I453" s="266"/>
    </row>
    <row r="454" spans="1:9" x14ac:dyDescent="0.25">
      <c r="A454" s="269"/>
      <c r="B454" s="270" t="s">
        <v>1146</v>
      </c>
      <c r="C454" s="558" t="s">
        <v>3421</v>
      </c>
      <c r="D454" s="266" t="s">
        <v>28</v>
      </c>
      <c r="E454" s="310">
        <v>2405</v>
      </c>
      <c r="F454" s="39">
        <v>41797</v>
      </c>
      <c r="G454" s="52">
        <v>2405</v>
      </c>
      <c r="H454" s="322">
        <f t="shared" si="7"/>
        <v>0</v>
      </c>
      <c r="I454" s="266"/>
    </row>
    <row r="455" spans="1:9" x14ac:dyDescent="0.25">
      <c r="A455" s="269"/>
      <c r="B455" s="270" t="s">
        <v>1147</v>
      </c>
      <c r="C455" s="558" t="s">
        <v>3421</v>
      </c>
      <c r="D455" s="266" t="s">
        <v>260</v>
      </c>
      <c r="E455" s="310">
        <v>1788</v>
      </c>
      <c r="F455" s="39">
        <v>41797</v>
      </c>
      <c r="G455" s="52">
        <v>1788</v>
      </c>
      <c r="H455" s="322">
        <f t="shared" ref="H455:H518" si="8">E455-G455</f>
        <v>0</v>
      </c>
      <c r="I455" s="266" t="s">
        <v>544</v>
      </c>
    </row>
    <row r="456" spans="1:9" x14ac:dyDescent="0.25">
      <c r="A456" s="269"/>
      <c r="B456" s="270" t="s">
        <v>1148</v>
      </c>
      <c r="C456" s="558" t="s">
        <v>3421</v>
      </c>
      <c r="D456" s="266" t="s">
        <v>3538</v>
      </c>
      <c r="E456" s="310">
        <v>1540</v>
      </c>
      <c r="F456" s="39">
        <v>41797</v>
      </c>
      <c r="G456" s="52">
        <v>1540</v>
      </c>
      <c r="H456" s="322">
        <f t="shared" si="8"/>
        <v>0</v>
      </c>
      <c r="I456" s="266"/>
    </row>
    <row r="457" spans="1:9" x14ac:dyDescent="0.25">
      <c r="A457" s="269"/>
      <c r="B457" s="270" t="s">
        <v>1149</v>
      </c>
      <c r="C457" s="558" t="s">
        <v>3421</v>
      </c>
      <c r="D457" s="266" t="s">
        <v>180</v>
      </c>
      <c r="E457" s="310">
        <v>35644</v>
      </c>
      <c r="F457" s="55" t="s">
        <v>3539</v>
      </c>
      <c r="G457" s="52">
        <v>35644</v>
      </c>
      <c r="H457" s="322">
        <f t="shared" si="8"/>
        <v>0</v>
      </c>
      <c r="I457" s="266" t="s">
        <v>3443</v>
      </c>
    </row>
    <row r="458" spans="1:9" x14ac:dyDescent="0.25">
      <c r="A458" s="269"/>
      <c r="B458" s="270" t="s">
        <v>1150</v>
      </c>
      <c r="C458" s="558" t="s">
        <v>3421</v>
      </c>
      <c r="D458" s="266" t="s">
        <v>2976</v>
      </c>
      <c r="E458" s="310">
        <v>35266.5</v>
      </c>
      <c r="F458" s="39">
        <v>41797</v>
      </c>
      <c r="G458" s="52">
        <v>35266.5</v>
      </c>
      <c r="H458" s="322">
        <f t="shared" si="8"/>
        <v>0</v>
      </c>
      <c r="I458" s="266" t="s">
        <v>65</v>
      </c>
    </row>
    <row r="459" spans="1:9" x14ac:dyDescent="0.25">
      <c r="A459" s="269"/>
      <c r="B459" s="270" t="s">
        <v>1151</v>
      </c>
      <c r="C459" s="558" t="s">
        <v>3421</v>
      </c>
      <c r="D459" s="273" t="s">
        <v>3129</v>
      </c>
      <c r="E459" s="318">
        <v>0</v>
      </c>
      <c r="F459" s="39"/>
      <c r="G459" s="52"/>
      <c r="H459" s="322">
        <f t="shared" si="8"/>
        <v>0</v>
      </c>
      <c r="I459" s="266" t="s">
        <v>513</v>
      </c>
    </row>
    <row r="460" spans="1:9" x14ac:dyDescent="0.25">
      <c r="A460" s="269"/>
      <c r="B460" s="270" t="s">
        <v>1152</v>
      </c>
      <c r="C460" s="558" t="s">
        <v>3421</v>
      </c>
      <c r="D460" s="266" t="s">
        <v>3520</v>
      </c>
      <c r="E460" s="310">
        <v>8099.5</v>
      </c>
      <c r="F460" s="63" t="s">
        <v>3540</v>
      </c>
      <c r="G460" s="52">
        <v>8099.5</v>
      </c>
      <c r="H460" s="322">
        <f t="shared" si="8"/>
        <v>0</v>
      </c>
      <c r="I460" s="266" t="s">
        <v>12</v>
      </c>
    </row>
    <row r="461" spans="1:9" x14ac:dyDescent="0.25">
      <c r="A461" s="269"/>
      <c r="B461" s="270" t="s">
        <v>1153</v>
      </c>
      <c r="C461" s="558" t="s">
        <v>3421</v>
      </c>
      <c r="D461" s="266" t="s">
        <v>8</v>
      </c>
      <c r="E461" s="310">
        <v>3835.2</v>
      </c>
      <c r="F461" s="39">
        <v>41797</v>
      </c>
      <c r="G461" s="52">
        <v>3835.2</v>
      </c>
      <c r="H461" s="322">
        <f t="shared" si="8"/>
        <v>0</v>
      </c>
      <c r="I461" s="266"/>
    </row>
    <row r="462" spans="1:9" x14ac:dyDescent="0.25">
      <c r="A462" s="269"/>
      <c r="B462" s="270" t="s">
        <v>1154</v>
      </c>
      <c r="C462" s="558" t="s">
        <v>3421</v>
      </c>
      <c r="D462" s="266" t="s">
        <v>3541</v>
      </c>
      <c r="E462" s="310">
        <v>2057.1999999999998</v>
      </c>
      <c r="F462" s="39">
        <v>41797</v>
      </c>
      <c r="G462" s="52">
        <v>2057.1999999999998</v>
      </c>
      <c r="H462" s="322">
        <f t="shared" si="8"/>
        <v>0</v>
      </c>
      <c r="I462" s="266"/>
    </row>
    <row r="463" spans="1:9" x14ac:dyDescent="0.25">
      <c r="A463" s="263"/>
      <c r="B463" s="270" t="s">
        <v>1155</v>
      </c>
      <c r="C463" s="558" t="s">
        <v>3421</v>
      </c>
      <c r="D463" s="266" t="s">
        <v>374</v>
      </c>
      <c r="E463" s="310">
        <v>9231.5</v>
      </c>
      <c r="F463" s="39">
        <v>41797</v>
      </c>
      <c r="G463" s="52">
        <v>9231.5</v>
      </c>
      <c r="H463" s="322">
        <f t="shared" si="8"/>
        <v>0</v>
      </c>
      <c r="I463" s="266"/>
    </row>
    <row r="464" spans="1:9" x14ac:dyDescent="0.25">
      <c r="A464" s="263"/>
      <c r="B464" s="270" t="s">
        <v>1156</v>
      </c>
      <c r="C464" s="558" t="s">
        <v>3421</v>
      </c>
      <c r="D464" s="266" t="s">
        <v>287</v>
      </c>
      <c r="E464" s="310">
        <v>3787.35</v>
      </c>
      <c r="F464" s="39">
        <v>41797</v>
      </c>
      <c r="G464" s="52">
        <v>3787.35</v>
      </c>
      <c r="H464" s="322">
        <f t="shared" si="8"/>
        <v>0</v>
      </c>
      <c r="I464" s="266" t="s">
        <v>30</v>
      </c>
    </row>
    <row r="465" spans="1:9" x14ac:dyDescent="0.25">
      <c r="A465" s="263"/>
      <c r="B465" s="270" t="s">
        <v>1157</v>
      </c>
      <c r="C465" s="558" t="s">
        <v>3421</v>
      </c>
      <c r="D465" s="266" t="s">
        <v>124</v>
      </c>
      <c r="E465" s="310">
        <v>8219</v>
      </c>
      <c r="F465" s="39">
        <v>41797</v>
      </c>
      <c r="G465" s="52">
        <v>8219</v>
      </c>
      <c r="H465" s="322">
        <f t="shared" si="8"/>
        <v>0</v>
      </c>
      <c r="I465" s="266" t="s">
        <v>30</v>
      </c>
    </row>
    <row r="466" spans="1:9" x14ac:dyDescent="0.25">
      <c r="A466" s="362"/>
      <c r="B466" s="270" t="s">
        <v>1158</v>
      </c>
      <c r="C466" s="558" t="s">
        <v>3421</v>
      </c>
      <c r="D466" s="266" t="s">
        <v>55</v>
      </c>
      <c r="E466" s="310">
        <v>9642.5499999999993</v>
      </c>
      <c r="F466" s="39">
        <v>41797</v>
      </c>
      <c r="G466" s="52">
        <v>9642.5499999999993</v>
      </c>
      <c r="H466" s="322">
        <f t="shared" si="8"/>
        <v>0</v>
      </c>
      <c r="I466" s="266"/>
    </row>
    <row r="467" spans="1:9" x14ac:dyDescent="0.25">
      <c r="A467" s="269"/>
      <c r="B467" s="270" t="s">
        <v>1159</v>
      </c>
      <c r="C467" s="558" t="s">
        <v>3421</v>
      </c>
      <c r="D467" s="266" t="s">
        <v>2427</v>
      </c>
      <c r="E467" s="310">
        <v>2037.3</v>
      </c>
      <c r="F467" s="39">
        <v>41797</v>
      </c>
      <c r="G467" s="52">
        <v>2037.3</v>
      </c>
      <c r="H467" s="322">
        <f t="shared" si="8"/>
        <v>0</v>
      </c>
      <c r="I467" s="266" t="s">
        <v>30</v>
      </c>
    </row>
    <row r="468" spans="1:9" x14ac:dyDescent="0.25">
      <c r="A468" s="269"/>
      <c r="B468" s="270" t="s">
        <v>1160</v>
      </c>
      <c r="C468" s="558" t="s">
        <v>3421</v>
      </c>
      <c r="D468" s="266" t="s">
        <v>338</v>
      </c>
      <c r="E468" s="310">
        <v>2489.52</v>
      </c>
      <c r="F468" s="39">
        <v>41797</v>
      </c>
      <c r="G468" s="52">
        <v>2489.52</v>
      </c>
      <c r="H468" s="322">
        <f t="shared" si="8"/>
        <v>0</v>
      </c>
      <c r="I468" s="266" t="s">
        <v>30</v>
      </c>
    </row>
    <row r="469" spans="1:9" x14ac:dyDescent="0.25">
      <c r="A469" s="269"/>
      <c r="B469" s="270" t="s">
        <v>1161</v>
      </c>
      <c r="C469" s="558" t="s">
        <v>3421</v>
      </c>
      <c r="D469" s="266" t="s">
        <v>11</v>
      </c>
      <c r="E469" s="310">
        <v>47087.6</v>
      </c>
      <c r="F469" s="536"/>
      <c r="G469" s="506"/>
      <c r="H469" s="322">
        <f t="shared" si="8"/>
        <v>47087.6</v>
      </c>
      <c r="I469" s="266" t="s">
        <v>217</v>
      </c>
    </row>
    <row r="470" spans="1:9" x14ac:dyDescent="0.25">
      <c r="A470" s="269"/>
      <c r="B470" s="270" t="s">
        <v>1163</v>
      </c>
      <c r="C470" s="558" t="s">
        <v>3421</v>
      </c>
      <c r="D470" s="266" t="s">
        <v>35</v>
      </c>
      <c r="E470" s="310">
        <v>3871</v>
      </c>
      <c r="F470" s="39">
        <v>41799</v>
      </c>
      <c r="G470" s="52">
        <v>3871</v>
      </c>
      <c r="H470" s="322">
        <f t="shared" si="8"/>
        <v>0</v>
      </c>
      <c r="I470" s="266" t="s">
        <v>30</v>
      </c>
    </row>
    <row r="471" spans="1:9" x14ac:dyDescent="0.25">
      <c r="A471" s="269"/>
      <c r="B471" s="270" t="s">
        <v>1164</v>
      </c>
      <c r="C471" s="558" t="s">
        <v>3421</v>
      </c>
      <c r="D471" s="266" t="s">
        <v>47</v>
      </c>
      <c r="E471" s="310">
        <v>2911.2</v>
      </c>
      <c r="F471" s="39">
        <v>41797</v>
      </c>
      <c r="G471" s="52">
        <v>2911.2</v>
      </c>
      <c r="H471" s="322">
        <f t="shared" si="8"/>
        <v>0</v>
      </c>
      <c r="I471" s="266" t="s">
        <v>30</v>
      </c>
    </row>
    <row r="472" spans="1:9" x14ac:dyDescent="0.25">
      <c r="A472" s="269"/>
      <c r="B472" s="270" t="s">
        <v>1165</v>
      </c>
      <c r="C472" s="558" t="s">
        <v>3421</v>
      </c>
      <c r="D472" s="266" t="s">
        <v>34</v>
      </c>
      <c r="E472" s="310">
        <v>2604.4499999999998</v>
      </c>
      <c r="F472" s="39">
        <v>41797</v>
      </c>
      <c r="G472" s="52">
        <v>2604.4499999999998</v>
      </c>
      <c r="H472" s="322">
        <f t="shared" si="8"/>
        <v>0</v>
      </c>
      <c r="I472" s="266" t="s">
        <v>30</v>
      </c>
    </row>
    <row r="473" spans="1:9" x14ac:dyDescent="0.25">
      <c r="A473" s="269"/>
      <c r="B473" s="270" t="s">
        <v>1166</v>
      </c>
      <c r="C473" s="558" t="s">
        <v>3421</v>
      </c>
      <c r="D473" s="266" t="s">
        <v>58</v>
      </c>
      <c r="E473" s="310">
        <v>795.5</v>
      </c>
      <c r="F473" s="39">
        <v>41797</v>
      </c>
      <c r="G473" s="52">
        <v>795.5</v>
      </c>
      <c r="H473" s="322">
        <f t="shared" si="8"/>
        <v>0</v>
      </c>
      <c r="I473" s="266" t="s">
        <v>30</v>
      </c>
    </row>
    <row r="474" spans="1:9" x14ac:dyDescent="0.25">
      <c r="A474" s="269"/>
      <c r="B474" s="270" t="s">
        <v>1167</v>
      </c>
      <c r="C474" s="558" t="s">
        <v>3421</v>
      </c>
      <c r="D474" s="266" t="s">
        <v>136</v>
      </c>
      <c r="E474" s="310">
        <v>217.2</v>
      </c>
      <c r="F474" s="39">
        <v>41797</v>
      </c>
      <c r="G474" s="52">
        <v>217.2</v>
      </c>
      <c r="H474" s="322">
        <f t="shared" si="8"/>
        <v>0</v>
      </c>
      <c r="I474" s="266"/>
    </row>
    <row r="475" spans="1:9" x14ac:dyDescent="0.25">
      <c r="A475" s="269"/>
      <c r="B475" s="270" t="s">
        <v>1168</v>
      </c>
      <c r="C475" s="558" t="s">
        <v>3421</v>
      </c>
      <c r="D475" s="266" t="s">
        <v>123</v>
      </c>
      <c r="E475" s="310">
        <v>4546.24</v>
      </c>
      <c r="F475" s="39">
        <v>41797</v>
      </c>
      <c r="G475" s="52">
        <v>4546.24</v>
      </c>
      <c r="H475" s="322">
        <f t="shared" si="8"/>
        <v>0</v>
      </c>
      <c r="I475" s="266"/>
    </row>
    <row r="476" spans="1:9" x14ac:dyDescent="0.25">
      <c r="A476" s="269"/>
      <c r="B476" s="270" t="s">
        <v>1170</v>
      </c>
      <c r="C476" s="558" t="s">
        <v>3421</v>
      </c>
      <c r="D476" s="266" t="s">
        <v>54</v>
      </c>
      <c r="E476" s="310">
        <v>38374.5</v>
      </c>
      <c r="F476" s="39">
        <v>41797</v>
      </c>
      <c r="G476" s="52">
        <v>38374.5</v>
      </c>
      <c r="H476" s="322">
        <f t="shared" si="8"/>
        <v>0</v>
      </c>
      <c r="I476" s="266" t="s">
        <v>30</v>
      </c>
    </row>
    <row r="477" spans="1:9" x14ac:dyDescent="0.25">
      <c r="A477" s="269"/>
      <c r="B477" s="270" t="s">
        <v>1171</v>
      </c>
      <c r="C477" s="558" t="s">
        <v>3421</v>
      </c>
      <c r="D477" s="266" t="s">
        <v>8</v>
      </c>
      <c r="E477" s="310">
        <v>780</v>
      </c>
      <c r="F477" s="39">
        <v>41797</v>
      </c>
      <c r="G477" s="52">
        <v>780</v>
      </c>
      <c r="H477" s="322">
        <f t="shared" si="8"/>
        <v>0</v>
      </c>
      <c r="I477" s="266"/>
    </row>
    <row r="478" spans="1:9" x14ac:dyDescent="0.25">
      <c r="A478" s="269"/>
      <c r="B478" s="270" t="s">
        <v>1173</v>
      </c>
      <c r="C478" s="558" t="s">
        <v>3421</v>
      </c>
      <c r="D478" s="266" t="s">
        <v>29</v>
      </c>
      <c r="E478" s="310">
        <v>5521</v>
      </c>
      <c r="F478" s="39">
        <v>41797</v>
      </c>
      <c r="G478" s="52">
        <v>5521</v>
      </c>
      <c r="H478" s="322">
        <f t="shared" si="8"/>
        <v>0</v>
      </c>
      <c r="I478" s="266" t="s">
        <v>30</v>
      </c>
    </row>
    <row r="479" spans="1:9" x14ac:dyDescent="0.25">
      <c r="A479" s="269"/>
      <c r="B479" s="270" t="s">
        <v>1174</v>
      </c>
      <c r="C479" s="558" t="s">
        <v>3421</v>
      </c>
      <c r="D479" s="266" t="s">
        <v>32</v>
      </c>
      <c r="E479" s="310">
        <v>14379.5</v>
      </c>
      <c r="F479" s="39">
        <v>41797</v>
      </c>
      <c r="G479" s="52">
        <v>14379.5</v>
      </c>
      <c r="H479" s="322">
        <f t="shared" si="8"/>
        <v>0</v>
      </c>
      <c r="I479" s="266" t="s">
        <v>217</v>
      </c>
    </row>
    <row r="480" spans="1:9" x14ac:dyDescent="0.25">
      <c r="A480" s="269"/>
      <c r="B480" s="270" t="s">
        <v>1175</v>
      </c>
      <c r="C480" s="558" t="s">
        <v>3421</v>
      </c>
      <c r="D480" s="266" t="s">
        <v>130</v>
      </c>
      <c r="E480" s="310">
        <v>18517.3</v>
      </c>
      <c r="F480" s="39">
        <v>41799</v>
      </c>
      <c r="G480" s="52">
        <v>18517.3</v>
      </c>
      <c r="H480" s="322">
        <f t="shared" si="8"/>
        <v>0</v>
      </c>
      <c r="I480" s="266" t="s">
        <v>21</v>
      </c>
    </row>
    <row r="481" spans="1:9" x14ac:dyDescent="0.25">
      <c r="A481" s="269"/>
      <c r="B481" s="270" t="s">
        <v>1176</v>
      </c>
      <c r="C481" s="558" t="s">
        <v>3421</v>
      </c>
      <c r="D481" s="266" t="s">
        <v>16</v>
      </c>
      <c r="E481" s="310">
        <v>203788.7</v>
      </c>
      <c r="F481" s="39">
        <v>41816</v>
      </c>
      <c r="G481" s="52">
        <v>203788.7</v>
      </c>
      <c r="H481" s="322">
        <f t="shared" si="8"/>
        <v>0</v>
      </c>
      <c r="I481" s="266" t="s">
        <v>162</v>
      </c>
    </row>
    <row r="482" spans="1:9" x14ac:dyDescent="0.25">
      <c r="A482" s="269"/>
      <c r="B482" s="270" t="s">
        <v>1177</v>
      </c>
      <c r="C482" s="558" t="s">
        <v>3421</v>
      </c>
      <c r="D482" s="266" t="s">
        <v>1793</v>
      </c>
      <c r="E482" s="310">
        <v>3265</v>
      </c>
      <c r="F482" s="39">
        <v>41797</v>
      </c>
      <c r="G482" s="52">
        <v>3265</v>
      </c>
      <c r="H482" s="322">
        <f t="shared" si="8"/>
        <v>0</v>
      </c>
      <c r="I482" s="266" t="s">
        <v>30</v>
      </c>
    </row>
    <row r="483" spans="1:9" x14ac:dyDescent="0.25">
      <c r="A483" s="269"/>
      <c r="B483" s="270" t="s">
        <v>1179</v>
      </c>
      <c r="C483" s="558" t="s">
        <v>3421</v>
      </c>
      <c r="D483" s="266" t="s">
        <v>248</v>
      </c>
      <c r="E483" s="310">
        <v>405</v>
      </c>
      <c r="F483" s="39">
        <v>41797</v>
      </c>
      <c r="G483" s="52">
        <v>405</v>
      </c>
      <c r="H483" s="322">
        <f t="shared" si="8"/>
        <v>0</v>
      </c>
      <c r="I483" s="266" t="s">
        <v>21</v>
      </c>
    </row>
    <row r="484" spans="1:9" x14ac:dyDescent="0.25">
      <c r="A484" s="269"/>
      <c r="B484" s="270" t="s">
        <v>1181</v>
      </c>
      <c r="C484" s="558" t="s">
        <v>3421</v>
      </c>
      <c r="D484" s="266" t="s">
        <v>8</v>
      </c>
      <c r="E484" s="310">
        <v>975.5</v>
      </c>
      <c r="F484" s="39">
        <v>41797</v>
      </c>
      <c r="G484" s="52">
        <v>975.5</v>
      </c>
      <c r="H484" s="322">
        <f t="shared" si="8"/>
        <v>0</v>
      </c>
      <c r="I484" s="266"/>
    </row>
    <row r="485" spans="1:9" x14ac:dyDescent="0.25">
      <c r="A485" s="269"/>
      <c r="B485" s="270" t="s">
        <v>1182</v>
      </c>
      <c r="C485" s="558" t="s">
        <v>3421</v>
      </c>
      <c r="D485" s="266" t="s">
        <v>57</v>
      </c>
      <c r="E485" s="310">
        <v>1730</v>
      </c>
      <c r="F485" s="39">
        <v>41797</v>
      </c>
      <c r="G485" s="52">
        <v>1730</v>
      </c>
      <c r="H485" s="322">
        <f t="shared" si="8"/>
        <v>0</v>
      </c>
      <c r="I485" s="266" t="s">
        <v>30</v>
      </c>
    </row>
    <row r="486" spans="1:9" x14ac:dyDescent="0.25">
      <c r="A486" s="269"/>
      <c r="B486" s="270" t="s">
        <v>1183</v>
      </c>
      <c r="C486" s="558" t="s">
        <v>3421</v>
      </c>
      <c r="D486" s="266" t="s">
        <v>52</v>
      </c>
      <c r="E486" s="310">
        <v>5136.3999999999996</v>
      </c>
      <c r="F486" s="39">
        <v>41797</v>
      </c>
      <c r="G486" s="52">
        <v>5136.3999999999996</v>
      </c>
      <c r="H486" s="322">
        <f t="shared" si="8"/>
        <v>0</v>
      </c>
      <c r="I486" s="266" t="s">
        <v>21</v>
      </c>
    </row>
    <row r="487" spans="1:9" x14ac:dyDescent="0.25">
      <c r="A487" s="269"/>
      <c r="B487" s="270" t="s">
        <v>1184</v>
      </c>
      <c r="C487" s="558" t="s">
        <v>3421</v>
      </c>
      <c r="D487" s="266" t="s">
        <v>237</v>
      </c>
      <c r="E487" s="310">
        <v>8843.2999999999993</v>
      </c>
      <c r="F487" s="39">
        <v>41797</v>
      </c>
      <c r="G487" s="52">
        <v>8843.2999999999993</v>
      </c>
      <c r="H487" s="322">
        <f t="shared" si="8"/>
        <v>0</v>
      </c>
      <c r="I487" s="266" t="s">
        <v>21</v>
      </c>
    </row>
    <row r="488" spans="1:9" x14ac:dyDescent="0.25">
      <c r="A488" s="269"/>
      <c r="B488" s="270" t="s">
        <v>1185</v>
      </c>
      <c r="C488" s="558" t="s">
        <v>3421</v>
      </c>
      <c r="D488" s="266" t="s">
        <v>22</v>
      </c>
      <c r="E488" s="310">
        <v>10225.5</v>
      </c>
      <c r="F488" s="39">
        <v>41799</v>
      </c>
      <c r="G488" s="52">
        <v>10225.5</v>
      </c>
      <c r="H488" s="322">
        <f t="shared" si="8"/>
        <v>0</v>
      </c>
      <c r="I488" s="266"/>
    </row>
    <row r="489" spans="1:9" x14ac:dyDescent="0.25">
      <c r="A489" s="269"/>
      <c r="B489" s="270" t="s">
        <v>1186</v>
      </c>
      <c r="C489" s="558" t="s">
        <v>3421</v>
      </c>
      <c r="D489" s="266" t="s">
        <v>179</v>
      </c>
      <c r="E489" s="310">
        <v>19334.400000000001</v>
      </c>
      <c r="F489" s="39">
        <v>41805</v>
      </c>
      <c r="G489" s="52">
        <v>19334.400000000001</v>
      </c>
      <c r="H489" s="322">
        <f t="shared" si="8"/>
        <v>0</v>
      </c>
      <c r="I489" s="266" t="s">
        <v>12</v>
      </c>
    </row>
    <row r="490" spans="1:9" x14ac:dyDescent="0.25">
      <c r="A490" s="269"/>
      <c r="B490" s="270" t="s">
        <v>1187</v>
      </c>
      <c r="C490" s="558" t="s">
        <v>3421</v>
      </c>
      <c r="D490" s="266" t="s">
        <v>123</v>
      </c>
      <c r="E490" s="310">
        <v>2835.5</v>
      </c>
      <c r="F490" s="39">
        <v>41797</v>
      </c>
      <c r="G490" s="52">
        <v>2835.5</v>
      </c>
      <c r="H490" s="322">
        <f t="shared" si="8"/>
        <v>0</v>
      </c>
      <c r="I490" s="266"/>
    </row>
    <row r="491" spans="1:9" x14ac:dyDescent="0.25">
      <c r="A491" s="269"/>
      <c r="B491" s="270" t="s">
        <v>1188</v>
      </c>
      <c r="C491" s="558" t="s">
        <v>3421</v>
      </c>
      <c r="D491" s="266" t="s">
        <v>62</v>
      </c>
      <c r="E491" s="310">
        <v>23796</v>
      </c>
      <c r="F491" s="39">
        <v>41798</v>
      </c>
      <c r="G491" s="52">
        <v>23796</v>
      </c>
      <c r="H491" s="322">
        <f t="shared" si="8"/>
        <v>0</v>
      </c>
      <c r="I491" s="266" t="s">
        <v>65</v>
      </c>
    </row>
    <row r="492" spans="1:9" x14ac:dyDescent="0.25">
      <c r="A492" s="269"/>
      <c r="B492" s="270" t="s">
        <v>1189</v>
      </c>
      <c r="C492" s="558" t="s">
        <v>3421</v>
      </c>
      <c r="D492" s="266" t="s">
        <v>366</v>
      </c>
      <c r="E492" s="310">
        <v>2735.4</v>
      </c>
      <c r="F492" s="39">
        <v>41797</v>
      </c>
      <c r="G492" s="52">
        <v>2735.4</v>
      </c>
      <c r="H492" s="322">
        <f t="shared" si="8"/>
        <v>0</v>
      </c>
      <c r="I492" s="266" t="s">
        <v>12</v>
      </c>
    </row>
    <row r="493" spans="1:9" x14ac:dyDescent="0.25">
      <c r="A493" s="269"/>
      <c r="B493" s="270" t="s">
        <v>1190</v>
      </c>
      <c r="C493" s="558" t="s">
        <v>3421</v>
      </c>
      <c r="D493" s="266" t="s">
        <v>3136</v>
      </c>
      <c r="E493" s="310">
        <v>9819.6</v>
      </c>
      <c r="F493" s="39">
        <v>41798</v>
      </c>
      <c r="G493" s="52">
        <v>9819.6</v>
      </c>
      <c r="H493" s="322">
        <f t="shared" si="8"/>
        <v>0</v>
      </c>
      <c r="I493" s="266" t="s">
        <v>65</v>
      </c>
    </row>
    <row r="494" spans="1:9" x14ac:dyDescent="0.25">
      <c r="A494" s="269"/>
      <c r="B494" s="270" t="s">
        <v>1191</v>
      </c>
      <c r="C494" s="558" t="s">
        <v>3421</v>
      </c>
      <c r="D494" s="266" t="s">
        <v>136</v>
      </c>
      <c r="E494" s="310">
        <v>155</v>
      </c>
      <c r="F494" s="39">
        <v>41797</v>
      </c>
      <c r="G494" s="52">
        <v>155</v>
      </c>
      <c r="H494" s="322">
        <f t="shared" si="8"/>
        <v>0</v>
      </c>
      <c r="I494" s="266"/>
    </row>
    <row r="495" spans="1:9" x14ac:dyDescent="0.25">
      <c r="A495" s="269"/>
      <c r="B495" s="270" t="s">
        <v>1192</v>
      </c>
      <c r="C495" s="558" t="s">
        <v>3421</v>
      </c>
      <c r="D495" s="266" t="s">
        <v>68</v>
      </c>
      <c r="E495" s="310">
        <v>3463</v>
      </c>
      <c r="F495" s="39">
        <v>41798</v>
      </c>
      <c r="G495" s="52">
        <v>3463</v>
      </c>
      <c r="H495" s="322">
        <f t="shared" si="8"/>
        <v>0</v>
      </c>
      <c r="I495" s="266" t="s">
        <v>65</v>
      </c>
    </row>
    <row r="496" spans="1:9" x14ac:dyDescent="0.25">
      <c r="A496" s="269"/>
      <c r="B496" s="270" t="s">
        <v>1193</v>
      </c>
      <c r="C496" s="558" t="s">
        <v>3421</v>
      </c>
      <c r="D496" s="266" t="s">
        <v>8</v>
      </c>
      <c r="E496" s="310">
        <v>464</v>
      </c>
      <c r="F496" s="39">
        <v>41797</v>
      </c>
      <c r="G496" s="52">
        <v>464</v>
      </c>
      <c r="H496" s="322">
        <f t="shared" si="8"/>
        <v>0</v>
      </c>
      <c r="I496" s="266"/>
    </row>
    <row r="497" spans="1:9" x14ac:dyDescent="0.25">
      <c r="A497" s="269"/>
      <c r="B497" s="270" t="s">
        <v>1194</v>
      </c>
      <c r="C497" s="558" t="s">
        <v>3421</v>
      </c>
      <c r="D497" s="266" t="s">
        <v>186</v>
      </c>
      <c r="E497" s="310">
        <v>2825</v>
      </c>
      <c r="F497" s="39">
        <v>41797</v>
      </c>
      <c r="G497" s="52">
        <v>2825</v>
      </c>
      <c r="H497" s="322">
        <f t="shared" si="8"/>
        <v>0</v>
      </c>
      <c r="I497" s="266"/>
    </row>
    <row r="498" spans="1:9" x14ac:dyDescent="0.25">
      <c r="A498" s="269"/>
      <c r="B498" s="270" t="s">
        <v>1195</v>
      </c>
      <c r="C498" s="558" t="s">
        <v>3421</v>
      </c>
      <c r="D498" s="266" t="s">
        <v>99</v>
      </c>
      <c r="E498" s="310">
        <v>2861.73</v>
      </c>
      <c r="F498" s="39">
        <v>41798</v>
      </c>
      <c r="G498" s="52">
        <v>2861.73</v>
      </c>
      <c r="H498" s="322">
        <f t="shared" si="8"/>
        <v>0</v>
      </c>
      <c r="I498" s="266" t="s">
        <v>3443</v>
      </c>
    </row>
    <row r="499" spans="1:9" x14ac:dyDescent="0.25">
      <c r="A499" s="269"/>
      <c r="B499" s="270" t="s">
        <v>1196</v>
      </c>
      <c r="C499" s="558" t="s">
        <v>3421</v>
      </c>
      <c r="D499" s="266" t="s">
        <v>349</v>
      </c>
      <c r="E499" s="310">
        <v>5861.2</v>
      </c>
      <c r="F499" s="39">
        <v>41798</v>
      </c>
      <c r="G499" s="52">
        <v>5861.2</v>
      </c>
      <c r="H499" s="322">
        <f t="shared" si="8"/>
        <v>0</v>
      </c>
      <c r="I499" s="266" t="s">
        <v>3443</v>
      </c>
    </row>
    <row r="500" spans="1:9" x14ac:dyDescent="0.25">
      <c r="A500" s="269"/>
      <c r="B500" s="270" t="s">
        <v>1197</v>
      </c>
      <c r="C500" s="558" t="s">
        <v>3421</v>
      </c>
      <c r="D500" s="266" t="s">
        <v>80</v>
      </c>
      <c r="E500" s="310">
        <v>2484</v>
      </c>
      <c r="F500" s="39">
        <v>41798</v>
      </c>
      <c r="G500" s="52">
        <v>2484</v>
      </c>
      <c r="H500" s="322">
        <f t="shared" si="8"/>
        <v>0</v>
      </c>
      <c r="I500" s="266" t="s">
        <v>3443</v>
      </c>
    </row>
    <row r="501" spans="1:9" x14ac:dyDescent="0.25">
      <c r="A501" s="269"/>
      <c r="B501" s="270" t="s">
        <v>1198</v>
      </c>
      <c r="C501" s="558" t="s">
        <v>3421</v>
      </c>
      <c r="D501" s="266" t="s">
        <v>78</v>
      </c>
      <c r="E501" s="310">
        <v>7970</v>
      </c>
      <c r="F501" s="39">
        <v>41798</v>
      </c>
      <c r="G501" s="52">
        <v>7970</v>
      </c>
      <c r="H501" s="322">
        <f t="shared" si="8"/>
        <v>0</v>
      </c>
      <c r="I501" s="266" t="s">
        <v>3443</v>
      </c>
    </row>
    <row r="502" spans="1:9" x14ac:dyDescent="0.25">
      <c r="A502" s="269"/>
      <c r="B502" s="270" t="s">
        <v>1199</v>
      </c>
      <c r="C502" s="558" t="s">
        <v>3421</v>
      </c>
      <c r="D502" s="266" t="s">
        <v>133</v>
      </c>
      <c r="E502" s="310">
        <v>37102</v>
      </c>
      <c r="F502" s="39">
        <v>41797</v>
      </c>
      <c r="G502" s="52">
        <v>37102</v>
      </c>
      <c r="H502" s="322">
        <f t="shared" si="8"/>
        <v>0</v>
      </c>
      <c r="I502" s="266"/>
    </row>
    <row r="503" spans="1:9" x14ac:dyDescent="0.25">
      <c r="A503" s="269"/>
      <c r="B503" s="270" t="s">
        <v>1200</v>
      </c>
      <c r="C503" s="558" t="s">
        <v>3421</v>
      </c>
      <c r="D503" s="266" t="s">
        <v>133</v>
      </c>
      <c r="E503" s="310">
        <v>2702</v>
      </c>
      <c r="F503" s="39">
        <v>41797</v>
      </c>
      <c r="G503" s="52">
        <v>2702</v>
      </c>
      <c r="H503" s="322">
        <f t="shared" si="8"/>
        <v>0</v>
      </c>
      <c r="I503" s="266"/>
    </row>
    <row r="504" spans="1:9" x14ac:dyDescent="0.25">
      <c r="A504" s="269"/>
      <c r="B504" s="270" t="s">
        <v>1201</v>
      </c>
      <c r="C504" s="558" t="s">
        <v>3421</v>
      </c>
      <c r="D504" s="266" t="s">
        <v>63</v>
      </c>
      <c r="E504" s="310">
        <v>2740</v>
      </c>
      <c r="F504" s="39">
        <v>41799</v>
      </c>
      <c r="G504" s="52">
        <v>2740</v>
      </c>
      <c r="H504" s="322">
        <f t="shared" si="8"/>
        <v>0</v>
      </c>
      <c r="I504" s="266" t="s">
        <v>21</v>
      </c>
    </row>
    <row r="505" spans="1:9" x14ac:dyDescent="0.25">
      <c r="A505" s="269"/>
      <c r="B505" s="270" t="s">
        <v>1202</v>
      </c>
      <c r="C505" s="558" t="s">
        <v>3421</v>
      </c>
      <c r="D505" s="266" t="s">
        <v>59</v>
      </c>
      <c r="E505" s="310">
        <v>16249</v>
      </c>
      <c r="F505" s="42" t="s">
        <v>3542</v>
      </c>
      <c r="G505" s="52">
        <v>16249</v>
      </c>
      <c r="H505" s="322">
        <f t="shared" si="8"/>
        <v>0</v>
      </c>
      <c r="I505" s="266" t="s">
        <v>21</v>
      </c>
    </row>
    <row r="506" spans="1:9" x14ac:dyDescent="0.25">
      <c r="A506" s="269"/>
      <c r="B506" s="270" t="s">
        <v>1203</v>
      </c>
      <c r="C506" s="558" t="s">
        <v>3421</v>
      </c>
      <c r="D506" s="266" t="s">
        <v>3333</v>
      </c>
      <c r="E506" s="310">
        <v>32476.29</v>
      </c>
      <c r="F506" s="39">
        <v>41799</v>
      </c>
      <c r="G506" s="52">
        <v>32476.29</v>
      </c>
      <c r="H506" s="322">
        <f t="shared" si="8"/>
        <v>0</v>
      </c>
      <c r="I506" s="266" t="s">
        <v>217</v>
      </c>
    </row>
    <row r="507" spans="1:9" x14ac:dyDescent="0.25">
      <c r="A507" s="269"/>
      <c r="B507" s="270" t="s">
        <v>1204</v>
      </c>
      <c r="C507" s="558" t="s">
        <v>3421</v>
      </c>
      <c r="D507" s="266" t="s">
        <v>3543</v>
      </c>
      <c r="E507" s="310">
        <v>2204.5</v>
      </c>
      <c r="F507" s="39">
        <v>41797</v>
      </c>
      <c r="G507" s="52">
        <v>2204.5</v>
      </c>
      <c r="H507" s="322">
        <f t="shared" si="8"/>
        <v>0</v>
      </c>
      <c r="I507" s="266"/>
    </row>
    <row r="508" spans="1:9" x14ac:dyDescent="0.25">
      <c r="A508" s="269"/>
      <c r="B508" s="270" t="s">
        <v>1209</v>
      </c>
      <c r="C508" s="558" t="s">
        <v>3421</v>
      </c>
      <c r="D508" s="266" t="s">
        <v>136</v>
      </c>
      <c r="E508" s="310">
        <v>3695</v>
      </c>
      <c r="F508" s="39">
        <v>41797</v>
      </c>
      <c r="G508" s="52">
        <v>3695</v>
      </c>
      <c r="H508" s="322">
        <f t="shared" si="8"/>
        <v>0</v>
      </c>
      <c r="I508" s="266"/>
    </row>
    <row r="509" spans="1:9" x14ac:dyDescent="0.25">
      <c r="A509" s="269"/>
      <c r="B509" s="270" t="s">
        <v>1210</v>
      </c>
      <c r="C509" s="558" t="s">
        <v>3421</v>
      </c>
      <c r="D509" s="266" t="s">
        <v>180</v>
      </c>
      <c r="E509" s="310">
        <v>1245</v>
      </c>
      <c r="F509" s="39">
        <v>41797</v>
      </c>
      <c r="G509" s="52">
        <v>1245</v>
      </c>
      <c r="H509" s="322">
        <f t="shared" si="8"/>
        <v>0</v>
      </c>
      <c r="I509" s="266"/>
    </row>
    <row r="510" spans="1:9" x14ac:dyDescent="0.25">
      <c r="A510" s="269"/>
      <c r="B510" s="270" t="s">
        <v>1211</v>
      </c>
      <c r="C510" s="558" t="s">
        <v>3421</v>
      </c>
      <c r="D510" s="266" t="s">
        <v>14</v>
      </c>
      <c r="E510" s="310">
        <v>9261.2000000000007</v>
      </c>
      <c r="F510" s="39">
        <v>41799</v>
      </c>
      <c r="G510" s="52">
        <v>9261.2000000000007</v>
      </c>
      <c r="H510" s="322">
        <f t="shared" si="8"/>
        <v>0</v>
      </c>
      <c r="I510" s="266" t="s">
        <v>30</v>
      </c>
    </row>
    <row r="511" spans="1:9" x14ac:dyDescent="0.25">
      <c r="A511" s="269"/>
      <c r="B511" s="270" t="s">
        <v>1213</v>
      </c>
      <c r="C511" s="558" t="s">
        <v>3421</v>
      </c>
      <c r="D511" s="266" t="s">
        <v>373</v>
      </c>
      <c r="E511" s="310">
        <v>33331.5</v>
      </c>
      <c r="F511" s="39">
        <v>41798</v>
      </c>
      <c r="G511" s="52">
        <v>33331.5</v>
      </c>
      <c r="H511" s="322">
        <f t="shared" si="8"/>
        <v>0</v>
      </c>
      <c r="I511" s="266" t="s">
        <v>12</v>
      </c>
    </row>
    <row r="512" spans="1:9" x14ac:dyDescent="0.25">
      <c r="A512" s="269">
        <v>41798</v>
      </c>
      <c r="B512" s="270" t="s">
        <v>1215</v>
      </c>
      <c r="C512" s="558" t="s">
        <v>3421</v>
      </c>
      <c r="D512" s="266" t="s">
        <v>47</v>
      </c>
      <c r="E512" s="310">
        <v>2880</v>
      </c>
      <c r="F512" s="39">
        <v>41799</v>
      </c>
      <c r="G512" s="52">
        <v>2880</v>
      </c>
      <c r="H512" s="322">
        <f t="shared" si="8"/>
        <v>0</v>
      </c>
      <c r="I512" s="266" t="s">
        <v>21</v>
      </c>
    </row>
    <row r="513" spans="1:9" x14ac:dyDescent="0.25">
      <c r="A513" s="269"/>
      <c r="B513" s="270" t="s">
        <v>1216</v>
      </c>
      <c r="C513" s="558" t="s">
        <v>3421</v>
      </c>
      <c r="D513" s="266" t="s">
        <v>260</v>
      </c>
      <c r="E513" s="310">
        <v>1788</v>
      </c>
      <c r="F513" s="39">
        <v>41798</v>
      </c>
      <c r="G513" s="52">
        <v>1788</v>
      </c>
      <c r="H513" s="322">
        <f t="shared" si="8"/>
        <v>0</v>
      </c>
      <c r="I513" s="66"/>
    </row>
    <row r="514" spans="1:9" x14ac:dyDescent="0.25">
      <c r="A514" s="269"/>
      <c r="B514" s="270" t="s">
        <v>1217</v>
      </c>
      <c r="C514" s="558" t="s">
        <v>3421</v>
      </c>
      <c r="D514" s="266" t="s">
        <v>339</v>
      </c>
      <c r="E514" s="310">
        <v>586</v>
      </c>
      <c r="F514" s="39">
        <v>41798</v>
      </c>
      <c r="G514" s="52">
        <v>586</v>
      </c>
      <c r="H514" s="322">
        <f t="shared" si="8"/>
        <v>0</v>
      </c>
      <c r="I514" s="266"/>
    </row>
    <row r="515" spans="1:9" x14ac:dyDescent="0.25">
      <c r="A515" s="269"/>
      <c r="B515" s="270" t="s">
        <v>1218</v>
      </c>
      <c r="C515" s="558" t="s">
        <v>3421</v>
      </c>
      <c r="D515" s="266" t="s">
        <v>11</v>
      </c>
      <c r="E515" s="310">
        <v>29869</v>
      </c>
      <c r="F515" s="536"/>
      <c r="G515" s="506"/>
      <c r="H515" s="322">
        <f t="shared" si="8"/>
        <v>29869</v>
      </c>
      <c r="I515" s="66" t="s">
        <v>12</v>
      </c>
    </row>
    <row r="516" spans="1:9" x14ac:dyDescent="0.25">
      <c r="A516" s="269"/>
      <c r="B516" s="270" t="s">
        <v>1219</v>
      </c>
      <c r="C516" s="558" t="s">
        <v>3421</v>
      </c>
      <c r="D516" s="266" t="s">
        <v>106</v>
      </c>
      <c r="E516" s="310">
        <v>6344</v>
      </c>
      <c r="F516" s="39">
        <v>41807</v>
      </c>
      <c r="G516" s="52">
        <v>6344</v>
      </c>
      <c r="H516" s="322">
        <f t="shared" si="8"/>
        <v>0</v>
      </c>
      <c r="I516" s="266" t="s">
        <v>21</v>
      </c>
    </row>
    <row r="517" spans="1:9" x14ac:dyDescent="0.25">
      <c r="A517" s="269"/>
      <c r="B517" s="270" t="s">
        <v>1220</v>
      </c>
      <c r="C517" s="558" t="s">
        <v>3421</v>
      </c>
      <c r="D517" s="266" t="s">
        <v>3136</v>
      </c>
      <c r="E517" s="310">
        <v>13457</v>
      </c>
      <c r="F517" s="39">
        <v>41798</v>
      </c>
      <c r="G517" s="52">
        <v>13457</v>
      </c>
      <c r="H517" s="322">
        <f t="shared" si="8"/>
        <v>0</v>
      </c>
      <c r="I517" s="266" t="s">
        <v>27</v>
      </c>
    </row>
    <row r="518" spans="1:9" x14ac:dyDescent="0.25">
      <c r="A518" s="269"/>
      <c r="B518" s="270" t="s">
        <v>1221</v>
      </c>
      <c r="C518" s="558" t="s">
        <v>3421</v>
      </c>
      <c r="D518" s="266" t="s">
        <v>152</v>
      </c>
      <c r="E518" s="310">
        <v>15667</v>
      </c>
      <c r="F518" s="39">
        <v>41798</v>
      </c>
      <c r="G518" s="52">
        <v>15667</v>
      </c>
      <c r="H518" s="322">
        <f t="shared" si="8"/>
        <v>0</v>
      </c>
      <c r="I518" s="266"/>
    </row>
    <row r="519" spans="1:9" x14ac:dyDescent="0.25">
      <c r="A519" s="269"/>
      <c r="B519" s="270" t="s">
        <v>1222</v>
      </c>
      <c r="C519" s="558" t="s">
        <v>3421</v>
      </c>
      <c r="D519" s="266" t="s">
        <v>34</v>
      </c>
      <c r="E519" s="310">
        <v>1916</v>
      </c>
      <c r="F519" s="39">
        <v>41799</v>
      </c>
      <c r="G519" s="52">
        <v>1916</v>
      </c>
      <c r="H519" s="322">
        <f t="shared" ref="H519:H582" si="9">E519-G519</f>
        <v>0</v>
      </c>
      <c r="I519" s="266" t="s">
        <v>21</v>
      </c>
    </row>
    <row r="520" spans="1:9" x14ac:dyDescent="0.25">
      <c r="A520" s="269"/>
      <c r="B520" s="270" t="s">
        <v>1224</v>
      </c>
      <c r="C520" s="558" t="s">
        <v>3421</v>
      </c>
      <c r="D520" s="266" t="s">
        <v>3544</v>
      </c>
      <c r="E520" s="310">
        <v>2876</v>
      </c>
      <c r="F520" s="39">
        <v>41799</v>
      </c>
      <c r="G520" s="52">
        <v>2876</v>
      </c>
      <c r="H520" s="322">
        <f t="shared" si="9"/>
        <v>0</v>
      </c>
      <c r="I520" s="266" t="s">
        <v>21</v>
      </c>
    </row>
    <row r="521" spans="1:9" x14ac:dyDescent="0.25">
      <c r="A521" s="269"/>
      <c r="B521" s="270" t="s">
        <v>1225</v>
      </c>
      <c r="C521" s="558" t="s">
        <v>3421</v>
      </c>
      <c r="D521" s="266" t="s">
        <v>29</v>
      </c>
      <c r="E521" s="310">
        <v>5040</v>
      </c>
      <c r="F521" s="39">
        <v>41799</v>
      </c>
      <c r="G521" s="52">
        <v>5040</v>
      </c>
      <c r="H521" s="322">
        <f t="shared" si="9"/>
        <v>0</v>
      </c>
      <c r="I521" s="266" t="s">
        <v>21</v>
      </c>
    </row>
    <row r="522" spans="1:9" x14ac:dyDescent="0.25">
      <c r="A522" s="269"/>
      <c r="B522" s="270" t="s">
        <v>1226</v>
      </c>
      <c r="C522" s="558" t="s">
        <v>3421</v>
      </c>
      <c r="D522" s="266" t="s">
        <v>130</v>
      </c>
      <c r="E522" s="310">
        <v>7264</v>
      </c>
      <c r="F522" s="39">
        <v>41799</v>
      </c>
      <c r="G522" s="52">
        <v>7264</v>
      </c>
      <c r="H522" s="322">
        <f t="shared" si="9"/>
        <v>0</v>
      </c>
      <c r="I522" s="266" t="s">
        <v>21</v>
      </c>
    </row>
    <row r="523" spans="1:9" x14ac:dyDescent="0.25">
      <c r="A523" s="269"/>
      <c r="B523" s="270" t="s">
        <v>1227</v>
      </c>
      <c r="C523" s="558" t="s">
        <v>3421</v>
      </c>
      <c r="D523" s="266" t="s">
        <v>55</v>
      </c>
      <c r="E523" s="310">
        <v>8332</v>
      </c>
      <c r="F523" s="39">
        <v>41798</v>
      </c>
      <c r="G523" s="52">
        <v>8332</v>
      </c>
      <c r="H523" s="322">
        <f t="shared" si="9"/>
        <v>0</v>
      </c>
      <c r="I523" s="266"/>
    </row>
    <row r="524" spans="1:9" x14ac:dyDescent="0.25">
      <c r="A524" s="269"/>
      <c r="B524" s="270" t="s">
        <v>1228</v>
      </c>
      <c r="C524" s="558" t="s">
        <v>3421</v>
      </c>
      <c r="D524" s="266" t="s">
        <v>1793</v>
      </c>
      <c r="E524" s="310">
        <v>2040</v>
      </c>
      <c r="F524" s="39">
        <v>41799</v>
      </c>
      <c r="G524" s="52">
        <v>2040</v>
      </c>
      <c r="H524" s="322">
        <f t="shared" si="9"/>
        <v>0</v>
      </c>
      <c r="I524" s="266" t="s">
        <v>21</v>
      </c>
    </row>
    <row r="525" spans="1:9" x14ac:dyDescent="0.25">
      <c r="A525" s="269"/>
      <c r="B525" s="270" t="s">
        <v>1230</v>
      </c>
      <c r="C525" s="558" t="s">
        <v>3421</v>
      </c>
      <c r="D525" s="266" t="s">
        <v>3545</v>
      </c>
      <c r="E525" s="310">
        <v>6658</v>
      </c>
      <c r="F525" s="39">
        <v>41798</v>
      </c>
      <c r="G525" s="52">
        <v>6658</v>
      </c>
      <c r="H525" s="322">
        <f t="shared" si="9"/>
        <v>0</v>
      </c>
      <c r="I525" s="266"/>
    </row>
    <row r="526" spans="1:9" x14ac:dyDescent="0.25">
      <c r="A526" s="269"/>
      <c r="B526" s="270" t="s">
        <v>1231</v>
      </c>
      <c r="C526" s="558" t="s">
        <v>3421</v>
      </c>
      <c r="D526" s="266" t="s">
        <v>8</v>
      </c>
      <c r="E526" s="310">
        <v>930</v>
      </c>
      <c r="F526" s="39">
        <v>41798</v>
      </c>
      <c r="G526" s="52">
        <v>930</v>
      </c>
      <c r="H526" s="322">
        <f t="shared" si="9"/>
        <v>0</v>
      </c>
      <c r="I526" s="266"/>
    </row>
    <row r="527" spans="1:9" x14ac:dyDescent="0.25">
      <c r="A527" s="269"/>
      <c r="B527" s="270" t="s">
        <v>1232</v>
      </c>
      <c r="C527" s="558" t="s">
        <v>3421</v>
      </c>
      <c r="D527" s="266" t="s">
        <v>136</v>
      </c>
      <c r="E527" s="310">
        <v>2283</v>
      </c>
      <c r="F527" s="39">
        <v>41798</v>
      </c>
      <c r="G527" s="52">
        <v>2283</v>
      </c>
      <c r="H527" s="322">
        <f t="shared" si="9"/>
        <v>0</v>
      </c>
      <c r="I527" s="266"/>
    </row>
    <row r="528" spans="1:9" x14ac:dyDescent="0.25">
      <c r="A528" s="269"/>
      <c r="B528" s="270" t="s">
        <v>1233</v>
      </c>
      <c r="C528" s="558" t="s">
        <v>3421</v>
      </c>
      <c r="D528" s="266" t="s">
        <v>8</v>
      </c>
      <c r="E528" s="310">
        <v>3004</v>
      </c>
      <c r="F528" s="39">
        <v>41798</v>
      </c>
      <c r="G528" s="52">
        <v>3004</v>
      </c>
      <c r="H528" s="322">
        <f t="shared" si="9"/>
        <v>0</v>
      </c>
      <c r="I528" s="266"/>
    </row>
    <row r="529" spans="1:9" x14ac:dyDescent="0.25">
      <c r="A529" s="269"/>
      <c r="B529" s="270" t="s">
        <v>1235</v>
      </c>
      <c r="C529" s="558" t="s">
        <v>3421</v>
      </c>
      <c r="D529" s="266" t="s">
        <v>772</v>
      </c>
      <c r="E529" s="310">
        <v>4665</v>
      </c>
      <c r="F529" s="39">
        <v>41798</v>
      </c>
      <c r="G529" s="52">
        <v>4665</v>
      </c>
      <c r="H529" s="322">
        <f t="shared" si="9"/>
        <v>0</v>
      </c>
      <c r="I529" s="266"/>
    </row>
    <row r="530" spans="1:9" x14ac:dyDescent="0.25">
      <c r="A530" s="269"/>
      <c r="B530" s="270" t="s">
        <v>1236</v>
      </c>
      <c r="C530" s="558" t="s">
        <v>3421</v>
      </c>
      <c r="D530" s="266" t="s">
        <v>8</v>
      </c>
      <c r="E530" s="310">
        <v>3087.5</v>
      </c>
      <c r="F530" s="39">
        <v>41798</v>
      </c>
      <c r="G530" s="52">
        <v>3087.5</v>
      </c>
      <c r="H530" s="322">
        <f t="shared" si="9"/>
        <v>0</v>
      </c>
      <c r="I530" s="266"/>
    </row>
    <row r="531" spans="1:9" x14ac:dyDescent="0.25">
      <c r="A531" s="269"/>
      <c r="B531" s="270" t="s">
        <v>1237</v>
      </c>
      <c r="C531" s="558" t="s">
        <v>3421</v>
      </c>
      <c r="D531" s="266" t="s">
        <v>8</v>
      </c>
      <c r="E531" s="310">
        <v>417.5</v>
      </c>
      <c r="F531" s="39">
        <v>41798</v>
      </c>
      <c r="G531" s="52">
        <v>417.5</v>
      </c>
      <c r="H531" s="322">
        <f t="shared" si="9"/>
        <v>0</v>
      </c>
      <c r="I531" s="266"/>
    </row>
    <row r="532" spans="1:9" x14ac:dyDescent="0.25">
      <c r="A532" s="263"/>
      <c r="B532" s="270" t="s">
        <v>1238</v>
      </c>
      <c r="C532" s="558" t="s">
        <v>3421</v>
      </c>
      <c r="D532" s="266" t="s">
        <v>269</v>
      </c>
      <c r="E532" s="310">
        <v>6540</v>
      </c>
      <c r="F532" s="39">
        <v>41798</v>
      </c>
      <c r="G532" s="52">
        <v>6540</v>
      </c>
      <c r="H532" s="322">
        <f t="shared" si="9"/>
        <v>0</v>
      </c>
      <c r="I532" s="266"/>
    </row>
    <row r="533" spans="1:9" x14ac:dyDescent="0.25">
      <c r="A533" s="263"/>
      <c r="B533" s="270" t="s">
        <v>1240</v>
      </c>
      <c r="C533" s="558" t="s">
        <v>3421</v>
      </c>
      <c r="D533" s="266" t="s">
        <v>51</v>
      </c>
      <c r="E533" s="310">
        <v>2468</v>
      </c>
      <c r="F533" s="384" t="s">
        <v>3795</v>
      </c>
      <c r="G533" s="52">
        <v>2468</v>
      </c>
      <c r="H533" s="322">
        <f t="shared" si="9"/>
        <v>0</v>
      </c>
      <c r="I533" s="266"/>
    </row>
    <row r="534" spans="1:9" x14ac:dyDescent="0.25">
      <c r="A534" s="362"/>
      <c r="B534" s="270" t="s">
        <v>1241</v>
      </c>
      <c r="C534" s="558" t="s">
        <v>3421</v>
      </c>
      <c r="D534" s="266" t="s">
        <v>133</v>
      </c>
      <c r="E534" s="310">
        <v>33313.5</v>
      </c>
      <c r="F534" s="39">
        <v>41798</v>
      </c>
      <c r="G534" s="52">
        <v>33313.5</v>
      </c>
      <c r="H534" s="322">
        <f t="shared" si="9"/>
        <v>0</v>
      </c>
      <c r="I534" s="266"/>
    </row>
    <row r="535" spans="1:9" x14ac:dyDescent="0.25">
      <c r="A535" s="269"/>
      <c r="B535" s="270" t="s">
        <v>1242</v>
      </c>
      <c r="C535" s="558" t="s">
        <v>3421</v>
      </c>
      <c r="D535" s="266" t="s">
        <v>91</v>
      </c>
      <c r="E535" s="310">
        <v>33164</v>
      </c>
      <c r="F535" s="39">
        <v>41799</v>
      </c>
      <c r="G535" s="52">
        <v>33164</v>
      </c>
      <c r="H535" s="322">
        <f t="shared" si="9"/>
        <v>0</v>
      </c>
      <c r="I535" s="266" t="s">
        <v>27</v>
      </c>
    </row>
    <row r="536" spans="1:9" x14ac:dyDescent="0.25">
      <c r="A536" s="269"/>
      <c r="B536" s="270" t="s">
        <v>1243</v>
      </c>
      <c r="C536" s="558" t="s">
        <v>3421</v>
      </c>
      <c r="D536" s="266" t="s">
        <v>92</v>
      </c>
      <c r="E536" s="310">
        <v>9881</v>
      </c>
      <c r="F536" s="39">
        <v>41799</v>
      </c>
      <c r="G536" s="64">
        <v>9881</v>
      </c>
      <c r="H536" s="322">
        <f t="shared" si="9"/>
        <v>0</v>
      </c>
      <c r="I536" s="266" t="s">
        <v>27</v>
      </c>
    </row>
    <row r="537" spans="1:9" x14ac:dyDescent="0.25">
      <c r="A537" s="269"/>
      <c r="B537" s="270" t="s">
        <v>1244</v>
      </c>
      <c r="C537" s="558" t="s">
        <v>3421</v>
      </c>
      <c r="D537" s="266" t="s">
        <v>152</v>
      </c>
      <c r="E537" s="310">
        <v>14534.5</v>
      </c>
      <c r="F537" s="39">
        <v>41799</v>
      </c>
      <c r="G537" s="64">
        <v>14534.5</v>
      </c>
      <c r="H537" s="322">
        <f t="shared" si="9"/>
        <v>0</v>
      </c>
      <c r="I537" s="266" t="s">
        <v>27</v>
      </c>
    </row>
    <row r="538" spans="1:9" x14ac:dyDescent="0.25">
      <c r="A538" s="269"/>
      <c r="B538" s="270" t="s">
        <v>1246</v>
      </c>
      <c r="C538" s="558" t="s">
        <v>3421</v>
      </c>
      <c r="D538" s="266" t="s">
        <v>15</v>
      </c>
      <c r="E538" s="310">
        <v>1019</v>
      </c>
      <c r="F538" s="39">
        <v>41798</v>
      </c>
      <c r="G538" s="52">
        <v>1019</v>
      </c>
      <c r="H538" s="322">
        <f t="shared" si="9"/>
        <v>0</v>
      </c>
      <c r="I538" s="266"/>
    </row>
    <row r="539" spans="1:9" x14ac:dyDescent="0.25">
      <c r="A539" s="269"/>
      <c r="B539" s="270" t="s">
        <v>1247</v>
      </c>
      <c r="C539" s="558" t="s">
        <v>3421</v>
      </c>
      <c r="D539" s="266" t="s">
        <v>233</v>
      </c>
      <c r="E539" s="310">
        <v>696</v>
      </c>
      <c r="F539" s="39">
        <v>41798</v>
      </c>
      <c r="G539" s="52">
        <v>696</v>
      </c>
      <c r="H539" s="322">
        <f t="shared" si="9"/>
        <v>0</v>
      </c>
      <c r="I539" s="266"/>
    </row>
    <row r="540" spans="1:9" x14ac:dyDescent="0.25">
      <c r="A540" s="269"/>
      <c r="B540" s="270" t="s">
        <v>1249</v>
      </c>
      <c r="C540" s="558" t="s">
        <v>3421</v>
      </c>
      <c r="D540" s="266" t="s">
        <v>1057</v>
      </c>
      <c r="E540" s="310">
        <v>124</v>
      </c>
      <c r="F540" s="39">
        <v>41798</v>
      </c>
      <c r="G540" s="52">
        <v>124</v>
      </c>
      <c r="H540" s="322">
        <f t="shared" si="9"/>
        <v>0</v>
      </c>
      <c r="I540" s="266"/>
    </row>
    <row r="541" spans="1:9" x14ac:dyDescent="0.25">
      <c r="A541" s="269">
        <v>41799</v>
      </c>
      <c r="B541" s="270" t="s">
        <v>1250</v>
      </c>
      <c r="C541" s="558" t="s">
        <v>3421</v>
      </c>
      <c r="D541" s="266" t="s">
        <v>68</v>
      </c>
      <c r="E541" s="310">
        <v>3305</v>
      </c>
      <c r="F541" s="39">
        <v>41799</v>
      </c>
      <c r="G541" s="52">
        <v>3305</v>
      </c>
      <c r="H541" s="322">
        <f t="shared" si="9"/>
        <v>0</v>
      </c>
      <c r="I541" s="266" t="s">
        <v>65</v>
      </c>
    </row>
    <row r="542" spans="1:9" x14ac:dyDescent="0.25">
      <c r="A542" s="269"/>
      <c r="B542" s="270" t="s">
        <v>1252</v>
      </c>
      <c r="C542" s="558" t="s">
        <v>3421</v>
      </c>
      <c r="D542" s="266" t="s">
        <v>269</v>
      </c>
      <c r="E542" s="310">
        <v>3423.4</v>
      </c>
      <c r="F542" s="39">
        <v>41799</v>
      </c>
      <c r="G542" s="52">
        <v>3423.4</v>
      </c>
      <c r="H542" s="322">
        <f t="shared" si="9"/>
        <v>0</v>
      </c>
      <c r="I542" s="66"/>
    </row>
    <row r="543" spans="1:9" x14ac:dyDescent="0.25">
      <c r="A543" s="269"/>
      <c r="B543" s="270" t="s">
        <v>1253</v>
      </c>
      <c r="C543" s="558" t="s">
        <v>3421</v>
      </c>
      <c r="D543" s="266" t="s">
        <v>28</v>
      </c>
      <c r="E543" s="310">
        <v>5969.34</v>
      </c>
      <c r="F543" s="39">
        <v>41799</v>
      </c>
      <c r="G543" s="52">
        <v>5969.34</v>
      </c>
      <c r="H543" s="322">
        <f t="shared" si="9"/>
        <v>0</v>
      </c>
      <c r="I543" s="266"/>
    </row>
    <row r="544" spans="1:9" x14ac:dyDescent="0.25">
      <c r="A544" s="269"/>
      <c r="B544" s="270" t="s">
        <v>1254</v>
      </c>
      <c r="C544" s="558" t="s">
        <v>3421</v>
      </c>
      <c r="D544" s="266" t="s">
        <v>11</v>
      </c>
      <c r="E544" s="310">
        <v>23659.8</v>
      </c>
      <c r="F544" s="536"/>
      <c r="G544" s="506"/>
      <c r="H544" s="322">
        <f t="shared" si="9"/>
        <v>23659.8</v>
      </c>
      <c r="I544" s="266" t="s">
        <v>3546</v>
      </c>
    </row>
    <row r="545" spans="1:9" x14ac:dyDescent="0.25">
      <c r="A545" s="269"/>
      <c r="B545" s="270" t="s">
        <v>1255</v>
      </c>
      <c r="C545" s="558" t="s">
        <v>3421</v>
      </c>
      <c r="D545" s="266" t="s">
        <v>180</v>
      </c>
      <c r="E545" s="310">
        <v>31330.62</v>
      </c>
      <c r="F545" s="39">
        <v>41799</v>
      </c>
      <c r="G545" s="52">
        <v>31330.62</v>
      </c>
      <c r="H545" s="322">
        <f t="shared" si="9"/>
        <v>0</v>
      </c>
      <c r="I545" s="266" t="s">
        <v>65</v>
      </c>
    </row>
    <row r="546" spans="1:9" x14ac:dyDescent="0.25">
      <c r="A546" s="269"/>
      <c r="B546" s="270" t="s">
        <v>1256</v>
      </c>
      <c r="C546" s="558" t="s">
        <v>3421</v>
      </c>
      <c r="D546" s="266" t="s">
        <v>321</v>
      </c>
      <c r="E546" s="310">
        <v>2614.5</v>
      </c>
      <c r="F546" s="39">
        <v>41799</v>
      </c>
      <c r="G546" s="52">
        <v>2614.5</v>
      </c>
      <c r="H546" s="322">
        <f t="shared" si="9"/>
        <v>0</v>
      </c>
      <c r="I546" s="266"/>
    </row>
    <row r="547" spans="1:9" x14ac:dyDescent="0.25">
      <c r="A547" s="269"/>
      <c r="B547" s="270" t="s">
        <v>1257</v>
      </c>
      <c r="C547" s="558" t="s">
        <v>3421</v>
      </c>
      <c r="D547" s="266" t="s">
        <v>2427</v>
      </c>
      <c r="E547" s="310">
        <v>1946</v>
      </c>
      <c r="F547" s="39">
        <v>41799</v>
      </c>
      <c r="G547" s="52">
        <v>1946</v>
      </c>
      <c r="H547" s="322">
        <f t="shared" si="9"/>
        <v>0</v>
      </c>
      <c r="I547" s="266" t="s">
        <v>30</v>
      </c>
    </row>
    <row r="548" spans="1:9" x14ac:dyDescent="0.25">
      <c r="A548" s="269"/>
      <c r="B548" s="270" t="s">
        <v>1258</v>
      </c>
      <c r="C548" s="558" t="s">
        <v>3421</v>
      </c>
      <c r="D548" s="266" t="s">
        <v>338</v>
      </c>
      <c r="E548" s="310">
        <v>295</v>
      </c>
      <c r="F548" s="39">
        <v>41799</v>
      </c>
      <c r="G548" s="52">
        <v>295</v>
      </c>
      <c r="H548" s="322">
        <f t="shared" si="9"/>
        <v>0</v>
      </c>
      <c r="I548" s="266" t="s">
        <v>30</v>
      </c>
    </row>
    <row r="549" spans="1:9" x14ac:dyDescent="0.25">
      <c r="A549" s="269"/>
      <c r="B549" s="270" t="s">
        <v>1259</v>
      </c>
      <c r="C549" s="558" t="s">
        <v>3421</v>
      </c>
      <c r="D549" s="266" t="s">
        <v>3547</v>
      </c>
      <c r="E549" s="310">
        <v>1930.6</v>
      </c>
      <c r="F549" s="39">
        <v>41799</v>
      </c>
      <c r="G549" s="52">
        <v>1930.6</v>
      </c>
      <c r="H549" s="322">
        <f t="shared" si="9"/>
        <v>0</v>
      </c>
      <c r="I549" s="266" t="s">
        <v>30</v>
      </c>
    </row>
    <row r="550" spans="1:9" x14ac:dyDescent="0.25">
      <c r="A550" s="269"/>
      <c r="B550" s="270" t="s">
        <v>1260</v>
      </c>
      <c r="C550" s="558" t="s">
        <v>3421</v>
      </c>
      <c r="D550" s="266" t="s">
        <v>8</v>
      </c>
      <c r="E550" s="310">
        <v>636.6</v>
      </c>
      <c r="F550" s="39">
        <v>41799</v>
      </c>
      <c r="G550" s="52">
        <v>636.6</v>
      </c>
      <c r="H550" s="322">
        <f t="shared" si="9"/>
        <v>0</v>
      </c>
      <c r="I550" s="266"/>
    </row>
    <row r="551" spans="1:9" x14ac:dyDescent="0.25">
      <c r="A551" s="269"/>
      <c r="B551" s="270" t="s">
        <v>1261</v>
      </c>
      <c r="C551" s="558" t="s">
        <v>3421</v>
      </c>
      <c r="D551" s="266" t="s">
        <v>35</v>
      </c>
      <c r="E551" s="310">
        <v>3474.1</v>
      </c>
      <c r="F551" s="39">
        <v>41801</v>
      </c>
      <c r="G551" s="52">
        <v>3474.1</v>
      </c>
      <c r="H551" s="322">
        <f t="shared" si="9"/>
        <v>0</v>
      </c>
      <c r="I551" s="266" t="s">
        <v>30</v>
      </c>
    </row>
    <row r="552" spans="1:9" x14ac:dyDescent="0.25">
      <c r="A552" s="269"/>
      <c r="B552" s="270" t="s">
        <v>1262</v>
      </c>
      <c r="C552" s="558" t="s">
        <v>3421</v>
      </c>
      <c r="D552" s="266" t="s">
        <v>3548</v>
      </c>
      <c r="E552" s="310">
        <v>5530.1</v>
      </c>
      <c r="F552" s="39">
        <v>41799</v>
      </c>
      <c r="G552" s="52">
        <v>5530.1</v>
      </c>
      <c r="H552" s="322">
        <f t="shared" si="9"/>
        <v>0</v>
      </c>
      <c r="I552" s="266"/>
    </row>
    <row r="553" spans="1:9" x14ac:dyDescent="0.25">
      <c r="A553" s="269"/>
      <c r="B553" s="270" t="s">
        <v>1263</v>
      </c>
      <c r="C553" s="558" t="s">
        <v>3421</v>
      </c>
      <c r="D553" s="266" t="s">
        <v>518</v>
      </c>
      <c r="E553" s="310">
        <v>1260.5999999999999</v>
      </c>
      <c r="F553" s="39">
        <v>41799</v>
      </c>
      <c r="G553" s="52">
        <v>1260.5999999999999</v>
      </c>
      <c r="H553" s="322">
        <f t="shared" si="9"/>
        <v>0</v>
      </c>
      <c r="I553" s="266"/>
    </row>
    <row r="554" spans="1:9" x14ac:dyDescent="0.25">
      <c r="A554" s="269"/>
      <c r="B554" s="270" t="s">
        <v>1265</v>
      </c>
      <c r="C554" s="558" t="s">
        <v>3421</v>
      </c>
      <c r="D554" s="266" t="s">
        <v>47</v>
      </c>
      <c r="E554" s="310">
        <v>3271.2</v>
      </c>
      <c r="F554" s="39">
        <v>41799</v>
      </c>
      <c r="G554" s="52">
        <v>3271.2</v>
      </c>
      <c r="H554" s="322">
        <f t="shared" si="9"/>
        <v>0</v>
      </c>
      <c r="I554" s="266" t="s">
        <v>30</v>
      </c>
    </row>
    <row r="555" spans="1:9" x14ac:dyDescent="0.25">
      <c r="A555" s="269"/>
      <c r="B555" s="270" t="s">
        <v>1266</v>
      </c>
      <c r="C555" s="558" t="s">
        <v>3421</v>
      </c>
      <c r="D555" s="266" t="s">
        <v>260</v>
      </c>
      <c r="E555" s="310">
        <v>1812</v>
      </c>
      <c r="F555" s="39">
        <v>41799</v>
      </c>
      <c r="G555" s="52">
        <v>1812</v>
      </c>
      <c r="H555" s="322">
        <f t="shared" si="9"/>
        <v>0</v>
      </c>
      <c r="I555" s="266" t="s">
        <v>3443</v>
      </c>
    </row>
    <row r="556" spans="1:9" x14ac:dyDescent="0.25">
      <c r="A556" s="269"/>
      <c r="B556" s="270" t="s">
        <v>1267</v>
      </c>
      <c r="C556" s="558" t="s">
        <v>3421</v>
      </c>
      <c r="D556" s="266" t="s">
        <v>959</v>
      </c>
      <c r="E556" s="310">
        <v>5846</v>
      </c>
      <c r="F556" s="39">
        <v>41799</v>
      </c>
      <c r="G556" s="52">
        <v>5846</v>
      </c>
      <c r="H556" s="322">
        <f t="shared" si="9"/>
        <v>0</v>
      </c>
      <c r="I556" s="266" t="s">
        <v>3443</v>
      </c>
    </row>
    <row r="557" spans="1:9" x14ac:dyDescent="0.25">
      <c r="A557" s="269"/>
      <c r="B557" s="270" t="s">
        <v>1268</v>
      </c>
      <c r="C557" s="558" t="s">
        <v>3421</v>
      </c>
      <c r="D557" s="266" t="s">
        <v>29</v>
      </c>
      <c r="E557" s="310">
        <v>5131.25</v>
      </c>
      <c r="F557" s="39">
        <v>41799</v>
      </c>
      <c r="G557" s="52">
        <v>5131.25</v>
      </c>
      <c r="H557" s="322">
        <f t="shared" si="9"/>
        <v>0</v>
      </c>
      <c r="I557" s="266" t="s">
        <v>30</v>
      </c>
    </row>
    <row r="558" spans="1:9" x14ac:dyDescent="0.25">
      <c r="A558" s="269"/>
      <c r="B558" s="270" t="s">
        <v>1269</v>
      </c>
      <c r="C558" s="558" t="s">
        <v>3421</v>
      </c>
      <c r="D558" s="266" t="s">
        <v>32</v>
      </c>
      <c r="E558" s="310">
        <v>9547.2000000000007</v>
      </c>
      <c r="F558" s="39">
        <v>41799</v>
      </c>
      <c r="G558" s="52">
        <v>9547.2000000000007</v>
      </c>
      <c r="H558" s="322">
        <f t="shared" si="9"/>
        <v>0</v>
      </c>
      <c r="I558" s="266" t="s">
        <v>30</v>
      </c>
    </row>
    <row r="559" spans="1:9" x14ac:dyDescent="0.25">
      <c r="A559" s="269"/>
      <c r="B559" s="270" t="s">
        <v>1270</v>
      </c>
      <c r="C559" s="558" t="s">
        <v>3421</v>
      </c>
      <c r="D559" s="266" t="s">
        <v>124</v>
      </c>
      <c r="E559" s="310">
        <v>1293.5999999999999</v>
      </c>
      <c r="F559" s="39">
        <v>41799</v>
      </c>
      <c r="G559" s="52">
        <v>1293.5999999999999</v>
      </c>
      <c r="H559" s="322">
        <f t="shared" si="9"/>
        <v>0</v>
      </c>
      <c r="I559" s="266" t="s">
        <v>30</v>
      </c>
    </row>
    <row r="560" spans="1:9" x14ac:dyDescent="0.25">
      <c r="A560" s="269"/>
      <c r="B560" s="270" t="s">
        <v>1271</v>
      </c>
      <c r="C560" s="558" t="s">
        <v>3421</v>
      </c>
      <c r="D560" s="273" t="s">
        <v>3129</v>
      </c>
      <c r="E560" s="318">
        <v>0</v>
      </c>
      <c r="F560" s="39"/>
      <c r="G560" s="52"/>
      <c r="H560" s="322">
        <f t="shared" si="9"/>
        <v>0</v>
      </c>
      <c r="I560" s="266" t="s">
        <v>3549</v>
      </c>
    </row>
    <row r="561" spans="1:9" x14ac:dyDescent="0.25">
      <c r="A561" s="269"/>
      <c r="B561" s="270" t="s">
        <v>1272</v>
      </c>
      <c r="C561" s="558" t="s">
        <v>3421</v>
      </c>
      <c r="D561" s="266" t="s">
        <v>923</v>
      </c>
      <c r="E561" s="310">
        <v>17939.7</v>
      </c>
      <c r="F561" s="39">
        <v>41799</v>
      </c>
      <c r="G561" s="52">
        <v>17939.7</v>
      </c>
      <c r="H561" s="322">
        <f t="shared" si="9"/>
        <v>0</v>
      </c>
      <c r="I561" s="266" t="s">
        <v>3550</v>
      </c>
    </row>
    <row r="562" spans="1:9" x14ac:dyDescent="0.25">
      <c r="A562" s="269"/>
      <c r="B562" s="270" t="s">
        <v>1273</v>
      </c>
      <c r="C562" s="558" t="s">
        <v>3421</v>
      </c>
      <c r="D562" s="266" t="s">
        <v>8</v>
      </c>
      <c r="E562" s="310">
        <v>350</v>
      </c>
      <c r="F562" s="39">
        <v>41799</v>
      </c>
      <c r="G562" s="52">
        <v>350</v>
      </c>
      <c r="H562" s="322">
        <f t="shared" si="9"/>
        <v>0</v>
      </c>
      <c r="I562" s="266"/>
    </row>
    <row r="563" spans="1:9" x14ac:dyDescent="0.25">
      <c r="A563" s="269"/>
      <c r="B563" s="270" t="s">
        <v>1274</v>
      </c>
      <c r="C563" s="558" t="s">
        <v>3421</v>
      </c>
      <c r="D563" s="266" t="s">
        <v>57</v>
      </c>
      <c r="E563" s="310">
        <v>1040</v>
      </c>
      <c r="F563" s="39">
        <v>41799</v>
      </c>
      <c r="G563" s="52">
        <v>1040</v>
      </c>
      <c r="H563" s="322">
        <f t="shared" si="9"/>
        <v>0</v>
      </c>
      <c r="I563" s="266" t="s">
        <v>30</v>
      </c>
    </row>
    <row r="564" spans="1:9" x14ac:dyDescent="0.25">
      <c r="A564" s="269"/>
      <c r="B564" s="270" t="s">
        <v>1275</v>
      </c>
      <c r="C564" s="558" t="s">
        <v>3421</v>
      </c>
      <c r="D564" s="266" t="s">
        <v>14</v>
      </c>
      <c r="E564" s="310">
        <v>8200</v>
      </c>
      <c r="F564" s="39">
        <v>41799</v>
      </c>
      <c r="G564" s="52">
        <v>8200</v>
      </c>
      <c r="H564" s="322">
        <f t="shared" si="9"/>
        <v>0</v>
      </c>
      <c r="I564" s="266"/>
    </row>
    <row r="565" spans="1:9" x14ac:dyDescent="0.25">
      <c r="A565" s="269"/>
      <c r="B565" s="270" t="s">
        <v>1276</v>
      </c>
      <c r="C565" s="558" t="s">
        <v>3421</v>
      </c>
      <c r="D565" s="266" t="s">
        <v>18</v>
      </c>
      <c r="E565" s="310">
        <v>2873</v>
      </c>
      <c r="F565" s="39">
        <v>41799</v>
      </c>
      <c r="G565" s="52">
        <v>2873</v>
      </c>
      <c r="H565" s="322">
        <f t="shared" si="9"/>
        <v>0</v>
      </c>
      <c r="I565" s="266"/>
    </row>
    <row r="566" spans="1:9" x14ac:dyDescent="0.25">
      <c r="A566" s="269"/>
      <c r="B566" s="270" t="s">
        <v>1277</v>
      </c>
      <c r="C566" s="558" t="s">
        <v>3421</v>
      </c>
      <c r="D566" s="266" t="s">
        <v>374</v>
      </c>
      <c r="E566" s="310">
        <v>5968.1</v>
      </c>
      <c r="F566" s="39">
        <v>41799</v>
      </c>
      <c r="G566" s="52">
        <v>5968.1</v>
      </c>
      <c r="H566" s="322">
        <f t="shared" si="9"/>
        <v>0</v>
      </c>
      <c r="I566" s="266"/>
    </row>
    <row r="567" spans="1:9" x14ac:dyDescent="0.25">
      <c r="A567" s="269"/>
      <c r="B567" s="270" t="s">
        <v>1278</v>
      </c>
      <c r="C567" s="558" t="s">
        <v>3421</v>
      </c>
      <c r="D567" s="266" t="s">
        <v>137</v>
      </c>
      <c r="E567" s="310">
        <v>11078</v>
      </c>
      <c r="F567" s="39">
        <v>41799</v>
      </c>
      <c r="G567" s="52">
        <v>11078</v>
      </c>
      <c r="H567" s="322">
        <f t="shared" si="9"/>
        <v>0</v>
      </c>
      <c r="I567" s="266"/>
    </row>
    <row r="568" spans="1:9" x14ac:dyDescent="0.25">
      <c r="A568" s="269"/>
      <c r="B568" s="270" t="s">
        <v>1279</v>
      </c>
      <c r="C568" s="558" t="s">
        <v>3421</v>
      </c>
      <c r="D568" s="266" t="s">
        <v>3551</v>
      </c>
      <c r="E568" s="310">
        <v>5587</v>
      </c>
      <c r="F568" s="39">
        <v>41799</v>
      </c>
      <c r="G568" s="52">
        <v>5587</v>
      </c>
      <c r="H568" s="322">
        <f t="shared" si="9"/>
        <v>0</v>
      </c>
      <c r="I568" s="266"/>
    </row>
    <row r="569" spans="1:9" x14ac:dyDescent="0.25">
      <c r="A569" s="269"/>
      <c r="B569" s="270" t="s">
        <v>1282</v>
      </c>
      <c r="C569" s="558" t="s">
        <v>3421</v>
      </c>
      <c r="D569" s="266" t="s">
        <v>3552</v>
      </c>
      <c r="E569" s="310">
        <v>3217</v>
      </c>
      <c r="F569" s="39">
        <v>41799</v>
      </c>
      <c r="G569" s="52">
        <v>3217</v>
      </c>
      <c r="H569" s="322">
        <f t="shared" si="9"/>
        <v>0</v>
      </c>
      <c r="I569" s="266"/>
    </row>
    <row r="570" spans="1:9" x14ac:dyDescent="0.25">
      <c r="A570" s="269"/>
      <c r="B570" s="270" t="s">
        <v>1283</v>
      </c>
      <c r="C570" s="558" t="s">
        <v>3421</v>
      </c>
      <c r="D570" s="266" t="s">
        <v>106</v>
      </c>
      <c r="E570" s="310">
        <v>108852.45</v>
      </c>
      <c r="F570" s="39">
        <v>41807</v>
      </c>
      <c r="G570" s="52">
        <v>108852.45</v>
      </c>
      <c r="H570" s="322">
        <f t="shared" si="9"/>
        <v>0</v>
      </c>
      <c r="I570" s="266"/>
    </row>
    <row r="571" spans="1:9" x14ac:dyDescent="0.25">
      <c r="A571" s="269"/>
      <c r="B571" s="270" t="s">
        <v>1284</v>
      </c>
      <c r="C571" s="558" t="s">
        <v>3421</v>
      </c>
      <c r="D571" s="266" t="s">
        <v>215</v>
      </c>
      <c r="E571" s="310">
        <v>409</v>
      </c>
      <c r="F571" s="39">
        <v>41799</v>
      </c>
      <c r="G571" s="52">
        <v>409</v>
      </c>
      <c r="H571" s="322">
        <f t="shared" si="9"/>
        <v>0</v>
      </c>
      <c r="I571" s="266"/>
    </row>
    <row r="572" spans="1:9" x14ac:dyDescent="0.25">
      <c r="A572" s="269"/>
      <c r="B572" s="270" t="s">
        <v>1285</v>
      </c>
      <c r="C572" s="558" t="s">
        <v>3421</v>
      </c>
      <c r="D572" s="266" t="s">
        <v>188</v>
      </c>
      <c r="E572" s="310">
        <v>8320</v>
      </c>
      <c r="F572" s="39">
        <v>41799</v>
      </c>
      <c r="G572" s="52">
        <v>8320</v>
      </c>
      <c r="H572" s="322">
        <f t="shared" si="9"/>
        <v>0</v>
      </c>
      <c r="I572" s="266"/>
    </row>
    <row r="573" spans="1:9" x14ac:dyDescent="0.25">
      <c r="A573" s="269"/>
      <c r="B573" s="270" t="s">
        <v>1286</v>
      </c>
      <c r="C573" s="558" t="s">
        <v>3421</v>
      </c>
      <c r="D573" s="266" t="s">
        <v>19</v>
      </c>
      <c r="E573" s="310">
        <v>3800</v>
      </c>
      <c r="F573" s="39">
        <v>41799</v>
      </c>
      <c r="G573" s="52">
        <v>3800</v>
      </c>
      <c r="H573" s="322">
        <f t="shared" si="9"/>
        <v>0</v>
      </c>
      <c r="I573" s="266" t="s">
        <v>162</v>
      </c>
    </row>
    <row r="574" spans="1:9" x14ac:dyDescent="0.25">
      <c r="A574" s="269"/>
      <c r="B574" s="270" t="s">
        <v>1287</v>
      </c>
      <c r="C574" s="558" t="s">
        <v>3421</v>
      </c>
      <c r="D574" s="266" t="s">
        <v>74</v>
      </c>
      <c r="E574" s="310">
        <v>5675.5</v>
      </c>
      <c r="F574" s="39">
        <v>41799</v>
      </c>
      <c r="G574" s="52">
        <v>5675.5</v>
      </c>
      <c r="H574" s="322">
        <f t="shared" si="9"/>
        <v>0</v>
      </c>
      <c r="I574" s="266"/>
    </row>
    <row r="575" spans="1:9" x14ac:dyDescent="0.25">
      <c r="A575" s="269"/>
      <c r="B575" s="270" t="s">
        <v>1288</v>
      </c>
      <c r="C575" s="558" t="s">
        <v>3421</v>
      </c>
      <c r="D575" s="273" t="s">
        <v>3129</v>
      </c>
      <c r="E575" s="318">
        <v>0</v>
      </c>
      <c r="F575" s="39"/>
      <c r="G575" s="52"/>
      <c r="H575" s="322">
        <f t="shared" si="9"/>
        <v>0</v>
      </c>
      <c r="I575" s="266" t="s">
        <v>3553</v>
      </c>
    </row>
    <row r="576" spans="1:9" x14ac:dyDescent="0.25">
      <c r="A576" s="269"/>
      <c r="B576" s="270" t="s">
        <v>1289</v>
      </c>
      <c r="C576" s="558" t="s">
        <v>3421</v>
      </c>
      <c r="D576" s="266" t="s">
        <v>22</v>
      </c>
      <c r="E576" s="310">
        <v>3048</v>
      </c>
      <c r="F576" s="39">
        <v>41799</v>
      </c>
      <c r="G576" s="52">
        <v>3048</v>
      </c>
      <c r="H576" s="322">
        <f t="shared" si="9"/>
        <v>0</v>
      </c>
      <c r="I576" s="266"/>
    </row>
    <row r="577" spans="1:9" x14ac:dyDescent="0.25">
      <c r="A577" s="269"/>
      <c r="B577" s="270" t="s">
        <v>1290</v>
      </c>
      <c r="C577" s="558" t="s">
        <v>3421</v>
      </c>
      <c r="D577" s="266" t="s">
        <v>130</v>
      </c>
      <c r="E577" s="310">
        <v>14232</v>
      </c>
      <c r="F577" s="39">
        <v>41803</v>
      </c>
      <c r="G577" s="52">
        <v>14232</v>
      </c>
      <c r="H577" s="322">
        <f t="shared" si="9"/>
        <v>0</v>
      </c>
      <c r="I577" s="266" t="s">
        <v>21</v>
      </c>
    </row>
    <row r="578" spans="1:9" x14ac:dyDescent="0.25">
      <c r="A578" s="269"/>
      <c r="B578" s="270" t="s">
        <v>1291</v>
      </c>
      <c r="C578" s="558" t="s">
        <v>3421</v>
      </c>
      <c r="D578" s="266" t="s">
        <v>137</v>
      </c>
      <c r="E578" s="310">
        <v>5508</v>
      </c>
      <c r="F578" s="39">
        <v>41799</v>
      </c>
      <c r="G578" s="52">
        <v>5508</v>
      </c>
      <c r="H578" s="322">
        <f t="shared" si="9"/>
        <v>0</v>
      </c>
      <c r="I578" s="266" t="s">
        <v>21</v>
      </c>
    </row>
    <row r="579" spans="1:9" x14ac:dyDescent="0.25">
      <c r="A579" s="269"/>
      <c r="B579" s="270" t="s">
        <v>1293</v>
      </c>
      <c r="C579" s="558" t="s">
        <v>3421</v>
      </c>
      <c r="D579" s="266" t="s">
        <v>237</v>
      </c>
      <c r="E579" s="310">
        <v>5921.5</v>
      </c>
      <c r="F579" s="39">
        <v>41799</v>
      </c>
      <c r="G579" s="52">
        <v>5921.5</v>
      </c>
      <c r="H579" s="322">
        <f t="shared" si="9"/>
        <v>0</v>
      </c>
      <c r="I579" s="266" t="s">
        <v>21</v>
      </c>
    </row>
    <row r="580" spans="1:9" x14ac:dyDescent="0.25">
      <c r="A580" s="269"/>
      <c r="B580" s="270" t="s">
        <v>1294</v>
      </c>
      <c r="C580" s="558" t="s">
        <v>3421</v>
      </c>
      <c r="D580" s="266" t="s">
        <v>2976</v>
      </c>
      <c r="E580" s="310">
        <v>34171.5</v>
      </c>
      <c r="F580" s="55" t="s">
        <v>3554</v>
      </c>
      <c r="G580" s="52">
        <v>34171.5</v>
      </c>
      <c r="H580" s="322">
        <f t="shared" si="9"/>
        <v>0</v>
      </c>
      <c r="I580" s="266"/>
    </row>
    <row r="581" spans="1:9" x14ac:dyDescent="0.25">
      <c r="A581" s="269"/>
      <c r="B581" s="270" t="s">
        <v>1295</v>
      </c>
      <c r="C581" s="558" t="s">
        <v>3421</v>
      </c>
      <c r="D581" s="266" t="s">
        <v>96</v>
      </c>
      <c r="E581" s="310">
        <v>77169.600000000006</v>
      </c>
      <c r="F581" s="39">
        <v>41799</v>
      </c>
      <c r="G581" s="52">
        <v>77169.600000000006</v>
      </c>
      <c r="H581" s="322">
        <f t="shared" si="9"/>
        <v>0</v>
      </c>
      <c r="I581" s="266" t="s">
        <v>27</v>
      </c>
    </row>
    <row r="582" spans="1:9" x14ac:dyDescent="0.25">
      <c r="A582" s="269"/>
      <c r="B582" s="270" t="s">
        <v>1296</v>
      </c>
      <c r="C582" s="558" t="s">
        <v>3421</v>
      </c>
      <c r="D582" s="266" t="s">
        <v>366</v>
      </c>
      <c r="E582" s="310">
        <v>2378.1999999999998</v>
      </c>
      <c r="F582" s="39">
        <v>41799</v>
      </c>
      <c r="G582" s="52">
        <v>2378.1999999999998</v>
      </c>
      <c r="H582" s="322">
        <f t="shared" si="9"/>
        <v>0</v>
      </c>
      <c r="I582" s="266" t="s">
        <v>217</v>
      </c>
    </row>
    <row r="583" spans="1:9" x14ac:dyDescent="0.25">
      <c r="A583" s="269"/>
      <c r="B583" s="270" t="s">
        <v>1297</v>
      </c>
      <c r="C583" s="558" t="s">
        <v>3421</v>
      </c>
      <c r="D583" s="266" t="s">
        <v>79</v>
      </c>
      <c r="E583" s="310">
        <v>16161.5</v>
      </c>
      <c r="F583" s="63" t="s">
        <v>3555</v>
      </c>
      <c r="G583" s="52">
        <v>16161.5</v>
      </c>
      <c r="H583" s="322">
        <f t="shared" ref="H583:H646" si="10">E583-G583</f>
        <v>0</v>
      </c>
      <c r="I583" s="266" t="s">
        <v>217</v>
      </c>
    </row>
    <row r="584" spans="1:9" x14ac:dyDescent="0.25">
      <c r="A584" s="269"/>
      <c r="B584" s="270" t="s">
        <v>1298</v>
      </c>
      <c r="C584" s="558" t="s">
        <v>3421</v>
      </c>
      <c r="D584" s="266" t="s">
        <v>652</v>
      </c>
      <c r="E584" s="310">
        <v>6630</v>
      </c>
      <c r="F584" s="39">
        <v>41799</v>
      </c>
      <c r="G584" s="52">
        <v>6630</v>
      </c>
      <c r="H584" s="322">
        <f t="shared" si="10"/>
        <v>0</v>
      </c>
      <c r="I584" s="266"/>
    </row>
    <row r="585" spans="1:9" x14ac:dyDescent="0.25">
      <c r="A585" s="269"/>
      <c r="B585" s="270" t="s">
        <v>1299</v>
      </c>
      <c r="C585" s="558" t="s">
        <v>3421</v>
      </c>
      <c r="D585" s="266" t="s">
        <v>2619</v>
      </c>
      <c r="E585" s="310">
        <v>14236.3</v>
      </c>
      <c r="F585" s="39">
        <v>41800</v>
      </c>
      <c r="G585" s="52">
        <v>14236.3</v>
      </c>
      <c r="H585" s="322">
        <f t="shared" si="10"/>
        <v>0</v>
      </c>
      <c r="I585" s="266" t="s">
        <v>65</v>
      </c>
    </row>
    <row r="586" spans="1:9" x14ac:dyDescent="0.25">
      <c r="A586" s="269"/>
      <c r="B586" s="270" t="s">
        <v>1300</v>
      </c>
      <c r="C586" s="558" t="s">
        <v>3421</v>
      </c>
      <c r="D586" s="266" t="s">
        <v>248</v>
      </c>
      <c r="E586" s="310">
        <v>380</v>
      </c>
      <c r="F586" s="39">
        <v>41799</v>
      </c>
      <c r="G586" s="52">
        <v>380</v>
      </c>
      <c r="H586" s="322">
        <f t="shared" si="10"/>
        <v>0</v>
      </c>
      <c r="I586" s="266" t="s">
        <v>21</v>
      </c>
    </row>
    <row r="587" spans="1:9" x14ac:dyDescent="0.25">
      <c r="A587" s="269"/>
      <c r="B587" s="270" t="s">
        <v>1302</v>
      </c>
      <c r="C587" s="558" t="s">
        <v>3421</v>
      </c>
      <c r="D587" s="266" t="s">
        <v>51</v>
      </c>
      <c r="E587" s="310">
        <v>2420.6</v>
      </c>
      <c r="F587" s="384" t="s">
        <v>3794</v>
      </c>
      <c r="G587" s="52">
        <v>2420.6</v>
      </c>
      <c r="H587" s="322">
        <f t="shared" si="10"/>
        <v>0</v>
      </c>
      <c r="I587" s="266" t="s">
        <v>21</v>
      </c>
    </row>
    <row r="588" spans="1:9" x14ac:dyDescent="0.25">
      <c r="A588" s="269"/>
      <c r="B588" s="270" t="s">
        <v>1304</v>
      </c>
      <c r="C588" s="558" t="s">
        <v>3421</v>
      </c>
      <c r="D588" s="266" t="s">
        <v>233</v>
      </c>
      <c r="E588" s="310">
        <v>1114.2</v>
      </c>
      <c r="F588" s="39">
        <v>41800</v>
      </c>
      <c r="G588" s="64">
        <v>1114.2</v>
      </c>
      <c r="H588" s="322">
        <f t="shared" si="10"/>
        <v>0</v>
      </c>
      <c r="I588" s="266" t="s">
        <v>65</v>
      </c>
    </row>
    <row r="589" spans="1:9" x14ac:dyDescent="0.25">
      <c r="A589" s="269"/>
      <c r="B589" s="270" t="s">
        <v>1305</v>
      </c>
      <c r="C589" s="558" t="s">
        <v>3421</v>
      </c>
      <c r="D589" s="266" t="s">
        <v>80</v>
      </c>
      <c r="E589" s="310">
        <v>2500.4</v>
      </c>
      <c r="F589" s="39">
        <v>41800</v>
      </c>
      <c r="G589" s="64">
        <v>2500.4</v>
      </c>
      <c r="H589" s="322">
        <f t="shared" si="10"/>
        <v>0</v>
      </c>
      <c r="I589" s="266" t="s">
        <v>65</v>
      </c>
    </row>
    <row r="590" spans="1:9" x14ac:dyDescent="0.25">
      <c r="A590" s="269"/>
      <c r="B590" s="270" t="s">
        <v>1307</v>
      </c>
      <c r="C590" s="558" t="s">
        <v>3421</v>
      </c>
      <c r="D590" s="266" t="s">
        <v>99</v>
      </c>
      <c r="E590" s="310">
        <v>1250</v>
      </c>
      <c r="F590" s="39">
        <v>41800</v>
      </c>
      <c r="G590" s="64">
        <v>1250</v>
      </c>
      <c r="H590" s="322">
        <f t="shared" si="10"/>
        <v>0</v>
      </c>
      <c r="I590" s="266" t="s">
        <v>65</v>
      </c>
    </row>
    <row r="591" spans="1:9" x14ac:dyDescent="0.25">
      <c r="A591" s="269"/>
      <c r="B591" s="270" t="s">
        <v>1308</v>
      </c>
      <c r="C591" s="558" t="s">
        <v>3421</v>
      </c>
      <c r="D591" s="266" t="s">
        <v>234</v>
      </c>
      <c r="E591" s="310">
        <v>700</v>
      </c>
      <c r="F591" s="39">
        <v>41800</v>
      </c>
      <c r="G591" s="64">
        <v>700</v>
      </c>
      <c r="H591" s="322">
        <f t="shared" si="10"/>
        <v>0</v>
      </c>
      <c r="I591" s="266" t="s">
        <v>65</v>
      </c>
    </row>
    <row r="592" spans="1:9" x14ac:dyDescent="0.25">
      <c r="A592" s="269"/>
      <c r="B592" s="270" t="s">
        <v>1309</v>
      </c>
      <c r="C592" s="558" t="s">
        <v>3421</v>
      </c>
      <c r="D592" s="266" t="s">
        <v>54</v>
      </c>
      <c r="E592" s="310">
        <v>3628</v>
      </c>
      <c r="F592" s="39">
        <v>41800</v>
      </c>
      <c r="G592" s="64">
        <v>3628</v>
      </c>
      <c r="H592" s="322">
        <f t="shared" si="10"/>
        <v>0</v>
      </c>
      <c r="I592" s="266" t="s">
        <v>65</v>
      </c>
    </row>
    <row r="593" spans="1:9" x14ac:dyDescent="0.25">
      <c r="A593" s="269"/>
      <c r="B593" s="270" t="s">
        <v>1310</v>
      </c>
      <c r="C593" s="558" t="s">
        <v>3421</v>
      </c>
      <c r="D593" s="266" t="s">
        <v>269</v>
      </c>
      <c r="E593" s="310">
        <v>4351.6000000000004</v>
      </c>
      <c r="F593" s="39">
        <v>41799</v>
      </c>
      <c r="G593" s="52">
        <v>4351.6000000000004</v>
      </c>
      <c r="H593" s="322">
        <f t="shared" si="10"/>
        <v>0</v>
      </c>
      <c r="I593" s="266"/>
    </row>
    <row r="594" spans="1:9" x14ac:dyDescent="0.25">
      <c r="A594" s="269"/>
      <c r="B594" s="270" t="s">
        <v>1311</v>
      </c>
      <c r="C594" s="558" t="s">
        <v>3421</v>
      </c>
      <c r="D594" s="266" t="s">
        <v>3486</v>
      </c>
      <c r="E594" s="310">
        <v>2368.8000000000002</v>
      </c>
      <c r="F594" s="42" t="s">
        <v>3727</v>
      </c>
      <c r="G594" s="326">
        <v>2368.8000000000002</v>
      </c>
      <c r="H594" s="322">
        <f t="shared" si="10"/>
        <v>0</v>
      </c>
      <c r="I594" s="266"/>
    </row>
    <row r="595" spans="1:9" x14ac:dyDescent="0.25">
      <c r="A595" s="269"/>
      <c r="B595" s="270" t="s">
        <v>1312</v>
      </c>
      <c r="C595" s="558" t="s">
        <v>3421</v>
      </c>
      <c r="D595" s="266" t="s">
        <v>133</v>
      </c>
      <c r="E595" s="310">
        <v>37412</v>
      </c>
      <c r="F595" s="55" t="s">
        <v>3556</v>
      </c>
      <c r="G595" s="52">
        <v>37412</v>
      </c>
      <c r="H595" s="322">
        <f t="shared" si="10"/>
        <v>0</v>
      </c>
      <c r="I595" s="266"/>
    </row>
    <row r="596" spans="1:9" x14ac:dyDescent="0.25">
      <c r="A596" s="269"/>
      <c r="B596" s="270" t="s">
        <v>1313</v>
      </c>
      <c r="C596" s="558" t="s">
        <v>3421</v>
      </c>
      <c r="D596" s="266" t="s">
        <v>250</v>
      </c>
      <c r="E596" s="310">
        <v>7643.2</v>
      </c>
      <c r="F596" s="39">
        <v>41801</v>
      </c>
      <c r="G596" s="52">
        <v>7643.2</v>
      </c>
      <c r="H596" s="322">
        <f t="shared" si="10"/>
        <v>0</v>
      </c>
      <c r="I596" s="266" t="s">
        <v>162</v>
      </c>
    </row>
    <row r="597" spans="1:9" x14ac:dyDescent="0.25">
      <c r="A597" s="269"/>
      <c r="B597" s="270" t="s">
        <v>1315</v>
      </c>
      <c r="C597" s="558" t="s">
        <v>3421</v>
      </c>
      <c r="D597" s="266" t="s">
        <v>172</v>
      </c>
      <c r="E597" s="310">
        <v>8025.6</v>
      </c>
      <c r="F597" s="39">
        <v>41801</v>
      </c>
      <c r="G597" s="64">
        <v>8025.6</v>
      </c>
      <c r="H597" s="322">
        <f t="shared" si="10"/>
        <v>0</v>
      </c>
      <c r="I597" s="266" t="s">
        <v>162</v>
      </c>
    </row>
    <row r="598" spans="1:9" x14ac:dyDescent="0.25">
      <c r="A598" s="263"/>
      <c r="B598" s="270" t="s">
        <v>1316</v>
      </c>
      <c r="C598" s="558" t="s">
        <v>3421</v>
      </c>
      <c r="D598" s="266" t="s">
        <v>160</v>
      </c>
      <c r="E598" s="310">
        <v>182352.2</v>
      </c>
      <c r="F598" s="42" t="s">
        <v>3557</v>
      </c>
      <c r="G598" s="64">
        <v>182352.2</v>
      </c>
      <c r="H598" s="322">
        <f t="shared" si="10"/>
        <v>0</v>
      </c>
      <c r="I598" s="266" t="s">
        <v>162</v>
      </c>
    </row>
    <row r="599" spans="1:9" x14ac:dyDescent="0.25">
      <c r="A599" s="263"/>
      <c r="B599" s="270" t="s">
        <v>1317</v>
      </c>
      <c r="C599" s="558" t="s">
        <v>3421</v>
      </c>
      <c r="D599" s="266" t="s">
        <v>160</v>
      </c>
      <c r="E599" s="310">
        <v>23133.84</v>
      </c>
      <c r="F599" s="42" t="s">
        <v>3558</v>
      </c>
      <c r="G599" s="64">
        <v>23133.84</v>
      </c>
      <c r="H599" s="322">
        <f t="shared" si="10"/>
        <v>0</v>
      </c>
      <c r="I599" s="266" t="s">
        <v>162</v>
      </c>
    </row>
    <row r="600" spans="1:9" x14ac:dyDescent="0.25">
      <c r="A600" s="332"/>
      <c r="B600" s="270" t="s">
        <v>1319</v>
      </c>
      <c r="C600" s="558" t="s">
        <v>3421</v>
      </c>
      <c r="D600" s="266" t="s">
        <v>175</v>
      </c>
      <c r="E600" s="310">
        <v>12448.2</v>
      </c>
      <c r="F600" s="42" t="s">
        <v>3559</v>
      </c>
      <c r="G600" s="64">
        <v>12448.2</v>
      </c>
      <c r="H600" s="322">
        <f t="shared" si="10"/>
        <v>0</v>
      </c>
      <c r="I600" s="266" t="s">
        <v>162</v>
      </c>
    </row>
    <row r="601" spans="1:9" x14ac:dyDescent="0.25">
      <c r="A601" s="269"/>
      <c r="B601" s="270" t="s">
        <v>1320</v>
      </c>
      <c r="C601" s="558" t="s">
        <v>3421</v>
      </c>
      <c r="D601" s="266" t="s">
        <v>358</v>
      </c>
      <c r="E601" s="310">
        <v>59192.4</v>
      </c>
      <c r="F601" s="39">
        <v>41811</v>
      </c>
      <c r="G601" s="52">
        <v>59192.4</v>
      </c>
      <c r="H601" s="322">
        <f t="shared" si="10"/>
        <v>0</v>
      </c>
      <c r="I601" s="266" t="s">
        <v>162</v>
      </c>
    </row>
    <row r="602" spans="1:9" x14ac:dyDescent="0.25">
      <c r="A602" s="269"/>
      <c r="B602" s="270" t="s">
        <v>1321</v>
      </c>
      <c r="C602" s="558" t="s">
        <v>3421</v>
      </c>
      <c r="D602" s="266" t="s">
        <v>370</v>
      </c>
      <c r="E602" s="310">
        <v>5855</v>
      </c>
      <c r="F602" s="39">
        <v>41801</v>
      </c>
      <c r="G602" s="64">
        <v>5855</v>
      </c>
      <c r="H602" s="322">
        <f t="shared" si="10"/>
        <v>0</v>
      </c>
      <c r="I602" s="266" t="s">
        <v>162</v>
      </c>
    </row>
    <row r="603" spans="1:9" x14ac:dyDescent="0.25">
      <c r="A603" s="269"/>
      <c r="B603" s="270" t="s">
        <v>1322</v>
      </c>
      <c r="C603" s="558" t="s">
        <v>3421</v>
      </c>
      <c r="D603" s="266" t="s">
        <v>269</v>
      </c>
      <c r="E603" s="310">
        <v>3977.3</v>
      </c>
      <c r="F603" s="39">
        <v>41801</v>
      </c>
      <c r="G603" s="64">
        <v>3977.3</v>
      </c>
      <c r="H603" s="322">
        <f t="shared" si="10"/>
        <v>0</v>
      </c>
      <c r="I603" s="266" t="s">
        <v>162</v>
      </c>
    </row>
    <row r="604" spans="1:9" x14ac:dyDescent="0.25">
      <c r="A604" s="269"/>
      <c r="B604" s="270" t="s">
        <v>1323</v>
      </c>
      <c r="C604" s="558" t="s">
        <v>3421</v>
      </c>
      <c r="D604" s="266" t="s">
        <v>565</v>
      </c>
      <c r="E604" s="310">
        <v>8930.1</v>
      </c>
      <c r="F604" s="39">
        <v>41801</v>
      </c>
      <c r="G604" s="64">
        <v>8930.1</v>
      </c>
      <c r="H604" s="322">
        <f t="shared" si="10"/>
        <v>0</v>
      </c>
      <c r="I604" s="266" t="s">
        <v>162</v>
      </c>
    </row>
    <row r="605" spans="1:9" x14ac:dyDescent="0.25">
      <c r="A605" s="269"/>
      <c r="B605" s="270" t="s">
        <v>1324</v>
      </c>
      <c r="C605" s="558" t="s">
        <v>3421</v>
      </c>
      <c r="D605" s="266" t="s">
        <v>168</v>
      </c>
      <c r="E605" s="310">
        <v>19397</v>
      </c>
      <c r="F605" s="43" t="s">
        <v>3747</v>
      </c>
      <c r="G605" s="64">
        <v>19397</v>
      </c>
      <c r="H605" s="322">
        <f t="shared" si="10"/>
        <v>0</v>
      </c>
      <c r="I605" s="266" t="s">
        <v>162</v>
      </c>
    </row>
    <row r="606" spans="1:9" x14ac:dyDescent="0.25">
      <c r="A606" s="269"/>
      <c r="B606" s="270" t="s">
        <v>1326</v>
      </c>
      <c r="C606" s="558" t="s">
        <v>3421</v>
      </c>
      <c r="D606" s="266" t="s">
        <v>168</v>
      </c>
      <c r="E606" s="310">
        <v>12437.5</v>
      </c>
      <c r="F606" s="43" t="s">
        <v>3749</v>
      </c>
      <c r="G606" s="64">
        <v>12437.5</v>
      </c>
      <c r="H606" s="322">
        <f t="shared" si="10"/>
        <v>0</v>
      </c>
      <c r="I606" s="266" t="s">
        <v>162</v>
      </c>
    </row>
    <row r="607" spans="1:9" x14ac:dyDescent="0.25">
      <c r="A607" s="269"/>
      <c r="B607" s="270" t="s">
        <v>1327</v>
      </c>
      <c r="C607" s="558" t="s">
        <v>3421</v>
      </c>
      <c r="D607" s="266" t="s">
        <v>3560</v>
      </c>
      <c r="E607" s="310">
        <v>6770</v>
      </c>
      <c r="F607" s="43" t="s">
        <v>3750</v>
      </c>
      <c r="G607" s="64">
        <v>6770</v>
      </c>
      <c r="H607" s="322">
        <f t="shared" si="10"/>
        <v>0</v>
      </c>
      <c r="I607" s="266" t="s">
        <v>162</v>
      </c>
    </row>
    <row r="608" spans="1:9" x14ac:dyDescent="0.25">
      <c r="A608" s="269"/>
      <c r="B608" s="270" t="s">
        <v>1329</v>
      </c>
      <c r="C608" s="558" t="s">
        <v>3421</v>
      </c>
      <c r="D608" s="266" t="s">
        <v>8</v>
      </c>
      <c r="E608" s="310">
        <v>909.5</v>
      </c>
      <c r="F608" s="39">
        <v>41799</v>
      </c>
      <c r="G608" s="52">
        <v>909.5</v>
      </c>
      <c r="H608" s="322">
        <f t="shared" si="10"/>
        <v>0</v>
      </c>
      <c r="I608" s="266"/>
    </row>
    <row r="609" spans="1:9" x14ac:dyDescent="0.25">
      <c r="A609" s="269"/>
      <c r="B609" s="270" t="s">
        <v>1330</v>
      </c>
      <c r="C609" s="558" t="s">
        <v>3421</v>
      </c>
      <c r="D609" s="266" t="s">
        <v>521</v>
      </c>
      <c r="E609" s="310">
        <v>260.5</v>
      </c>
      <c r="F609" s="39">
        <v>41799</v>
      </c>
      <c r="G609" s="52">
        <v>260.5</v>
      </c>
      <c r="H609" s="322">
        <f t="shared" si="10"/>
        <v>0</v>
      </c>
      <c r="I609" s="266"/>
    </row>
    <row r="610" spans="1:9" x14ac:dyDescent="0.25">
      <c r="A610" s="269"/>
      <c r="B610" s="270" t="s">
        <v>1331</v>
      </c>
      <c r="C610" s="558" t="s">
        <v>3421</v>
      </c>
      <c r="D610" s="266" t="s">
        <v>3333</v>
      </c>
      <c r="E610" s="310">
        <v>36731</v>
      </c>
      <c r="F610" s="39">
        <v>41800</v>
      </c>
      <c r="G610" s="64">
        <v>36731</v>
      </c>
      <c r="H610" s="322">
        <f t="shared" si="10"/>
        <v>0</v>
      </c>
      <c r="I610" s="266" t="s">
        <v>217</v>
      </c>
    </row>
    <row r="611" spans="1:9" x14ac:dyDescent="0.25">
      <c r="A611" s="269"/>
      <c r="B611" s="270" t="s">
        <v>1334</v>
      </c>
      <c r="C611" s="558" t="s">
        <v>3421</v>
      </c>
      <c r="D611" s="266" t="s">
        <v>68</v>
      </c>
      <c r="E611" s="310">
        <v>1852</v>
      </c>
      <c r="F611" s="39">
        <v>41800</v>
      </c>
      <c r="G611" s="64">
        <v>1852</v>
      </c>
      <c r="H611" s="322">
        <f t="shared" si="10"/>
        <v>0</v>
      </c>
      <c r="I611" s="266" t="s">
        <v>217</v>
      </c>
    </row>
    <row r="612" spans="1:9" x14ac:dyDescent="0.25">
      <c r="A612" s="269"/>
      <c r="B612" s="270" t="s">
        <v>1335</v>
      </c>
      <c r="C612" s="558" t="s">
        <v>3421</v>
      </c>
      <c r="D612" s="266" t="s">
        <v>134</v>
      </c>
      <c r="E612" s="310">
        <v>5040</v>
      </c>
      <c r="F612" s="39">
        <v>41800</v>
      </c>
      <c r="G612" s="64">
        <v>5040</v>
      </c>
      <c r="H612" s="322">
        <f t="shared" si="10"/>
        <v>0</v>
      </c>
      <c r="I612" s="266" t="s">
        <v>217</v>
      </c>
    </row>
    <row r="613" spans="1:9" x14ac:dyDescent="0.25">
      <c r="A613" s="269"/>
      <c r="B613" s="270" t="s">
        <v>1336</v>
      </c>
      <c r="C613" s="558" t="s">
        <v>3421</v>
      </c>
      <c r="D613" s="266" t="s">
        <v>14</v>
      </c>
      <c r="E613" s="310">
        <v>7240</v>
      </c>
      <c r="F613" s="39">
        <v>41800</v>
      </c>
      <c r="G613" s="64">
        <v>7240</v>
      </c>
      <c r="H613" s="322">
        <f t="shared" si="10"/>
        <v>0</v>
      </c>
      <c r="I613" s="266" t="s">
        <v>21</v>
      </c>
    </row>
    <row r="614" spans="1:9" x14ac:dyDescent="0.25">
      <c r="A614" s="269"/>
      <c r="B614" s="270" t="s">
        <v>1337</v>
      </c>
      <c r="C614" s="558" t="s">
        <v>3421</v>
      </c>
      <c r="D614" s="266" t="s">
        <v>147</v>
      </c>
      <c r="E614" s="310">
        <v>6438.9</v>
      </c>
      <c r="F614" s="39">
        <v>41800</v>
      </c>
      <c r="G614" s="64">
        <v>6438.9</v>
      </c>
      <c r="H614" s="322">
        <f t="shared" si="10"/>
        <v>0</v>
      </c>
      <c r="I614" s="266" t="s">
        <v>21</v>
      </c>
    </row>
    <row r="615" spans="1:9" x14ac:dyDescent="0.25">
      <c r="A615" s="269"/>
      <c r="B615" s="270" t="s">
        <v>1338</v>
      </c>
      <c r="C615" s="558" t="s">
        <v>3421</v>
      </c>
      <c r="D615" s="266" t="s">
        <v>152</v>
      </c>
      <c r="E615" s="310">
        <v>6323.2</v>
      </c>
      <c r="F615" s="39">
        <v>41800</v>
      </c>
      <c r="G615" s="64">
        <v>6323.2</v>
      </c>
      <c r="H615" s="322">
        <f t="shared" si="10"/>
        <v>0</v>
      </c>
      <c r="I615" s="266" t="s">
        <v>21</v>
      </c>
    </row>
    <row r="616" spans="1:9" x14ac:dyDescent="0.25">
      <c r="A616" s="269"/>
      <c r="B616" s="270" t="s">
        <v>1339</v>
      </c>
      <c r="C616" s="558" t="s">
        <v>3421</v>
      </c>
      <c r="D616" s="266" t="s">
        <v>27</v>
      </c>
      <c r="E616" s="310">
        <v>23952.6</v>
      </c>
      <c r="F616" s="39">
        <v>41800</v>
      </c>
      <c r="G616" s="64">
        <v>23952.6</v>
      </c>
      <c r="H616" s="322">
        <f t="shared" si="10"/>
        <v>0</v>
      </c>
      <c r="I616" s="266" t="s">
        <v>27</v>
      </c>
    </row>
    <row r="617" spans="1:9" x14ac:dyDescent="0.25">
      <c r="A617" s="269"/>
      <c r="B617" s="270" t="s">
        <v>1341</v>
      </c>
      <c r="C617" s="558" t="s">
        <v>3421</v>
      </c>
      <c r="D617" s="266" t="s">
        <v>100</v>
      </c>
      <c r="E617" s="310">
        <v>16243.4</v>
      </c>
      <c r="F617" s="39">
        <v>41800</v>
      </c>
      <c r="G617" s="64">
        <v>16243.4</v>
      </c>
      <c r="H617" s="322">
        <f t="shared" si="10"/>
        <v>0</v>
      </c>
      <c r="I617" s="266" t="s">
        <v>27</v>
      </c>
    </row>
    <row r="618" spans="1:9" x14ac:dyDescent="0.25">
      <c r="A618" s="269"/>
      <c r="B618" s="270" t="s">
        <v>1342</v>
      </c>
      <c r="C618" s="558" t="s">
        <v>3421</v>
      </c>
      <c r="D618" s="266" t="s">
        <v>51</v>
      </c>
      <c r="E618" s="310">
        <v>11369.2</v>
      </c>
      <c r="F618" s="39">
        <v>41800</v>
      </c>
      <c r="G618" s="64">
        <v>11369.2</v>
      </c>
      <c r="H618" s="322">
        <f t="shared" si="10"/>
        <v>0</v>
      </c>
      <c r="I618" s="266" t="s">
        <v>27</v>
      </c>
    </row>
    <row r="619" spans="1:9" x14ac:dyDescent="0.25">
      <c r="A619" s="269"/>
      <c r="B619" s="270" t="s">
        <v>1343</v>
      </c>
      <c r="C619" s="558" t="s">
        <v>3421</v>
      </c>
      <c r="D619" s="266" t="s">
        <v>101</v>
      </c>
      <c r="E619" s="310">
        <v>34409.85</v>
      </c>
      <c r="F619" s="42" t="s">
        <v>3561</v>
      </c>
      <c r="G619" s="52">
        <v>34409.85</v>
      </c>
      <c r="H619" s="322">
        <f t="shared" si="10"/>
        <v>0</v>
      </c>
      <c r="I619" s="266" t="s">
        <v>27</v>
      </c>
    </row>
    <row r="620" spans="1:9" x14ac:dyDescent="0.25">
      <c r="A620" s="269"/>
      <c r="B620" s="270" t="s">
        <v>1344</v>
      </c>
      <c r="C620" s="558" t="s">
        <v>3421</v>
      </c>
      <c r="D620" s="266" t="s">
        <v>88</v>
      </c>
      <c r="E620" s="310">
        <v>3191</v>
      </c>
      <c r="F620" s="39">
        <v>41800</v>
      </c>
      <c r="G620" s="64">
        <v>3191</v>
      </c>
      <c r="H620" s="322">
        <f t="shared" si="10"/>
        <v>0</v>
      </c>
      <c r="I620" s="266" t="s">
        <v>27</v>
      </c>
    </row>
    <row r="621" spans="1:9" x14ac:dyDescent="0.25">
      <c r="A621" s="269"/>
      <c r="B621" s="270" t="s">
        <v>1345</v>
      </c>
      <c r="C621" s="558" t="s">
        <v>3421</v>
      </c>
      <c r="D621" s="266" t="s">
        <v>85</v>
      </c>
      <c r="E621" s="310">
        <v>9821</v>
      </c>
      <c r="F621" s="39">
        <v>41800</v>
      </c>
      <c r="G621" s="64">
        <v>9821</v>
      </c>
      <c r="H621" s="322">
        <f t="shared" si="10"/>
        <v>0</v>
      </c>
      <c r="I621" s="266" t="s">
        <v>27</v>
      </c>
    </row>
    <row r="622" spans="1:9" x14ac:dyDescent="0.25">
      <c r="A622" s="269"/>
      <c r="B622" s="270" t="s">
        <v>1347</v>
      </c>
      <c r="C622" s="558" t="s">
        <v>3421</v>
      </c>
      <c r="D622" s="266" t="s">
        <v>346</v>
      </c>
      <c r="E622" s="310">
        <v>3405.15</v>
      </c>
      <c r="F622" s="39">
        <v>41800</v>
      </c>
      <c r="G622" s="64">
        <v>3405.15</v>
      </c>
      <c r="H622" s="322">
        <f t="shared" si="10"/>
        <v>0</v>
      </c>
      <c r="I622" s="266" t="s">
        <v>27</v>
      </c>
    </row>
    <row r="623" spans="1:9" x14ac:dyDescent="0.25">
      <c r="A623" s="269"/>
      <c r="B623" s="270" t="s">
        <v>1348</v>
      </c>
      <c r="C623" s="558" t="s">
        <v>3421</v>
      </c>
      <c r="D623" s="266" t="s">
        <v>152</v>
      </c>
      <c r="E623" s="310">
        <v>17245.599999999999</v>
      </c>
      <c r="F623" s="39">
        <v>41800</v>
      </c>
      <c r="G623" s="64">
        <v>17245.599999999999</v>
      </c>
      <c r="H623" s="322">
        <f t="shared" si="10"/>
        <v>0</v>
      </c>
      <c r="I623" s="266" t="s">
        <v>27</v>
      </c>
    </row>
    <row r="624" spans="1:9" x14ac:dyDescent="0.25">
      <c r="A624" s="269"/>
      <c r="B624" s="270" t="s">
        <v>1349</v>
      </c>
      <c r="C624" s="558" t="s">
        <v>3421</v>
      </c>
      <c r="D624" s="266" t="s">
        <v>697</v>
      </c>
      <c r="E624" s="310">
        <v>2185.65</v>
      </c>
      <c r="F624" s="39">
        <v>41800</v>
      </c>
      <c r="G624" s="64">
        <v>2185.65</v>
      </c>
      <c r="H624" s="322">
        <f t="shared" si="10"/>
        <v>0</v>
      </c>
      <c r="I624" s="266" t="s">
        <v>27</v>
      </c>
    </row>
    <row r="625" spans="1:9" x14ac:dyDescent="0.25">
      <c r="A625" s="269"/>
      <c r="B625" s="270" t="s">
        <v>1350</v>
      </c>
      <c r="C625" s="558" t="s">
        <v>3421</v>
      </c>
      <c r="D625" s="266" t="s">
        <v>92</v>
      </c>
      <c r="E625" s="310">
        <v>4388.75</v>
      </c>
      <c r="F625" s="39">
        <v>41800</v>
      </c>
      <c r="G625" s="64">
        <v>4388.75</v>
      </c>
      <c r="H625" s="322">
        <f t="shared" si="10"/>
        <v>0</v>
      </c>
      <c r="I625" s="266" t="s">
        <v>27</v>
      </c>
    </row>
    <row r="626" spans="1:9" x14ac:dyDescent="0.25">
      <c r="A626" s="269">
        <v>41800</v>
      </c>
      <c r="B626" s="270" t="s">
        <v>1351</v>
      </c>
      <c r="C626" s="558" t="s">
        <v>3421</v>
      </c>
      <c r="D626" s="266" t="s">
        <v>269</v>
      </c>
      <c r="E626" s="310">
        <v>7181</v>
      </c>
      <c r="F626" s="43" t="s">
        <v>3742</v>
      </c>
      <c r="G626" s="52">
        <v>7181</v>
      </c>
      <c r="H626" s="322">
        <f t="shared" si="10"/>
        <v>0</v>
      </c>
      <c r="I626" s="266"/>
    </row>
    <row r="627" spans="1:9" x14ac:dyDescent="0.25">
      <c r="A627" s="269"/>
      <c r="B627" s="270" t="s">
        <v>1352</v>
      </c>
      <c r="C627" s="558" t="s">
        <v>3421</v>
      </c>
      <c r="D627" s="266" t="s">
        <v>8</v>
      </c>
      <c r="E627" s="310">
        <v>260</v>
      </c>
      <c r="F627" s="39">
        <v>41800</v>
      </c>
      <c r="G627" s="52">
        <v>260</v>
      </c>
      <c r="H627" s="322">
        <f t="shared" si="10"/>
        <v>0</v>
      </c>
      <c r="I627" s="66"/>
    </row>
    <row r="628" spans="1:9" x14ac:dyDescent="0.25">
      <c r="A628" s="269"/>
      <c r="B628" s="270" t="s">
        <v>1354</v>
      </c>
      <c r="C628" s="558" t="s">
        <v>3421</v>
      </c>
      <c r="D628" s="266" t="s">
        <v>28</v>
      </c>
      <c r="E628" s="310">
        <v>11916</v>
      </c>
      <c r="F628" s="39">
        <v>41800</v>
      </c>
      <c r="G628" s="52">
        <v>11916</v>
      </c>
      <c r="H628" s="322">
        <f t="shared" si="10"/>
        <v>0</v>
      </c>
      <c r="I628" s="266"/>
    </row>
    <row r="629" spans="1:9" x14ac:dyDescent="0.25">
      <c r="A629" s="269"/>
      <c r="B629" s="270" t="s">
        <v>1355</v>
      </c>
      <c r="C629" s="558" t="s">
        <v>3421</v>
      </c>
      <c r="D629" s="266" t="s">
        <v>260</v>
      </c>
      <c r="E629" s="310">
        <v>1788</v>
      </c>
      <c r="F629" s="39">
        <v>41800</v>
      </c>
      <c r="G629" s="52">
        <v>1788</v>
      </c>
      <c r="H629" s="322">
        <f t="shared" si="10"/>
        <v>0</v>
      </c>
      <c r="I629" s="266" t="s">
        <v>12</v>
      </c>
    </row>
    <row r="630" spans="1:9" x14ac:dyDescent="0.25">
      <c r="A630" s="269"/>
      <c r="B630" s="270" t="s">
        <v>1357</v>
      </c>
      <c r="C630" s="558" t="s">
        <v>3421</v>
      </c>
      <c r="D630" s="266" t="s">
        <v>11</v>
      </c>
      <c r="E630" s="310">
        <v>29257.5</v>
      </c>
      <c r="F630" s="536"/>
      <c r="G630" s="506"/>
      <c r="H630" s="322">
        <f t="shared" si="10"/>
        <v>29257.5</v>
      </c>
      <c r="I630" s="66" t="s">
        <v>65</v>
      </c>
    </row>
    <row r="631" spans="1:9" x14ac:dyDescent="0.25">
      <c r="A631" s="269"/>
      <c r="B631" s="270" t="s">
        <v>1360</v>
      </c>
      <c r="C631" s="558" t="s">
        <v>3421</v>
      </c>
      <c r="D631" s="266" t="s">
        <v>49</v>
      </c>
      <c r="E631" s="310">
        <v>699.5</v>
      </c>
      <c r="F631" s="39">
        <v>41800</v>
      </c>
      <c r="G631" s="52">
        <v>699.5</v>
      </c>
      <c r="H631" s="322">
        <f t="shared" si="10"/>
        <v>0</v>
      </c>
      <c r="I631" s="266"/>
    </row>
    <row r="632" spans="1:9" x14ac:dyDescent="0.25">
      <c r="A632" s="269"/>
      <c r="B632" s="270" t="s">
        <v>1361</v>
      </c>
      <c r="C632" s="558" t="s">
        <v>3421</v>
      </c>
      <c r="D632" s="266" t="s">
        <v>137</v>
      </c>
      <c r="E632" s="310">
        <v>2756</v>
      </c>
      <c r="F632" s="39">
        <v>41800</v>
      </c>
      <c r="G632" s="52">
        <v>2756</v>
      </c>
      <c r="H632" s="322">
        <f t="shared" si="10"/>
        <v>0</v>
      </c>
      <c r="I632" s="266"/>
    </row>
    <row r="633" spans="1:9" x14ac:dyDescent="0.25">
      <c r="A633" s="269"/>
      <c r="B633" s="270" t="s">
        <v>1362</v>
      </c>
      <c r="C633" s="558" t="s">
        <v>3421</v>
      </c>
      <c r="D633" s="266" t="s">
        <v>62</v>
      </c>
      <c r="E633" s="310">
        <v>10240</v>
      </c>
      <c r="F633" s="39">
        <v>41801</v>
      </c>
      <c r="G633" s="355">
        <v>10240</v>
      </c>
      <c r="H633" s="322">
        <f t="shared" si="10"/>
        <v>0</v>
      </c>
      <c r="I633" s="266" t="s">
        <v>3443</v>
      </c>
    </row>
    <row r="634" spans="1:9" x14ac:dyDescent="0.25">
      <c r="A634" s="269"/>
      <c r="B634" s="270" t="s">
        <v>1364</v>
      </c>
      <c r="C634" s="558" t="s">
        <v>3421</v>
      </c>
      <c r="D634" s="266" t="s">
        <v>74</v>
      </c>
      <c r="E634" s="310">
        <v>1877</v>
      </c>
      <c r="F634" s="39">
        <v>41800</v>
      </c>
      <c r="G634" s="52">
        <v>1877</v>
      </c>
      <c r="H634" s="322">
        <f t="shared" si="10"/>
        <v>0</v>
      </c>
      <c r="I634" s="266"/>
    </row>
    <row r="635" spans="1:9" x14ac:dyDescent="0.25">
      <c r="A635" s="269"/>
      <c r="B635" s="270" t="s">
        <v>1365</v>
      </c>
      <c r="C635" s="558" t="s">
        <v>3421</v>
      </c>
      <c r="D635" s="266" t="s">
        <v>518</v>
      </c>
      <c r="E635" s="310">
        <v>952</v>
      </c>
      <c r="F635" s="39">
        <v>41800</v>
      </c>
      <c r="G635" s="52">
        <v>952</v>
      </c>
      <c r="H635" s="322">
        <f t="shared" si="10"/>
        <v>0</v>
      </c>
      <c r="I635" s="266"/>
    </row>
    <row r="636" spans="1:9" x14ac:dyDescent="0.25">
      <c r="A636" s="269"/>
      <c r="B636" s="270" t="s">
        <v>1367</v>
      </c>
      <c r="C636" s="558" t="s">
        <v>3421</v>
      </c>
      <c r="D636" s="266" t="s">
        <v>16</v>
      </c>
      <c r="E636" s="310">
        <v>28640</v>
      </c>
      <c r="F636" s="39">
        <v>41816</v>
      </c>
      <c r="G636" s="52">
        <v>28640</v>
      </c>
      <c r="H636" s="322">
        <f t="shared" si="10"/>
        <v>0</v>
      </c>
      <c r="I636" s="266" t="s">
        <v>21</v>
      </c>
    </row>
    <row r="637" spans="1:9" x14ac:dyDescent="0.25">
      <c r="A637" s="269"/>
      <c r="B637" s="270" t="s">
        <v>1368</v>
      </c>
      <c r="C637" s="558" t="s">
        <v>3421</v>
      </c>
      <c r="D637" s="266" t="s">
        <v>338</v>
      </c>
      <c r="E637" s="310">
        <v>626</v>
      </c>
      <c r="F637" s="39">
        <v>41800</v>
      </c>
      <c r="G637" s="52">
        <v>626</v>
      </c>
      <c r="H637" s="322">
        <f t="shared" si="10"/>
        <v>0</v>
      </c>
      <c r="I637" s="266"/>
    </row>
    <row r="638" spans="1:9" x14ac:dyDescent="0.25">
      <c r="A638" s="269"/>
      <c r="B638" s="270" t="s">
        <v>1370</v>
      </c>
      <c r="C638" s="558" t="s">
        <v>3421</v>
      </c>
      <c r="D638" s="266" t="s">
        <v>136</v>
      </c>
      <c r="E638" s="310">
        <v>939.4</v>
      </c>
      <c r="F638" s="39">
        <v>41800</v>
      </c>
      <c r="G638" s="52">
        <v>939.4</v>
      </c>
      <c r="H638" s="322">
        <f t="shared" si="10"/>
        <v>0</v>
      </c>
      <c r="I638" s="266"/>
    </row>
    <row r="639" spans="1:9" x14ac:dyDescent="0.25">
      <c r="A639" s="269"/>
      <c r="B639" s="270" t="s">
        <v>1371</v>
      </c>
      <c r="C639" s="558" t="s">
        <v>3421</v>
      </c>
      <c r="D639" s="266" t="s">
        <v>34</v>
      </c>
      <c r="E639" s="310">
        <v>2193</v>
      </c>
      <c r="F639" s="43" t="s">
        <v>3740</v>
      </c>
      <c r="G639" s="52">
        <v>2193</v>
      </c>
      <c r="H639" s="322">
        <f t="shared" si="10"/>
        <v>0</v>
      </c>
      <c r="I639" s="266" t="s">
        <v>30</v>
      </c>
    </row>
    <row r="640" spans="1:9" x14ac:dyDescent="0.25">
      <c r="A640" s="269"/>
      <c r="B640" s="270" t="s">
        <v>1373</v>
      </c>
      <c r="C640" s="558" t="s">
        <v>3421</v>
      </c>
      <c r="D640" s="266" t="s">
        <v>123</v>
      </c>
      <c r="E640" s="310">
        <v>3820</v>
      </c>
      <c r="F640" s="39">
        <v>41802</v>
      </c>
      <c r="G640" s="52">
        <v>3820</v>
      </c>
      <c r="H640" s="322">
        <f t="shared" si="10"/>
        <v>0</v>
      </c>
      <c r="I640" s="266"/>
    </row>
    <row r="641" spans="1:9" x14ac:dyDescent="0.25">
      <c r="A641" s="269"/>
      <c r="B641" s="270" t="s">
        <v>1374</v>
      </c>
      <c r="C641" s="558" t="s">
        <v>3421</v>
      </c>
      <c r="D641" s="266" t="s">
        <v>55</v>
      </c>
      <c r="E641" s="310">
        <v>9363</v>
      </c>
      <c r="F641" s="39">
        <v>41800</v>
      </c>
      <c r="G641" s="52">
        <v>9363</v>
      </c>
      <c r="H641" s="322">
        <f t="shared" si="10"/>
        <v>0</v>
      </c>
      <c r="I641" s="266"/>
    </row>
    <row r="642" spans="1:9" x14ac:dyDescent="0.25">
      <c r="A642" s="269"/>
      <c r="B642" s="270" t="s">
        <v>1376</v>
      </c>
      <c r="C642" s="558" t="s">
        <v>3421</v>
      </c>
      <c r="D642" s="266" t="s">
        <v>2427</v>
      </c>
      <c r="E642" s="310">
        <v>3084</v>
      </c>
      <c r="F642" s="43" t="s">
        <v>3738</v>
      </c>
      <c r="G642" s="52">
        <v>3084</v>
      </c>
      <c r="H642" s="322">
        <f t="shared" si="10"/>
        <v>0</v>
      </c>
      <c r="I642" s="266"/>
    </row>
    <row r="643" spans="1:9" x14ac:dyDescent="0.25">
      <c r="A643" s="269"/>
      <c r="B643" s="270" t="s">
        <v>1377</v>
      </c>
      <c r="C643" s="558" t="s">
        <v>3421</v>
      </c>
      <c r="D643" s="266" t="s">
        <v>35</v>
      </c>
      <c r="E643" s="310">
        <v>5699</v>
      </c>
      <c r="F643" s="55" t="s">
        <v>3562</v>
      </c>
      <c r="G643" s="52">
        <v>5699</v>
      </c>
      <c r="H643" s="322">
        <f t="shared" si="10"/>
        <v>0</v>
      </c>
      <c r="I643" s="266" t="s">
        <v>30</v>
      </c>
    </row>
    <row r="644" spans="1:9" x14ac:dyDescent="0.25">
      <c r="A644" s="269"/>
      <c r="B644" s="270" t="s">
        <v>1378</v>
      </c>
      <c r="C644" s="558" t="s">
        <v>3421</v>
      </c>
      <c r="D644" s="266" t="s">
        <v>66</v>
      </c>
      <c r="E644" s="310">
        <v>1600</v>
      </c>
      <c r="F644" s="39">
        <v>41801</v>
      </c>
      <c r="G644" s="52">
        <v>1600</v>
      </c>
      <c r="H644" s="322">
        <f t="shared" si="10"/>
        <v>0</v>
      </c>
      <c r="I644" s="266" t="s">
        <v>2867</v>
      </c>
    </row>
    <row r="645" spans="1:9" x14ac:dyDescent="0.25">
      <c r="A645" s="269"/>
      <c r="B645" s="270" t="s">
        <v>1379</v>
      </c>
      <c r="C645" s="558" t="s">
        <v>3421</v>
      </c>
      <c r="D645" s="266" t="s">
        <v>8</v>
      </c>
      <c r="E645" s="310">
        <v>1108</v>
      </c>
      <c r="F645" s="39">
        <v>41800</v>
      </c>
      <c r="G645" s="52">
        <v>1108</v>
      </c>
      <c r="H645" s="322">
        <f t="shared" si="10"/>
        <v>0</v>
      </c>
      <c r="I645" s="266"/>
    </row>
    <row r="646" spans="1:9" x14ac:dyDescent="0.25">
      <c r="A646" s="269"/>
      <c r="B646" s="270" t="s">
        <v>1380</v>
      </c>
      <c r="C646" s="558" t="s">
        <v>3421</v>
      </c>
      <c r="D646" s="266" t="s">
        <v>29</v>
      </c>
      <c r="E646" s="310">
        <v>2981.5</v>
      </c>
      <c r="F646" s="39">
        <v>41800</v>
      </c>
      <c r="G646" s="52">
        <v>2981.5</v>
      </c>
      <c r="H646" s="322">
        <f t="shared" si="10"/>
        <v>0</v>
      </c>
      <c r="I646" s="266" t="s">
        <v>30</v>
      </c>
    </row>
    <row r="647" spans="1:9" x14ac:dyDescent="0.25">
      <c r="A647" s="269"/>
      <c r="B647" s="270" t="s">
        <v>1382</v>
      </c>
      <c r="C647" s="558" t="s">
        <v>3421</v>
      </c>
      <c r="D647" s="266" t="s">
        <v>66</v>
      </c>
      <c r="E647" s="310">
        <v>1733</v>
      </c>
      <c r="F647" s="39">
        <v>41801</v>
      </c>
      <c r="G647" s="52">
        <v>1733</v>
      </c>
      <c r="H647" s="322">
        <f t="shared" ref="H647:H710" si="11">E647-G647</f>
        <v>0</v>
      </c>
      <c r="I647" s="266" t="s">
        <v>217</v>
      </c>
    </row>
    <row r="648" spans="1:9" x14ac:dyDescent="0.25">
      <c r="A648" s="269"/>
      <c r="B648" s="270" t="s">
        <v>1383</v>
      </c>
      <c r="C648" s="558" t="s">
        <v>3421</v>
      </c>
      <c r="D648" s="266" t="s">
        <v>47</v>
      </c>
      <c r="E648" s="310">
        <v>3451</v>
      </c>
      <c r="F648" s="39">
        <v>41800</v>
      </c>
      <c r="G648" s="52">
        <v>3451</v>
      </c>
      <c r="H648" s="322">
        <f t="shared" si="11"/>
        <v>0</v>
      </c>
      <c r="I648" s="266" t="s">
        <v>30</v>
      </c>
    </row>
    <row r="649" spans="1:9" x14ac:dyDescent="0.25">
      <c r="A649" s="269"/>
      <c r="B649" s="270" t="s">
        <v>1384</v>
      </c>
      <c r="C649" s="558" t="s">
        <v>3421</v>
      </c>
      <c r="D649" s="266" t="s">
        <v>20</v>
      </c>
      <c r="E649" s="310">
        <v>6880</v>
      </c>
      <c r="F649" s="39">
        <v>41801</v>
      </c>
      <c r="G649" s="52">
        <v>6880</v>
      </c>
      <c r="H649" s="322">
        <f t="shared" si="11"/>
        <v>0</v>
      </c>
      <c r="I649" s="266" t="s">
        <v>2867</v>
      </c>
    </row>
    <row r="650" spans="1:9" x14ac:dyDescent="0.25">
      <c r="A650" s="269"/>
      <c r="B650" s="270" t="s">
        <v>1386</v>
      </c>
      <c r="C650" s="558" t="s">
        <v>3421</v>
      </c>
      <c r="D650" s="266" t="s">
        <v>8</v>
      </c>
      <c r="E650" s="310">
        <v>400</v>
      </c>
      <c r="F650" s="39">
        <v>41800</v>
      </c>
      <c r="G650" s="52">
        <v>400</v>
      </c>
      <c r="H650" s="322">
        <f t="shared" si="11"/>
        <v>0</v>
      </c>
      <c r="I650" s="266"/>
    </row>
    <row r="651" spans="1:9" x14ac:dyDescent="0.25">
      <c r="A651" s="269"/>
      <c r="B651" s="270" t="s">
        <v>1387</v>
      </c>
      <c r="C651" s="558" t="s">
        <v>3421</v>
      </c>
      <c r="D651" s="266" t="s">
        <v>48</v>
      </c>
      <c r="E651" s="310">
        <v>476</v>
      </c>
      <c r="F651" s="39">
        <v>41801</v>
      </c>
      <c r="G651" s="52">
        <v>476</v>
      </c>
      <c r="H651" s="322">
        <f t="shared" si="11"/>
        <v>0</v>
      </c>
      <c r="I651" s="266" t="s">
        <v>217</v>
      </c>
    </row>
    <row r="652" spans="1:9" x14ac:dyDescent="0.25">
      <c r="A652" s="269"/>
      <c r="B652" s="270" t="s">
        <v>1388</v>
      </c>
      <c r="C652" s="558" t="s">
        <v>3421</v>
      </c>
      <c r="D652" s="266" t="s">
        <v>67</v>
      </c>
      <c r="E652" s="310">
        <v>686</v>
      </c>
      <c r="F652" s="39">
        <v>41801</v>
      </c>
      <c r="G652" s="52">
        <v>686</v>
      </c>
      <c r="H652" s="322">
        <f t="shared" si="11"/>
        <v>0</v>
      </c>
      <c r="I652" s="266" t="s">
        <v>217</v>
      </c>
    </row>
    <row r="653" spans="1:9" x14ac:dyDescent="0.25">
      <c r="A653" s="269"/>
      <c r="B653" s="270" t="s">
        <v>1390</v>
      </c>
      <c r="C653" s="558" t="s">
        <v>3421</v>
      </c>
      <c r="D653" s="266" t="s">
        <v>257</v>
      </c>
      <c r="E653" s="310">
        <v>15697</v>
      </c>
      <c r="F653" s="39">
        <v>41801</v>
      </c>
      <c r="G653" s="52">
        <v>15697</v>
      </c>
      <c r="H653" s="322">
        <f t="shared" si="11"/>
        <v>0</v>
      </c>
      <c r="I653" s="266" t="s">
        <v>217</v>
      </c>
    </row>
    <row r="654" spans="1:9" x14ac:dyDescent="0.25">
      <c r="A654" s="269"/>
      <c r="B654" s="270" t="s">
        <v>1391</v>
      </c>
      <c r="C654" s="558" t="s">
        <v>3421</v>
      </c>
      <c r="D654" s="266" t="s">
        <v>1793</v>
      </c>
      <c r="E654" s="310">
        <v>1046</v>
      </c>
      <c r="F654" s="39">
        <v>41800</v>
      </c>
      <c r="G654" s="52">
        <v>1046</v>
      </c>
      <c r="H654" s="322">
        <f t="shared" si="11"/>
        <v>0</v>
      </c>
      <c r="I654" s="266" t="s">
        <v>30</v>
      </c>
    </row>
    <row r="655" spans="1:9" x14ac:dyDescent="0.25">
      <c r="A655" s="269"/>
      <c r="B655" s="270" t="s">
        <v>1392</v>
      </c>
      <c r="C655" s="558" t="s">
        <v>3421</v>
      </c>
      <c r="D655" s="266" t="s">
        <v>8</v>
      </c>
      <c r="E655" s="310">
        <v>405</v>
      </c>
      <c r="F655" s="39">
        <v>41800</v>
      </c>
      <c r="G655" s="52">
        <v>405</v>
      </c>
      <c r="H655" s="322">
        <f t="shared" si="11"/>
        <v>0</v>
      </c>
      <c r="I655" s="266"/>
    </row>
    <row r="656" spans="1:9" x14ac:dyDescent="0.25">
      <c r="A656" s="269"/>
      <c r="B656" s="270" t="s">
        <v>1394</v>
      </c>
      <c r="C656" s="558" t="s">
        <v>3421</v>
      </c>
      <c r="D656" s="266" t="s">
        <v>32</v>
      </c>
      <c r="E656" s="310">
        <v>7894.8</v>
      </c>
      <c r="F656" s="39">
        <v>41800</v>
      </c>
      <c r="G656" s="52">
        <v>7894.8</v>
      </c>
      <c r="H656" s="322">
        <f t="shared" si="11"/>
        <v>0</v>
      </c>
      <c r="I656" s="266" t="s">
        <v>30</v>
      </c>
    </row>
    <row r="657" spans="1:9" x14ac:dyDescent="0.25">
      <c r="A657" s="269"/>
      <c r="B657" s="270" t="s">
        <v>1396</v>
      </c>
      <c r="C657" s="558" t="s">
        <v>3421</v>
      </c>
      <c r="D657" s="266" t="s">
        <v>36</v>
      </c>
      <c r="E657" s="310">
        <v>12000</v>
      </c>
      <c r="F657" s="63" t="s">
        <v>3563</v>
      </c>
      <c r="G657" s="52">
        <v>12000</v>
      </c>
      <c r="H657" s="322">
        <f t="shared" si="11"/>
        <v>0</v>
      </c>
      <c r="I657" s="266" t="s">
        <v>217</v>
      </c>
    </row>
    <row r="658" spans="1:9" x14ac:dyDescent="0.25">
      <c r="A658" s="269"/>
      <c r="B658" s="270" t="s">
        <v>1399</v>
      </c>
      <c r="C658" s="558" t="s">
        <v>3421</v>
      </c>
      <c r="D658" s="266" t="s">
        <v>215</v>
      </c>
      <c r="E658" s="310">
        <v>423</v>
      </c>
      <c r="F658" s="39">
        <v>41800</v>
      </c>
      <c r="G658" s="52">
        <v>423</v>
      </c>
      <c r="H658" s="322">
        <f t="shared" si="11"/>
        <v>0</v>
      </c>
      <c r="I658" s="266"/>
    </row>
    <row r="659" spans="1:9" x14ac:dyDescent="0.25">
      <c r="A659" s="269"/>
      <c r="B659" s="270" t="s">
        <v>1400</v>
      </c>
      <c r="C659" s="558" t="s">
        <v>3421</v>
      </c>
      <c r="D659" s="266" t="s">
        <v>124</v>
      </c>
      <c r="E659" s="310">
        <v>4811</v>
      </c>
      <c r="F659" s="39">
        <v>41800</v>
      </c>
      <c r="G659" s="52">
        <v>4811</v>
      </c>
      <c r="H659" s="322">
        <f t="shared" si="11"/>
        <v>0</v>
      </c>
      <c r="I659" s="266" t="s">
        <v>30</v>
      </c>
    </row>
    <row r="660" spans="1:9" x14ac:dyDescent="0.25">
      <c r="A660" s="269"/>
      <c r="B660" s="270" t="s">
        <v>1401</v>
      </c>
      <c r="C660" s="558" t="s">
        <v>3421</v>
      </c>
      <c r="D660" s="266" t="s">
        <v>304</v>
      </c>
      <c r="E660" s="310">
        <v>19016</v>
      </c>
      <c r="F660" s="39">
        <v>41800</v>
      </c>
      <c r="G660" s="52">
        <v>19016</v>
      </c>
      <c r="H660" s="322">
        <f t="shared" si="11"/>
        <v>0</v>
      </c>
      <c r="I660" s="266" t="s">
        <v>30</v>
      </c>
    </row>
    <row r="661" spans="1:9" x14ac:dyDescent="0.25">
      <c r="A661" s="269"/>
      <c r="B661" s="270" t="s">
        <v>1402</v>
      </c>
      <c r="C661" s="558" t="s">
        <v>3421</v>
      </c>
      <c r="D661" s="266" t="s">
        <v>652</v>
      </c>
      <c r="E661" s="310">
        <v>10020.5</v>
      </c>
      <c r="F661" s="39">
        <v>41800</v>
      </c>
      <c r="G661" s="52">
        <v>10020.5</v>
      </c>
      <c r="H661" s="322">
        <f t="shared" si="11"/>
        <v>0</v>
      </c>
      <c r="I661" s="266"/>
    </row>
    <row r="662" spans="1:9" x14ac:dyDescent="0.25">
      <c r="A662" s="269"/>
      <c r="B662" s="270" t="s">
        <v>1404</v>
      </c>
      <c r="C662" s="558" t="s">
        <v>3421</v>
      </c>
      <c r="D662" s="266" t="s">
        <v>54</v>
      </c>
      <c r="E662" s="310">
        <v>40526.5</v>
      </c>
      <c r="F662" s="39">
        <v>41800</v>
      </c>
      <c r="G662" s="52">
        <v>40526.5</v>
      </c>
      <c r="H662" s="322">
        <f t="shared" si="11"/>
        <v>0</v>
      </c>
      <c r="I662" s="266" t="s">
        <v>12</v>
      </c>
    </row>
    <row r="663" spans="1:9" x14ac:dyDescent="0.25">
      <c r="A663" s="269"/>
      <c r="B663" s="270" t="s">
        <v>1405</v>
      </c>
      <c r="C663" s="558" t="s">
        <v>3421</v>
      </c>
      <c r="D663" s="266" t="s">
        <v>59</v>
      </c>
      <c r="E663" s="310">
        <v>20978</v>
      </c>
      <c r="F663" s="42" t="s">
        <v>3564</v>
      </c>
      <c r="G663" s="52">
        <v>20978</v>
      </c>
      <c r="H663" s="322">
        <f t="shared" si="11"/>
        <v>0</v>
      </c>
      <c r="I663" s="266"/>
    </row>
    <row r="664" spans="1:9" x14ac:dyDescent="0.25">
      <c r="A664" s="269"/>
      <c r="B664" s="270" t="s">
        <v>1406</v>
      </c>
      <c r="C664" s="558" t="s">
        <v>3421</v>
      </c>
      <c r="D664" s="266" t="s">
        <v>22</v>
      </c>
      <c r="E664" s="310">
        <v>4605</v>
      </c>
      <c r="F664" s="43" t="s">
        <v>3739</v>
      </c>
      <c r="G664" s="52">
        <v>4605</v>
      </c>
      <c r="H664" s="322">
        <f t="shared" si="11"/>
        <v>0</v>
      </c>
      <c r="I664" s="266"/>
    </row>
    <row r="665" spans="1:9" x14ac:dyDescent="0.25">
      <c r="A665" s="263"/>
      <c r="B665" s="270" t="s">
        <v>1407</v>
      </c>
      <c r="C665" s="558" t="s">
        <v>3421</v>
      </c>
      <c r="D665" s="266" t="s">
        <v>51</v>
      </c>
      <c r="E665" s="310">
        <v>897.5</v>
      </c>
      <c r="F665" s="39">
        <v>41800</v>
      </c>
      <c r="G665" s="52">
        <v>897.5</v>
      </c>
      <c r="H665" s="322">
        <f t="shared" si="11"/>
        <v>0</v>
      </c>
      <c r="I665" s="266"/>
    </row>
    <row r="666" spans="1:9" x14ac:dyDescent="0.25">
      <c r="A666" s="263"/>
      <c r="B666" s="270" t="s">
        <v>1409</v>
      </c>
      <c r="C666" s="558" t="s">
        <v>3421</v>
      </c>
      <c r="D666" s="266" t="s">
        <v>130</v>
      </c>
      <c r="E666" s="310">
        <v>5361</v>
      </c>
      <c r="F666" s="39">
        <v>41804</v>
      </c>
      <c r="G666" s="52">
        <v>5361</v>
      </c>
      <c r="H666" s="322">
        <f t="shared" si="11"/>
        <v>0</v>
      </c>
      <c r="I666" s="266" t="s">
        <v>21</v>
      </c>
    </row>
    <row r="667" spans="1:9" x14ac:dyDescent="0.25">
      <c r="A667" s="263"/>
      <c r="B667" s="270" t="s">
        <v>1411</v>
      </c>
      <c r="C667" s="558" t="s">
        <v>3421</v>
      </c>
      <c r="D667" s="266" t="s">
        <v>188</v>
      </c>
      <c r="E667" s="310">
        <v>4570</v>
      </c>
      <c r="F667" s="39">
        <v>41800</v>
      </c>
      <c r="G667" s="52">
        <v>4570</v>
      </c>
      <c r="H667" s="322">
        <f t="shared" si="11"/>
        <v>0</v>
      </c>
      <c r="I667" s="266" t="s">
        <v>21</v>
      </c>
    </row>
    <row r="668" spans="1:9" x14ac:dyDescent="0.25">
      <c r="A668" s="269"/>
      <c r="B668" s="270" t="s">
        <v>1412</v>
      </c>
      <c r="C668" s="558" t="s">
        <v>3421</v>
      </c>
      <c r="D668" s="266" t="s">
        <v>366</v>
      </c>
      <c r="E668" s="310">
        <v>2322</v>
      </c>
      <c r="F668" s="39">
        <v>41800</v>
      </c>
      <c r="G668" s="52">
        <v>2322</v>
      </c>
      <c r="H668" s="322">
        <f t="shared" si="11"/>
        <v>0</v>
      </c>
      <c r="I668" s="266" t="s">
        <v>21</v>
      </c>
    </row>
    <row r="669" spans="1:9" x14ac:dyDescent="0.25">
      <c r="A669" s="269"/>
      <c r="B669" s="270" t="s">
        <v>1413</v>
      </c>
      <c r="C669" s="558" t="s">
        <v>3421</v>
      </c>
      <c r="D669" s="266" t="s">
        <v>68</v>
      </c>
      <c r="E669" s="310">
        <v>2887</v>
      </c>
      <c r="F669" s="39">
        <v>41800</v>
      </c>
      <c r="G669" s="52">
        <v>2887</v>
      </c>
      <c r="H669" s="322">
        <f t="shared" si="11"/>
        <v>0</v>
      </c>
      <c r="I669" s="266" t="s">
        <v>65</v>
      </c>
    </row>
    <row r="670" spans="1:9" x14ac:dyDescent="0.25">
      <c r="A670" s="269"/>
      <c r="B670" s="270" t="s">
        <v>1414</v>
      </c>
      <c r="C670" s="558" t="s">
        <v>3421</v>
      </c>
      <c r="D670" s="266" t="s">
        <v>22</v>
      </c>
      <c r="E670" s="310">
        <v>1689</v>
      </c>
      <c r="F670" s="39">
        <v>41800</v>
      </c>
      <c r="G670" s="52">
        <v>1689</v>
      </c>
      <c r="H670" s="322">
        <f t="shared" si="11"/>
        <v>0</v>
      </c>
      <c r="I670" s="266"/>
    </row>
    <row r="671" spans="1:9" x14ac:dyDescent="0.25">
      <c r="A671" s="269"/>
      <c r="B671" s="270" t="s">
        <v>1416</v>
      </c>
      <c r="C671" s="558" t="s">
        <v>3421</v>
      </c>
      <c r="D671" s="266" t="s">
        <v>3136</v>
      </c>
      <c r="E671" s="310">
        <v>15670</v>
      </c>
      <c r="F671" s="39">
        <v>41800</v>
      </c>
      <c r="G671" s="52">
        <v>15670</v>
      </c>
      <c r="H671" s="322">
        <f t="shared" si="11"/>
        <v>0</v>
      </c>
      <c r="I671" s="266" t="s">
        <v>65</v>
      </c>
    </row>
    <row r="672" spans="1:9" x14ac:dyDescent="0.25">
      <c r="A672" s="269"/>
      <c r="B672" s="270" t="s">
        <v>1418</v>
      </c>
      <c r="C672" s="558" t="s">
        <v>3421</v>
      </c>
      <c r="D672" s="273" t="s">
        <v>3129</v>
      </c>
      <c r="E672" s="318">
        <v>0</v>
      </c>
      <c r="F672" s="39"/>
      <c r="G672" s="52"/>
      <c r="H672" s="322">
        <f t="shared" si="11"/>
        <v>0</v>
      </c>
      <c r="I672" s="266" t="s">
        <v>3565</v>
      </c>
    </row>
    <row r="673" spans="1:9" x14ac:dyDescent="0.25">
      <c r="A673" s="269"/>
      <c r="B673" s="270" t="s">
        <v>1419</v>
      </c>
      <c r="C673" s="558" t="s">
        <v>3421</v>
      </c>
      <c r="D673" s="266" t="s">
        <v>74</v>
      </c>
      <c r="E673" s="310">
        <v>707</v>
      </c>
      <c r="F673" s="39">
        <v>41800</v>
      </c>
      <c r="G673" s="52">
        <v>707</v>
      </c>
      <c r="H673" s="322">
        <f t="shared" si="11"/>
        <v>0</v>
      </c>
      <c r="I673" s="266"/>
    </row>
    <row r="674" spans="1:9" x14ac:dyDescent="0.25">
      <c r="A674" s="269"/>
      <c r="B674" s="270" t="s">
        <v>1420</v>
      </c>
      <c r="C674" s="558" t="s">
        <v>3421</v>
      </c>
      <c r="D674" s="266" t="s">
        <v>180</v>
      </c>
      <c r="E674" s="310">
        <v>35661</v>
      </c>
      <c r="F674" s="55" t="s">
        <v>3566</v>
      </c>
      <c r="G674" s="52">
        <v>35661</v>
      </c>
      <c r="H674" s="322">
        <f t="shared" si="11"/>
        <v>0</v>
      </c>
      <c r="I674" s="266" t="s">
        <v>65</v>
      </c>
    </row>
    <row r="675" spans="1:9" x14ac:dyDescent="0.25">
      <c r="A675" s="269"/>
      <c r="B675" s="270" t="s">
        <v>1422</v>
      </c>
      <c r="C675" s="558" t="s">
        <v>3421</v>
      </c>
      <c r="D675" s="266" t="s">
        <v>64</v>
      </c>
      <c r="E675" s="310">
        <v>1443</v>
      </c>
      <c r="F675" s="39">
        <v>41800</v>
      </c>
      <c r="G675" s="52">
        <v>1443</v>
      </c>
      <c r="H675" s="322">
        <f t="shared" si="11"/>
        <v>0</v>
      </c>
      <c r="I675" s="266" t="s">
        <v>65</v>
      </c>
    </row>
    <row r="676" spans="1:9" x14ac:dyDescent="0.25">
      <c r="A676" s="269"/>
      <c r="B676" s="270" t="s">
        <v>1423</v>
      </c>
      <c r="C676" s="558" t="s">
        <v>3421</v>
      </c>
      <c r="D676" s="266" t="s">
        <v>3567</v>
      </c>
      <c r="E676" s="310">
        <v>19016</v>
      </c>
      <c r="F676" s="39">
        <v>41800</v>
      </c>
      <c r="G676" s="52">
        <v>19016</v>
      </c>
      <c r="H676" s="322">
        <f t="shared" si="11"/>
        <v>0</v>
      </c>
      <c r="I676" s="266" t="s">
        <v>12</v>
      </c>
    </row>
    <row r="677" spans="1:9" x14ac:dyDescent="0.25">
      <c r="A677" s="269"/>
      <c r="B677" s="270" t="s">
        <v>1424</v>
      </c>
      <c r="C677" s="558" t="s">
        <v>3421</v>
      </c>
      <c r="D677" s="266" t="s">
        <v>133</v>
      </c>
      <c r="E677" s="310">
        <v>35353</v>
      </c>
      <c r="F677" s="55" t="s">
        <v>3568</v>
      </c>
      <c r="G677" s="52">
        <v>35353</v>
      </c>
      <c r="H677" s="322">
        <f t="shared" si="11"/>
        <v>0</v>
      </c>
      <c r="I677" s="266"/>
    </row>
    <row r="678" spans="1:9" x14ac:dyDescent="0.25">
      <c r="A678" s="269"/>
      <c r="B678" s="270" t="s">
        <v>1426</v>
      </c>
      <c r="C678" s="558" t="s">
        <v>3421</v>
      </c>
      <c r="D678" s="266" t="s">
        <v>3569</v>
      </c>
      <c r="E678" s="310">
        <v>1205.7</v>
      </c>
      <c r="F678" s="42" t="s">
        <v>3570</v>
      </c>
      <c r="G678" s="52">
        <v>1205.7</v>
      </c>
      <c r="H678" s="322">
        <f t="shared" si="11"/>
        <v>0</v>
      </c>
      <c r="I678" s="266" t="s">
        <v>3443</v>
      </c>
    </row>
    <row r="679" spans="1:9" x14ac:dyDescent="0.25">
      <c r="A679" s="269"/>
      <c r="B679" s="270" t="s">
        <v>1427</v>
      </c>
      <c r="C679" s="558" t="s">
        <v>3421</v>
      </c>
      <c r="D679" s="266" t="s">
        <v>1622</v>
      </c>
      <c r="E679" s="310">
        <v>3745</v>
      </c>
      <c r="F679" s="39">
        <v>41800</v>
      </c>
      <c r="G679" s="52">
        <v>3745</v>
      </c>
      <c r="H679" s="322">
        <f t="shared" si="11"/>
        <v>0</v>
      </c>
      <c r="I679" s="266" t="s">
        <v>12</v>
      </c>
    </row>
    <row r="680" spans="1:9" x14ac:dyDescent="0.25">
      <c r="A680" s="269"/>
      <c r="B680" s="270" t="s">
        <v>1428</v>
      </c>
      <c r="C680" s="558" t="s">
        <v>3421</v>
      </c>
      <c r="D680" s="266" t="s">
        <v>772</v>
      </c>
      <c r="E680" s="310">
        <v>250</v>
      </c>
      <c r="F680" s="39">
        <v>41800</v>
      </c>
      <c r="G680" s="52">
        <v>250</v>
      </c>
      <c r="H680" s="322">
        <f t="shared" si="11"/>
        <v>0</v>
      </c>
      <c r="I680" s="266"/>
    </row>
    <row r="681" spans="1:9" x14ac:dyDescent="0.25">
      <c r="A681" s="269"/>
      <c r="B681" s="270" t="s">
        <v>1430</v>
      </c>
      <c r="C681" s="558" t="s">
        <v>3421</v>
      </c>
      <c r="D681" s="266" t="s">
        <v>152</v>
      </c>
      <c r="E681" s="310">
        <v>7744</v>
      </c>
      <c r="F681" s="39">
        <v>41800</v>
      </c>
      <c r="G681" s="52">
        <v>7744</v>
      </c>
      <c r="H681" s="322">
        <f t="shared" si="11"/>
        <v>0</v>
      </c>
      <c r="I681" s="266"/>
    </row>
    <row r="682" spans="1:9" x14ac:dyDescent="0.25">
      <c r="A682" s="269"/>
      <c r="B682" s="270" t="s">
        <v>1431</v>
      </c>
      <c r="C682" s="558" t="s">
        <v>3421</v>
      </c>
      <c r="D682" s="266" t="s">
        <v>163</v>
      </c>
      <c r="E682" s="310">
        <v>3250</v>
      </c>
      <c r="F682" s="39">
        <v>41800</v>
      </c>
      <c r="G682" s="52">
        <v>3250</v>
      </c>
      <c r="H682" s="322">
        <f t="shared" si="11"/>
        <v>0</v>
      </c>
      <c r="I682" s="266"/>
    </row>
    <row r="683" spans="1:9" x14ac:dyDescent="0.25">
      <c r="A683" s="269">
        <v>41801</v>
      </c>
      <c r="B683" s="270" t="s">
        <v>1432</v>
      </c>
      <c r="C683" s="558" t="s">
        <v>3421</v>
      </c>
      <c r="D683" s="266" t="s">
        <v>11</v>
      </c>
      <c r="E683" s="310">
        <v>20146</v>
      </c>
      <c r="F683" s="536"/>
      <c r="G683" s="506"/>
      <c r="H683" s="322">
        <f t="shared" si="11"/>
        <v>20146</v>
      </c>
      <c r="I683" s="266"/>
    </row>
    <row r="684" spans="1:9" x14ac:dyDescent="0.25">
      <c r="A684" s="269"/>
      <c r="B684" s="270" t="s">
        <v>1434</v>
      </c>
      <c r="C684" s="558" t="s">
        <v>3421</v>
      </c>
      <c r="D684" s="266" t="s">
        <v>137</v>
      </c>
      <c r="E684" s="310">
        <v>3196</v>
      </c>
      <c r="F684" s="43" t="s">
        <v>3741</v>
      </c>
      <c r="G684" s="52">
        <v>3196</v>
      </c>
      <c r="H684" s="322">
        <f t="shared" si="11"/>
        <v>0</v>
      </c>
      <c r="I684" s="66"/>
    </row>
    <row r="685" spans="1:9" x14ac:dyDescent="0.25">
      <c r="A685" s="269"/>
      <c r="B685" s="270" t="s">
        <v>1435</v>
      </c>
      <c r="C685" s="558" t="s">
        <v>3421</v>
      </c>
      <c r="D685" s="266" t="s">
        <v>14</v>
      </c>
      <c r="E685" s="310">
        <v>5368.6</v>
      </c>
      <c r="F685" s="39">
        <v>41801</v>
      </c>
      <c r="G685" s="52">
        <v>5368.6</v>
      </c>
      <c r="H685" s="322">
        <f t="shared" si="11"/>
        <v>0</v>
      </c>
      <c r="I685" s="266" t="s">
        <v>27</v>
      </c>
    </row>
    <row r="686" spans="1:9" x14ac:dyDescent="0.25">
      <c r="A686" s="269"/>
      <c r="B686" s="270" t="s">
        <v>1437</v>
      </c>
      <c r="C686" s="558" t="s">
        <v>3421</v>
      </c>
      <c r="D686" s="266" t="s">
        <v>8</v>
      </c>
      <c r="E686" s="310">
        <v>42</v>
      </c>
      <c r="F686" s="39">
        <v>41801</v>
      </c>
      <c r="G686" s="52">
        <v>42</v>
      </c>
      <c r="H686" s="322">
        <f t="shared" si="11"/>
        <v>0</v>
      </c>
      <c r="I686" s="66"/>
    </row>
    <row r="687" spans="1:9" x14ac:dyDescent="0.25">
      <c r="A687" s="269"/>
      <c r="B687" s="270" t="s">
        <v>1438</v>
      </c>
      <c r="C687" s="558" t="s">
        <v>3421</v>
      </c>
      <c r="D687" s="266" t="s">
        <v>269</v>
      </c>
      <c r="E687" s="310">
        <v>10574</v>
      </c>
      <c r="F687" s="39">
        <v>41801</v>
      </c>
      <c r="G687" s="52">
        <v>10574</v>
      </c>
      <c r="H687" s="322">
        <f t="shared" si="11"/>
        <v>0</v>
      </c>
      <c r="I687" s="266"/>
    </row>
    <row r="688" spans="1:9" x14ac:dyDescent="0.25">
      <c r="A688" s="269"/>
      <c r="B688" s="270" t="s">
        <v>1439</v>
      </c>
      <c r="C688" s="558" t="s">
        <v>3421</v>
      </c>
      <c r="D688" s="266" t="s">
        <v>116</v>
      </c>
      <c r="E688" s="310">
        <v>4126</v>
      </c>
      <c r="F688" s="39">
        <v>41801</v>
      </c>
      <c r="G688" s="52">
        <v>4126</v>
      </c>
      <c r="H688" s="322">
        <f t="shared" si="11"/>
        <v>0</v>
      </c>
      <c r="I688" s="266"/>
    </row>
    <row r="689" spans="1:9" x14ac:dyDescent="0.25">
      <c r="A689" s="269"/>
      <c r="B689" s="270" t="s">
        <v>1440</v>
      </c>
      <c r="C689" s="558" t="s">
        <v>3421</v>
      </c>
      <c r="D689" s="266" t="s">
        <v>55</v>
      </c>
      <c r="E689" s="310">
        <v>5521</v>
      </c>
      <c r="F689" s="39">
        <v>41801</v>
      </c>
      <c r="G689" s="52">
        <v>5521</v>
      </c>
      <c r="H689" s="322">
        <f t="shared" si="11"/>
        <v>0</v>
      </c>
      <c r="I689" s="266"/>
    </row>
    <row r="690" spans="1:9" x14ac:dyDescent="0.25">
      <c r="A690" s="269"/>
      <c r="B690" s="270" t="s">
        <v>1441</v>
      </c>
      <c r="C690" s="558" t="s">
        <v>3421</v>
      </c>
      <c r="D690" s="266" t="s">
        <v>8</v>
      </c>
      <c r="E690" s="310">
        <v>1240</v>
      </c>
      <c r="F690" s="39">
        <v>41801</v>
      </c>
      <c r="G690" s="52">
        <v>1240</v>
      </c>
      <c r="H690" s="322">
        <f t="shared" si="11"/>
        <v>0</v>
      </c>
      <c r="I690" s="266"/>
    </row>
    <row r="691" spans="1:9" x14ac:dyDescent="0.25">
      <c r="A691" s="269"/>
      <c r="B691" s="270" t="s">
        <v>1442</v>
      </c>
      <c r="C691" s="558" t="s">
        <v>3421</v>
      </c>
      <c r="D691" s="266" t="s">
        <v>16</v>
      </c>
      <c r="E691" s="310">
        <v>233752</v>
      </c>
      <c r="F691" s="39">
        <v>41816</v>
      </c>
      <c r="G691" s="52">
        <v>233752</v>
      </c>
      <c r="H691" s="322">
        <f t="shared" si="11"/>
        <v>0</v>
      </c>
      <c r="I691" s="266"/>
    </row>
    <row r="692" spans="1:9" x14ac:dyDescent="0.25">
      <c r="A692" s="269"/>
      <c r="B692" s="270" t="s">
        <v>1443</v>
      </c>
      <c r="C692" s="558" t="s">
        <v>3421</v>
      </c>
      <c r="D692" s="266" t="s">
        <v>8</v>
      </c>
      <c r="E692" s="310">
        <v>89</v>
      </c>
      <c r="F692" s="39">
        <v>41801</v>
      </c>
      <c r="G692" s="52">
        <v>89</v>
      </c>
      <c r="H692" s="322">
        <f t="shared" si="11"/>
        <v>0</v>
      </c>
      <c r="I692" s="266"/>
    </row>
    <row r="693" spans="1:9" x14ac:dyDescent="0.25">
      <c r="A693" s="269"/>
      <c r="B693" s="270" t="s">
        <v>1444</v>
      </c>
      <c r="C693" s="558" t="s">
        <v>3421</v>
      </c>
      <c r="D693" s="266" t="s">
        <v>32</v>
      </c>
      <c r="E693" s="310">
        <v>2569</v>
      </c>
      <c r="F693" s="39">
        <v>41801</v>
      </c>
      <c r="G693" s="52">
        <v>2569</v>
      </c>
      <c r="H693" s="322">
        <f t="shared" si="11"/>
        <v>0</v>
      </c>
      <c r="I693" s="266" t="s">
        <v>30</v>
      </c>
    </row>
    <row r="694" spans="1:9" x14ac:dyDescent="0.25">
      <c r="A694" s="269"/>
      <c r="B694" s="270" t="s">
        <v>1445</v>
      </c>
      <c r="C694" s="558" t="s">
        <v>3421</v>
      </c>
      <c r="D694" s="266" t="s">
        <v>2427</v>
      </c>
      <c r="E694" s="310">
        <v>2441.5</v>
      </c>
      <c r="F694" s="43" t="s">
        <v>3743</v>
      </c>
      <c r="G694" s="52">
        <v>2441.5</v>
      </c>
      <c r="H694" s="322">
        <f t="shared" si="11"/>
        <v>0</v>
      </c>
      <c r="I694" s="266" t="s">
        <v>30</v>
      </c>
    </row>
    <row r="695" spans="1:9" x14ac:dyDescent="0.25">
      <c r="A695" s="269"/>
      <c r="B695" s="270" t="s">
        <v>1447</v>
      </c>
      <c r="C695" s="558" t="s">
        <v>3421</v>
      </c>
      <c r="D695" s="266" t="s">
        <v>57</v>
      </c>
      <c r="E695" s="310">
        <v>1060</v>
      </c>
      <c r="F695" s="39">
        <v>41801</v>
      </c>
      <c r="G695" s="52">
        <v>1060</v>
      </c>
      <c r="H695" s="322">
        <f t="shared" si="11"/>
        <v>0</v>
      </c>
      <c r="I695" s="266" t="s">
        <v>30</v>
      </c>
    </row>
    <row r="696" spans="1:9" x14ac:dyDescent="0.25">
      <c r="A696" s="269"/>
      <c r="B696" s="270" t="s">
        <v>1449</v>
      </c>
      <c r="C696" s="558" t="s">
        <v>3421</v>
      </c>
      <c r="D696" s="266" t="s">
        <v>183</v>
      </c>
      <c r="E696" s="310">
        <v>43509</v>
      </c>
      <c r="F696" s="39">
        <v>41801</v>
      </c>
      <c r="G696" s="52">
        <v>43509</v>
      </c>
      <c r="H696" s="322">
        <f t="shared" si="11"/>
        <v>0</v>
      </c>
      <c r="I696" s="266" t="s">
        <v>30</v>
      </c>
    </row>
    <row r="697" spans="1:9" x14ac:dyDescent="0.25">
      <c r="A697" s="269"/>
      <c r="B697" s="270" t="s">
        <v>1450</v>
      </c>
      <c r="C697" s="558" t="s">
        <v>3421</v>
      </c>
      <c r="D697" s="266" t="s">
        <v>47</v>
      </c>
      <c r="E697" s="310">
        <v>2652</v>
      </c>
      <c r="F697" s="39">
        <v>41801</v>
      </c>
      <c r="G697" s="52">
        <v>2652</v>
      </c>
      <c r="H697" s="322">
        <f t="shared" si="11"/>
        <v>0</v>
      </c>
      <c r="I697" s="266" t="s">
        <v>30</v>
      </c>
    </row>
    <row r="698" spans="1:9" x14ac:dyDescent="0.25">
      <c r="A698" s="269"/>
      <c r="B698" s="270" t="s">
        <v>1451</v>
      </c>
      <c r="C698" s="558" t="s">
        <v>3421</v>
      </c>
      <c r="D698" s="266" t="s">
        <v>3571</v>
      </c>
      <c r="E698" s="310">
        <v>32</v>
      </c>
      <c r="F698" s="39">
        <v>41801</v>
      </c>
      <c r="G698" s="52">
        <v>32</v>
      </c>
      <c r="H698" s="322">
        <f t="shared" si="11"/>
        <v>0</v>
      </c>
      <c r="I698" s="266"/>
    </row>
    <row r="699" spans="1:9" x14ac:dyDescent="0.25">
      <c r="A699" s="269"/>
      <c r="B699" s="270" t="s">
        <v>1452</v>
      </c>
      <c r="C699" s="558" t="s">
        <v>3421</v>
      </c>
      <c r="D699" s="266" t="s">
        <v>29</v>
      </c>
      <c r="E699" s="310">
        <v>4527</v>
      </c>
      <c r="F699" s="39">
        <v>41801</v>
      </c>
      <c r="G699" s="52">
        <v>4527</v>
      </c>
      <c r="H699" s="322">
        <f t="shared" si="11"/>
        <v>0</v>
      </c>
      <c r="I699" s="266" t="s">
        <v>30</v>
      </c>
    </row>
    <row r="700" spans="1:9" x14ac:dyDescent="0.25">
      <c r="A700" s="269"/>
      <c r="B700" s="270" t="s">
        <v>1453</v>
      </c>
      <c r="C700" s="558" t="s">
        <v>3421</v>
      </c>
      <c r="D700" s="266" t="s">
        <v>74</v>
      </c>
      <c r="E700" s="310">
        <v>289</v>
      </c>
      <c r="F700" s="39">
        <v>41801</v>
      </c>
      <c r="G700" s="52">
        <v>289</v>
      </c>
      <c r="H700" s="322">
        <f t="shared" si="11"/>
        <v>0</v>
      </c>
      <c r="I700" s="266"/>
    </row>
    <row r="701" spans="1:9" x14ac:dyDescent="0.25">
      <c r="A701" s="269"/>
      <c r="B701" s="270" t="s">
        <v>1454</v>
      </c>
      <c r="C701" s="558" t="s">
        <v>3421</v>
      </c>
      <c r="D701" s="266" t="s">
        <v>12</v>
      </c>
      <c r="E701" s="310">
        <v>19740</v>
      </c>
      <c r="F701" s="43" t="s">
        <v>3789</v>
      </c>
      <c r="G701" s="52">
        <v>19740</v>
      </c>
      <c r="H701" s="322">
        <f t="shared" si="11"/>
        <v>0</v>
      </c>
      <c r="I701" s="266"/>
    </row>
    <row r="702" spans="1:9" x14ac:dyDescent="0.25">
      <c r="A702" s="269"/>
      <c r="B702" s="270" t="s">
        <v>1455</v>
      </c>
      <c r="C702" s="558" t="s">
        <v>3421</v>
      </c>
      <c r="D702" s="266" t="s">
        <v>11</v>
      </c>
      <c r="E702" s="310">
        <v>40091</v>
      </c>
      <c r="F702" s="536"/>
      <c r="G702" s="506"/>
      <c r="H702" s="322">
        <f t="shared" si="11"/>
        <v>40091</v>
      </c>
      <c r="I702" s="266" t="s">
        <v>65</v>
      </c>
    </row>
    <row r="703" spans="1:9" x14ac:dyDescent="0.25">
      <c r="A703" s="269"/>
      <c r="B703" s="270" t="s">
        <v>1456</v>
      </c>
      <c r="C703" s="558" t="s">
        <v>3421</v>
      </c>
      <c r="D703" s="266" t="s">
        <v>8</v>
      </c>
      <c r="E703" s="310">
        <v>720</v>
      </c>
      <c r="F703" s="39">
        <v>41801</v>
      </c>
      <c r="G703" s="52">
        <v>720</v>
      </c>
      <c r="H703" s="322">
        <f t="shared" si="11"/>
        <v>0</v>
      </c>
      <c r="I703" s="266"/>
    </row>
    <row r="704" spans="1:9" x14ac:dyDescent="0.25">
      <c r="A704" s="269"/>
      <c r="B704" s="270" t="s">
        <v>1458</v>
      </c>
      <c r="C704" s="558" t="s">
        <v>3421</v>
      </c>
      <c r="D704" s="266" t="s">
        <v>186</v>
      </c>
      <c r="E704" s="310">
        <v>3312</v>
      </c>
      <c r="F704" s="39">
        <v>41801</v>
      </c>
      <c r="G704" s="52">
        <v>3312</v>
      </c>
      <c r="H704" s="322">
        <f t="shared" si="11"/>
        <v>0</v>
      </c>
      <c r="I704" s="266" t="s">
        <v>21</v>
      </c>
    </row>
    <row r="705" spans="1:9" x14ac:dyDescent="0.25">
      <c r="A705" s="269"/>
      <c r="B705" s="270" t="s">
        <v>1459</v>
      </c>
      <c r="C705" s="558" t="s">
        <v>3421</v>
      </c>
      <c r="D705" s="266" t="s">
        <v>47</v>
      </c>
      <c r="E705" s="310">
        <v>40</v>
      </c>
      <c r="F705" s="39">
        <v>41801</v>
      </c>
      <c r="G705" s="52">
        <v>40</v>
      </c>
      <c r="H705" s="322">
        <f t="shared" si="11"/>
        <v>0</v>
      </c>
      <c r="I705" s="266" t="s">
        <v>30</v>
      </c>
    </row>
    <row r="706" spans="1:9" x14ac:dyDescent="0.25">
      <c r="A706" s="269"/>
      <c r="B706" s="270" t="s">
        <v>1460</v>
      </c>
      <c r="C706" s="558" t="s">
        <v>3421</v>
      </c>
      <c r="D706" s="266" t="s">
        <v>48</v>
      </c>
      <c r="E706" s="310">
        <v>374</v>
      </c>
      <c r="F706" s="39">
        <v>41801</v>
      </c>
      <c r="G706" s="52">
        <v>374</v>
      </c>
      <c r="H706" s="322">
        <f t="shared" si="11"/>
        <v>0</v>
      </c>
      <c r="I706" s="266" t="s">
        <v>12</v>
      </c>
    </row>
    <row r="707" spans="1:9" x14ac:dyDescent="0.25">
      <c r="A707" s="269"/>
      <c r="B707" s="270" t="s">
        <v>1461</v>
      </c>
      <c r="C707" s="558" t="s">
        <v>3421</v>
      </c>
      <c r="D707" s="266" t="s">
        <v>62</v>
      </c>
      <c r="E707" s="310">
        <v>22775</v>
      </c>
      <c r="F707" s="39">
        <v>41801</v>
      </c>
      <c r="G707" s="52">
        <v>22775</v>
      </c>
      <c r="H707" s="322">
        <f t="shared" si="11"/>
        <v>0</v>
      </c>
      <c r="I707" s="266"/>
    </row>
    <row r="708" spans="1:9" x14ac:dyDescent="0.25">
      <c r="A708" s="269"/>
      <c r="B708" s="270" t="s">
        <v>1462</v>
      </c>
      <c r="C708" s="558" t="s">
        <v>3421</v>
      </c>
      <c r="D708" s="266" t="s">
        <v>136</v>
      </c>
      <c r="E708" s="310">
        <v>359</v>
      </c>
      <c r="F708" s="39">
        <v>41801</v>
      </c>
      <c r="G708" s="52">
        <v>359</v>
      </c>
      <c r="H708" s="322">
        <f t="shared" si="11"/>
        <v>0</v>
      </c>
      <c r="I708" s="266"/>
    </row>
    <row r="709" spans="1:9" x14ac:dyDescent="0.25">
      <c r="A709" s="269"/>
      <c r="B709" s="270" t="s">
        <v>1463</v>
      </c>
      <c r="C709" s="558" t="s">
        <v>3421</v>
      </c>
      <c r="D709" s="266" t="s">
        <v>3572</v>
      </c>
      <c r="E709" s="310">
        <v>1608</v>
      </c>
      <c r="F709" s="39">
        <v>41801</v>
      </c>
      <c r="G709" s="52">
        <v>1608</v>
      </c>
      <c r="H709" s="322">
        <f t="shared" si="11"/>
        <v>0</v>
      </c>
      <c r="I709" s="266" t="s">
        <v>12</v>
      </c>
    </row>
    <row r="710" spans="1:9" x14ac:dyDescent="0.25">
      <c r="A710" s="269"/>
      <c r="B710" s="270" t="s">
        <v>1465</v>
      </c>
      <c r="C710" s="558" t="s">
        <v>3421</v>
      </c>
      <c r="D710" s="266" t="s">
        <v>52</v>
      </c>
      <c r="E710" s="310">
        <v>2793</v>
      </c>
      <c r="F710" s="39">
        <v>41801</v>
      </c>
      <c r="G710" s="52">
        <v>2793</v>
      </c>
      <c r="H710" s="322">
        <f t="shared" si="11"/>
        <v>0</v>
      </c>
      <c r="I710" s="266" t="s">
        <v>12</v>
      </c>
    </row>
    <row r="711" spans="1:9" x14ac:dyDescent="0.25">
      <c r="A711" s="269"/>
      <c r="B711" s="270" t="s">
        <v>1467</v>
      </c>
      <c r="C711" s="558" t="s">
        <v>3421</v>
      </c>
      <c r="D711" s="266" t="s">
        <v>2537</v>
      </c>
      <c r="E711" s="310">
        <v>2555</v>
      </c>
      <c r="F711" s="39">
        <v>41801</v>
      </c>
      <c r="G711" s="52">
        <v>2555</v>
      </c>
      <c r="H711" s="322">
        <f t="shared" ref="H711:H774" si="12">E711-G711</f>
        <v>0</v>
      </c>
      <c r="I711" s="266" t="s">
        <v>65</v>
      </c>
    </row>
    <row r="712" spans="1:9" x14ac:dyDescent="0.25">
      <c r="A712" s="269"/>
      <c r="B712" s="270" t="s">
        <v>1468</v>
      </c>
      <c r="C712" s="558" t="s">
        <v>3421</v>
      </c>
      <c r="D712" s="266" t="s">
        <v>68</v>
      </c>
      <c r="E712" s="310">
        <v>2566</v>
      </c>
      <c r="F712" s="39">
        <v>41801</v>
      </c>
      <c r="G712" s="52">
        <v>2566</v>
      </c>
      <c r="H712" s="322">
        <f t="shared" si="12"/>
        <v>0</v>
      </c>
      <c r="I712" s="266" t="s">
        <v>65</v>
      </c>
    </row>
    <row r="713" spans="1:9" x14ac:dyDescent="0.25">
      <c r="A713" s="269"/>
      <c r="B713" s="270" t="s">
        <v>1469</v>
      </c>
      <c r="C713" s="558" t="s">
        <v>3421</v>
      </c>
      <c r="D713" s="266" t="s">
        <v>34</v>
      </c>
      <c r="E713" s="310">
        <v>2303</v>
      </c>
      <c r="F713" s="43" t="s">
        <v>3744</v>
      </c>
      <c r="G713" s="52">
        <v>2303</v>
      </c>
      <c r="H713" s="322">
        <f t="shared" si="12"/>
        <v>0</v>
      </c>
      <c r="I713" s="266" t="s">
        <v>30</v>
      </c>
    </row>
    <row r="714" spans="1:9" x14ac:dyDescent="0.25">
      <c r="A714" s="269"/>
      <c r="B714" s="270" t="s">
        <v>1470</v>
      </c>
      <c r="C714" s="558" t="s">
        <v>3421</v>
      </c>
      <c r="D714" s="266" t="s">
        <v>35</v>
      </c>
      <c r="E714" s="310">
        <v>1636</v>
      </c>
      <c r="F714" s="39">
        <v>41801</v>
      </c>
      <c r="G714" s="52">
        <v>1636</v>
      </c>
      <c r="H714" s="322">
        <f t="shared" si="12"/>
        <v>0</v>
      </c>
      <c r="I714" s="266" t="s">
        <v>30</v>
      </c>
    </row>
    <row r="715" spans="1:9" x14ac:dyDescent="0.25">
      <c r="A715" s="269"/>
      <c r="B715" s="270" t="s">
        <v>1471</v>
      </c>
      <c r="C715" s="558" t="s">
        <v>3421</v>
      </c>
      <c r="D715" s="266" t="s">
        <v>1793</v>
      </c>
      <c r="E715" s="310">
        <v>987</v>
      </c>
      <c r="F715" s="39">
        <v>41801</v>
      </c>
      <c r="G715" s="52">
        <v>987</v>
      </c>
      <c r="H715" s="322">
        <f t="shared" si="12"/>
        <v>0</v>
      </c>
      <c r="I715" s="266" t="s">
        <v>30</v>
      </c>
    </row>
    <row r="716" spans="1:9" x14ac:dyDescent="0.25">
      <c r="A716" s="269"/>
      <c r="B716" s="270" t="s">
        <v>1472</v>
      </c>
      <c r="C716" s="558" t="s">
        <v>3421</v>
      </c>
      <c r="D716" s="266" t="s">
        <v>215</v>
      </c>
      <c r="E716" s="310">
        <v>3460</v>
      </c>
      <c r="F716" s="39">
        <v>41801</v>
      </c>
      <c r="G716" s="52">
        <v>3460</v>
      </c>
      <c r="H716" s="322">
        <f t="shared" si="12"/>
        <v>0</v>
      </c>
      <c r="I716" s="266"/>
    </row>
    <row r="717" spans="1:9" x14ac:dyDescent="0.25">
      <c r="A717" s="269"/>
      <c r="B717" s="270" t="s">
        <v>1473</v>
      </c>
      <c r="C717" s="558" t="s">
        <v>3421</v>
      </c>
      <c r="D717" s="266" t="s">
        <v>51</v>
      </c>
      <c r="E717" s="310">
        <v>2493</v>
      </c>
      <c r="F717" s="43" t="s">
        <v>3793</v>
      </c>
      <c r="G717" s="52">
        <v>2493</v>
      </c>
      <c r="H717" s="322">
        <f t="shared" si="12"/>
        <v>0</v>
      </c>
      <c r="I717" s="266" t="s">
        <v>12</v>
      </c>
    </row>
    <row r="718" spans="1:9" x14ac:dyDescent="0.25">
      <c r="A718" s="269"/>
      <c r="B718" s="270" t="s">
        <v>1474</v>
      </c>
      <c r="C718" s="558" t="s">
        <v>3421</v>
      </c>
      <c r="D718" s="266" t="s">
        <v>76</v>
      </c>
      <c r="E718" s="310">
        <v>2912</v>
      </c>
      <c r="F718" s="39">
        <v>41801</v>
      </c>
      <c r="G718" s="52">
        <v>2912</v>
      </c>
      <c r="H718" s="322">
        <f t="shared" si="12"/>
        <v>0</v>
      </c>
      <c r="I718" s="266"/>
    </row>
    <row r="719" spans="1:9" x14ac:dyDescent="0.25">
      <c r="A719" s="269"/>
      <c r="B719" s="270" t="s">
        <v>1475</v>
      </c>
      <c r="C719" s="558" t="s">
        <v>3421</v>
      </c>
      <c r="D719" s="266" t="s">
        <v>237</v>
      </c>
      <c r="E719" s="310">
        <v>5629</v>
      </c>
      <c r="F719" s="39">
        <v>41801</v>
      </c>
      <c r="G719" s="52">
        <v>5629</v>
      </c>
      <c r="H719" s="322">
        <f t="shared" si="12"/>
        <v>0</v>
      </c>
      <c r="I719" s="266" t="s">
        <v>21</v>
      </c>
    </row>
    <row r="720" spans="1:9" x14ac:dyDescent="0.25">
      <c r="A720" s="269"/>
      <c r="B720" s="270" t="s">
        <v>1477</v>
      </c>
      <c r="C720" s="558" t="s">
        <v>3421</v>
      </c>
      <c r="D720" s="266" t="s">
        <v>18</v>
      </c>
      <c r="E720" s="310">
        <v>710</v>
      </c>
      <c r="F720" s="39">
        <v>41801</v>
      </c>
      <c r="G720" s="52">
        <v>710</v>
      </c>
      <c r="H720" s="322">
        <f t="shared" si="12"/>
        <v>0</v>
      </c>
      <c r="I720" s="266"/>
    </row>
    <row r="721" spans="1:9" x14ac:dyDescent="0.25">
      <c r="A721" s="269"/>
      <c r="B721" s="270" t="s">
        <v>1479</v>
      </c>
      <c r="C721" s="558" t="s">
        <v>3421</v>
      </c>
      <c r="D721" s="266" t="s">
        <v>287</v>
      </c>
      <c r="E721" s="310">
        <v>3014</v>
      </c>
      <c r="F721" s="39">
        <v>41801</v>
      </c>
      <c r="G721" s="52">
        <v>3014</v>
      </c>
      <c r="H721" s="322">
        <f t="shared" si="12"/>
        <v>0</v>
      </c>
      <c r="I721" s="266"/>
    </row>
    <row r="722" spans="1:9" x14ac:dyDescent="0.25">
      <c r="A722" s="269"/>
      <c r="B722" s="270" t="s">
        <v>1480</v>
      </c>
      <c r="C722" s="558" t="s">
        <v>3421</v>
      </c>
      <c r="D722" s="266" t="s">
        <v>133</v>
      </c>
      <c r="E722" s="310">
        <v>33210</v>
      </c>
      <c r="F722" s="39">
        <v>41801</v>
      </c>
      <c r="G722" s="52">
        <v>33210</v>
      </c>
      <c r="H722" s="322">
        <f t="shared" si="12"/>
        <v>0</v>
      </c>
      <c r="I722" s="266"/>
    </row>
    <row r="723" spans="1:9" x14ac:dyDescent="0.25">
      <c r="A723" s="269"/>
      <c r="B723" s="270" t="s">
        <v>1481</v>
      </c>
      <c r="C723" s="558" t="s">
        <v>3421</v>
      </c>
      <c r="D723" s="266" t="s">
        <v>130</v>
      </c>
      <c r="E723" s="310">
        <v>3488</v>
      </c>
      <c r="F723" s="39">
        <v>41804</v>
      </c>
      <c r="G723" s="52">
        <v>3488</v>
      </c>
      <c r="H723" s="322">
        <f t="shared" si="12"/>
        <v>0</v>
      </c>
      <c r="I723" s="266" t="s">
        <v>21</v>
      </c>
    </row>
    <row r="724" spans="1:9" x14ac:dyDescent="0.25">
      <c r="A724" s="269"/>
      <c r="B724" s="270" t="s">
        <v>1482</v>
      </c>
      <c r="C724" s="558" t="s">
        <v>3421</v>
      </c>
      <c r="D724" s="266" t="s">
        <v>260</v>
      </c>
      <c r="E724" s="310">
        <v>1192</v>
      </c>
      <c r="F724" s="39">
        <v>41801</v>
      </c>
      <c r="G724" s="52">
        <v>1192</v>
      </c>
      <c r="H724" s="322">
        <f t="shared" si="12"/>
        <v>0</v>
      </c>
      <c r="I724" s="266"/>
    </row>
    <row r="725" spans="1:9" x14ac:dyDescent="0.25">
      <c r="A725" s="269"/>
      <c r="B725" s="270" t="s">
        <v>1483</v>
      </c>
      <c r="C725" s="558" t="s">
        <v>3421</v>
      </c>
      <c r="D725" s="266" t="s">
        <v>188</v>
      </c>
      <c r="E725" s="310">
        <v>6080</v>
      </c>
      <c r="F725" s="39">
        <v>41801</v>
      </c>
      <c r="G725" s="52">
        <v>6080</v>
      </c>
      <c r="H725" s="322">
        <f t="shared" si="12"/>
        <v>0</v>
      </c>
      <c r="I725" s="266" t="s">
        <v>21</v>
      </c>
    </row>
    <row r="726" spans="1:9" x14ac:dyDescent="0.25">
      <c r="A726" s="269"/>
      <c r="B726" s="270" t="s">
        <v>1484</v>
      </c>
      <c r="C726" s="558" t="s">
        <v>3421</v>
      </c>
      <c r="D726" s="266" t="s">
        <v>130</v>
      </c>
      <c r="E726" s="310">
        <v>4692</v>
      </c>
      <c r="F726" s="39">
        <v>41775</v>
      </c>
      <c r="G726" s="52">
        <v>4692</v>
      </c>
      <c r="H726" s="322">
        <f t="shared" si="12"/>
        <v>0</v>
      </c>
      <c r="I726" s="266" t="s">
        <v>21</v>
      </c>
    </row>
    <row r="727" spans="1:9" x14ac:dyDescent="0.25">
      <c r="A727" s="269"/>
      <c r="B727" s="270" t="s">
        <v>1485</v>
      </c>
      <c r="C727" s="558" t="s">
        <v>3421</v>
      </c>
      <c r="D727" s="266" t="s">
        <v>8</v>
      </c>
      <c r="E727" s="310">
        <v>220</v>
      </c>
      <c r="F727" s="39">
        <v>41801</v>
      </c>
      <c r="G727" s="52">
        <v>220</v>
      </c>
      <c r="H727" s="322">
        <f t="shared" si="12"/>
        <v>0</v>
      </c>
      <c r="I727" s="266"/>
    </row>
    <row r="728" spans="1:9" x14ac:dyDescent="0.25">
      <c r="A728" s="269"/>
      <c r="B728" s="270" t="s">
        <v>1486</v>
      </c>
      <c r="C728" s="558" t="s">
        <v>3421</v>
      </c>
      <c r="D728" s="266" t="s">
        <v>137</v>
      </c>
      <c r="E728" s="310">
        <v>7772.5</v>
      </c>
      <c r="F728" s="39">
        <v>41801</v>
      </c>
      <c r="G728" s="52">
        <v>7772.5</v>
      </c>
      <c r="H728" s="322">
        <f t="shared" si="12"/>
        <v>0</v>
      </c>
      <c r="I728" s="266" t="s">
        <v>21</v>
      </c>
    </row>
    <row r="729" spans="1:9" x14ac:dyDescent="0.25">
      <c r="A729" s="269"/>
      <c r="B729" s="270" t="s">
        <v>1487</v>
      </c>
      <c r="C729" s="558" t="s">
        <v>3421</v>
      </c>
      <c r="D729" s="266" t="s">
        <v>60</v>
      </c>
      <c r="E729" s="310">
        <v>4404.5</v>
      </c>
      <c r="F729" s="42" t="s">
        <v>3573</v>
      </c>
      <c r="G729" s="52">
        <v>4404.5</v>
      </c>
      <c r="H729" s="322">
        <f t="shared" si="12"/>
        <v>0</v>
      </c>
      <c r="I729" s="266"/>
    </row>
    <row r="730" spans="1:9" x14ac:dyDescent="0.25">
      <c r="A730" s="269"/>
      <c r="B730" s="270" t="s">
        <v>1489</v>
      </c>
      <c r="C730" s="558" t="s">
        <v>3421</v>
      </c>
      <c r="D730" s="266" t="s">
        <v>8</v>
      </c>
      <c r="E730" s="310">
        <v>1164</v>
      </c>
      <c r="F730" s="39">
        <v>41801</v>
      </c>
      <c r="G730" s="52">
        <v>1164</v>
      </c>
      <c r="H730" s="322">
        <f t="shared" si="12"/>
        <v>0</v>
      </c>
      <c r="I730" s="266"/>
    </row>
    <row r="731" spans="1:9" x14ac:dyDescent="0.25">
      <c r="A731" s="269"/>
      <c r="B731" s="270" t="s">
        <v>1491</v>
      </c>
      <c r="C731" s="558" t="s">
        <v>3421</v>
      </c>
      <c r="D731" s="266" t="s">
        <v>8</v>
      </c>
      <c r="E731" s="310">
        <v>274</v>
      </c>
      <c r="F731" s="39">
        <v>41801</v>
      </c>
      <c r="G731" s="52">
        <v>274</v>
      </c>
      <c r="H731" s="322">
        <f t="shared" si="12"/>
        <v>0</v>
      </c>
      <c r="I731" s="266"/>
    </row>
    <row r="732" spans="1:9" x14ac:dyDescent="0.25">
      <c r="A732" s="269"/>
      <c r="B732" s="270" t="s">
        <v>1492</v>
      </c>
      <c r="C732" s="558" t="s">
        <v>3421</v>
      </c>
      <c r="D732" s="266" t="s">
        <v>99</v>
      </c>
      <c r="E732" s="310">
        <v>898</v>
      </c>
      <c r="F732" s="39">
        <v>41802</v>
      </c>
      <c r="G732" s="52">
        <v>898</v>
      </c>
      <c r="H732" s="322">
        <f t="shared" si="12"/>
        <v>0</v>
      </c>
      <c r="I732" s="266" t="s">
        <v>27</v>
      </c>
    </row>
    <row r="733" spans="1:9" x14ac:dyDescent="0.25">
      <c r="A733" s="269"/>
      <c r="B733" s="270" t="s">
        <v>1493</v>
      </c>
      <c r="C733" s="558" t="s">
        <v>3421</v>
      </c>
      <c r="D733" s="266" t="s">
        <v>299</v>
      </c>
      <c r="E733" s="310">
        <v>5038</v>
      </c>
      <c r="F733" s="39">
        <v>41801</v>
      </c>
      <c r="G733" s="52">
        <v>5038</v>
      </c>
      <c r="H733" s="322">
        <f t="shared" si="12"/>
        <v>0</v>
      </c>
      <c r="I733" s="266"/>
    </row>
    <row r="734" spans="1:9" x14ac:dyDescent="0.25">
      <c r="A734" s="269"/>
      <c r="B734" s="270" t="s">
        <v>1494</v>
      </c>
      <c r="C734" s="558" t="s">
        <v>3421</v>
      </c>
      <c r="D734" s="266" t="s">
        <v>299</v>
      </c>
      <c r="E734" s="310">
        <v>118</v>
      </c>
      <c r="F734" s="39">
        <v>41801</v>
      </c>
      <c r="G734" s="52">
        <v>118</v>
      </c>
      <c r="H734" s="322">
        <f t="shared" si="12"/>
        <v>0</v>
      </c>
      <c r="I734" s="266"/>
    </row>
    <row r="735" spans="1:9" x14ac:dyDescent="0.25">
      <c r="A735" s="269"/>
      <c r="B735" s="270" t="s">
        <v>1495</v>
      </c>
      <c r="C735" s="558" t="s">
        <v>3421</v>
      </c>
      <c r="D735" s="266" t="s">
        <v>85</v>
      </c>
      <c r="E735" s="310">
        <v>7210</v>
      </c>
      <c r="F735" s="39">
        <v>41802</v>
      </c>
      <c r="G735" s="52">
        <v>7210</v>
      </c>
      <c r="H735" s="322">
        <f t="shared" si="12"/>
        <v>0</v>
      </c>
      <c r="I735" s="266" t="s">
        <v>27</v>
      </c>
    </row>
    <row r="736" spans="1:9" x14ac:dyDescent="0.25">
      <c r="A736" s="269"/>
      <c r="B736" s="270" t="s">
        <v>1496</v>
      </c>
      <c r="C736" s="558" t="s">
        <v>3421</v>
      </c>
      <c r="D736" s="266" t="s">
        <v>149</v>
      </c>
      <c r="E736" s="310">
        <v>14847</v>
      </c>
      <c r="F736" s="39">
        <v>41804</v>
      </c>
      <c r="G736" s="52">
        <v>14847</v>
      </c>
      <c r="H736" s="322">
        <f t="shared" si="12"/>
        <v>0</v>
      </c>
      <c r="I736" s="266" t="s">
        <v>27</v>
      </c>
    </row>
    <row r="737" spans="1:9" x14ac:dyDescent="0.25">
      <c r="A737" s="269"/>
      <c r="B737" s="270" t="s">
        <v>1497</v>
      </c>
      <c r="C737" s="558" t="s">
        <v>3421</v>
      </c>
      <c r="D737" s="266" t="s">
        <v>27</v>
      </c>
      <c r="E737" s="310">
        <v>7178</v>
      </c>
      <c r="F737" s="39">
        <v>41802</v>
      </c>
      <c r="G737" s="52">
        <v>7178</v>
      </c>
      <c r="H737" s="322">
        <f t="shared" si="12"/>
        <v>0</v>
      </c>
      <c r="I737" s="266" t="s">
        <v>27</v>
      </c>
    </row>
    <row r="738" spans="1:9" x14ac:dyDescent="0.25">
      <c r="A738" s="269"/>
      <c r="B738" s="270" t="s">
        <v>1499</v>
      </c>
      <c r="C738" s="558" t="s">
        <v>3421</v>
      </c>
      <c r="D738" s="266" t="s">
        <v>545</v>
      </c>
      <c r="E738" s="310">
        <v>3556</v>
      </c>
      <c r="F738" s="39">
        <v>41802</v>
      </c>
      <c r="G738" s="52">
        <v>3556</v>
      </c>
      <c r="H738" s="322">
        <f t="shared" si="12"/>
        <v>0</v>
      </c>
      <c r="I738" s="266" t="s">
        <v>27</v>
      </c>
    </row>
    <row r="739" spans="1:9" x14ac:dyDescent="0.25">
      <c r="A739" s="269"/>
      <c r="B739" s="270" t="s">
        <v>1501</v>
      </c>
      <c r="C739" s="558" t="s">
        <v>3421</v>
      </c>
      <c r="D739" s="266" t="s">
        <v>310</v>
      </c>
      <c r="E739" s="310">
        <v>62440</v>
      </c>
      <c r="F739" s="535" t="s">
        <v>3720</v>
      </c>
      <c r="G739" s="326">
        <v>62440</v>
      </c>
      <c r="H739" s="322">
        <f t="shared" si="12"/>
        <v>0</v>
      </c>
      <c r="I739" s="266" t="s">
        <v>27</v>
      </c>
    </row>
    <row r="740" spans="1:9" x14ac:dyDescent="0.25">
      <c r="A740" s="269"/>
      <c r="B740" s="270" t="s">
        <v>1502</v>
      </c>
      <c r="C740" s="558" t="s">
        <v>3421</v>
      </c>
      <c r="D740" s="266" t="s">
        <v>244</v>
      </c>
      <c r="E740" s="310">
        <v>20232</v>
      </c>
      <c r="F740" s="535" t="s">
        <v>3574</v>
      </c>
      <c r="G740" s="52">
        <v>20232</v>
      </c>
      <c r="H740" s="322">
        <f t="shared" si="12"/>
        <v>0</v>
      </c>
      <c r="I740" s="266" t="s">
        <v>27</v>
      </c>
    </row>
    <row r="741" spans="1:9" x14ac:dyDescent="0.25">
      <c r="A741" s="269"/>
      <c r="B741" s="270" t="s">
        <v>1503</v>
      </c>
      <c r="C741" s="558" t="s">
        <v>3421</v>
      </c>
      <c r="D741" s="273" t="s">
        <v>3129</v>
      </c>
      <c r="E741" s="318">
        <v>0</v>
      </c>
      <c r="F741" s="39"/>
      <c r="G741" s="52"/>
      <c r="H741" s="322">
        <f t="shared" si="12"/>
        <v>0</v>
      </c>
      <c r="I741" s="266" t="s">
        <v>513</v>
      </c>
    </row>
    <row r="742" spans="1:9" x14ac:dyDescent="0.25">
      <c r="A742" s="269"/>
      <c r="B742" s="270" t="s">
        <v>1506</v>
      </c>
      <c r="C742" s="558" t="s">
        <v>3421</v>
      </c>
      <c r="D742" s="266" t="s">
        <v>3575</v>
      </c>
      <c r="E742" s="310">
        <v>4637</v>
      </c>
      <c r="F742" s="39">
        <v>41802</v>
      </c>
      <c r="G742" s="52">
        <v>4637</v>
      </c>
      <c r="H742" s="322">
        <f t="shared" si="12"/>
        <v>0</v>
      </c>
      <c r="I742" s="266" t="s">
        <v>27</v>
      </c>
    </row>
    <row r="743" spans="1:9" x14ac:dyDescent="0.25">
      <c r="A743" s="269"/>
      <c r="B743" s="270" t="s">
        <v>1507</v>
      </c>
      <c r="C743" s="558" t="s">
        <v>3421</v>
      </c>
      <c r="D743" s="266" t="s">
        <v>346</v>
      </c>
      <c r="E743" s="310">
        <v>2705</v>
      </c>
      <c r="F743" s="39">
        <v>41802</v>
      </c>
      <c r="G743" s="52">
        <v>2705</v>
      </c>
      <c r="H743" s="322">
        <f t="shared" si="12"/>
        <v>0</v>
      </c>
      <c r="I743" s="266" t="s">
        <v>27</v>
      </c>
    </row>
    <row r="744" spans="1:9" x14ac:dyDescent="0.25">
      <c r="A744" s="269"/>
      <c r="B744" s="270" t="s">
        <v>1508</v>
      </c>
      <c r="C744" s="558" t="s">
        <v>3421</v>
      </c>
      <c r="D744" s="266" t="s">
        <v>88</v>
      </c>
      <c r="E744" s="310">
        <v>5175</v>
      </c>
      <c r="F744" s="39">
        <v>41802</v>
      </c>
      <c r="G744" s="52">
        <v>5175</v>
      </c>
      <c r="H744" s="322">
        <f t="shared" si="12"/>
        <v>0</v>
      </c>
      <c r="I744" s="266" t="s">
        <v>27</v>
      </c>
    </row>
    <row r="745" spans="1:9" x14ac:dyDescent="0.25">
      <c r="A745" s="269"/>
      <c r="B745" s="270" t="s">
        <v>1509</v>
      </c>
      <c r="C745" s="558" t="s">
        <v>3421</v>
      </c>
      <c r="D745" s="266" t="s">
        <v>635</v>
      </c>
      <c r="E745" s="310">
        <v>9750</v>
      </c>
      <c r="F745" s="39">
        <v>41802</v>
      </c>
      <c r="G745" s="52">
        <v>9750</v>
      </c>
      <c r="H745" s="322">
        <f t="shared" si="12"/>
        <v>0</v>
      </c>
      <c r="I745" s="266" t="s">
        <v>27</v>
      </c>
    </row>
    <row r="746" spans="1:9" x14ac:dyDescent="0.25">
      <c r="A746" s="269"/>
      <c r="B746" s="270" t="s">
        <v>1510</v>
      </c>
      <c r="C746" s="558" t="s">
        <v>3421</v>
      </c>
      <c r="D746" s="266" t="s">
        <v>3576</v>
      </c>
      <c r="E746" s="310">
        <v>2538</v>
      </c>
      <c r="F746" s="39">
        <v>41802</v>
      </c>
      <c r="G746" s="52">
        <v>2538</v>
      </c>
      <c r="H746" s="322">
        <f t="shared" si="12"/>
        <v>0</v>
      </c>
      <c r="I746" s="266" t="s">
        <v>27</v>
      </c>
    </row>
    <row r="747" spans="1:9" x14ac:dyDescent="0.25">
      <c r="A747" s="269"/>
      <c r="B747" s="270" t="s">
        <v>1512</v>
      </c>
      <c r="C747" s="558" t="s">
        <v>3421</v>
      </c>
      <c r="D747" s="266" t="s">
        <v>304</v>
      </c>
      <c r="E747" s="310">
        <v>17692</v>
      </c>
      <c r="F747" s="39">
        <v>41802</v>
      </c>
      <c r="G747" s="52">
        <v>17692</v>
      </c>
      <c r="H747" s="322">
        <f t="shared" si="12"/>
        <v>0</v>
      </c>
      <c r="I747" s="266" t="s">
        <v>217</v>
      </c>
    </row>
    <row r="748" spans="1:9" x14ac:dyDescent="0.25">
      <c r="A748" s="269"/>
      <c r="B748" s="270" t="s">
        <v>1513</v>
      </c>
      <c r="C748" s="558" t="s">
        <v>3421</v>
      </c>
      <c r="D748" s="266" t="s">
        <v>8</v>
      </c>
      <c r="E748" s="310">
        <v>497</v>
      </c>
      <c r="F748" s="39">
        <v>41801</v>
      </c>
      <c r="G748" s="52">
        <v>497</v>
      </c>
      <c r="H748" s="322">
        <f t="shared" si="12"/>
        <v>0</v>
      </c>
      <c r="I748" s="266"/>
    </row>
    <row r="749" spans="1:9" x14ac:dyDescent="0.25">
      <c r="A749" s="269"/>
      <c r="B749" s="270" t="s">
        <v>1515</v>
      </c>
      <c r="C749" s="558" t="s">
        <v>3421</v>
      </c>
      <c r="D749" s="266" t="s">
        <v>561</v>
      </c>
      <c r="E749" s="310">
        <v>5556</v>
      </c>
      <c r="F749" s="39">
        <v>41802</v>
      </c>
      <c r="G749" s="52">
        <v>5556</v>
      </c>
      <c r="H749" s="322">
        <f t="shared" si="12"/>
        <v>0</v>
      </c>
      <c r="I749" s="266" t="s">
        <v>217</v>
      </c>
    </row>
    <row r="750" spans="1:9" x14ac:dyDescent="0.25">
      <c r="A750" s="269"/>
      <c r="B750" s="270" t="s">
        <v>1517</v>
      </c>
      <c r="C750" s="558" t="s">
        <v>3421</v>
      </c>
      <c r="D750" s="273" t="s">
        <v>3129</v>
      </c>
      <c r="E750" s="318">
        <v>0</v>
      </c>
      <c r="F750" s="39"/>
      <c r="G750" s="52"/>
      <c r="H750" s="322">
        <f t="shared" si="12"/>
        <v>0</v>
      </c>
      <c r="I750" s="266" t="s">
        <v>513</v>
      </c>
    </row>
    <row r="751" spans="1:9" x14ac:dyDescent="0.25">
      <c r="A751" s="269"/>
      <c r="B751" s="270" t="s">
        <v>1518</v>
      </c>
      <c r="C751" s="558" t="s">
        <v>3421</v>
      </c>
      <c r="D751" s="266" t="s">
        <v>78</v>
      </c>
      <c r="E751" s="310">
        <v>2397</v>
      </c>
      <c r="F751" s="39">
        <v>41802</v>
      </c>
      <c r="G751" s="52">
        <v>2397</v>
      </c>
      <c r="H751" s="322">
        <f t="shared" si="12"/>
        <v>0</v>
      </c>
      <c r="I751" s="266" t="s">
        <v>2867</v>
      </c>
    </row>
    <row r="752" spans="1:9" x14ac:dyDescent="0.25">
      <c r="A752" s="269"/>
      <c r="B752" s="270" t="s">
        <v>1520</v>
      </c>
      <c r="C752" s="558" t="s">
        <v>3421</v>
      </c>
      <c r="D752" s="266" t="s">
        <v>3520</v>
      </c>
      <c r="E752" s="310">
        <v>14713</v>
      </c>
      <c r="F752" s="42" t="s">
        <v>3748</v>
      </c>
      <c r="G752" s="52">
        <v>14713</v>
      </c>
      <c r="H752" s="322">
        <f t="shared" si="12"/>
        <v>0</v>
      </c>
      <c r="I752" s="266" t="s">
        <v>2867</v>
      </c>
    </row>
    <row r="753" spans="1:9" x14ac:dyDescent="0.25">
      <c r="A753" s="269"/>
      <c r="B753" s="270" t="s">
        <v>1522</v>
      </c>
      <c r="C753" s="558" t="s">
        <v>3421</v>
      </c>
      <c r="D753" s="266" t="s">
        <v>434</v>
      </c>
      <c r="E753" s="310">
        <v>3673.5</v>
      </c>
      <c r="F753" s="39">
        <v>41802</v>
      </c>
      <c r="G753" s="52">
        <v>3673.5</v>
      </c>
      <c r="H753" s="322">
        <f t="shared" si="12"/>
        <v>0</v>
      </c>
      <c r="I753" s="266"/>
    </row>
    <row r="754" spans="1:9" x14ac:dyDescent="0.25">
      <c r="A754" s="269"/>
      <c r="B754" s="270" t="s">
        <v>1523</v>
      </c>
      <c r="C754" s="558" t="s">
        <v>3421</v>
      </c>
      <c r="D754" s="266" t="s">
        <v>137</v>
      </c>
      <c r="E754" s="310">
        <v>5877</v>
      </c>
      <c r="F754" s="43" t="s">
        <v>3745</v>
      </c>
      <c r="G754" s="52">
        <v>5877</v>
      </c>
      <c r="H754" s="322">
        <f t="shared" si="12"/>
        <v>0</v>
      </c>
      <c r="I754" s="266"/>
    </row>
    <row r="755" spans="1:9" x14ac:dyDescent="0.25">
      <c r="A755" s="269"/>
      <c r="B755" s="270" t="s">
        <v>1524</v>
      </c>
      <c r="C755" s="558" t="s">
        <v>3421</v>
      </c>
      <c r="D755" s="266" t="s">
        <v>23</v>
      </c>
      <c r="E755" s="310">
        <v>942</v>
      </c>
      <c r="F755" s="39">
        <v>41801</v>
      </c>
      <c r="G755" s="52">
        <v>942</v>
      </c>
      <c r="H755" s="322">
        <f t="shared" si="12"/>
        <v>0</v>
      </c>
      <c r="I755" s="266"/>
    </row>
    <row r="756" spans="1:9" x14ac:dyDescent="0.25">
      <c r="A756" s="269"/>
      <c r="B756" s="270" t="s">
        <v>1525</v>
      </c>
      <c r="C756" s="558" t="s">
        <v>3421</v>
      </c>
      <c r="D756" s="266" t="s">
        <v>137</v>
      </c>
      <c r="E756" s="310">
        <v>301.5</v>
      </c>
      <c r="F756" s="42" t="s">
        <v>3746</v>
      </c>
      <c r="G756" s="52">
        <v>301.5</v>
      </c>
      <c r="H756" s="322">
        <f t="shared" si="12"/>
        <v>0</v>
      </c>
      <c r="I756" s="266"/>
    </row>
    <row r="757" spans="1:9" x14ac:dyDescent="0.25">
      <c r="A757" s="269"/>
      <c r="B757" s="270" t="s">
        <v>1526</v>
      </c>
      <c r="C757" s="558" t="s">
        <v>3421</v>
      </c>
      <c r="D757" s="266" t="s">
        <v>28</v>
      </c>
      <c r="E757" s="310">
        <v>8808</v>
      </c>
      <c r="F757" s="39">
        <v>41801</v>
      </c>
      <c r="G757" s="52">
        <v>8808</v>
      </c>
      <c r="H757" s="322">
        <f t="shared" si="12"/>
        <v>0</v>
      </c>
      <c r="I757" s="266"/>
    </row>
    <row r="758" spans="1:9" x14ac:dyDescent="0.25">
      <c r="A758" s="269"/>
      <c r="B758" s="270" t="s">
        <v>1528</v>
      </c>
      <c r="C758" s="558" t="s">
        <v>3421</v>
      </c>
      <c r="D758" s="266" t="s">
        <v>366</v>
      </c>
      <c r="E758" s="310">
        <v>2496</v>
      </c>
      <c r="F758" s="39">
        <v>41801</v>
      </c>
      <c r="G758" s="52">
        <v>2496</v>
      </c>
      <c r="H758" s="322">
        <f t="shared" si="12"/>
        <v>0</v>
      </c>
      <c r="I758" s="266"/>
    </row>
    <row r="759" spans="1:9" x14ac:dyDescent="0.25">
      <c r="A759" s="269"/>
      <c r="B759" s="270" t="s">
        <v>1532</v>
      </c>
      <c r="C759" s="558" t="s">
        <v>3421</v>
      </c>
      <c r="D759" s="266" t="s">
        <v>110</v>
      </c>
      <c r="E759" s="310">
        <v>46810</v>
      </c>
      <c r="F759" s="39">
        <v>41810</v>
      </c>
      <c r="G759" s="52">
        <v>46810</v>
      </c>
      <c r="H759" s="322">
        <f t="shared" si="12"/>
        <v>0</v>
      </c>
      <c r="I759" s="266" t="s">
        <v>12</v>
      </c>
    </row>
    <row r="760" spans="1:9" x14ac:dyDescent="0.25">
      <c r="A760" s="269"/>
      <c r="B760" s="270" t="s">
        <v>1533</v>
      </c>
      <c r="C760" s="558" t="s">
        <v>3421</v>
      </c>
      <c r="D760" s="266" t="s">
        <v>136</v>
      </c>
      <c r="E760" s="310">
        <v>418</v>
      </c>
      <c r="F760" s="39">
        <v>41801</v>
      </c>
      <c r="G760" s="52">
        <v>418</v>
      </c>
      <c r="H760" s="322">
        <f t="shared" si="12"/>
        <v>0</v>
      </c>
      <c r="I760" s="266"/>
    </row>
    <row r="761" spans="1:9" x14ac:dyDescent="0.25">
      <c r="A761" s="269"/>
      <c r="B761" s="270" t="s">
        <v>1534</v>
      </c>
      <c r="C761" s="558" t="s">
        <v>3421</v>
      </c>
      <c r="D761" s="266" t="s">
        <v>3222</v>
      </c>
      <c r="E761" s="310">
        <v>2867</v>
      </c>
      <c r="F761" s="39">
        <v>41801</v>
      </c>
      <c r="G761" s="52">
        <v>2867</v>
      </c>
      <c r="H761" s="322">
        <f t="shared" si="12"/>
        <v>0</v>
      </c>
      <c r="I761" s="266"/>
    </row>
    <row r="762" spans="1:9" x14ac:dyDescent="0.25">
      <c r="A762" s="269"/>
      <c r="B762" s="270" t="s">
        <v>1535</v>
      </c>
      <c r="C762" s="558" t="s">
        <v>3421</v>
      </c>
      <c r="D762" s="266" t="s">
        <v>330</v>
      </c>
      <c r="E762" s="310">
        <v>4510</v>
      </c>
      <c r="F762" s="39">
        <v>41802</v>
      </c>
      <c r="G762" s="52">
        <v>4510</v>
      </c>
      <c r="H762" s="322">
        <f t="shared" si="12"/>
        <v>0</v>
      </c>
      <c r="I762" s="266" t="s">
        <v>21</v>
      </c>
    </row>
    <row r="763" spans="1:9" x14ac:dyDescent="0.25">
      <c r="A763" s="269">
        <v>41802</v>
      </c>
      <c r="B763" s="270" t="s">
        <v>1536</v>
      </c>
      <c r="C763" s="558" t="s">
        <v>3421</v>
      </c>
      <c r="D763" s="266" t="s">
        <v>89</v>
      </c>
      <c r="E763" s="310">
        <v>15220</v>
      </c>
      <c r="F763" s="42" t="s">
        <v>3754</v>
      </c>
      <c r="G763" s="52">
        <v>15220</v>
      </c>
      <c r="H763" s="322">
        <f t="shared" si="12"/>
        <v>0</v>
      </c>
      <c r="I763" s="266"/>
    </row>
    <row r="764" spans="1:9" x14ac:dyDescent="0.25">
      <c r="A764" s="269"/>
      <c r="B764" s="270" t="s">
        <v>1537</v>
      </c>
      <c r="C764" s="558" t="s">
        <v>3421</v>
      </c>
      <c r="D764" s="266" t="s">
        <v>233</v>
      </c>
      <c r="E764" s="310">
        <v>632</v>
      </c>
      <c r="F764" s="39">
        <v>41802</v>
      </c>
      <c r="G764" s="52">
        <v>632</v>
      </c>
      <c r="H764" s="322">
        <f t="shared" si="12"/>
        <v>0</v>
      </c>
      <c r="I764" s="66"/>
    </row>
    <row r="765" spans="1:9" x14ac:dyDescent="0.25">
      <c r="A765" s="269"/>
      <c r="B765" s="270" t="s">
        <v>1538</v>
      </c>
      <c r="C765" s="558" t="s">
        <v>3421</v>
      </c>
      <c r="D765" s="266" t="s">
        <v>269</v>
      </c>
      <c r="E765" s="310">
        <v>8224</v>
      </c>
      <c r="F765" s="39">
        <v>41802</v>
      </c>
      <c r="G765" s="52">
        <v>8224</v>
      </c>
      <c r="H765" s="322">
        <f t="shared" si="12"/>
        <v>0</v>
      </c>
      <c r="I765" s="266"/>
    </row>
    <row r="766" spans="1:9" x14ac:dyDescent="0.25">
      <c r="A766" s="269"/>
      <c r="B766" s="270" t="s">
        <v>1539</v>
      </c>
      <c r="C766" s="558" t="s">
        <v>3421</v>
      </c>
      <c r="D766" s="266" t="s">
        <v>35</v>
      </c>
      <c r="E766" s="310">
        <v>6884</v>
      </c>
      <c r="F766" s="39">
        <v>41806</v>
      </c>
      <c r="G766" s="52">
        <v>6884</v>
      </c>
      <c r="H766" s="322">
        <f t="shared" si="12"/>
        <v>0</v>
      </c>
      <c r="I766" s="266"/>
    </row>
    <row r="767" spans="1:9" x14ac:dyDescent="0.25">
      <c r="A767" s="269"/>
      <c r="B767" s="270" t="s">
        <v>1541</v>
      </c>
      <c r="C767" s="558" t="s">
        <v>3421</v>
      </c>
      <c r="D767" s="266" t="s">
        <v>180</v>
      </c>
      <c r="E767" s="310">
        <v>33211</v>
      </c>
      <c r="F767" s="55" t="s">
        <v>3577</v>
      </c>
      <c r="G767" s="52">
        <v>33211</v>
      </c>
      <c r="H767" s="322">
        <f t="shared" si="12"/>
        <v>0</v>
      </c>
      <c r="I767" s="66" t="s">
        <v>217</v>
      </c>
    </row>
    <row r="768" spans="1:9" x14ac:dyDescent="0.25">
      <c r="A768" s="269"/>
      <c r="B768" s="270" t="s">
        <v>1542</v>
      </c>
      <c r="C768" s="558" t="s">
        <v>3421</v>
      </c>
      <c r="D768" s="266" t="s">
        <v>36</v>
      </c>
      <c r="E768" s="310">
        <v>38623</v>
      </c>
      <c r="F768" s="55" t="s">
        <v>3578</v>
      </c>
      <c r="G768" s="52">
        <v>38623</v>
      </c>
      <c r="H768" s="322">
        <f t="shared" si="12"/>
        <v>0</v>
      </c>
      <c r="I768" s="266" t="s">
        <v>2867</v>
      </c>
    </row>
    <row r="769" spans="1:9" x14ac:dyDescent="0.25">
      <c r="A769" s="269"/>
      <c r="B769" s="270" t="s">
        <v>1543</v>
      </c>
      <c r="C769" s="558" t="s">
        <v>3421</v>
      </c>
      <c r="D769" s="266" t="s">
        <v>23</v>
      </c>
      <c r="E769" s="310">
        <v>561</v>
      </c>
      <c r="F769" s="39">
        <v>41802</v>
      </c>
      <c r="G769" s="52">
        <v>561</v>
      </c>
      <c r="H769" s="322">
        <f t="shared" si="12"/>
        <v>0</v>
      </c>
      <c r="I769" s="266"/>
    </row>
    <row r="770" spans="1:9" x14ac:dyDescent="0.25">
      <c r="A770" s="269"/>
      <c r="B770" s="270" t="s">
        <v>1544</v>
      </c>
      <c r="C770" s="558" t="s">
        <v>3421</v>
      </c>
      <c r="D770" s="266" t="s">
        <v>318</v>
      </c>
      <c r="E770" s="310">
        <v>5570.5</v>
      </c>
      <c r="F770" s="39">
        <v>41802</v>
      </c>
      <c r="G770" s="52">
        <v>5570.5</v>
      </c>
      <c r="H770" s="322">
        <f t="shared" si="12"/>
        <v>0</v>
      </c>
      <c r="I770" s="266"/>
    </row>
    <row r="771" spans="1:9" x14ac:dyDescent="0.25">
      <c r="A771" s="269"/>
      <c r="B771" s="270" t="s">
        <v>1545</v>
      </c>
      <c r="C771" s="558" t="s">
        <v>3421</v>
      </c>
      <c r="D771" s="266" t="s">
        <v>116</v>
      </c>
      <c r="E771" s="310">
        <v>1845</v>
      </c>
      <c r="F771" s="39">
        <v>41802</v>
      </c>
      <c r="G771" s="52">
        <v>1845</v>
      </c>
      <c r="H771" s="322">
        <f t="shared" si="12"/>
        <v>0</v>
      </c>
      <c r="I771" s="266"/>
    </row>
    <row r="772" spans="1:9" x14ac:dyDescent="0.25">
      <c r="A772" s="269"/>
      <c r="B772" s="270" t="s">
        <v>1546</v>
      </c>
      <c r="C772" s="558" t="s">
        <v>3421</v>
      </c>
      <c r="D772" s="266" t="s">
        <v>106</v>
      </c>
      <c r="E772" s="310">
        <v>26039</v>
      </c>
      <c r="F772" s="39">
        <v>41807</v>
      </c>
      <c r="G772" s="52">
        <v>26039</v>
      </c>
      <c r="H772" s="322">
        <f t="shared" si="12"/>
        <v>0</v>
      </c>
      <c r="I772" s="266" t="s">
        <v>217</v>
      </c>
    </row>
    <row r="773" spans="1:9" x14ac:dyDescent="0.25">
      <c r="A773" s="269"/>
      <c r="B773" s="270" t="s">
        <v>1547</v>
      </c>
      <c r="C773" s="558" t="s">
        <v>3421</v>
      </c>
      <c r="D773" s="266" t="s">
        <v>50</v>
      </c>
      <c r="E773" s="310">
        <v>6122</v>
      </c>
      <c r="F773" s="39">
        <v>41802</v>
      </c>
      <c r="G773" s="52">
        <v>6122</v>
      </c>
      <c r="H773" s="322">
        <f t="shared" si="12"/>
        <v>0</v>
      </c>
      <c r="I773" s="266"/>
    </row>
    <row r="774" spans="1:9" x14ac:dyDescent="0.25">
      <c r="A774" s="269"/>
      <c r="B774" s="270" t="s">
        <v>1548</v>
      </c>
      <c r="C774" s="558" t="s">
        <v>3421</v>
      </c>
      <c r="D774" s="266" t="s">
        <v>74</v>
      </c>
      <c r="E774" s="310">
        <v>1559.5</v>
      </c>
      <c r="F774" s="39">
        <v>41802</v>
      </c>
      <c r="G774" s="52">
        <v>1559.5</v>
      </c>
      <c r="H774" s="322">
        <f t="shared" si="12"/>
        <v>0</v>
      </c>
      <c r="I774" s="266"/>
    </row>
    <row r="775" spans="1:9" x14ac:dyDescent="0.25">
      <c r="A775" s="269"/>
      <c r="B775" s="270" t="s">
        <v>1549</v>
      </c>
      <c r="C775" s="558" t="s">
        <v>3421</v>
      </c>
      <c r="D775" s="266" t="s">
        <v>50</v>
      </c>
      <c r="E775" s="310">
        <v>2002</v>
      </c>
      <c r="F775" s="39">
        <v>41802</v>
      </c>
      <c r="G775" s="52">
        <v>2002</v>
      </c>
      <c r="H775" s="322">
        <f t="shared" ref="H775:H838" si="13">E775-G775</f>
        <v>0</v>
      </c>
      <c r="I775" s="266"/>
    </row>
    <row r="776" spans="1:9" x14ac:dyDescent="0.25">
      <c r="A776" s="269"/>
      <c r="B776" s="270" t="s">
        <v>1550</v>
      </c>
      <c r="C776" s="558" t="s">
        <v>3421</v>
      </c>
      <c r="D776" s="266" t="s">
        <v>74</v>
      </c>
      <c r="E776" s="310">
        <v>4276</v>
      </c>
      <c r="F776" s="39">
        <v>41802</v>
      </c>
      <c r="G776" s="52">
        <v>4276</v>
      </c>
      <c r="H776" s="322">
        <f t="shared" si="13"/>
        <v>0</v>
      </c>
      <c r="I776" s="266"/>
    </row>
    <row r="777" spans="1:9" x14ac:dyDescent="0.25">
      <c r="A777" s="269"/>
      <c r="B777" s="270" t="s">
        <v>1552</v>
      </c>
      <c r="C777" s="558" t="s">
        <v>3421</v>
      </c>
      <c r="D777" s="266" t="s">
        <v>74</v>
      </c>
      <c r="E777" s="310">
        <v>12748</v>
      </c>
      <c r="F777" s="39">
        <v>41802</v>
      </c>
      <c r="G777" s="52">
        <v>12748</v>
      </c>
      <c r="H777" s="322">
        <f t="shared" si="13"/>
        <v>0</v>
      </c>
      <c r="I777" s="266"/>
    </row>
    <row r="778" spans="1:9" x14ac:dyDescent="0.25">
      <c r="A778" s="269"/>
      <c r="B778" s="270" t="s">
        <v>1553</v>
      </c>
      <c r="C778" s="558" t="s">
        <v>3421</v>
      </c>
      <c r="D778" s="266" t="s">
        <v>883</v>
      </c>
      <c r="E778" s="310">
        <v>855</v>
      </c>
      <c r="F778" s="39">
        <v>41802</v>
      </c>
      <c r="G778" s="52">
        <v>855</v>
      </c>
      <c r="H778" s="322">
        <f t="shared" si="13"/>
        <v>0</v>
      </c>
      <c r="I778" s="266"/>
    </row>
    <row r="779" spans="1:9" ht="24.75" x14ac:dyDescent="0.25">
      <c r="A779" s="269"/>
      <c r="B779" s="270" t="s">
        <v>1554</v>
      </c>
      <c r="C779" s="558" t="s">
        <v>3421</v>
      </c>
      <c r="D779" s="266" t="s">
        <v>123</v>
      </c>
      <c r="E779" s="310">
        <v>8703.65</v>
      </c>
      <c r="F779" s="402" t="s">
        <v>3788</v>
      </c>
      <c r="G779" s="52">
        <v>8703.65</v>
      </c>
      <c r="H779" s="322">
        <f t="shared" si="13"/>
        <v>0</v>
      </c>
      <c r="I779" s="266"/>
    </row>
    <row r="780" spans="1:9" x14ac:dyDescent="0.25">
      <c r="A780" s="269"/>
      <c r="B780" s="270" t="s">
        <v>1556</v>
      </c>
      <c r="C780" s="558" t="s">
        <v>3421</v>
      </c>
      <c r="D780" s="266" t="s">
        <v>8</v>
      </c>
      <c r="E780" s="310">
        <v>2824</v>
      </c>
      <c r="F780" s="39">
        <v>41802</v>
      </c>
      <c r="G780" s="52">
        <v>2824</v>
      </c>
      <c r="H780" s="322">
        <f t="shared" si="13"/>
        <v>0</v>
      </c>
      <c r="I780" s="266"/>
    </row>
    <row r="781" spans="1:9" x14ac:dyDescent="0.25">
      <c r="A781" s="269"/>
      <c r="B781" s="270" t="s">
        <v>1557</v>
      </c>
      <c r="C781" s="558" t="s">
        <v>3421</v>
      </c>
      <c r="D781" s="266" t="s">
        <v>57</v>
      </c>
      <c r="E781" s="310">
        <v>849</v>
      </c>
      <c r="F781" s="39">
        <v>41802</v>
      </c>
      <c r="G781" s="52">
        <v>849</v>
      </c>
      <c r="H781" s="322">
        <f t="shared" si="13"/>
        <v>0</v>
      </c>
      <c r="I781" s="266" t="s">
        <v>30</v>
      </c>
    </row>
    <row r="782" spans="1:9" x14ac:dyDescent="0.25">
      <c r="A782" s="269"/>
      <c r="B782" s="270" t="s">
        <v>1558</v>
      </c>
      <c r="C782" s="558" t="s">
        <v>3421</v>
      </c>
      <c r="D782" s="266" t="s">
        <v>1793</v>
      </c>
      <c r="E782" s="310">
        <v>940</v>
      </c>
      <c r="F782" s="42" t="s">
        <v>3753</v>
      </c>
      <c r="G782" s="52">
        <v>940</v>
      </c>
      <c r="H782" s="322">
        <f t="shared" si="13"/>
        <v>0</v>
      </c>
      <c r="I782" s="266" t="s">
        <v>30</v>
      </c>
    </row>
    <row r="783" spans="1:9" x14ac:dyDescent="0.25">
      <c r="A783" s="269"/>
      <c r="B783" s="270" t="s">
        <v>1559</v>
      </c>
      <c r="C783" s="558" t="s">
        <v>3421</v>
      </c>
      <c r="D783" s="266" t="s">
        <v>55</v>
      </c>
      <c r="E783" s="310">
        <v>8165</v>
      </c>
      <c r="F783" s="39">
        <v>41802</v>
      </c>
      <c r="G783" s="52">
        <v>8165</v>
      </c>
      <c r="H783" s="322">
        <f t="shared" si="13"/>
        <v>0</v>
      </c>
      <c r="I783" s="266"/>
    </row>
    <row r="784" spans="1:9" x14ac:dyDescent="0.25">
      <c r="A784" s="269"/>
      <c r="B784" s="270" t="s">
        <v>1560</v>
      </c>
      <c r="C784" s="558" t="s">
        <v>3421</v>
      </c>
      <c r="D784" s="266" t="s">
        <v>11</v>
      </c>
      <c r="E784" s="310">
        <v>69654</v>
      </c>
      <c r="F784" s="536"/>
      <c r="G784" s="506"/>
      <c r="H784" s="322">
        <f t="shared" si="13"/>
        <v>69654</v>
      </c>
      <c r="I784" s="266" t="s">
        <v>65</v>
      </c>
    </row>
    <row r="785" spans="1:9" x14ac:dyDescent="0.25">
      <c r="A785" s="269"/>
      <c r="B785" s="270" t="s">
        <v>1561</v>
      </c>
      <c r="C785" s="558" t="s">
        <v>3421</v>
      </c>
      <c r="D785" s="266" t="s">
        <v>260</v>
      </c>
      <c r="E785" s="310">
        <v>2384</v>
      </c>
      <c r="F785" s="39">
        <v>41802</v>
      </c>
      <c r="G785" s="52">
        <v>2384</v>
      </c>
      <c r="H785" s="322">
        <f t="shared" si="13"/>
        <v>0</v>
      </c>
      <c r="I785" s="266" t="s">
        <v>12</v>
      </c>
    </row>
    <row r="786" spans="1:9" x14ac:dyDescent="0.25">
      <c r="A786" s="269"/>
      <c r="B786" s="270" t="s">
        <v>1562</v>
      </c>
      <c r="C786" s="558" t="s">
        <v>3421</v>
      </c>
      <c r="D786" s="266" t="s">
        <v>89</v>
      </c>
      <c r="E786" s="310">
        <v>2632</v>
      </c>
      <c r="F786" s="39">
        <v>41802</v>
      </c>
      <c r="G786" s="52">
        <v>2632</v>
      </c>
      <c r="H786" s="322">
        <f t="shared" si="13"/>
        <v>0</v>
      </c>
      <c r="I786" s="266" t="s">
        <v>30</v>
      </c>
    </row>
    <row r="787" spans="1:9" x14ac:dyDescent="0.25">
      <c r="A787" s="269"/>
      <c r="B787" s="270" t="s">
        <v>1563</v>
      </c>
      <c r="C787" s="558" t="s">
        <v>3421</v>
      </c>
      <c r="D787" s="266" t="s">
        <v>35</v>
      </c>
      <c r="E787" s="310">
        <v>8277</v>
      </c>
      <c r="F787" s="39">
        <v>41811</v>
      </c>
      <c r="G787" s="52">
        <v>8277</v>
      </c>
      <c r="H787" s="322">
        <f t="shared" si="13"/>
        <v>0</v>
      </c>
      <c r="I787" s="266" t="s">
        <v>30</v>
      </c>
    </row>
    <row r="788" spans="1:9" x14ac:dyDescent="0.25">
      <c r="A788" s="269"/>
      <c r="B788" s="270" t="s">
        <v>1564</v>
      </c>
      <c r="C788" s="558" t="s">
        <v>3421</v>
      </c>
      <c r="D788" s="266" t="s">
        <v>29</v>
      </c>
      <c r="E788" s="310">
        <v>4020.5</v>
      </c>
      <c r="F788" s="39">
        <v>41802</v>
      </c>
      <c r="G788" s="52">
        <v>4020.5</v>
      </c>
      <c r="H788" s="322">
        <f t="shared" si="13"/>
        <v>0</v>
      </c>
      <c r="I788" s="266" t="s">
        <v>30</v>
      </c>
    </row>
    <row r="789" spans="1:9" x14ac:dyDescent="0.25">
      <c r="A789" s="269"/>
      <c r="B789" s="270" t="s">
        <v>1565</v>
      </c>
      <c r="C789" s="558" t="s">
        <v>3421</v>
      </c>
      <c r="D789" s="266" t="s">
        <v>47</v>
      </c>
      <c r="E789" s="310">
        <v>3062.5</v>
      </c>
      <c r="F789" s="39">
        <v>41802</v>
      </c>
      <c r="G789" s="52">
        <v>3062.5</v>
      </c>
      <c r="H789" s="322">
        <f t="shared" si="13"/>
        <v>0</v>
      </c>
      <c r="I789" s="266" t="s">
        <v>30</v>
      </c>
    </row>
    <row r="790" spans="1:9" x14ac:dyDescent="0.25">
      <c r="A790" s="269"/>
      <c r="B790" s="270" t="s">
        <v>1566</v>
      </c>
      <c r="C790" s="558" t="s">
        <v>3421</v>
      </c>
      <c r="D790" s="266" t="s">
        <v>2427</v>
      </c>
      <c r="E790" s="310">
        <v>3073.8</v>
      </c>
      <c r="F790" s="43" t="s">
        <v>3752</v>
      </c>
      <c r="G790" s="52">
        <v>3073.8</v>
      </c>
      <c r="H790" s="322">
        <f t="shared" si="13"/>
        <v>0</v>
      </c>
      <c r="I790" s="266" t="s">
        <v>30</v>
      </c>
    </row>
    <row r="791" spans="1:9" x14ac:dyDescent="0.25">
      <c r="A791" s="269"/>
      <c r="B791" s="270" t="s">
        <v>1567</v>
      </c>
      <c r="C791" s="558" t="s">
        <v>3421</v>
      </c>
      <c r="D791" s="266" t="s">
        <v>152</v>
      </c>
      <c r="E791" s="310">
        <v>3600</v>
      </c>
      <c r="F791" s="39">
        <v>41802</v>
      </c>
      <c r="G791" s="52">
        <v>3600</v>
      </c>
      <c r="H791" s="322">
        <f t="shared" si="13"/>
        <v>0</v>
      </c>
      <c r="I791" s="266"/>
    </row>
    <row r="792" spans="1:9" x14ac:dyDescent="0.25">
      <c r="A792" s="269"/>
      <c r="B792" s="270" t="s">
        <v>1569</v>
      </c>
      <c r="C792" s="558" t="s">
        <v>3421</v>
      </c>
      <c r="D792" s="266" t="s">
        <v>34</v>
      </c>
      <c r="E792" s="310">
        <v>2477</v>
      </c>
      <c r="F792" s="43" t="s">
        <v>3751</v>
      </c>
      <c r="G792" s="52">
        <v>2477</v>
      </c>
      <c r="H792" s="322">
        <f t="shared" si="13"/>
        <v>0</v>
      </c>
      <c r="I792" s="266" t="s">
        <v>30</v>
      </c>
    </row>
    <row r="793" spans="1:9" x14ac:dyDescent="0.25">
      <c r="A793" s="269"/>
      <c r="B793" s="270" t="s">
        <v>1570</v>
      </c>
      <c r="C793" s="558" t="s">
        <v>3421</v>
      </c>
      <c r="D793" s="266" t="s">
        <v>374</v>
      </c>
      <c r="E793" s="310">
        <v>11312.6</v>
      </c>
      <c r="F793" s="39">
        <v>41802</v>
      </c>
      <c r="G793" s="52">
        <v>11312.6</v>
      </c>
      <c r="H793" s="322">
        <f t="shared" si="13"/>
        <v>0</v>
      </c>
      <c r="I793" s="266"/>
    </row>
    <row r="794" spans="1:9" x14ac:dyDescent="0.25">
      <c r="A794" s="269"/>
      <c r="B794" s="270" t="s">
        <v>1571</v>
      </c>
      <c r="C794" s="558" t="s">
        <v>3421</v>
      </c>
      <c r="D794" s="266" t="s">
        <v>374</v>
      </c>
      <c r="E794" s="310">
        <v>7581</v>
      </c>
      <c r="F794" s="39">
        <v>41802</v>
      </c>
      <c r="G794" s="52">
        <v>7581</v>
      </c>
      <c r="H794" s="322">
        <f t="shared" si="13"/>
        <v>0</v>
      </c>
      <c r="I794" s="266"/>
    </row>
    <row r="795" spans="1:9" x14ac:dyDescent="0.25">
      <c r="A795" s="269"/>
      <c r="B795" s="270" t="s">
        <v>1572</v>
      </c>
      <c r="C795" s="558" t="s">
        <v>3421</v>
      </c>
      <c r="D795" s="266" t="s">
        <v>3579</v>
      </c>
      <c r="E795" s="310">
        <v>31000</v>
      </c>
      <c r="F795" s="42" t="s">
        <v>3580</v>
      </c>
      <c r="G795" s="52">
        <v>31000</v>
      </c>
      <c r="H795" s="322">
        <f t="shared" si="13"/>
        <v>0</v>
      </c>
      <c r="I795" s="266"/>
    </row>
    <row r="796" spans="1:9" x14ac:dyDescent="0.25">
      <c r="A796" s="269"/>
      <c r="B796" s="270" t="s">
        <v>1573</v>
      </c>
      <c r="C796" s="558" t="s">
        <v>3421</v>
      </c>
      <c r="D796" s="266" t="s">
        <v>124</v>
      </c>
      <c r="E796" s="310">
        <v>9556.2000000000007</v>
      </c>
      <c r="F796" s="39">
        <v>41802</v>
      </c>
      <c r="G796" s="52">
        <v>9556.2000000000007</v>
      </c>
      <c r="H796" s="322">
        <f t="shared" si="13"/>
        <v>0</v>
      </c>
      <c r="I796" s="266" t="s">
        <v>30</v>
      </c>
    </row>
    <row r="797" spans="1:9" x14ac:dyDescent="0.25">
      <c r="A797" s="395"/>
      <c r="B797" s="270" t="s">
        <v>1574</v>
      </c>
      <c r="C797" s="558" t="s">
        <v>3421</v>
      </c>
      <c r="D797" s="266" t="s">
        <v>652</v>
      </c>
      <c r="E797" s="310">
        <v>8130</v>
      </c>
      <c r="F797" s="39">
        <v>41802</v>
      </c>
      <c r="G797" s="52">
        <v>8130</v>
      </c>
      <c r="H797" s="322">
        <f t="shared" si="13"/>
        <v>0</v>
      </c>
      <c r="I797" s="266"/>
    </row>
    <row r="798" spans="1:9" x14ac:dyDescent="0.25">
      <c r="A798" s="269"/>
      <c r="B798" s="270" t="s">
        <v>1575</v>
      </c>
      <c r="C798" s="558" t="s">
        <v>3421</v>
      </c>
      <c r="D798" s="266" t="s">
        <v>338</v>
      </c>
      <c r="E798" s="310">
        <v>236.5</v>
      </c>
      <c r="F798" s="39">
        <v>41802</v>
      </c>
      <c r="G798" s="52">
        <v>236.5</v>
      </c>
      <c r="H798" s="322">
        <f t="shared" si="13"/>
        <v>0</v>
      </c>
      <c r="I798" s="266" t="s">
        <v>30</v>
      </c>
    </row>
    <row r="799" spans="1:9" x14ac:dyDescent="0.25">
      <c r="A799" s="269"/>
      <c r="B799" s="270" t="s">
        <v>1576</v>
      </c>
      <c r="C799" s="558" t="s">
        <v>3421</v>
      </c>
      <c r="D799" s="266" t="s">
        <v>8</v>
      </c>
      <c r="E799" s="310">
        <v>444</v>
      </c>
      <c r="F799" s="39">
        <v>41802</v>
      </c>
      <c r="G799" s="52">
        <v>444</v>
      </c>
      <c r="H799" s="322">
        <f t="shared" si="13"/>
        <v>0</v>
      </c>
      <c r="I799" s="266"/>
    </row>
    <row r="800" spans="1:9" x14ac:dyDescent="0.25">
      <c r="A800" s="269"/>
      <c r="B800" s="270" t="s">
        <v>1578</v>
      </c>
      <c r="C800" s="558" t="s">
        <v>3421</v>
      </c>
      <c r="D800" s="266" t="s">
        <v>312</v>
      </c>
      <c r="E800" s="310">
        <v>9210</v>
      </c>
      <c r="F800" s="39">
        <v>41802</v>
      </c>
      <c r="G800" s="52">
        <v>9210</v>
      </c>
      <c r="H800" s="322">
        <f t="shared" si="13"/>
        <v>0</v>
      </c>
      <c r="I800" s="266" t="s">
        <v>12</v>
      </c>
    </row>
    <row r="801" spans="1:9" x14ac:dyDescent="0.25">
      <c r="A801" s="269"/>
      <c r="B801" s="270" t="s">
        <v>1579</v>
      </c>
      <c r="C801" s="558" t="s">
        <v>3421</v>
      </c>
      <c r="D801" s="266" t="s">
        <v>1622</v>
      </c>
      <c r="E801" s="310">
        <v>2131.5</v>
      </c>
      <c r="F801" s="39">
        <v>41802</v>
      </c>
      <c r="G801" s="52">
        <v>2131.5</v>
      </c>
      <c r="H801" s="322">
        <f t="shared" si="13"/>
        <v>0</v>
      </c>
      <c r="I801" s="266" t="s">
        <v>12</v>
      </c>
    </row>
    <row r="802" spans="1:9" x14ac:dyDescent="0.25">
      <c r="A802" s="269"/>
      <c r="B802" s="270" t="s">
        <v>1580</v>
      </c>
      <c r="C802" s="558" t="s">
        <v>3421</v>
      </c>
      <c r="D802" s="266" t="s">
        <v>52</v>
      </c>
      <c r="E802" s="310">
        <v>691.6</v>
      </c>
      <c r="F802" s="39">
        <v>41802</v>
      </c>
      <c r="G802" s="52">
        <v>691.6</v>
      </c>
      <c r="H802" s="322">
        <f t="shared" si="13"/>
        <v>0</v>
      </c>
      <c r="I802" s="266" t="s">
        <v>12</v>
      </c>
    </row>
    <row r="803" spans="1:9" x14ac:dyDescent="0.25">
      <c r="A803" s="269"/>
      <c r="B803" s="270" t="s">
        <v>1581</v>
      </c>
      <c r="C803" s="558" t="s">
        <v>3421</v>
      </c>
      <c r="D803" s="266" t="s">
        <v>248</v>
      </c>
      <c r="E803" s="310">
        <v>476</v>
      </c>
      <c r="F803" s="39">
        <v>41802</v>
      </c>
      <c r="G803" s="52">
        <v>476</v>
      </c>
      <c r="H803" s="322">
        <f t="shared" si="13"/>
        <v>0</v>
      </c>
      <c r="I803" s="266" t="s">
        <v>12</v>
      </c>
    </row>
    <row r="804" spans="1:9" x14ac:dyDescent="0.25">
      <c r="A804" s="269"/>
      <c r="B804" s="270" t="s">
        <v>1582</v>
      </c>
      <c r="C804" s="558" t="s">
        <v>3421</v>
      </c>
      <c r="D804" s="266" t="s">
        <v>66</v>
      </c>
      <c r="E804" s="310">
        <v>1620</v>
      </c>
      <c r="F804" s="39">
        <v>41802</v>
      </c>
      <c r="G804" s="52">
        <v>1620</v>
      </c>
      <c r="H804" s="322">
        <f t="shared" si="13"/>
        <v>0</v>
      </c>
      <c r="I804" s="266" t="s">
        <v>12</v>
      </c>
    </row>
    <row r="805" spans="1:9" x14ac:dyDescent="0.25">
      <c r="A805" s="269"/>
      <c r="B805" s="270" t="s">
        <v>1583</v>
      </c>
      <c r="C805" s="558" t="s">
        <v>3421</v>
      </c>
      <c r="D805" s="266" t="s">
        <v>130</v>
      </c>
      <c r="E805" s="310">
        <v>13020.3</v>
      </c>
      <c r="F805" s="39">
        <v>41806</v>
      </c>
      <c r="G805" s="52">
        <v>13020.3</v>
      </c>
      <c r="H805" s="322">
        <f t="shared" si="13"/>
        <v>0</v>
      </c>
      <c r="I805" s="266" t="s">
        <v>21</v>
      </c>
    </row>
    <row r="806" spans="1:9" x14ac:dyDescent="0.25">
      <c r="A806" s="269"/>
      <c r="B806" s="270" t="s">
        <v>1584</v>
      </c>
      <c r="C806" s="558" t="s">
        <v>3421</v>
      </c>
      <c r="D806" s="266" t="s">
        <v>32</v>
      </c>
      <c r="E806" s="310">
        <v>4987</v>
      </c>
      <c r="F806" s="39">
        <v>41802</v>
      </c>
      <c r="G806" s="52">
        <v>4987</v>
      </c>
      <c r="H806" s="322">
        <f t="shared" si="13"/>
        <v>0</v>
      </c>
      <c r="I806" s="266" t="s">
        <v>30</v>
      </c>
    </row>
    <row r="807" spans="1:9" x14ac:dyDescent="0.25">
      <c r="A807" s="269"/>
      <c r="B807" s="270" t="s">
        <v>1585</v>
      </c>
      <c r="C807" s="558" t="s">
        <v>3421</v>
      </c>
      <c r="D807" s="266" t="s">
        <v>3581</v>
      </c>
      <c r="E807" s="310">
        <v>3020</v>
      </c>
      <c r="F807" s="39">
        <v>41802</v>
      </c>
      <c r="G807" s="52">
        <v>3020</v>
      </c>
      <c r="H807" s="322">
        <f t="shared" si="13"/>
        <v>0</v>
      </c>
      <c r="I807" s="266"/>
    </row>
    <row r="808" spans="1:9" x14ac:dyDescent="0.25">
      <c r="A808" s="269"/>
      <c r="B808" s="270" t="s">
        <v>1586</v>
      </c>
      <c r="C808" s="558" t="s">
        <v>3421</v>
      </c>
      <c r="D808" s="266" t="s">
        <v>188</v>
      </c>
      <c r="E808" s="310">
        <v>3544</v>
      </c>
      <c r="F808" s="39">
        <v>41802</v>
      </c>
      <c r="G808" s="52">
        <v>3544</v>
      </c>
      <c r="H808" s="322">
        <f t="shared" si="13"/>
        <v>0</v>
      </c>
      <c r="I808" s="266" t="s">
        <v>21</v>
      </c>
    </row>
    <row r="809" spans="1:9" x14ac:dyDescent="0.25">
      <c r="A809" s="269"/>
      <c r="B809" s="270" t="s">
        <v>1588</v>
      </c>
      <c r="C809" s="558" t="s">
        <v>3421</v>
      </c>
      <c r="D809" s="266" t="s">
        <v>366</v>
      </c>
      <c r="E809" s="310">
        <v>2340.6</v>
      </c>
      <c r="F809" s="39">
        <v>41802</v>
      </c>
      <c r="G809" s="52">
        <v>2340.6</v>
      </c>
      <c r="H809" s="322">
        <f t="shared" si="13"/>
        <v>0</v>
      </c>
      <c r="I809" s="266" t="s">
        <v>21</v>
      </c>
    </row>
    <row r="810" spans="1:9" x14ac:dyDescent="0.25">
      <c r="A810" s="269"/>
      <c r="B810" s="270" t="s">
        <v>1589</v>
      </c>
      <c r="C810" s="558" t="s">
        <v>3421</v>
      </c>
      <c r="D810" s="266" t="s">
        <v>51</v>
      </c>
      <c r="E810" s="310">
        <v>797.5</v>
      </c>
      <c r="F810" s="42" t="s">
        <v>3791</v>
      </c>
      <c r="G810" s="52">
        <v>797.5</v>
      </c>
      <c r="H810" s="322">
        <f t="shared" si="13"/>
        <v>0</v>
      </c>
      <c r="I810" s="266"/>
    </row>
    <row r="811" spans="1:9" x14ac:dyDescent="0.25">
      <c r="A811" s="269"/>
      <c r="B811" s="270" t="s">
        <v>1590</v>
      </c>
      <c r="C811" s="558" t="s">
        <v>3421</v>
      </c>
      <c r="D811" s="266" t="s">
        <v>22</v>
      </c>
      <c r="E811" s="310">
        <v>4746</v>
      </c>
      <c r="F811" s="43" t="s">
        <v>3759</v>
      </c>
      <c r="G811" s="52">
        <v>4746</v>
      </c>
      <c r="H811" s="322">
        <f t="shared" si="13"/>
        <v>0</v>
      </c>
      <c r="I811" s="266"/>
    </row>
    <row r="812" spans="1:9" x14ac:dyDescent="0.25">
      <c r="A812" s="269"/>
      <c r="B812" s="270" t="s">
        <v>1591</v>
      </c>
      <c r="C812" s="558" t="s">
        <v>3421</v>
      </c>
      <c r="D812" s="266" t="s">
        <v>115</v>
      </c>
      <c r="E812" s="310">
        <v>319.60000000000002</v>
      </c>
      <c r="F812" s="39">
        <v>41802</v>
      </c>
      <c r="G812" s="52">
        <v>319.60000000000002</v>
      </c>
      <c r="H812" s="322">
        <f t="shared" si="13"/>
        <v>0</v>
      </c>
      <c r="I812" s="266"/>
    </row>
    <row r="813" spans="1:9" x14ac:dyDescent="0.25">
      <c r="A813" s="269"/>
      <c r="B813" s="270" t="s">
        <v>1592</v>
      </c>
      <c r="C813" s="558" t="s">
        <v>3421</v>
      </c>
      <c r="D813" s="266" t="s">
        <v>8</v>
      </c>
      <c r="E813" s="310">
        <v>563.5</v>
      </c>
      <c r="F813" s="39">
        <v>41802</v>
      </c>
      <c r="G813" s="52">
        <v>563.5</v>
      </c>
      <c r="H813" s="322">
        <f t="shared" si="13"/>
        <v>0</v>
      </c>
      <c r="I813" s="266"/>
    </row>
    <row r="814" spans="1:9" x14ac:dyDescent="0.25">
      <c r="A814" s="269"/>
      <c r="B814" s="270" t="s">
        <v>1593</v>
      </c>
      <c r="C814" s="558" t="s">
        <v>3421</v>
      </c>
      <c r="D814" s="266" t="s">
        <v>8</v>
      </c>
      <c r="E814" s="310">
        <v>1512.5</v>
      </c>
      <c r="F814" s="39">
        <v>41802</v>
      </c>
      <c r="G814" s="52">
        <v>1512.5</v>
      </c>
      <c r="H814" s="322">
        <f t="shared" si="13"/>
        <v>0</v>
      </c>
      <c r="I814" s="266"/>
    </row>
    <row r="815" spans="1:9" ht="23.25" x14ac:dyDescent="0.25">
      <c r="A815" s="269"/>
      <c r="B815" s="270" t="s">
        <v>1594</v>
      </c>
      <c r="C815" s="558" t="s">
        <v>3421</v>
      </c>
      <c r="D815" s="266" t="s">
        <v>133</v>
      </c>
      <c r="E815" s="310">
        <v>56315.4</v>
      </c>
      <c r="F815" s="554" t="s">
        <v>3757</v>
      </c>
      <c r="G815" s="52">
        <v>56315.4</v>
      </c>
      <c r="H815" s="322">
        <f t="shared" si="13"/>
        <v>0</v>
      </c>
      <c r="I815" s="266"/>
    </row>
    <row r="816" spans="1:9" x14ac:dyDescent="0.25">
      <c r="A816" s="269"/>
      <c r="B816" s="270" t="s">
        <v>1595</v>
      </c>
      <c r="C816" s="558" t="s">
        <v>3421</v>
      </c>
      <c r="D816" s="266" t="s">
        <v>78</v>
      </c>
      <c r="E816" s="310">
        <v>2634.5</v>
      </c>
      <c r="F816" s="39">
        <v>41803</v>
      </c>
      <c r="G816" s="52">
        <v>2634.5</v>
      </c>
      <c r="H816" s="322">
        <f t="shared" si="13"/>
        <v>0</v>
      </c>
      <c r="I816" s="266" t="s">
        <v>217</v>
      </c>
    </row>
    <row r="817" spans="1:9" x14ac:dyDescent="0.25">
      <c r="A817" s="269"/>
      <c r="B817" s="270" t="s">
        <v>1596</v>
      </c>
      <c r="C817" s="558" t="s">
        <v>3421</v>
      </c>
      <c r="D817" s="266" t="s">
        <v>80</v>
      </c>
      <c r="E817" s="310">
        <v>2434.6</v>
      </c>
      <c r="F817" s="39">
        <v>41803</v>
      </c>
      <c r="G817" s="52">
        <v>2434.6</v>
      </c>
      <c r="H817" s="322">
        <f t="shared" si="13"/>
        <v>0</v>
      </c>
      <c r="I817" s="266" t="s">
        <v>217</v>
      </c>
    </row>
    <row r="818" spans="1:9" x14ac:dyDescent="0.25">
      <c r="A818" s="269"/>
      <c r="B818" s="270" t="s">
        <v>1597</v>
      </c>
      <c r="C818" s="558" t="s">
        <v>3421</v>
      </c>
      <c r="D818" s="266" t="s">
        <v>3582</v>
      </c>
      <c r="E818" s="310">
        <v>7663</v>
      </c>
      <c r="F818" s="42" t="s">
        <v>3583</v>
      </c>
      <c r="G818" s="52">
        <v>7663</v>
      </c>
      <c r="H818" s="322">
        <f t="shared" si="13"/>
        <v>0</v>
      </c>
      <c r="I818" s="266" t="s">
        <v>217</v>
      </c>
    </row>
    <row r="819" spans="1:9" x14ac:dyDescent="0.25">
      <c r="A819" s="269"/>
      <c r="B819" s="270" t="s">
        <v>1598</v>
      </c>
      <c r="C819" s="558" t="s">
        <v>3421</v>
      </c>
      <c r="D819" s="266" t="s">
        <v>16</v>
      </c>
      <c r="E819" s="310">
        <v>25471</v>
      </c>
      <c r="F819" s="39">
        <v>41816</v>
      </c>
      <c r="G819" s="52">
        <v>25471</v>
      </c>
      <c r="H819" s="322">
        <f t="shared" si="13"/>
        <v>0</v>
      </c>
      <c r="I819" s="266" t="s">
        <v>217</v>
      </c>
    </row>
    <row r="820" spans="1:9" x14ac:dyDescent="0.25">
      <c r="A820" s="269"/>
      <c r="B820" s="270" t="s">
        <v>1599</v>
      </c>
      <c r="C820" s="558" t="s">
        <v>3421</v>
      </c>
      <c r="D820" s="266" t="s">
        <v>348</v>
      </c>
      <c r="E820" s="310">
        <v>1255.0999999999999</v>
      </c>
      <c r="F820" s="39">
        <v>41803</v>
      </c>
      <c r="G820" s="52">
        <v>1255.0999999999999</v>
      </c>
      <c r="H820" s="322">
        <f t="shared" si="13"/>
        <v>0</v>
      </c>
      <c r="I820" s="266" t="s">
        <v>217</v>
      </c>
    </row>
    <row r="821" spans="1:9" x14ac:dyDescent="0.25">
      <c r="A821" s="269"/>
      <c r="B821" s="270" t="s">
        <v>1601</v>
      </c>
      <c r="C821" s="558" t="s">
        <v>3421</v>
      </c>
      <c r="D821" s="266" t="s">
        <v>3584</v>
      </c>
      <c r="E821" s="310">
        <v>810</v>
      </c>
      <c r="F821" s="39">
        <v>41803</v>
      </c>
      <c r="G821" s="52">
        <v>810</v>
      </c>
      <c r="H821" s="322">
        <f t="shared" si="13"/>
        <v>0</v>
      </c>
      <c r="I821" s="266" t="s">
        <v>217</v>
      </c>
    </row>
    <row r="822" spans="1:9" x14ac:dyDescent="0.25">
      <c r="A822" s="269"/>
      <c r="B822" s="270" t="s">
        <v>1602</v>
      </c>
      <c r="C822" s="558" t="s">
        <v>3421</v>
      </c>
      <c r="D822" s="266" t="s">
        <v>96</v>
      </c>
      <c r="E822" s="310">
        <v>82955.199999999997</v>
      </c>
      <c r="F822" s="39">
        <v>41807</v>
      </c>
      <c r="G822" s="52">
        <v>82955.199999999997</v>
      </c>
      <c r="H822" s="322">
        <f t="shared" si="13"/>
        <v>0</v>
      </c>
      <c r="I822" s="266" t="s">
        <v>27</v>
      </c>
    </row>
    <row r="823" spans="1:9" x14ac:dyDescent="0.25">
      <c r="A823" s="269"/>
      <c r="B823" s="270" t="s">
        <v>1604</v>
      </c>
      <c r="C823" s="558" t="s">
        <v>3421</v>
      </c>
      <c r="D823" s="266" t="s">
        <v>110</v>
      </c>
      <c r="E823" s="310">
        <v>46046</v>
      </c>
      <c r="F823" s="39">
        <v>41810</v>
      </c>
      <c r="G823" s="52">
        <v>46046</v>
      </c>
      <c r="H823" s="322">
        <f t="shared" si="13"/>
        <v>0</v>
      </c>
      <c r="I823" s="266" t="s">
        <v>21</v>
      </c>
    </row>
    <row r="824" spans="1:9" x14ac:dyDescent="0.25">
      <c r="A824" s="269"/>
      <c r="B824" s="270" t="s">
        <v>1606</v>
      </c>
      <c r="C824" s="558" t="s">
        <v>3421</v>
      </c>
      <c r="D824" s="266" t="s">
        <v>106</v>
      </c>
      <c r="E824" s="310">
        <v>56911</v>
      </c>
      <c r="F824" s="39">
        <v>41816</v>
      </c>
      <c r="G824" s="52">
        <v>56911</v>
      </c>
      <c r="H824" s="322">
        <f t="shared" si="13"/>
        <v>0</v>
      </c>
      <c r="I824" s="266"/>
    </row>
    <row r="825" spans="1:9" x14ac:dyDescent="0.25">
      <c r="A825" s="269"/>
      <c r="B825" s="270" t="s">
        <v>1607</v>
      </c>
      <c r="C825" s="558" t="s">
        <v>3421</v>
      </c>
      <c r="D825" s="266" t="s">
        <v>160</v>
      </c>
      <c r="E825" s="310">
        <v>151547.31</v>
      </c>
      <c r="F825" s="535" t="s">
        <v>3585</v>
      </c>
      <c r="G825" s="52">
        <v>151547.31</v>
      </c>
      <c r="H825" s="322">
        <f t="shared" si="13"/>
        <v>0</v>
      </c>
      <c r="I825" s="266" t="s">
        <v>162</v>
      </c>
    </row>
    <row r="826" spans="1:9" x14ac:dyDescent="0.25">
      <c r="A826" s="269"/>
      <c r="B826" s="270" t="s">
        <v>1608</v>
      </c>
      <c r="C826" s="558" t="s">
        <v>3421</v>
      </c>
      <c r="D826" s="266" t="s">
        <v>160</v>
      </c>
      <c r="E826" s="310">
        <v>14881</v>
      </c>
      <c r="F826" s="41" t="s">
        <v>3586</v>
      </c>
      <c r="G826" s="52">
        <v>14881</v>
      </c>
      <c r="H826" s="322">
        <f t="shared" si="13"/>
        <v>0</v>
      </c>
      <c r="I826" s="266" t="s">
        <v>162</v>
      </c>
    </row>
    <row r="827" spans="1:9" x14ac:dyDescent="0.25">
      <c r="A827" s="269"/>
      <c r="B827" s="270" t="s">
        <v>1609</v>
      </c>
      <c r="C827" s="558" t="s">
        <v>3421</v>
      </c>
      <c r="D827" s="266" t="s">
        <v>174</v>
      </c>
      <c r="E827" s="310">
        <v>19532.8</v>
      </c>
      <c r="F827" s="39">
        <v>41804</v>
      </c>
      <c r="G827" s="52">
        <v>19532.8</v>
      </c>
      <c r="H827" s="322">
        <f t="shared" si="13"/>
        <v>0</v>
      </c>
      <c r="I827" s="266" t="s">
        <v>162</v>
      </c>
    </row>
    <row r="828" spans="1:9" x14ac:dyDescent="0.25">
      <c r="A828" s="269"/>
      <c r="B828" s="270" t="s">
        <v>1610</v>
      </c>
      <c r="C828" s="558" t="s">
        <v>3421</v>
      </c>
      <c r="D828" s="266" t="s">
        <v>178</v>
      </c>
      <c r="E828" s="310">
        <v>2692</v>
      </c>
      <c r="F828" s="39">
        <v>41811</v>
      </c>
      <c r="G828" s="52">
        <v>2692</v>
      </c>
      <c r="H828" s="322">
        <f t="shared" si="13"/>
        <v>0</v>
      </c>
      <c r="I828" s="266" t="s">
        <v>162</v>
      </c>
    </row>
    <row r="829" spans="1:9" x14ac:dyDescent="0.25">
      <c r="A829" s="269"/>
      <c r="B829" s="270" t="s">
        <v>1611</v>
      </c>
      <c r="C829" s="558" t="s">
        <v>3421</v>
      </c>
      <c r="D829" s="266" t="s">
        <v>554</v>
      </c>
      <c r="E829" s="310">
        <v>6796.8</v>
      </c>
      <c r="F829" s="39">
        <v>41804</v>
      </c>
      <c r="G829" s="52">
        <v>6796.8</v>
      </c>
      <c r="H829" s="322">
        <f t="shared" si="13"/>
        <v>0</v>
      </c>
      <c r="I829" s="266" t="s">
        <v>162</v>
      </c>
    </row>
    <row r="830" spans="1:9" x14ac:dyDescent="0.25">
      <c r="A830" s="269"/>
      <c r="B830" s="270" t="s">
        <v>1612</v>
      </c>
      <c r="C830" s="558" t="s">
        <v>3421</v>
      </c>
      <c r="D830" s="266" t="s">
        <v>565</v>
      </c>
      <c r="E830" s="310">
        <v>6872.5</v>
      </c>
      <c r="F830" s="39">
        <v>41804</v>
      </c>
      <c r="G830" s="52">
        <v>6872.5</v>
      </c>
      <c r="H830" s="322">
        <f t="shared" si="13"/>
        <v>0</v>
      </c>
      <c r="I830" s="266" t="s">
        <v>162</v>
      </c>
    </row>
    <row r="831" spans="1:9" x14ac:dyDescent="0.25">
      <c r="A831" s="269"/>
      <c r="B831" s="270" t="s">
        <v>1613</v>
      </c>
      <c r="C831" s="558" t="s">
        <v>3421</v>
      </c>
      <c r="D831" s="266" t="s">
        <v>250</v>
      </c>
      <c r="E831" s="310">
        <v>3862.5</v>
      </c>
      <c r="F831" s="39">
        <v>41804</v>
      </c>
      <c r="G831" s="52">
        <v>3862.5</v>
      </c>
      <c r="H831" s="322">
        <f t="shared" si="13"/>
        <v>0</v>
      </c>
      <c r="I831" s="266" t="s">
        <v>162</v>
      </c>
    </row>
    <row r="832" spans="1:9" x14ac:dyDescent="0.25">
      <c r="A832" s="269"/>
      <c r="B832" s="270" t="s">
        <v>1614</v>
      </c>
      <c r="C832" s="558" t="s">
        <v>3421</v>
      </c>
      <c r="D832" s="266" t="s">
        <v>607</v>
      </c>
      <c r="E832" s="310">
        <v>2463.6</v>
      </c>
      <c r="F832" s="39">
        <v>41804</v>
      </c>
      <c r="G832" s="52">
        <v>2463.6</v>
      </c>
      <c r="H832" s="322">
        <f t="shared" si="13"/>
        <v>0</v>
      </c>
      <c r="I832" s="266" t="s">
        <v>162</v>
      </c>
    </row>
    <row r="833" spans="1:9" x14ac:dyDescent="0.25">
      <c r="A833" s="269"/>
      <c r="B833" s="270" t="s">
        <v>1616</v>
      </c>
      <c r="C833" s="558" t="s">
        <v>3421</v>
      </c>
      <c r="D833" s="266" t="s">
        <v>358</v>
      </c>
      <c r="E833" s="310">
        <v>50287.69</v>
      </c>
      <c r="F833" s="39">
        <v>41804</v>
      </c>
      <c r="G833" s="52">
        <v>50287.69</v>
      </c>
      <c r="H833" s="322">
        <f t="shared" si="13"/>
        <v>0</v>
      </c>
      <c r="I833" s="266" t="s">
        <v>162</v>
      </c>
    </row>
    <row r="834" spans="1:9" x14ac:dyDescent="0.25">
      <c r="A834" s="269"/>
      <c r="B834" s="270" t="s">
        <v>1617</v>
      </c>
      <c r="C834" s="558" t="s">
        <v>3421</v>
      </c>
      <c r="D834" s="266" t="s">
        <v>168</v>
      </c>
      <c r="E834" s="310">
        <v>29224</v>
      </c>
      <c r="F834" s="39">
        <v>41804</v>
      </c>
      <c r="G834" s="52">
        <v>29224</v>
      </c>
      <c r="H834" s="322">
        <f t="shared" si="13"/>
        <v>0</v>
      </c>
      <c r="I834" s="266" t="s">
        <v>162</v>
      </c>
    </row>
    <row r="835" spans="1:9" x14ac:dyDescent="0.25">
      <c r="A835" s="269"/>
      <c r="B835" s="270" t="s">
        <v>1618</v>
      </c>
      <c r="C835" s="558" t="s">
        <v>3421</v>
      </c>
      <c r="D835" s="266" t="s">
        <v>68</v>
      </c>
      <c r="E835" s="310">
        <v>2446.5</v>
      </c>
      <c r="F835" s="39">
        <v>41803</v>
      </c>
      <c r="G835" s="52">
        <v>2446.5</v>
      </c>
      <c r="H835" s="322">
        <f t="shared" si="13"/>
        <v>0</v>
      </c>
      <c r="I835" s="266" t="s">
        <v>12</v>
      </c>
    </row>
    <row r="836" spans="1:9" x14ac:dyDescent="0.25">
      <c r="A836" s="269"/>
      <c r="B836" s="270" t="s">
        <v>1619</v>
      </c>
      <c r="C836" s="558" t="s">
        <v>3421</v>
      </c>
      <c r="D836" s="266" t="s">
        <v>62</v>
      </c>
      <c r="E836" s="310">
        <v>14503.2</v>
      </c>
      <c r="F836" s="42" t="s">
        <v>3773</v>
      </c>
      <c r="G836" s="52">
        <v>14503.2</v>
      </c>
      <c r="H836" s="322">
        <f t="shared" si="13"/>
        <v>0</v>
      </c>
      <c r="I836" s="266" t="s">
        <v>12</v>
      </c>
    </row>
    <row r="837" spans="1:9" x14ac:dyDescent="0.25">
      <c r="A837" s="269"/>
      <c r="B837" s="270" t="s">
        <v>1620</v>
      </c>
      <c r="C837" s="558" t="s">
        <v>3421</v>
      </c>
      <c r="D837" s="266" t="s">
        <v>28</v>
      </c>
      <c r="E837" s="310">
        <v>3626</v>
      </c>
      <c r="F837" s="39">
        <v>41802</v>
      </c>
      <c r="G837" s="52">
        <v>3626</v>
      </c>
      <c r="H837" s="322">
        <f t="shared" si="13"/>
        <v>0</v>
      </c>
      <c r="I837" s="266"/>
    </row>
    <row r="838" spans="1:9" x14ac:dyDescent="0.25">
      <c r="A838" s="269"/>
      <c r="B838" s="270" t="s">
        <v>1621</v>
      </c>
      <c r="C838" s="558" t="s">
        <v>3421</v>
      </c>
      <c r="D838" s="266" t="s">
        <v>160</v>
      </c>
      <c r="E838" s="310">
        <v>56556.5</v>
      </c>
      <c r="F838" s="42" t="s">
        <v>3587</v>
      </c>
      <c r="G838" s="52">
        <v>56556.5</v>
      </c>
      <c r="H838" s="322">
        <f t="shared" si="13"/>
        <v>0</v>
      </c>
      <c r="I838" s="266" t="s">
        <v>162</v>
      </c>
    </row>
    <row r="839" spans="1:9" x14ac:dyDescent="0.25">
      <c r="A839" s="269"/>
      <c r="B839" s="270" t="s">
        <v>1623</v>
      </c>
      <c r="C839" s="558" t="s">
        <v>3421</v>
      </c>
      <c r="D839" s="266" t="s">
        <v>565</v>
      </c>
      <c r="E839" s="310">
        <v>583</v>
      </c>
      <c r="F839" s="39">
        <v>41804</v>
      </c>
      <c r="G839" s="52">
        <v>583</v>
      </c>
      <c r="H839" s="322">
        <f t="shared" ref="H839:H902" si="14">E839-G839</f>
        <v>0</v>
      </c>
      <c r="I839" s="266" t="s">
        <v>162</v>
      </c>
    </row>
    <row r="840" spans="1:9" x14ac:dyDescent="0.25">
      <c r="A840" s="269"/>
      <c r="B840" s="270" t="s">
        <v>1625</v>
      </c>
      <c r="C840" s="558" t="s">
        <v>3421</v>
      </c>
      <c r="D840" s="266" t="s">
        <v>18</v>
      </c>
      <c r="E840" s="310">
        <v>644</v>
      </c>
      <c r="F840" s="39">
        <v>41802</v>
      </c>
      <c r="G840" s="52">
        <v>644</v>
      </c>
      <c r="H840" s="322">
        <f t="shared" si="14"/>
        <v>0</v>
      </c>
      <c r="I840" s="266"/>
    </row>
    <row r="841" spans="1:9" x14ac:dyDescent="0.25">
      <c r="A841" s="269"/>
      <c r="B841" s="270" t="s">
        <v>1626</v>
      </c>
      <c r="C841" s="558" t="s">
        <v>3421</v>
      </c>
      <c r="D841" s="266" t="s">
        <v>74</v>
      </c>
      <c r="E841" s="310">
        <v>686</v>
      </c>
      <c r="F841" s="39">
        <v>41802</v>
      </c>
      <c r="G841" s="52">
        <v>686</v>
      </c>
      <c r="H841" s="322">
        <f t="shared" si="14"/>
        <v>0</v>
      </c>
      <c r="I841" s="266"/>
    </row>
    <row r="842" spans="1:9" x14ac:dyDescent="0.25">
      <c r="A842" s="269"/>
      <c r="B842" s="270" t="s">
        <v>1627</v>
      </c>
      <c r="C842" s="558" t="s">
        <v>3421</v>
      </c>
      <c r="D842" s="266" t="s">
        <v>175</v>
      </c>
      <c r="E842" s="310">
        <v>2242.5</v>
      </c>
      <c r="F842" s="42" t="s">
        <v>3588</v>
      </c>
      <c r="G842" s="52">
        <v>2242.5</v>
      </c>
      <c r="H842" s="322">
        <f t="shared" si="14"/>
        <v>0</v>
      </c>
      <c r="I842" s="266" t="s">
        <v>162</v>
      </c>
    </row>
    <row r="843" spans="1:9" x14ac:dyDescent="0.25">
      <c r="A843" s="269">
        <v>41803</v>
      </c>
      <c r="B843" s="270" t="s">
        <v>1628</v>
      </c>
      <c r="C843" s="558" t="s">
        <v>3421</v>
      </c>
      <c r="D843" s="266" t="s">
        <v>14</v>
      </c>
      <c r="E843" s="310">
        <v>3276</v>
      </c>
      <c r="F843" s="39">
        <v>41804</v>
      </c>
      <c r="G843" s="52">
        <v>3276</v>
      </c>
      <c r="H843" s="322">
        <f t="shared" si="14"/>
        <v>0</v>
      </c>
      <c r="I843" s="266" t="s">
        <v>30</v>
      </c>
    </row>
    <row r="844" spans="1:9" x14ac:dyDescent="0.25">
      <c r="A844" s="269"/>
      <c r="B844" s="270" t="s">
        <v>1629</v>
      </c>
      <c r="C844" s="558" t="s">
        <v>3421</v>
      </c>
      <c r="D844" s="266" t="s">
        <v>8</v>
      </c>
      <c r="E844" s="310">
        <v>4212</v>
      </c>
      <c r="F844" s="39">
        <v>41803</v>
      </c>
      <c r="G844" s="52">
        <v>4212</v>
      </c>
      <c r="H844" s="322">
        <f t="shared" si="14"/>
        <v>0</v>
      </c>
      <c r="I844" s="66"/>
    </row>
    <row r="845" spans="1:9" x14ac:dyDescent="0.25">
      <c r="A845" s="269"/>
      <c r="B845" s="270" t="s">
        <v>1630</v>
      </c>
      <c r="C845" s="558" t="s">
        <v>3421</v>
      </c>
      <c r="D845" s="266" t="s">
        <v>3184</v>
      </c>
      <c r="E845" s="310">
        <v>28800</v>
      </c>
      <c r="F845" s="39">
        <v>41806</v>
      </c>
      <c r="G845" s="52">
        <v>28800</v>
      </c>
      <c r="H845" s="322">
        <f t="shared" si="14"/>
        <v>0</v>
      </c>
      <c r="I845" s="266" t="s">
        <v>21</v>
      </c>
    </row>
    <row r="846" spans="1:9" x14ac:dyDescent="0.25">
      <c r="A846" s="269"/>
      <c r="B846" s="270" t="s">
        <v>1632</v>
      </c>
      <c r="C846" s="558" t="s">
        <v>3421</v>
      </c>
      <c r="D846" s="266" t="s">
        <v>152</v>
      </c>
      <c r="E846" s="310">
        <v>15245</v>
      </c>
      <c r="F846" s="39">
        <v>41803</v>
      </c>
      <c r="G846" s="52">
        <v>15245</v>
      </c>
      <c r="H846" s="322">
        <f t="shared" si="14"/>
        <v>0</v>
      </c>
      <c r="I846" s="266"/>
    </row>
    <row r="847" spans="1:9" x14ac:dyDescent="0.25">
      <c r="A847" s="269"/>
      <c r="B847" s="270" t="s">
        <v>1634</v>
      </c>
      <c r="C847" s="558" t="s">
        <v>3421</v>
      </c>
      <c r="D847" s="266" t="s">
        <v>23</v>
      </c>
      <c r="E847" s="310">
        <v>1536</v>
      </c>
      <c r="F847" s="39">
        <v>41803</v>
      </c>
      <c r="G847" s="52">
        <v>1536</v>
      </c>
      <c r="H847" s="322">
        <f t="shared" si="14"/>
        <v>0</v>
      </c>
      <c r="I847" s="66"/>
    </row>
    <row r="848" spans="1:9" ht="15.75" x14ac:dyDescent="0.25">
      <c r="A848" s="269"/>
      <c r="B848" s="537" t="s">
        <v>1635</v>
      </c>
      <c r="C848" s="538" t="s">
        <v>3589</v>
      </c>
      <c r="D848" s="266" t="s">
        <v>2151</v>
      </c>
      <c r="E848" s="310">
        <v>8250</v>
      </c>
      <c r="F848" s="39">
        <v>41803</v>
      </c>
      <c r="G848" s="52">
        <v>8250</v>
      </c>
      <c r="H848" s="322">
        <f t="shared" si="14"/>
        <v>0</v>
      </c>
      <c r="I848" s="266"/>
    </row>
    <row r="849" spans="1:9" ht="15.75" x14ac:dyDescent="0.25">
      <c r="A849" s="269"/>
      <c r="B849" s="537" t="s">
        <v>1638</v>
      </c>
      <c r="C849" s="538" t="s">
        <v>3589</v>
      </c>
      <c r="D849" s="266" t="s">
        <v>36</v>
      </c>
      <c r="E849" s="310">
        <v>4076</v>
      </c>
      <c r="F849" s="39">
        <v>41803</v>
      </c>
      <c r="G849" s="52">
        <v>4076</v>
      </c>
      <c r="H849" s="322">
        <f t="shared" si="14"/>
        <v>0</v>
      </c>
      <c r="I849" s="266"/>
    </row>
    <row r="850" spans="1:9" ht="15.75" x14ac:dyDescent="0.25">
      <c r="A850" s="269"/>
      <c r="B850" s="537" t="s">
        <v>1639</v>
      </c>
      <c r="C850" s="538" t="s">
        <v>3589</v>
      </c>
      <c r="D850" s="266" t="s">
        <v>3078</v>
      </c>
      <c r="E850" s="310">
        <v>35303</v>
      </c>
      <c r="F850" s="55" t="s">
        <v>3590</v>
      </c>
      <c r="G850" s="52">
        <v>35303</v>
      </c>
      <c r="H850" s="322">
        <f t="shared" si="14"/>
        <v>0</v>
      </c>
      <c r="I850" s="266" t="s">
        <v>12</v>
      </c>
    </row>
    <row r="851" spans="1:9" ht="15.75" x14ac:dyDescent="0.25">
      <c r="A851" s="269"/>
      <c r="B851" s="537" t="s">
        <v>1640</v>
      </c>
      <c r="C851" s="538" t="s">
        <v>3589</v>
      </c>
      <c r="D851" s="266" t="s">
        <v>339</v>
      </c>
      <c r="E851" s="310">
        <v>1158</v>
      </c>
      <c r="F851" s="39">
        <v>41803</v>
      </c>
      <c r="G851" s="52">
        <v>1158</v>
      </c>
      <c r="H851" s="322">
        <f t="shared" si="14"/>
        <v>0</v>
      </c>
      <c r="I851" s="266"/>
    </row>
    <row r="852" spans="1:9" ht="15.75" x14ac:dyDescent="0.25">
      <c r="A852" s="269"/>
      <c r="B852" s="537" t="s">
        <v>1641</v>
      </c>
      <c r="C852" s="538" t="s">
        <v>3589</v>
      </c>
      <c r="D852" s="266" t="s">
        <v>260</v>
      </c>
      <c r="E852" s="310">
        <v>4172</v>
      </c>
      <c r="F852" s="39">
        <v>41803</v>
      </c>
      <c r="G852" s="52">
        <v>4172</v>
      </c>
      <c r="H852" s="322">
        <f t="shared" si="14"/>
        <v>0</v>
      </c>
      <c r="I852" s="266" t="s">
        <v>12</v>
      </c>
    </row>
    <row r="853" spans="1:9" ht="15.75" x14ac:dyDescent="0.25">
      <c r="A853" s="269"/>
      <c r="B853" s="537" t="s">
        <v>1643</v>
      </c>
      <c r="C853" s="538" t="s">
        <v>3589</v>
      </c>
      <c r="D853" s="266" t="s">
        <v>51</v>
      </c>
      <c r="E853" s="310">
        <v>2298.5</v>
      </c>
      <c r="F853" s="39">
        <v>41803</v>
      </c>
      <c r="G853" s="52">
        <v>2298.5</v>
      </c>
      <c r="H853" s="322">
        <f t="shared" si="14"/>
        <v>0</v>
      </c>
      <c r="I853" s="266" t="s">
        <v>12</v>
      </c>
    </row>
    <row r="854" spans="1:9" ht="15.75" x14ac:dyDescent="0.25">
      <c r="A854" s="269"/>
      <c r="B854" s="537" t="s">
        <v>1645</v>
      </c>
      <c r="C854" s="538" t="s">
        <v>3589</v>
      </c>
      <c r="D854" s="266" t="s">
        <v>16</v>
      </c>
      <c r="E854" s="310">
        <v>258714.3</v>
      </c>
      <c r="F854" s="63" t="s">
        <v>3591</v>
      </c>
      <c r="G854" s="52">
        <v>258714.3</v>
      </c>
      <c r="H854" s="322">
        <f t="shared" si="14"/>
        <v>0</v>
      </c>
      <c r="I854" s="266"/>
    </row>
    <row r="855" spans="1:9" ht="15.75" x14ac:dyDescent="0.25">
      <c r="A855" s="269"/>
      <c r="B855" s="537" t="s">
        <v>1646</v>
      </c>
      <c r="C855" s="538" t="s">
        <v>3589</v>
      </c>
      <c r="D855" s="266" t="s">
        <v>845</v>
      </c>
      <c r="E855" s="310">
        <v>1967</v>
      </c>
      <c r="F855" s="39">
        <v>41803</v>
      </c>
      <c r="G855" s="52">
        <v>1967</v>
      </c>
      <c r="H855" s="322">
        <f t="shared" si="14"/>
        <v>0</v>
      </c>
      <c r="I855" s="266" t="s">
        <v>12</v>
      </c>
    </row>
    <row r="856" spans="1:9" ht="15.75" x14ac:dyDescent="0.25">
      <c r="A856" s="269"/>
      <c r="B856" s="537" t="s">
        <v>1647</v>
      </c>
      <c r="C856" s="538" t="s">
        <v>3589</v>
      </c>
      <c r="D856" s="266" t="s">
        <v>14</v>
      </c>
      <c r="E856" s="310">
        <v>2946</v>
      </c>
      <c r="F856" s="39">
        <v>41803</v>
      </c>
      <c r="G856" s="52">
        <v>2946</v>
      </c>
      <c r="H856" s="322">
        <f t="shared" si="14"/>
        <v>0</v>
      </c>
      <c r="I856" s="266"/>
    </row>
    <row r="857" spans="1:9" ht="15.75" x14ac:dyDescent="0.25">
      <c r="A857" s="269"/>
      <c r="B857" s="537" t="s">
        <v>1648</v>
      </c>
      <c r="C857" s="538" t="s">
        <v>3589</v>
      </c>
      <c r="D857" s="266" t="s">
        <v>577</v>
      </c>
      <c r="E857" s="310">
        <v>1478</v>
      </c>
      <c r="F857" s="39">
        <v>41803</v>
      </c>
      <c r="G857" s="52">
        <v>1478</v>
      </c>
      <c r="H857" s="322">
        <f t="shared" si="14"/>
        <v>0</v>
      </c>
      <c r="I857" s="266" t="s">
        <v>994</v>
      </c>
    </row>
    <row r="858" spans="1:9" ht="15.75" x14ac:dyDescent="0.25">
      <c r="A858" s="269"/>
      <c r="B858" s="537" t="s">
        <v>1650</v>
      </c>
      <c r="C858" s="538" t="s">
        <v>3589</v>
      </c>
      <c r="D858" s="266" t="s">
        <v>119</v>
      </c>
      <c r="E858" s="310">
        <v>6287</v>
      </c>
      <c r="F858" s="39">
        <v>41803</v>
      </c>
      <c r="G858" s="52">
        <v>6287</v>
      </c>
      <c r="H858" s="322">
        <f t="shared" si="14"/>
        <v>0</v>
      </c>
      <c r="I858" s="266" t="s">
        <v>12</v>
      </c>
    </row>
    <row r="859" spans="1:9" ht="15.75" x14ac:dyDescent="0.25">
      <c r="A859" s="269"/>
      <c r="B859" s="537" t="s">
        <v>1652</v>
      </c>
      <c r="C859" s="538" t="s">
        <v>3589</v>
      </c>
      <c r="D859" s="266" t="s">
        <v>3582</v>
      </c>
      <c r="E859" s="310">
        <v>8186</v>
      </c>
      <c r="F859" s="42" t="s">
        <v>3592</v>
      </c>
      <c r="G859" s="52">
        <v>8186</v>
      </c>
      <c r="H859" s="322">
        <f t="shared" si="14"/>
        <v>0</v>
      </c>
      <c r="I859" s="266" t="s">
        <v>12</v>
      </c>
    </row>
    <row r="860" spans="1:9" ht="15.75" x14ac:dyDescent="0.25">
      <c r="A860" s="269"/>
      <c r="B860" s="537" t="s">
        <v>1653</v>
      </c>
      <c r="C860" s="538" t="s">
        <v>3589</v>
      </c>
      <c r="D860" s="266" t="s">
        <v>70</v>
      </c>
      <c r="E860" s="310">
        <v>15000</v>
      </c>
      <c r="F860" s="55" t="s">
        <v>3593</v>
      </c>
      <c r="G860" s="52">
        <v>15000</v>
      </c>
      <c r="H860" s="322">
        <f t="shared" si="14"/>
        <v>0</v>
      </c>
      <c r="I860" s="266"/>
    </row>
    <row r="861" spans="1:9" ht="15.75" x14ac:dyDescent="0.25">
      <c r="A861" s="269"/>
      <c r="B861" s="537" t="s">
        <v>1654</v>
      </c>
      <c r="C861" s="538" t="s">
        <v>3589</v>
      </c>
      <c r="D861" s="266" t="s">
        <v>180</v>
      </c>
      <c r="E861" s="310">
        <v>33782</v>
      </c>
      <c r="F861" s="55" t="s">
        <v>3594</v>
      </c>
      <c r="G861" s="52">
        <v>33782</v>
      </c>
      <c r="H861" s="322">
        <f t="shared" si="14"/>
        <v>0</v>
      </c>
      <c r="I861" s="266" t="s">
        <v>217</v>
      </c>
    </row>
    <row r="862" spans="1:9" ht="15.75" x14ac:dyDescent="0.25">
      <c r="A862" s="269"/>
      <c r="B862" s="537" t="s">
        <v>1655</v>
      </c>
      <c r="C862" s="538" t="s">
        <v>3589</v>
      </c>
      <c r="D862" s="266" t="s">
        <v>29</v>
      </c>
      <c r="E862" s="310">
        <v>3832</v>
      </c>
      <c r="F862" s="39">
        <v>41804</v>
      </c>
      <c r="G862" s="52">
        <v>3832</v>
      </c>
      <c r="H862" s="322">
        <f t="shared" si="14"/>
        <v>0</v>
      </c>
      <c r="I862" s="266" t="s">
        <v>30</v>
      </c>
    </row>
    <row r="863" spans="1:9" ht="15.75" x14ac:dyDescent="0.25">
      <c r="A863" s="269"/>
      <c r="B863" s="537" t="s">
        <v>1656</v>
      </c>
      <c r="C863" s="538" t="s">
        <v>3589</v>
      </c>
      <c r="D863" s="266" t="s">
        <v>64</v>
      </c>
      <c r="E863" s="310">
        <v>19757.400000000001</v>
      </c>
      <c r="F863" s="39">
        <v>41803</v>
      </c>
      <c r="G863" s="52">
        <v>19757</v>
      </c>
      <c r="H863" s="322">
        <f t="shared" si="14"/>
        <v>0.40000000000145519</v>
      </c>
      <c r="I863" s="266" t="s">
        <v>217</v>
      </c>
    </row>
    <row r="864" spans="1:9" ht="15.75" x14ac:dyDescent="0.25">
      <c r="A864" s="263"/>
      <c r="B864" s="537" t="s">
        <v>1657</v>
      </c>
      <c r="C864" s="538" t="s">
        <v>3589</v>
      </c>
      <c r="D864" s="266" t="s">
        <v>55</v>
      </c>
      <c r="E864" s="310">
        <v>8060.5</v>
      </c>
      <c r="F864" s="39">
        <v>41803</v>
      </c>
      <c r="G864" s="52">
        <v>8060.5</v>
      </c>
      <c r="H864" s="322">
        <f t="shared" si="14"/>
        <v>0</v>
      </c>
      <c r="I864" s="266"/>
    </row>
    <row r="865" spans="1:9" ht="15.75" x14ac:dyDescent="0.25">
      <c r="A865" s="269"/>
      <c r="B865" s="537" t="s">
        <v>1658</v>
      </c>
      <c r="C865" s="538" t="s">
        <v>3589</v>
      </c>
      <c r="D865" s="266" t="s">
        <v>269</v>
      </c>
      <c r="E865" s="310">
        <v>5592</v>
      </c>
      <c r="F865" s="39">
        <v>41803</v>
      </c>
      <c r="G865" s="52">
        <v>5592</v>
      </c>
      <c r="H865" s="322">
        <f t="shared" si="14"/>
        <v>0</v>
      </c>
      <c r="I865" s="266"/>
    </row>
    <row r="866" spans="1:9" ht="15.75" x14ac:dyDescent="0.25">
      <c r="A866" s="269"/>
      <c r="B866" s="537" t="s">
        <v>1659</v>
      </c>
      <c r="C866" s="538" t="s">
        <v>3589</v>
      </c>
      <c r="D866" s="266" t="s">
        <v>3595</v>
      </c>
      <c r="E866" s="310">
        <v>823.5</v>
      </c>
      <c r="F866" s="39">
        <v>41804</v>
      </c>
      <c r="G866" s="52">
        <v>823.5</v>
      </c>
      <c r="H866" s="322">
        <f t="shared" si="14"/>
        <v>0</v>
      </c>
      <c r="I866" s="266" t="s">
        <v>30</v>
      </c>
    </row>
    <row r="867" spans="1:9" ht="15.75" x14ac:dyDescent="0.25">
      <c r="A867" s="269"/>
      <c r="B867" s="537" t="s">
        <v>1660</v>
      </c>
      <c r="C867" s="538" t="s">
        <v>3589</v>
      </c>
      <c r="D867" s="266" t="s">
        <v>58</v>
      </c>
      <c r="E867" s="310">
        <v>335</v>
      </c>
      <c r="F867" s="39">
        <v>41804</v>
      </c>
      <c r="G867" s="52">
        <v>335</v>
      </c>
      <c r="H867" s="322">
        <f t="shared" si="14"/>
        <v>0</v>
      </c>
      <c r="I867" s="266" t="s">
        <v>30</v>
      </c>
    </row>
    <row r="868" spans="1:9" ht="15.75" x14ac:dyDescent="0.25">
      <c r="A868" s="269"/>
      <c r="B868" s="537" t="s">
        <v>1661</v>
      </c>
      <c r="C868" s="538" t="s">
        <v>3589</v>
      </c>
      <c r="D868" s="266" t="s">
        <v>338</v>
      </c>
      <c r="E868" s="310">
        <v>487</v>
      </c>
      <c r="F868" s="39">
        <v>41804</v>
      </c>
      <c r="G868" s="52">
        <v>487</v>
      </c>
      <c r="H868" s="322">
        <f t="shared" si="14"/>
        <v>0</v>
      </c>
      <c r="I868" s="266" t="s">
        <v>30</v>
      </c>
    </row>
    <row r="869" spans="1:9" ht="15.75" x14ac:dyDescent="0.25">
      <c r="A869" s="269"/>
      <c r="B869" s="537" t="s">
        <v>1662</v>
      </c>
      <c r="C869" s="538" t="s">
        <v>3589</v>
      </c>
      <c r="D869" s="266" t="s">
        <v>47</v>
      </c>
      <c r="E869" s="310">
        <v>3449</v>
      </c>
      <c r="F869" s="39">
        <v>41804</v>
      </c>
      <c r="G869" s="52">
        <v>3449</v>
      </c>
      <c r="H869" s="322">
        <f t="shared" si="14"/>
        <v>0</v>
      </c>
      <c r="I869" s="266" t="s">
        <v>30</v>
      </c>
    </row>
    <row r="870" spans="1:9" ht="15.75" x14ac:dyDescent="0.25">
      <c r="A870" s="269"/>
      <c r="B870" s="537" t="s">
        <v>1663</v>
      </c>
      <c r="C870" s="538" t="s">
        <v>3589</v>
      </c>
      <c r="D870" s="266" t="s">
        <v>3596</v>
      </c>
      <c r="E870" s="310">
        <v>2153</v>
      </c>
      <c r="F870" s="384" t="s">
        <v>3780</v>
      </c>
      <c r="G870" s="52">
        <v>2153</v>
      </c>
      <c r="H870" s="322">
        <f t="shared" si="14"/>
        <v>0</v>
      </c>
      <c r="I870" s="266"/>
    </row>
    <row r="871" spans="1:9" ht="15.75" x14ac:dyDescent="0.25">
      <c r="A871" s="269"/>
      <c r="B871" s="537" t="s">
        <v>1665</v>
      </c>
      <c r="C871" s="538" t="s">
        <v>3589</v>
      </c>
      <c r="D871" s="266" t="s">
        <v>1793</v>
      </c>
      <c r="E871" s="310">
        <v>921</v>
      </c>
      <c r="F871" s="39">
        <v>41804</v>
      </c>
      <c r="G871" s="52">
        <v>921</v>
      </c>
      <c r="H871" s="322">
        <f t="shared" si="14"/>
        <v>0</v>
      </c>
      <c r="I871" s="266" t="s">
        <v>30</v>
      </c>
    </row>
    <row r="872" spans="1:9" ht="15.75" x14ac:dyDescent="0.25">
      <c r="A872" s="269"/>
      <c r="B872" s="537" t="s">
        <v>1666</v>
      </c>
      <c r="C872" s="538" t="s">
        <v>3589</v>
      </c>
      <c r="D872" s="266" t="s">
        <v>2427</v>
      </c>
      <c r="E872" s="310">
        <v>2802.5</v>
      </c>
      <c r="F872" s="39">
        <v>41804</v>
      </c>
      <c r="G872" s="52">
        <v>2802.5</v>
      </c>
      <c r="H872" s="322">
        <f t="shared" si="14"/>
        <v>0</v>
      </c>
      <c r="I872" s="266" t="s">
        <v>30</v>
      </c>
    </row>
    <row r="873" spans="1:9" ht="15.75" x14ac:dyDescent="0.25">
      <c r="A873" s="269"/>
      <c r="B873" s="537" t="s">
        <v>1667</v>
      </c>
      <c r="C873" s="538" t="s">
        <v>3589</v>
      </c>
      <c r="D873" s="266" t="s">
        <v>74</v>
      </c>
      <c r="E873" s="310">
        <v>1457.5</v>
      </c>
      <c r="F873" s="39">
        <v>41803</v>
      </c>
      <c r="G873" s="52">
        <v>1457.5</v>
      </c>
      <c r="H873" s="322">
        <f t="shared" si="14"/>
        <v>0</v>
      </c>
      <c r="I873" s="266"/>
    </row>
    <row r="874" spans="1:9" ht="15.75" x14ac:dyDescent="0.25">
      <c r="A874" s="269"/>
      <c r="B874" s="537" t="s">
        <v>1668</v>
      </c>
      <c r="C874" s="538" t="s">
        <v>3589</v>
      </c>
      <c r="D874" s="266" t="s">
        <v>21</v>
      </c>
      <c r="E874" s="310">
        <v>689</v>
      </c>
      <c r="F874" s="39">
        <v>41803</v>
      </c>
      <c r="G874" s="52">
        <v>689</v>
      </c>
      <c r="H874" s="322">
        <f t="shared" si="14"/>
        <v>0</v>
      </c>
      <c r="I874" s="266"/>
    </row>
    <row r="875" spans="1:9" ht="15.75" x14ac:dyDescent="0.25">
      <c r="A875" s="269"/>
      <c r="B875" s="537" t="s">
        <v>1671</v>
      </c>
      <c r="C875" s="538" t="s">
        <v>3589</v>
      </c>
      <c r="D875" s="266" t="s">
        <v>148</v>
      </c>
      <c r="E875" s="310">
        <v>540</v>
      </c>
      <c r="F875" s="39">
        <v>41804</v>
      </c>
      <c r="G875" s="52">
        <v>540</v>
      </c>
      <c r="H875" s="322">
        <f t="shared" si="14"/>
        <v>0</v>
      </c>
      <c r="I875" s="266" t="s">
        <v>30</v>
      </c>
    </row>
    <row r="876" spans="1:9" ht="15.75" x14ac:dyDescent="0.25">
      <c r="A876" s="269"/>
      <c r="B876" s="537" t="s">
        <v>1672</v>
      </c>
      <c r="C876" s="538" t="s">
        <v>3589</v>
      </c>
      <c r="D876" s="266" t="s">
        <v>11</v>
      </c>
      <c r="E876" s="310">
        <v>61086</v>
      </c>
      <c r="F876" s="42">
        <v>41843</v>
      </c>
      <c r="G876" s="326">
        <v>61086</v>
      </c>
      <c r="H876" s="322">
        <f t="shared" si="14"/>
        <v>0</v>
      </c>
      <c r="I876" s="266" t="s">
        <v>65</v>
      </c>
    </row>
    <row r="877" spans="1:9" ht="15.75" x14ac:dyDescent="0.25">
      <c r="A877" s="269"/>
      <c r="B877" s="537" t="s">
        <v>1673</v>
      </c>
      <c r="C877" s="538" t="s">
        <v>3589</v>
      </c>
      <c r="D877" s="266" t="s">
        <v>186</v>
      </c>
      <c r="E877" s="310">
        <v>4734</v>
      </c>
      <c r="F877" s="39">
        <v>41803</v>
      </c>
      <c r="G877" s="52">
        <v>4734</v>
      </c>
      <c r="H877" s="322">
        <f t="shared" si="14"/>
        <v>0</v>
      </c>
      <c r="I877" s="266" t="s">
        <v>21</v>
      </c>
    </row>
    <row r="878" spans="1:9" ht="15.75" x14ac:dyDescent="0.25">
      <c r="A878" s="269"/>
      <c r="B878" s="537" t="s">
        <v>1674</v>
      </c>
      <c r="C878" s="538" t="s">
        <v>3589</v>
      </c>
      <c r="D878" s="266" t="s">
        <v>1036</v>
      </c>
      <c r="E878" s="310">
        <v>13889.7</v>
      </c>
      <c r="F878" s="39">
        <v>41803</v>
      </c>
      <c r="G878" s="52">
        <v>13889.7</v>
      </c>
      <c r="H878" s="322">
        <f t="shared" si="14"/>
        <v>0</v>
      </c>
      <c r="I878" s="266"/>
    </row>
    <row r="879" spans="1:9" ht="15.75" x14ac:dyDescent="0.25">
      <c r="A879" s="269"/>
      <c r="B879" s="537" t="s">
        <v>1675</v>
      </c>
      <c r="C879" s="538" t="s">
        <v>3589</v>
      </c>
      <c r="D879" s="266" t="s">
        <v>188</v>
      </c>
      <c r="E879" s="310">
        <v>10069</v>
      </c>
      <c r="F879" s="39">
        <v>41806</v>
      </c>
      <c r="G879" s="52">
        <v>10069</v>
      </c>
      <c r="H879" s="322">
        <f t="shared" si="14"/>
        <v>0</v>
      </c>
      <c r="I879" s="266" t="s">
        <v>21</v>
      </c>
    </row>
    <row r="880" spans="1:9" ht="15.75" x14ac:dyDescent="0.25">
      <c r="A880" s="269"/>
      <c r="B880" s="537" t="s">
        <v>1676</v>
      </c>
      <c r="C880" s="538" t="s">
        <v>3589</v>
      </c>
      <c r="D880" s="266" t="s">
        <v>35</v>
      </c>
      <c r="E880" s="310">
        <v>1315</v>
      </c>
      <c r="F880" s="39">
        <v>41804</v>
      </c>
      <c r="G880" s="52">
        <v>1315</v>
      </c>
      <c r="H880" s="322">
        <f t="shared" si="14"/>
        <v>0</v>
      </c>
      <c r="I880" s="266" t="s">
        <v>30</v>
      </c>
    </row>
    <row r="881" spans="1:9" ht="15.75" x14ac:dyDescent="0.25">
      <c r="A881" s="269"/>
      <c r="B881" s="537" t="s">
        <v>1677</v>
      </c>
      <c r="C881" s="538" t="s">
        <v>3589</v>
      </c>
      <c r="D881" s="266" t="s">
        <v>188</v>
      </c>
      <c r="E881" s="310">
        <v>5960</v>
      </c>
      <c r="F881" s="39">
        <v>41804</v>
      </c>
      <c r="G881" s="52">
        <v>5960</v>
      </c>
      <c r="H881" s="322">
        <f t="shared" si="14"/>
        <v>0</v>
      </c>
      <c r="I881" s="266" t="s">
        <v>21</v>
      </c>
    </row>
    <row r="882" spans="1:9" ht="15.75" x14ac:dyDescent="0.25">
      <c r="A882" s="269"/>
      <c r="B882" s="537" t="s">
        <v>1678</v>
      </c>
      <c r="C882" s="538" t="s">
        <v>3589</v>
      </c>
      <c r="D882" s="266" t="s">
        <v>287</v>
      </c>
      <c r="E882" s="310">
        <v>2850</v>
      </c>
      <c r="F882" s="39">
        <v>41804</v>
      </c>
      <c r="G882" s="52">
        <v>2850</v>
      </c>
      <c r="H882" s="322">
        <f t="shared" si="14"/>
        <v>0</v>
      </c>
      <c r="I882" s="266" t="s">
        <v>30</v>
      </c>
    </row>
    <row r="883" spans="1:9" ht="15.75" x14ac:dyDescent="0.25">
      <c r="A883" s="269"/>
      <c r="B883" s="537" t="s">
        <v>1679</v>
      </c>
      <c r="C883" s="538" t="s">
        <v>3589</v>
      </c>
      <c r="D883" s="266" t="s">
        <v>130</v>
      </c>
      <c r="E883" s="310">
        <v>6477.5</v>
      </c>
      <c r="F883" s="39">
        <v>41803</v>
      </c>
      <c r="G883" s="52">
        <v>6477.5</v>
      </c>
      <c r="H883" s="322">
        <f t="shared" si="14"/>
        <v>0</v>
      </c>
      <c r="I883" s="266"/>
    </row>
    <row r="884" spans="1:9" ht="15.75" x14ac:dyDescent="0.25">
      <c r="A884" s="269"/>
      <c r="B884" s="537" t="s">
        <v>1680</v>
      </c>
      <c r="C884" s="538" t="s">
        <v>3589</v>
      </c>
      <c r="D884" s="266" t="s">
        <v>237</v>
      </c>
      <c r="E884" s="310">
        <v>11432.5</v>
      </c>
      <c r="F884" s="39">
        <v>41803</v>
      </c>
      <c r="G884" s="52">
        <v>11432.5</v>
      </c>
      <c r="H884" s="322">
        <f t="shared" si="14"/>
        <v>0</v>
      </c>
      <c r="I884" s="266" t="s">
        <v>21</v>
      </c>
    </row>
    <row r="885" spans="1:9" ht="15.75" x14ac:dyDescent="0.25">
      <c r="A885" s="269"/>
      <c r="B885" s="537" t="s">
        <v>1681</v>
      </c>
      <c r="C885" s="538" t="s">
        <v>3589</v>
      </c>
      <c r="D885" s="266" t="s">
        <v>2427</v>
      </c>
      <c r="E885" s="310">
        <v>10330</v>
      </c>
      <c r="F885" s="39">
        <v>41803</v>
      </c>
      <c r="G885" s="52">
        <v>10330</v>
      </c>
      <c r="H885" s="322">
        <f t="shared" si="14"/>
        <v>0</v>
      </c>
      <c r="I885" s="266" t="s">
        <v>217</v>
      </c>
    </row>
    <row r="886" spans="1:9" ht="15.75" x14ac:dyDescent="0.25">
      <c r="A886" s="269"/>
      <c r="B886" s="537" t="s">
        <v>1682</v>
      </c>
      <c r="C886" s="538" t="s">
        <v>3589</v>
      </c>
      <c r="D886" s="266" t="s">
        <v>152</v>
      </c>
      <c r="E886" s="310">
        <v>7370</v>
      </c>
      <c r="F886" s="39">
        <v>41803</v>
      </c>
      <c r="G886" s="52">
        <v>7370</v>
      </c>
      <c r="H886" s="322">
        <f t="shared" si="14"/>
        <v>0</v>
      </c>
      <c r="I886" s="266"/>
    </row>
    <row r="887" spans="1:9" ht="15.75" x14ac:dyDescent="0.25">
      <c r="A887" s="269"/>
      <c r="B887" s="537" t="s">
        <v>1683</v>
      </c>
      <c r="C887" s="538" t="s">
        <v>3589</v>
      </c>
      <c r="D887" s="266" t="s">
        <v>28</v>
      </c>
      <c r="E887" s="310">
        <v>3230</v>
      </c>
      <c r="F887" s="39">
        <v>41803</v>
      </c>
      <c r="G887" s="52">
        <v>3230</v>
      </c>
      <c r="H887" s="322">
        <f t="shared" si="14"/>
        <v>0</v>
      </c>
      <c r="I887" s="266"/>
    </row>
    <row r="888" spans="1:9" ht="15.75" x14ac:dyDescent="0.25">
      <c r="A888" s="269"/>
      <c r="B888" s="537" t="s">
        <v>1685</v>
      </c>
      <c r="C888" s="538" t="s">
        <v>3589</v>
      </c>
      <c r="D888" s="266" t="s">
        <v>32</v>
      </c>
      <c r="E888" s="310">
        <v>5052</v>
      </c>
      <c r="F888" s="39">
        <v>41804</v>
      </c>
      <c r="G888" s="52">
        <v>5052</v>
      </c>
      <c r="H888" s="322">
        <f t="shared" si="14"/>
        <v>0</v>
      </c>
      <c r="I888" s="266" t="s">
        <v>30</v>
      </c>
    </row>
    <row r="889" spans="1:9" ht="15.75" x14ac:dyDescent="0.25">
      <c r="A889" s="269"/>
      <c r="B889" s="537" t="s">
        <v>1687</v>
      </c>
      <c r="C889" s="538" t="s">
        <v>3589</v>
      </c>
      <c r="D889" s="266" t="s">
        <v>57</v>
      </c>
      <c r="E889" s="310">
        <v>1175</v>
      </c>
      <c r="F889" s="63" t="s">
        <v>3597</v>
      </c>
      <c r="G889" s="52">
        <v>1175</v>
      </c>
      <c r="H889" s="322">
        <f t="shared" si="14"/>
        <v>0</v>
      </c>
      <c r="I889" s="266" t="s">
        <v>30</v>
      </c>
    </row>
    <row r="890" spans="1:9" ht="15.75" x14ac:dyDescent="0.25">
      <c r="A890" s="269"/>
      <c r="B890" s="537" t="s">
        <v>1688</v>
      </c>
      <c r="C890" s="538" t="s">
        <v>3589</v>
      </c>
      <c r="D890" s="266" t="s">
        <v>34</v>
      </c>
      <c r="E890" s="310">
        <v>2085</v>
      </c>
      <c r="F890" s="39">
        <v>41804</v>
      </c>
      <c r="G890" s="52">
        <v>2085</v>
      </c>
      <c r="H890" s="322">
        <f t="shared" si="14"/>
        <v>0</v>
      </c>
      <c r="I890" s="266" t="s">
        <v>30</v>
      </c>
    </row>
    <row r="891" spans="1:9" ht="15.75" x14ac:dyDescent="0.25">
      <c r="A891" s="269"/>
      <c r="B891" s="537" t="s">
        <v>1689</v>
      </c>
      <c r="C891" s="538" t="s">
        <v>3589</v>
      </c>
      <c r="D891" s="266" t="s">
        <v>2742</v>
      </c>
      <c r="E891" s="310">
        <v>4047</v>
      </c>
      <c r="F891" s="39">
        <v>41804</v>
      </c>
      <c r="G891" s="52">
        <v>4047</v>
      </c>
      <c r="H891" s="322">
        <f t="shared" si="14"/>
        <v>0</v>
      </c>
      <c r="I891" s="266" t="s">
        <v>30</v>
      </c>
    </row>
    <row r="892" spans="1:9" ht="15.75" x14ac:dyDescent="0.25">
      <c r="A892" s="269"/>
      <c r="B892" s="537" t="s">
        <v>1690</v>
      </c>
      <c r="C892" s="538" t="s">
        <v>3589</v>
      </c>
      <c r="D892" s="266" t="s">
        <v>62</v>
      </c>
      <c r="E892" s="310">
        <v>15631</v>
      </c>
      <c r="F892" s="43" t="s">
        <v>3774</v>
      </c>
      <c r="G892" s="52">
        <v>15631</v>
      </c>
      <c r="H892" s="322">
        <f t="shared" si="14"/>
        <v>0</v>
      </c>
      <c r="I892" s="266" t="s">
        <v>65</v>
      </c>
    </row>
    <row r="893" spans="1:9" ht="15.75" x14ac:dyDescent="0.25">
      <c r="A893" s="269"/>
      <c r="B893" s="537" t="s">
        <v>1691</v>
      </c>
      <c r="C893" s="538" t="s">
        <v>3589</v>
      </c>
      <c r="D893" s="266" t="s">
        <v>54</v>
      </c>
      <c r="E893" s="310">
        <v>5231</v>
      </c>
      <c r="F893" s="39">
        <v>41804</v>
      </c>
      <c r="G893" s="52">
        <v>5231</v>
      </c>
      <c r="H893" s="322">
        <f t="shared" si="14"/>
        <v>0</v>
      </c>
      <c r="I893" s="266" t="s">
        <v>30</v>
      </c>
    </row>
    <row r="894" spans="1:9" ht="15.75" x14ac:dyDescent="0.25">
      <c r="A894" s="269"/>
      <c r="B894" s="537" t="s">
        <v>1692</v>
      </c>
      <c r="C894" s="538" t="s">
        <v>3589</v>
      </c>
      <c r="D894" s="266" t="s">
        <v>8</v>
      </c>
      <c r="E894" s="310">
        <v>722.5</v>
      </c>
      <c r="F894" s="39">
        <v>41803</v>
      </c>
      <c r="G894" s="52">
        <v>722.5</v>
      </c>
      <c r="H894" s="322">
        <f t="shared" si="14"/>
        <v>0</v>
      </c>
      <c r="I894" s="266"/>
    </row>
    <row r="895" spans="1:9" ht="15.75" x14ac:dyDescent="0.25">
      <c r="A895" s="269"/>
      <c r="B895" s="537" t="s">
        <v>1694</v>
      </c>
      <c r="C895" s="538" t="s">
        <v>3589</v>
      </c>
      <c r="D895" s="266" t="s">
        <v>68</v>
      </c>
      <c r="E895" s="310">
        <v>3393</v>
      </c>
      <c r="F895" s="39">
        <v>41803</v>
      </c>
      <c r="G895" s="52">
        <v>3393</v>
      </c>
      <c r="H895" s="322">
        <f t="shared" si="14"/>
        <v>0</v>
      </c>
      <c r="I895" s="266" t="s">
        <v>65</v>
      </c>
    </row>
    <row r="896" spans="1:9" ht="15.75" x14ac:dyDescent="0.25">
      <c r="A896" s="269"/>
      <c r="B896" s="537" t="s">
        <v>1695</v>
      </c>
      <c r="C896" s="538" t="s">
        <v>3589</v>
      </c>
      <c r="D896" s="266" t="s">
        <v>8</v>
      </c>
      <c r="E896" s="310">
        <v>821</v>
      </c>
      <c r="F896" s="39">
        <v>41803</v>
      </c>
      <c r="G896" s="52">
        <v>821</v>
      </c>
      <c r="H896" s="322">
        <f t="shared" si="14"/>
        <v>0</v>
      </c>
      <c r="I896" s="266"/>
    </row>
    <row r="897" spans="1:9" ht="15.75" x14ac:dyDescent="0.25">
      <c r="A897" s="269"/>
      <c r="B897" s="537" t="s">
        <v>1696</v>
      </c>
      <c r="C897" s="538" t="s">
        <v>3589</v>
      </c>
      <c r="D897" s="266" t="s">
        <v>22</v>
      </c>
      <c r="E897" s="310">
        <v>3874</v>
      </c>
      <c r="F897" s="39">
        <v>41803</v>
      </c>
      <c r="G897" s="52">
        <v>3874</v>
      </c>
      <c r="H897" s="322">
        <f t="shared" si="14"/>
        <v>0</v>
      </c>
      <c r="I897" s="266"/>
    </row>
    <row r="898" spans="1:9" ht="15.75" x14ac:dyDescent="0.25">
      <c r="A898" s="269"/>
      <c r="B898" s="537" t="s">
        <v>1697</v>
      </c>
      <c r="C898" s="538" t="s">
        <v>3589</v>
      </c>
      <c r="D898" s="266" t="s">
        <v>51</v>
      </c>
      <c r="E898" s="310">
        <v>527.5</v>
      </c>
      <c r="F898" s="39">
        <v>41803</v>
      </c>
      <c r="G898" s="52">
        <v>527.5</v>
      </c>
      <c r="H898" s="322">
        <f t="shared" si="14"/>
        <v>0</v>
      </c>
      <c r="I898" s="266"/>
    </row>
    <row r="899" spans="1:9" ht="15.75" x14ac:dyDescent="0.25">
      <c r="A899" s="269"/>
      <c r="B899" s="537" t="s">
        <v>1698</v>
      </c>
      <c r="C899" s="538" t="s">
        <v>3589</v>
      </c>
      <c r="D899" s="266" t="s">
        <v>8</v>
      </c>
      <c r="E899" s="310">
        <v>170</v>
      </c>
      <c r="F899" s="39">
        <v>41803</v>
      </c>
      <c r="G899" s="52">
        <v>170</v>
      </c>
      <c r="H899" s="322">
        <f t="shared" si="14"/>
        <v>0</v>
      </c>
      <c r="I899" s="266"/>
    </row>
    <row r="900" spans="1:9" ht="15.75" x14ac:dyDescent="0.25">
      <c r="A900" s="269"/>
      <c r="B900" s="537" t="s">
        <v>1699</v>
      </c>
      <c r="C900" s="538" t="s">
        <v>3589</v>
      </c>
      <c r="D900" s="266" t="s">
        <v>8</v>
      </c>
      <c r="E900" s="310">
        <v>1296.5</v>
      </c>
      <c r="F900" s="39">
        <v>41803</v>
      </c>
      <c r="G900" s="52">
        <v>1296.5</v>
      </c>
      <c r="H900" s="322">
        <f t="shared" si="14"/>
        <v>0</v>
      </c>
      <c r="I900" s="266"/>
    </row>
    <row r="901" spans="1:9" ht="15.75" x14ac:dyDescent="0.25">
      <c r="A901" s="269"/>
      <c r="B901" s="537" t="s">
        <v>1700</v>
      </c>
      <c r="C901" s="538" t="s">
        <v>3589</v>
      </c>
      <c r="D901" s="266" t="s">
        <v>1622</v>
      </c>
      <c r="E901" s="310">
        <v>3644.6</v>
      </c>
      <c r="F901" s="39">
        <v>41803</v>
      </c>
      <c r="G901" s="52">
        <v>3644.6</v>
      </c>
      <c r="H901" s="322">
        <f t="shared" si="14"/>
        <v>0</v>
      </c>
      <c r="I901" s="266"/>
    </row>
    <row r="902" spans="1:9" ht="15.75" x14ac:dyDescent="0.25">
      <c r="A902" s="269"/>
      <c r="B902" s="537" t="s">
        <v>1701</v>
      </c>
      <c r="C902" s="538" t="s">
        <v>3589</v>
      </c>
      <c r="D902" s="266" t="s">
        <v>136</v>
      </c>
      <c r="E902" s="310">
        <v>2605</v>
      </c>
      <c r="F902" s="39">
        <v>41803</v>
      </c>
      <c r="G902" s="52">
        <v>2605</v>
      </c>
      <c r="H902" s="322">
        <f t="shared" si="14"/>
        <v>0</v>
      </c>
      <c r="I902" s="266"/>
    </row>
    <row r="903" spans="1:9" ht="15.75" x14ac:dyDescent="0.25">
      <c r="A903" s="269"/>
      <c r="B903" s="537" t="s">
        <v>1702</v>
      </c>
      <c r="C903" s="538" t="s">
        <v>3589</v>
      </c>
      <c r="D903" s="266" t="s">
        <v>16</v>
      </c>
      <c r="E903" s="310">
        <v>139098</v>
      </c>
      <c r="F903" s="39">
        <v>41816</v>
      </c>
      <c r="G903" s="52">
        <v>139098</v>
      </c>
      <c r="H903" s="322">
        <f t="shared" ref="H903:H966" si="15">E903-G903</f>
        <v>0</v>
      </c>
      <c r="I903" s="266"/>
    </row>
    <row r="904" spans="1:9" ht="15.75" x14ac:dyDescent="0.25">
      <c r="A904" s="269"/>
      <c r="B904" s="537" t="s">
        <v>1703</v>
      </c>
      <c r="C904" s="538" t="s">
        <v>3589</v>
      </c>
      <c r="D904" s="266" t="s">
        <v>20</v>
      </c>
      <c r="E904" s="310">
        <v>6867</v>
      </c>
      <c r="F904" s="39">
        <v>41804</v>
      </c>
      <c r="G904" s="64">
        <v>6867</v>
      </c>
      <c r="H904" s="322">
        <f t="shared" si="15"/>
        <v>0</v>
      </c>
      <c r="I904" s="266" t="s">
        <v>21</v>
      </c>
    </row>
    <row r="905" spans="1:9" ht="15.75" x14ac:dyDescent="0.25">
      <c r="A905" s="269"/>
      <c r="B905" s="537" t="s">
        <v>1704</v>
      </c>
      <c r="C905" s="538" t="s">
        <v>3589</v>
      </c>
      <c r="D905" s="266" t="s">
        <v>78</v>
      </c>
      <c r="E905" s="310">
        <v>3416</v>
      </c>
      <c r="F905" s="39">
        <v>41804</v>
      </c>
      <c r="G905" s="64">
        <v>3416</v>
      </c>
      <c r="H905" s="322">
        <f t="shared" si="15"/>
        <v>0</v>
      </c>
      <c r="I905" s="266" t="s">
        <v>21</v>
      </c>
    </row>
    <row r="906" spans="1:9" ht="15.75" x14ac:dyDescent="0.25">
      <c r="A906" s="269"/>
      <c r="B906" s="537" t="s">
        <v>1705</v>
      </c>
      <c r="C906" s="538" t="s">
        <v>3589</v>
      </c>
      <c r="D906" s="266" t="s">
        <v>80</v>
      </c>
      <c r="E906" s="310">
        <v>2420.5</v>
      </c>
      <c r="F906" s="39">
        <v>41804</v>
      </c>
      <c r="G906" s="64">
        <v>2420.5</v>
      </c>
      <c r="H906" s="322">
        <f t="shared" si="15"/>
        <v>0</v>
      </c>
      <c r="I906" s="266" t="s">
        <v>21</v>
      </c>
    </row>
    <row r="907" spans="1:9" ht="15.75" x14ac:dyDescent="0.25">
      <c r="A907" s="269"/>
      <c r="B907" s="537" t="s">
        <v>1706</v>
      </c>
      <c r="C907" s="538" t="s">
        <v>3589</v>
      </c>
      <c r="D907" s="266" t="s">
        <v>233</v>
      </c>
      <c r="E907" s="310">
        <v>1406.5</v>
      </c>
      <c r="F907" s="39">
        <v>41804</v>
      </c>
      <c r="G907" s="64">
        <v>1406.5</v>
      </c>
      <c r="H907" s="322">
        <f t="shared" si="15"/>
        <v>0</v>
      </c>
      <c r="I907" s="266" t="s">
        <v>21</v>
      </c>
    </row>
    <row r="908" spans="1:9" ht="15.75" x14ac:dyDescent="0.25">
      <c r="A908" s="269"/>
      <c r="B908" s="537" t="s">
        <v>1707</v>
      </c>
      <c r="C908" s="538" t="s">
        <v>3589</v>
      </c>
      <c r="D908" s="266" t="s">
        <v>99</v>
      </c>
      <c r="E908" s="310">
        <v>2521.5</v>
      </c>
      <c r="F908" s="39">
        <v>41804</v>
      </c>
      <c r="G908" s="64">
        <v>2521.5</v>
      </c>
      <c r="H908" s="322">
        <f t="shared" si="15"/>
        <v>0</v>
      </c>
      <c r="I908" s="266" t="s">
        <v>21</v>
      </c>
    </row>
    <row r="909" spans="1:9" ht="15.75" x14ac:dyDescent="0.25">
      <c r="A909" s="269"/>
      <c r="B909" s="537" t="s">
        <v>1709</v>
      </c>
      <c r="C909" s="538" t="s">
        <v>3589</v>
      </c>
      <c r="D909" s="266" t="s">
        <v>3453</v>
      </c>
      <c r="E909" s="310">
        <v>1140</v>
      </c>
      <c r="F909" s="39">
        <v>41804</v>
      </c>
      <c r="G909" s="64">
        <v>1140</v>
      </c>
      <c r="H909" s="322">
        <f t="shared" si="15"/>
        <v>0</v>
      </c>
      <c r="I909" s="266" t="s">
        <v>21</v>
      </c>
    </row>
    <row r="910" spans="1:9" ht="15.75" x14ac:dyDescent="0.25">
      <c r="A910" s="269"/>
      <c r="B910" s="537" t="s">
        <v>1711</v>
      </c>
      <c r="C910" s="538" t="s">
        <v>3589</v>
      </c>
      <c r="D910" s="266" t="s">
        <v>1843</v>
      </c>
      <c r="E910" s="310">
        <v>2780.5</v>
      </c>
      <c r="F910" s="39">
        <v>41804</v>
      </c>
      <c r="G910" s="64">
        <v>2780.5</v>
      </c>
      <c r="H910" s="322">
        <f t="shared" si="15"/>
        <v>0</v>
      </c>
      <c r="I910" s="266" t="s">
        <v>21</v>
      </c>
    </row>
    <row r="911" spans="1:9" ht="15.75" x14ac:dyDescent="0.25">
      <c r="A911" s="269"/>
      <c r="B911" s="537" t="s">
        <v>1712</v>
      </c>
      <c r="C911" s="538" t="s">
        <v>3589</v>
      </c>
      <c r="D911" s="266" t="s">
        <v>14</v>
      </c>
      <c r="E911" s="310">
        <v>16482</v>
      </c>
      <c r="F911" s="39">
        <v>41804</v>
      </c>
      <c r="G911" s="64">
        <v>16482</v>
      </c>
      <c r="H911" s="322">
        <f t="shared" si="15"/>
        <v>0</v>
      </c>
      <c r="I911" s="266" t="s">
        <v>12</v>
      </c>
    </row>
    <row r="912" spans="1:9" ht="15.75" x14ac:dyDescent="0.25">
      <c r="A912" s="269"/>
      <c r="B912" s="537" t="s">
        <v>1713</v>
      </c>
      <c r="C912" s="538" t="s">
        <v>3589</v>
      </c>
      <c r="D912" s="266" t="s">
        <v>133</v>
      </c>
      <c r="E912" s="310">
        <v>34344</v>
      </c>
      <c r="F912" s="39">
        <v>41803</v>
      </c>
      <c r="G912" s="52">
        <v>34344</v>
      </c>
      <c r="H912" s="322">
        <f t="shared" si="15"/>
        <v>0</v>
      </c>
      <c r="I912" s="266"/>
    </row>
    <row r="913" spans="1:9" ht="15.75" x14ac:dyDescent="0.25">
      <c r="A913" s="269"/>
      <c r="B913" s="537" t="s">
        <v>1715</v>
      </c>
      <c r="C913" s="538" t="s">
        <v>3589</v>
      </c>
      <c r="D913" s="273" t="s">
        <v>3129</v>
      </c>
      <c r="E913" s="318">
        <v>0</v>
      </c>
      <c r="F913" s="39"/>
      <c r="G913" s="52"/>
      <c r="H913" s="322">
        <f t="shared" si="15"/>
        <v>0</v>
      </c>
      <c r="I913" s="266" t="s">
        <v>3598</v>
      </c>
    </row>
    <row r="914" spans="1:9" ht="15.75" x14ac:dyDescent="0.25">
      <c r="A914" s="269"/>
      <c r="B914" s="537" t="s">
        <v>1716</v>
      </c>
      <c r="C914" s="538" t="s">
        <v>3589</v>
      </c>
      <c r="D914" s="266" t="s">
        <v>147</v>
      </c>
      <c r="E914" s="310">
        <v>31358</v>
      </c>
      <c r="F914" s="39">
        <v>41805</v>
      </c>
      <c r="G914" s="52">
        <v>31358</v>
      </c>
      <c r="H914" s="322">
        <f t="shared" si="15"/>
        <v>0</v>
      </c>
      <c r="I914" s="266"/>
    </row>
    <row r="915" spans="1:9" ht="15.75" x14ac:dyDescent="0.25">
      <c r="A915" s="269"/>
      <c r="B915" s="537" t="s">
        <v>1717</v>
      </c>
      <c r="C915" s="538" t="s">
        <v>3589</v>
      </c>
      <c r="D915" s="266" t="s">
        <v>310</v>
      </c>
      <c r="E915" s="310">
        <v>62188.65</v>
      </c>
      <c r="F915" s="535" t="s">
        <v>3721</v>
      </c>
      <c r="G915" s="326">
        <v>62188.65</v>
      </c>
      <c r="H915" s="322">
        <f t="shared" si="15"/>
        <v>0</v>
      </c>
      <c r="I915" s="266" t="s">
        <v>3599</v>
      </c>
    </row>
    <row r="916" spans="1:9" ht="15.75" x14ac:dyDescent="0.25">
      <c r="A916" s="269"/>
      <c r="B916" s="537" t="s">
        <v>1718</v>
      </c>
      <c r="C916" s="538" t="s">
        <v>3589</v>
      </c>
      <c r="D916" s="266" t="s">
        <v>244</v>
      </c>
      <c r="E916" s="310">
        <v>18777.5</v>
      </c>
      <c r="F916" s="42" t="s">
        <v>3600</v>
      </c>
      <c r="G916" s="52">
        <v>18777.5</v>
      </c>
      <c r="H916" s="322">
        <f t="shared" si="15"/>
        <v>0</v>
      </c>
      <c r="I916" s="266" t="s">
        <v>3599</v>
      </c>
    </row>
    <row r="917" spans="1:9" ht="15.75" x14ac:dyDescent="0.25">
      <c r="A917" s="269"/>
      <c r="B917" s="537" t="s">
        <v>1719</v>
      </c>
      <c r="C917" s="538" t="s">
        <v>3589</v>
      </c>
      <c r="D917" s="266" t="s">
        <v>101</v>
      </c>
      <c r="E917" s="310">
        <v>34989.5</v>
      </c>
      <c r="F917" s="535" t="s">
        <v>3601</v>
      </c>
      <c r="G917" s="52">
        <v>34989.5</v>
      </c>
      <c r="H917" s="322">
        <f t="shared" si="15"/>
        <v>0</v>
      </c>
      <c r="I917" s="266" t="s">
        <v>3599</v>
      </c>
    </row>
    <row r="918" spans="1:9" ht="15.75" x14ac:dyDescent="0.25">
      <c r="A918" s="269"/>
      <c r="B918" s="537" t="s">
        <v>1720</v>
      </c>
      <c r="C918" s="538" t="s">
        <v>3589</v>
      </c>
      <c r="D918" s="266" t="s">
        <v>27</v>
      </c>
      <c r="E918" s="310">
        <v>27651.4</v>
      </c>
      <c r="F918" s="39">
        <v>41808</v>
      </c>
      <c r="G918" s="52">
        <v>27651.4</v>
      </c>
      <c r="H918" s="322">
        <f t="shared" si="15"/>
        <v>0</v>
      </c>
      <c r="I918" s="266" t="s">
        <v>3599</v>
      </c>
    </row>
    <row r="919" spans="1:9" ht="15.75" x14ac:dyDescent="0.25">
      <c r="A919" s="269"/>
      <c r="B919" s="537" t="s">
        <v>1721</v>
      </c>
      <c r="C919" s="538" t="s">
        <v>3589</v>
      </c>
      <c r="D919" s="266" t="s">
        <v>149</v>
      </c>
      <c r="E919" s="310">
        <v>12243.6</v>
      </c>
      <c r="F919" s="55" t="s">
        <v>3602</v>
      </c>
      <c r="G919" s="52">
        <v>12243.6</v>
      </c>
      <c r="H919" s="322">
        <f t="shared" si="15"/>
        <v>0</v>
      </c>
      <c r="I919" s="266" t="s">
        <v>3599</v>
      </c>
    </row>
    <row r="920" spans="1:9" ht="15.75" x14ac:dyDescent="0.25">
      <c r="A920" s="269"/>
      <c r="B920" s="537" t="s">
        <v>1722</v>
      </c>
      <c r="C920" s="538" t="s">
        <v>3589</v>
      </c>
      <c r="D920" s="266" t="s">
        <v>92</v>
      </c>
      <c r="E920" s="310">
        <v>7458</v>
      </c>
      <c r="F920" s="39">
        <v>41804</v>
      </c>
      <c r="G920" s="52">
        <v>7458</v>
      </c>
      <c r="H920" s="322">
        <f t="shared" si="15"/>
        <v>0</v>
      </c>
      <c r="I920" s="266" t="s">
        <v>3599</v>
      </c>
    </row>
    <row r="921" spans="1:9" ht="15.75" x14ac:dyDescent="0.25">
      <c r="A921" s="269"/>
      <c r="B921" s="537" t="s">
        <v>1723</v>
      </c>
      <c r="C921" s="538" t="s">
        <v>3589</v>
      </c>
      <c r="D921" s="20" t="s">
        <v>3603</v>
      </c>
      <c r="E921" s="315">
        <v>5950</v>
      </c>
      <c r="F921" s="39">
        <v>41815</v>
      </c>
      <c r="G921" s="513">
        <v>1500</v>
      </c>
      <c r="H921" s="514">
        <f t="shared" si="15"/>
        <v>4450</v>
      </c>
      <c r="I921" s="20"/>
    </row>
    <row r="922" spans="1:9" ht="15.75" x14ac:dyDescent="0.25">
      <c r="A922" s="269"/>
      <c r="B922" s="537" t="s">
        <v>1724</v>
      </c>
      <c r="C922" s="538" t="s">
        <v>3589</v>
      </c>
      <c r="D922" s="266" t="s">
        <v>28</v>
      </c>
      <c r="E922" s="310">
        <v>6460</v>
      </c>
      <c r="F922" s="39">
        <v>41803</v>
      </c>
      <c r="G922" s="52">
        <v>6460</v>
      </c>
      <c r="H922" s="322">
        <f t="shared" si="15"/>
        <v>0</v>
      </c>
      <c r="I922" s="266"/>
    </row>
    <row r="923" spans="1:9" ht="15.75" x14ac:dyDescent="0.25">
      <c r="A923" s="269"/>
      <c r="B923" s="537" t="s">
        <v>1726</v>
      </c>
      <c r="C923" s="538" t="s">
        <v>3589</v>
      </c>
      <c r="D923" s="266" t="s">
        <v>85</v>
      </c>
      <c r="E923" s="310">
        <v>17547</v>
      </c>
      <c r="F923" s="39">
        <v>41804</v>
      </c>
      <c r="G923" s="52">
        <v>17547</v>
      </c>
      <c r="H923" s="322">
        <f t="shared" si="15"/>
        <v>0</v>
      </c>
      <c r="I923" s="266" t="s">
        <v>3599</v>
      </c>
    </row>
    <row r="924" spans="1:9" ht="15.75" x14ac:dyDescent="0.25">
      <c r="A924" s="269"/>
      <c r="B924" s="537" t="s">
        <v>1727</v>
      </c>
      <c r="C924" s="538" t="s">
        <v>3589</v>
      </c>
      <c r="D924" s="266" t="s">
        <v>346</v>
      </c>
      <c r="E924" s="310">
        <v>3840</v>
      </c>
      <c r="F924" s="39">
        <v>41804</v>
      </c>
      <c r="G924" s="52">
        <v>3840</v>
      </c>
      <c r="H924" s="322">
        <f t="shared" si="15"/>
        <v>0</v>
      </c>
      <c r="I924" s="266" t="s">
        <v>3599</v>
      </c>
    </row>
    <row r="925" spans="1:9" ht="15.75" x14ac:dyDescent="0.25">
      <c r="A925" s="269"/>
      <c r="B925" s="537" t="s">
        <v>1728</v>
      </c>
      <c r="C925" s="538" t="s">
        <v>3589</v>
      </c>
      <c r="D925" s="266" t="s">
        <v>88</v>
      </c>
      <c r="E925" s="310">
        <v>3850</v>
      </c>
      <c r="F925" s="39">
        <v>41804</v>
      </c>
      <c r="G925" s="52">
        <v>3850</v>
      </c>
      <c r="H925" s="322">
        <f t="shared" si="15"/>
        <v>0</v>
      </c>
      <c r="I925" s="266" t="s">
        <v>3599</v>
      </c>
    </row>
    <row r="926" spans="1:9" ht="15.75" x14ac:dyDescent="0.25">
      <c r="A926" s="269"/>
      <c r="B926" s="537" t="s">
        <v>1729</v>
      </c>
      <c r="C926" s="538" t="s">
        <v>3589</v>
      </c>
      <c r="D926" s="266" t="s">
        <v>8</v>
      </c>
      <c r="E926" s="310">
        <v>783.5</v>
      </c>
      <c r="F926" s="39">
        <v>41803</v>
      </c>
      <c r="G926" s="52">
        <v>783.5</v>
      </c>
      <c r="H926" s="322">
        <f t="shared" si="15"/>
        <v>0</v>
      </c>
      <c r="I926" s="266"/>
    </row>
    <row r="927" spans="1:9" ht="15.75" x14ac:dyDescent="0.25">
      <c r="A927" s="269"/>
      <c r="B927" s="537" t="s">
        <v>1730</v>
      </c>
      <c r="C927" s="538" t="s">
        <v>3589</v>
      </c>
      <c r="D927" s="266" t="s">
        <v>85</v>
      </c>
      <c r="E927" s="310">
        <v>14100</v>
      </c>
      <c r="F927" s="39">
        <v>41804</v>
      </c>
      <c r="G927" s="52">
        <v>14100</v>
      </c>
      <c r="H927" s="322">
        <f t="shared" si="15"/>
        <v>0</v>
      </c>
      <c r="I927" s="266" t="s">
        <v>27</v>
      </c>
    </row>
    <row r="928" spans="1:9" ht="15.75" x14ac:dyDescent="0.25">
      <c r="A928" s="269"/>
      <c r="B928" s="537" t="s">
        <v>1731</v>
      </c>
      <c r="C928" s="538" t="s">
        <v>3589</v>
      </c>
      <c r="D928" s="266" t="s">
        <v>74</v>
      </c>
      <c r="E928" s="310">
        <v>403</v>
      </c>
      <c r="F928" s="39">
        <v>41803</v>
      </c>
      <c r="G928" s="52">
        <v>403</v>
      </c>
      <c r="H928" s="322">
        <f t="shared" si="15"/>
        <v>0</v>
      </c>
      <c r="I928" s="266"/>
    </row>
    <row r="929" spans="1:9" ht="15.75" x14ac:dyDescent="0.25">
      <c r="A929" s="269"/>
      <c r="B929" s="537" t="s">
        <v>1732</v>
      </c>
      <c r="C929" s="538" t="s">
        <v>3589</v>
      </c>
      <c r="D929" s="266" t="s">
        <v>1529</v>
      </c>
      <c r="E929" s="310">
        <v>2925.6</v>
      </c>
      <c r="F929" s="39">
        <v>41804</v>
      </c>
      <c r="G929" s="52">
        <v>2925.6</v>
      </c>
      <c r="H929" s="322">
        <f t="shared" si="15"/>
        <v>0</v>
      </c>
      <c r="I929" s="266" t="s">
        <v>65</v>
      </c>
    </row>
    <row r="930" spans="1:9" ht="15.75" x14ac:dyDescent="0.25">
      <c r="A930" s="269"/>
      <c r="B930" s="537" t="s">
        <v>1733</v>
      </c>
      <c r="C930" s="538" t="s">
        <v>3589</v>
      </c>
      <c r="D930" s="266" t="s">
        <v>8</v>
      </c>
      <c r="E930" s="310">
        <v>261.5</v>
      </c>
      <c r="F930" s="39">
        <v>41803</v>
      </c>
      <c r="G930" s="52">
        <v>261.5</v>
      </c>
      <c r="H930" s="322">
        <f t="shared" si="15"/>
        <v>0</v>
      </c>
      <c r="I930" s="266"/>
    </row>
    <row r="931" spans="1:9" ht="15.75" x14ac:dyDescent="0.25">
      <c r="A931" s="263"/>
      <c r="B931" s="537" t="s">
        <v>1734</v>
      </c>
      <c r="C931" s="538" t="s">
        <v>3589</v>
      </c>
      <c r="D931" s="266" t="s">
        <v>62</v>
      </c>
      <c r="E931" s="310">
        <v>8035</v>
      </c>
      <c r="F931" s="39">
        <v>41805</v>
      </c>
      <c r="G931" s="52">
        <v>8035</v>
      </c>
      <c r="H931" s="322">
        <f t="shared" si="15"/>
        <v>0</v>
      </c>
      <c r="I931" s="266" t="s">
        <v>65</v>
      </c>
    </row>
    <row r="932" spans="1:9" ht="15.75" x14ac:dyDescent="0.25">
      <c r="A932" s="269"/>
      <c r="B932" s="537" t="s">
        <v>1735</v>
      </c>
      <c r="C932" s="538" t="s">
        <v>3589</v>
      </c>
      <c r="D932" s="266" t="s">
        <v>28</v>
      </c>
      <c r="E932" s="310">
        <v>13400</v>
      </c>
      <c r="F932" s="55" t="s">
        <v>3604</v>
      </c>
      <c r="G932" s="52">
        <v>13400</v>
      </c>
      <c r="H932" s="322">
        <f t="shared" si="15"/>
        <v>0</v>
      </c>
      <c r="I932" s="266"/>
    </row>
    <row r="933" spans="1:9" ht="15.75" x14ac:dyDescent="0.25">
      <c r="A933" s="269">
        <v>41804</v>
      </c>
      <c r="B933" s="537" t="s">
        <v>1736</v>
      </c>
      <c r="C933" s="538" t="s">
        <v>3589</v>
      </c>
      <c r="D933" s="266" t="s">
        <v>245</v>
      </c>
      <c r="E933" s="310">
        <v>31010.6</v>
      </c>
      <c r="F933" s="39">
        <v>41804</v>
      </c>
      <c r="G933" s="52">
        <v>31010.6</v>
      </c>
      <c r="H933" s="322">
        <f t="shared" si="15"/>
        <v>0</v>
      </c>
      <c r="I933" s="266" t="s">
        <v>27</v>
      </c>
    </row>
    <row r="934" spans="1:9" ht="15.75" x14ac:dyDescent="0.25">
      <c r="A934" s="269"/>
      <c r="B934" s="537" t="s">
        <v>1738</v>
      </c>
      <c r="C934" s="538" t="s">
        <v>3589</v>
      </c>
      <c r="D934" s="266" t="s">
        <v>2151</v>
      </c>
      <c r="E934" s="310">
        <v>176</v>
      </c>
      <c r="F934" s="39">
        <v>41804</v>
      </c>
      <c r="G934" s="52">
        <v>176</v>
      </c>
      <c r="H934" s="322">
        <f t="shared" si="15"/>
        <v>0</v>
      </c>
      <c r="I934" s="66"/>
    </row>
    <row r="935" spans="1:9" ht="15.75" x14ac:dyDescent="0.25">
      <c r="A935" s="269"/>
      <c r="B935" s="537" t="s">
        <v>1739</v>
      </c>
      <c r="C935" s="538" t="s">
        <v>3589</v>
      </c>
      <c r="D935" s="266" t="s">
        <v>106</v>
      </c>
      <c r="E935" s="310">
        <v>132678</v>
      </c>
      <c r="F935" s="39">
        <v>41810</v>
      </c>
      <c r="G935" s="52">
        <v>132678</v>
      </c>
      <c r="H935" s="322">
        <f t="shared" si="15"/>
        <v>0</v>
      </c>
      <c r="I935" s="266" t="s">
        <v>3443</v>
      </c>
    </row>
    <row r="936" spans="1:9" ht="15.75" x14ac:dyDescent="0.25">
      <c r="A936" s="269"/>
      <c r="B936" s="537" t="s">
        <v>1740</v>
      </c>
      <c r="C936" s="538" t="s">
        <v>3589</v>
      </c>
      <c r="D936" s="266" t="s">
        <v>106</v>
      </c>
      <c r="E936" s="310">
        <v>132415</v>
      </c>
      <c r="F936" s="39">
        <v>41810</v>
      </c>
      <c r="G936" s="52">
        <v>132415</v>
      </c>
      <c r="H936" s="322">
        <f t="shared" si="15"/>
        <v>0</v>
      </c>
      <c r="I936" s="66" t="s">
        <v>3443</v>
      </c>
    </row>
    <row r="937" spans="1:9" ht="15.75" x14ac:dyDescent="0.25">
      <c r="A937" s="269"/>
      <c r="B937" s="537" t="s">
        <v>1741</v>
      </c>
      <c r="C937" s="538" t="s">
        <v>3589</v>
      </c>
      <c r="D937" s="266" t="s">
        <v>106</v>
      </c>
      <c r="E937" s="310">
        <v>268339</v>
      </c>
      <c r="F937" s="39">
        <v>41812</v>
      </c>
      <c r="G937" s="52">
        <v>268339</v>
      </c>
      <c r="H937" s="322">
        <f t="shared" si="15"/>
        <v>0</v>
      </c>
      <c r="I937" s="266" t="s">
        <v>3443</v>
      </c>
    </row>
    <row r="938" spans="1:9" ht="15.75" x14ac:dyDescent="0.25">
      <c r="A938" s="269"/>
      <c r="B938" s="537" t="s">
        <v>1742</v>
      </c>
      <c r="C938" s="538" t="s">
        <v>3589</v>
      </c>
      <c r="D938" s="266" t="s">
        <v>19</v>
      </c>
      <c r="E938" s="310">
        <v>14399</v>
      </c>
      <c r="F938" s="39">
        <v>41804</v>
      </c>
      <c r="G938" s="52">
        <v>14399</v>
      </c>
      <c r="H938" s="322">
        <f t="shared" si="15"/>
        <v>0</v>
      </c>
      <c r="I938" s="266" t="s">
        <v>3443</v>
      </c>
    </row>
    <row r="939" spans="1:9" ht="15.75" x14ac:dyDescent="0.25">
      <c r="A939" s="269"/>
      <c r="B939" s="537" t="s">
        <v>1743</v>
      </c>
      <c r="C939" s="538" t="s">
        <v>3589</v>
      </c>
      <c r="D939" s="266" t="s">
        <v>106</v>
      </c>
      <c r="E939" s="310">
        <v>43968</v>
      </c>
      <c r="F939" s="39">
        <v>41810</v>
      </c>
      <c r="G939" s="52">
        <v>43968</v>
      </c>
      <c r="H939" s="322">
        <f t="shared" si="15"/>
        <v>0</v>
      </c>
      <c r="I939" s="266" t="s">
        <v>3443</v>
      </c>
    </row>
    <row r="940" spans="1:9" ht="15.75" x14ac:dyDescent="0.25">
      <c r="A940" s="269"/>
      <c r="B940" s="537" t="s">
        <v>1746</v>
      </c>
      <c r="C940" s="538" t="s">
        <v>3589</v>
      </c>
      <c r="D940" s="266" t="s">
        <v>757</v>
      </c>
      <c r="E940" s="310">
        <v>2592</v>
      </c>
      <c r="F940" s="39">
        <v>41804</v>
      </c>
      <c r="G940" s="52">
        <v>2592</v>
      </c>
      <c r="H940" s="322">
        <f t="shared" si="15"/>
        <v>0</v>
      </c>
      <c r="I940" s="266"/>
    </row>
    <row r="941" spans="1:9" ht="15.75" x14ac:dyDescent="0.25">
      <c r="A941" s="269"/>
      <c r="B941" s="537" t="s">
        <v>1748</v>
      </c>
      <c r="C941" s="538" t="s">
        <v>3589</v>
      </c>
      <c r="D941" s="266" t="s">
        <v>152</v>
      </c>
      <c r="E941" s="310">
        <v>17267.599999999999</v>
      </c>
      <c r="F941" s="39">
        <v>41804</v>
      </c>
      <c r="G941" s="52">
        <v>17267.599999999999</v>
      </c>
      <c r="H941" s="322">
        <f t="shared" si="15"/>
        <v>0</v>
      </c>
      <c r="I941" s="266"/>
    </row>
    <row r="942" spans="1:9" ht="15.75" x14ac:dyDescent="0.25">
      <c r="A942" s="269"/>
      <c r="B942" s="537" t="s">
        <v>1749</v>
      </c>
      <c r="C942" s="538" t="s">
        <v>3589</v>
      </c>
      <c r="D942" s="266" t="s">
        <v>8</v>
      </c>
      <c r="E942" s="310">
        <v>889</v>
      </c>
      <c r="F942" s="39">
        <v>41804</v>
      </c>
      <c r="G942" s="52">
        <v>889</v>
      </c>
      <c r="H942" s="322">
        <f t="shared" si="15"/>
        <v>0</v>
      </c>
      <c r="I942" s="266"/>
    </row>
    <row r="943" spans="1:9" ht="15.75" x14ac:dyDescent="0.25">
      <c r="A943" s="269"/>
      <c r="B943" s="537" t="s">
        <v>1750</v>
      </c>
      <c r="C943" s="538" t="s">
        <v>3589</v>
      </c>
      <c r="D943" s="266" t="s">
        <v>57</v>
      </c>
      <c r="E943" s="310">
        <v>1800</v>
      </c>
      <c r="F943" s="39">
        <v>41805</v>
      </c>
      <c r="G943" s="52">
        <v>1800</v>
      </c>
      <c r="H943" s="322">
        <f t="shared" si="15"/>
        <v>0</v>
      </c>
      <c r="I943" s="266" t="s">
        <v>30</v>
      </c>
    </row>
    <row r="944" spans="1:9" ht="15.75" x14ac:dyDescent="0.25">
      <c r="A944" s="269"/>
      <c r="B944" s="537" t="s">
        <v>1751</v>
      </c>
      <c r="C944" s="538" t="s">
        <v>3589</v>
      </c>
      <c r="D944" s="266" t="s">
        <v>116</v>
      </c>
      <c r="E944" s="310">
        <v>1491</v>
      </c>
      <c r="F944" s="39">
        <v>41804</v>
      </c>
      <c r="G944" s="52">
        <v>1491</v>
      </c>
      <c r="H944" s="322">
        <f t="shared" si="15"/>
        <v>0</v>
      </c>
      <c r="I944" s="266"/>
    </row>
    <row r="945" spans="1:9" ht="15.75" x14ac:dyDescent="0.25">
      <c r="A945" s="269"/>
      <c r="B945" s="537" t="s">
        <v>1753</v>
      </c>
      <c r="C945" s="538" t="s">
        <v>3589</v>
      </c>
      <c r="D945" s="266" t="s">
        <v>36</v>
      </c>
      <c r="E945" s="310">
        <v>34655</v>
      </c>
      <c r="F945" s="43" t="s">
        <v>3722</v>
      </c>
      <c r="G945" s="422">
        <v>26000</v>
      </c>
      <c r="H945" s="514">
        <f t="shared" si="15"/>
        <v>8655</v>
      </c>
      <c r="I945" s="266"/>
    </row>
    <row r="946" spans="1:9" ht="15.75" x14ac:dyDescent="0.25">
      <c r="A946" s="269"/>
      <c r="B946" s="537" t="s">
        <v>1754</v>
      </c>
      <c r="C946" s="538" t="s">
        <v>3589</v>
      </c>
      <c r="D946" s="266" t="s">
        <v>52</v>
      </c>
      <c r="E946" s="310">
        <v>5180</v>
      </c>
      <c r="F946" s="39">
        <v>41804</v>
      </c>
      <c r="G946" s="52">
        <v>5180</v>
      </c>
      <c r="H946" s="322">
        <f t="shared" si="15"/>
        <v>0</v>
      </c>
      <c r="I946" s="266" t="s">
        <v>12</v>
      </c>
    </row>
    <row r="947" spans="1:9" ht="15.75" x14ac:dyDescent="0.25">
      <c r="A947" s="269"/>
      <c r="B947" s="537" t="s">
        <v>1756</v>
      </c>
      <c r="C947" s="538" t="s">
        <v>3589</v>
      </c>
      <c r="D947" s="266" t="s">
        <v>3572</v>
      </c>
      <c r="E947" s="310">
        <v>1670</v>
      </c>
      <c r="F947" s="39">
        <v>41804</v>
      </c>
      <c r="G947" s="52">
        <v>1670</v>
      </c>
      <c r="H947" s="322">
        <f t="shared" si="15"/>
        <v>0</v>
      </c>
      <c r="I947" s="266" t="s">
        <v>12</v>
      </c>
    </row>
    <row r="948" spans="1:9" ht="15.75" x14ac:dyDescent="0.25">
      <c r="A948" s="269"/>
      <c r="B948" s="537" t="s">
        <v>1758</v>
      </c>
      <c r="C948" s="538" t="s">
        <v>3589</v>
      </c>
      <c r="D948" s="266" t="s">
        <v>66</v>
      </c>
      <c r="E948" s="310">
        <v>1445</v>
      </c>
      <c r="F948" s="39">
        <v>41804</v>
      </c>
      <c r="G948" s="52">
        <v>1445</v>
      </c>
      <c r="H948" s="322">
        <f t="shared" si="15"/>
        <v>0</v>
      </c>
      <c r="I948" s="266" t="s">
        <v>12</v>
      </c>
    </row>
    <row r="949" spans="1:9" ht="15.75" x14ac:dyDescent="0.25">
      <c r="A949" s="269"/>
      <c r="B949" s="537" t="s">
        <v>1759</v>
      </c>
      <c r="C949" s="538" t="s">
        <v>3589</v>
      </c>
      <c r="D949" s="266" t="s">
        <v>11</v>
      </c>
      <c r="E949" s="310">
        <v>32947</v>
      </c>
      <c r="F949" s="536"/>
      <c r="G949" s="506"/>
      <c r="H949" s="322">
        <f t="shared" si="15"/>
        <v>32947</v>
      </c>
      <c r="I949" s="266" t="s">
        <v>65</v>
      </c>
    </row>
    <row r="950" spans="1:9" ht="15.75" x14ac:dyDescent="0.25">
      <c r="A950" s="269"/>
      <c r="B950" s="537" t="s">
        <v>1760</v>
      </c>
      <c r="C950" s="538" t="s">
        <v>3589</v>
      </c>
      <c r="D950" s="266" t="s">
        <v>3427</v>
      </c>
      <c r="E950" s="310">
        <v>4025</v>
      </c>
      <c r="F950" s="39">
        <v>41804</v>
      </c>
      <c r="G950" s="52">
        <v>4025</v>
      </c>
      <c r="H950" s="322">
        <f t="shared" si="15"/>
        <v>0</v>
      </c>
      <c r="I950" s="266" t="s">
        <v>12</v>
      </c>
    </row>
    <row r="951" spans="1:9" ht="15.75" x14ac:dyDescent="0.25">
      <c r="A951" s="269"/>
      <c r="B951" s="537" t="s">
        <v>1761</v>
      </c>
      <c r="C951" s="538" t="s">
        <v>3589</v>
      </c>
      <c r="D951" s="266" t="s">
        <v>55</v>
      </c>
      <c r="E951" s="310">
        <v>9530</v>
      </c>
      <c r="F951" s="39">
        <v>41804</v>
      </c>
      <c r="G951" s="52">
        <v>9530</v>
      </c>
      <c r="H951" s="322">
        <f t="shared" si="15"/>
        <v>0</v>
      </c>
      <c r="I951" s="266"/>
    </row>
    <row r="952" spans="1:9" ht="15.75" x14ac:dyDescent="0.25">
      <c r="A952" s="269"/>
      <c r="B952" s="537" t="s">
        <v>1763</v>
      </c>
      <c r="C952" s="538" t="s">
        <v>3589</v>
      </c>
      <c r="D952" s="266" t="s">
        <v>260</v>
      </c>
      <c r="E952" s="310">
        <v>3576</v>
      </c>
      <c r="F952" s="39">
        <v>41804</v>
      </c>
      <c r="G952" s="52">
        <v>3576</v>
      </c>
      <c r="H952" s="322">
        <f t="shared" si="15"/>
        <v>0</v>
      </c>
      <c r="I952" s="266" t="s">
        <v>3605</v>
      </c>
    </row>
    <row r="953" spans="1:9" ht="15.75" x14ac:dyDescent="0.25">
      <c r="A953" s="269"/>
      <c r="B953" s="537" t="s">
        <v>1765</v>
      </c>
      <c r="C953" s="538" t="s">
        <v>3589</v>
      </c>
      <c r="D953" s="266" t="s">
        <v>64</v>
      </c>
      <c r="E953" s="310">
        <v>9106</v>
      </c>
      <c r="F953" s="39">
        <v>41805</v>
      </c>
      <c r="G953" s="52">
        <v>9106</v>
      </c>
      <c r="H953" s="322">
        <f t="shared" si="15"/>
        <v>0</v>
      </c>
      <c r="I953" s="266" t="s">
        <v>65</v>
      </c>
    </row>
    <row r="954" spans="1:9" ht="15.75" x14ac:dyDescent="0.25">
      <c r="A954" s="269"/>
      <c r="B954" s="537" t="s">
        <v>1767</v>
      </c>
      <c r="C954" s="538" t="s">
        <v>3589</v>
      </c>
      <c r="D954" s="266" t="s">
        <v>8</v>
      </c>
      <c r="E954" s="310">
        <v>1105</v>
      </c>
      <c r="F954" s="39">
        <v>41804</v>
      </c>
      <c r="G954" s="52">
        <v>1105</v>
      </c>
      <c r="H954" s="322">
        <f t="shared" si="15"/>
        <v>0</v>
      </c>
      <c r="I954" s="266"/>
    </row>
    <row r="955" spans="1:9" ht="15.75" x14ac:dyDescent="0.25">
      <c r="A955" s="269"/>
      <c r="B955" s="537" t="s">
        <v>1768</v>
      </c>
      <c r="C955" s="538" t="s">
        <v>3589</v>
      </c>
      <c r="D955" s="266" t="s">
        <v>338</v>
      </c>
      <c r="E955" s="310">
        <v>361</v>
      </c>
      <c r="F955" s="39">
        <v>41805</v>
      </c>
      <c r="G955" s="52">
        <v>361</v>
      </c>
      <c r="H955" s="322">
        <f t="shared" si="15"/>
        <v>0</v>
      </c>
      <c r="I955" s="266" t="s">
        <v>30</v>
      </c>
    </row>
    <row r="956" spans="1:9" ht="15.75" x14ac:dyDescent="0.25">
      <c r="A956" s="269"/>
      <c r="B956" s="537" t="s">
        <v>1769</v>
      </c>
      <c r="C956" s="538" t="s">
        <v>3589</v>
      </c>
      <c r="D956" s="266" t="s">
        <v>3595</v>
      </c>
      <c r="E956" s="310">
        <v>840</v>
      </c>
      <c r="F956" s="39">
        <v>41805</v>
      </c>
      <c r="G956" s="52">
        <v>840</v>
      </c>
      <c r="H956" s="322">
        <f t="shared" si="15"/>
        <v>0</v>
      </c>
      <c r="I956" s="266" t="s">
        <v>30</v>
      </c>
    </row>
    <row r="957" spans="1:9" ht="15.75" x14ac:dyDescent="0.25">
      <c r="A957" s="269"/>
      <c r="B957" s="537" t="s">
        <v>1770</v>
      </c>
      <c r="C957" s="538" t="s">
        <v>3589</v>
      </c>
      <c r="D957" s="266" t="s">
        <v>3606</v>
      </c>
      <c r="E957" s="310">
        <v>2160</v>
      </c>
      <c r="F957" s="39">
        <v>41805</v>
      </c>
      <c r="G957" s="52">
        <v>2160</v>
      </c>
      <c r="H957" s="322">
        <f t="shared" si="15"/>
        <v>0</v>
      </c>
      <c r="I957" s="266" t="s">
        <v>30</v>
      </c>
    </row>
    <row r="958" spans="1:9" ht="15.75" x14ac:dyDescent="0.25">
      <c r="A958" s="269"/>
      <c r="B958" s="537" t="s">
        <v>1771</v>
      </c>
      <c r="C958" s="538" t="s">
        <v>3589</v>
      </c>
      <c r="D958" s="266" t="s">
        <v>130</v>
      </c>
      <c r="E958" s="310">
        <v>14142</v>
      </c>
      <c r="F958" s="39">
        <v>41806</v>
      </c>
      <c r="G958" s="52">
        <v>14142</v>
      </c>
      <c r="H958" s="322">
        <f t="shared" si="15"/>
        <v>0</v>
      </c>
      <c r="I958" s="266" t="s">
        <v>21</v>
      </c>
    </row>
    <row r="959" spans="1:9" ht="15.75" x14ac:dyDescent="0.25">
      <c r="A959" s="269"/>
      <c r="B959" s="537" t="s">
        <v>1772</v>
      </c>
      <c r="C959" s="538" t="s">
        <v>3589</v>
      </c>
      <c r="D959" s="266" t="s">
        <v>188</v>
      </c>
      <c r="E959" s="310">
        <v>9832</v>
      </c>
      <c r="F959" s="39">
        <v>41806</v>
      </c>
      <c r="G959" s="52">
        <v>9832</v>
      </c>
      <c r="H959" s="322">
        <f t="shared" si="15"/>
        <v>0</v>
      </c>
      <c r="I959" s="266" t="s">
        <v>21</v>
      </c>
    </row>
    <row r="960" spans="1:9" ht="15.75" x14ac:dyDescent="0.25">
      <c r="A960" s="269"/>
      <c r="B960" s="537" t="s">
        <v>1773</v>
      </c>
      <c r="C960" s="538" t="s">
        <v>3589</v>
      </c>
      <c r="D960" s="266" t="s">
        <v>2427</v>
      </c>
      <c r="E960" s="310">
        <v>10130</v>
      </c>
      <c r="F960" s="39">
        <v>41804</v>
      </c>
      <c r="G960" s="52">
        <v>10130</v>
      </c>
      <c r="H960" s="322">
        <f t="shared" si="15"/>
        <v>0</v>
      </c>
      <c r="I960" s="266" t="s">
        <v>65</v>
      </c>
    </row>
    <row r="961" spans="1:9" ht="15.75" x14ac:dyDescent="0.25">
      <c r="A961" s="269"/>
      <c r="B961" s="537" t="s">
        <v>1774</v>
      </c>
      <c r="C961" s="538" t="s">
        <v>3589</v>
      </c>
      <c r="D961" s="266" t="s">
        <v>130</v>
      </c>
      <c r="E961" s="310">
        <v>9257</v>
      </c>
      <c r="F961" s="39">
        <v>41806</v>
      </c>
      <c r="G961" s="52">
        <v>9257</v>
      </c>
      <c r="H961" s="322">
        <f t="shared" si="15"/>
        <v>0</v>
      </c>
      <c r="I961" s="266" t="s">
        <v>21</v>
      </c>
    </row>
    <row r="962" spans="1:9" ht="15.75" x14ac:dyDescent="0.25">
      <c r="A962" s="269"/>
      <c r="B962" s="537" t="s">
        <v>1775</v>
      </c>
      <c r="C962" s="538" t="s">
        <v>3589</v>
      </c>
      <c r="D962" s="266" t="s">
        <v>237</v>
      </c>
      <c r="E962" s="310">
        <v>858</v>
      </c>
      <c r="F962" s="39">
        <v>41804</v>
      </c>
      <c r="G962" s="52">
        <v>858</v>
      </c>
      <c r="H962" s="322">
        <f t="shared" si="15"/>
        <v>0</v>
      </c>
      <c r="I962" s="266" t="s">
        <v>21</v>
      </c>
    </row>
    <row r="963" spans="1:9" ht="15.75" x14ac:dyDescent="0.25">
      <c r="A963" s="269"/>
      <c r="B963" s="537" t="s">
        <v>1776</v>
      </c>
      <c r="C963" s="538" t="s">
        <v>3589</v>
      </c>
      <c r="D963" s="266" t="s">
        <v>62</v>
      </c>
      <c r="E963" s="310">
        <v>23838</v>
      </c>
      <c r="F963" s="39">
        <v>41805</v>
      </c>
      <c r="G963" s="52">
        <v>23838</v>
      </c>
      <c r="H963" s="322">
        <f t="shared" si="15"/>
        <v>0</v>
      </c>
      <c r="I963" s="266" t="s">
        <v>65</v>
      </c>
    </row>
    <row r="964" spans="1:9" ht="15.75" x14ac:dyDescent="0.25">
      <c r="A964" s="269"/>
      <c r="B964" s="537" t="s">
        <v>1777</v>
      </c>
      <c r="C964" s="538" t="s">
        <v>3589</v>
      </c>
      <c r="D964" s="266" t="s">
        <v>22</v>
      </c>
      <c r="E964" s="310">
        <v>2085</v>
      </c>
      <c r="F964" s="43" t="s">
        <v>3758</v>
      </c>
      <c r="G964" s="52">
        <v>2085</v>
      </c>
      <c r="H964" s="322">
        <f t="shared" si="15"/>
        <v>0</v>
      </c>
      <c r="I964" s="266"/>
    </row>
    <row r="965" spans="1:9" ht="15.75" x14ac:dyDescent="0.25">
      <c r="A965" s="269"/>
      <c r="B965" s="537" t="s">
        <v>1778</v>
      </c>
      <c r="C965" s="538" t="s">
        <v>3589</v>
      </c>
      <c r="D965" s="266" t="s">
        <v>22</v>
      </c>
      <c r="E965" s="310">
        <v>6613.5</v>
      </c>
      <c r="F965" s="39">
        <v>41806</v>
      </c>
      <c r="G965" s="52">
        <v>6613.5</v>
      </c>
      <c r="H965" s="322">
        <f t="shared" si="15"/>
        <v>0</v>
      </c>
      <c r="I965" s="266"/>
    </row>
    <row r="966" spans="1:9" ht="15.75" x14ac:dyDescent="0.25">
      <c r="A966" s="269"/>
      <c r="B966" s="537" t="s">
        <v>1779</v>
      </c>
      <c r="C966" s="538" t="s">
        <v>3589</v>
      </c>
      <c r="D966" s="266" t="s">
        <v>163</v>
      </c>
      <c r="E966" s="310">
        <v>3222</v>
      </c>
      <c r="F966" s="39">
        <v>41804</v>
      </c>
      <c r="G966" s="52">
        <v>3222</v>
      </c>
      <c r="H966" s="322">
        <f t="shared" si="15"/>
        <v>0</v>
      </c>
      <c r="I966" s="266"/>
    </row>
    <row r="967" spans="1:9" ht="15.75" x14ac:dyDescent="0.25">
      <c r="A967" s="269"/>
      <c r="B967" s="537" t="s">
        <v>1780</v>
      </c>
      <c r="C967" s="538" t="s">
        <v>3589</v>
      </c>
      <c r="D967" s="266" t="s">
        <v>1793</v>
      </c>
      <c r="E967" s="310">
        <v>3551</v>
      </c>
      <c r="F967" s="39">
        <v>41805</v>
      </c>
      <c r="G967" s="52">
        <v>3551</v>
      </c>
      <c r="H967" s="322">
        <f t="shared" ref="H967:H1030" si="16">E967-G967</f>
        <v>0</v>
      </c>
      <c r="I967" s="266" t="s">
        <v>30</v>
      </c>
    </row>
    <row r="968" spans="1:9" ht="15.75" x14ac:dyDescent="0.25">
      <c r="A968" s="269"/>
      <c r="B968" s="537" t="s">
        <v>1781</v>
      </c>
      <c r="C968" s="538" t="s">
        <v>3589</v>
      </c>
      <c r="D968" s="266" t="s">
        <v>47</v>
      </c>
      <c r="E968" s="310">
        <v>2947.5</v>
      </c>
      <c r="F968" s="39">
        <v>41805</v>
      </c>
      <c r="G968" s="52">
        <v>2947.5</v>
      </c>
      <c r="H968" s="322">
        <f t="shared" si="16"/>
        <v>0</v>
      </c>
      <c r="I968" s="266" t="s">
        <v>30</v>
      </c>
    </row>
    <row r="969" spans="1:9" ht="15.75" x14ac:dyDescent="0.25">
      <c r="A969" s="269"/>
      <c r="B969" s="537" t="s">
        <v>1782</v>
      </c>
      <c r="C969" s="538" t="s">
        <v>3589</v>
      </c>
      <c r="D969" s="266" t="s">
        <v>2427</v>
      </c>
      <c r="E969" s="310">
        <v>2894</v>
      </c>
      <c r="F969" s="384" t="s">
        <v>3755</v>
      </c>
      <c r="G969" s="52">
        <v>2894</v>
      </c>
      <c r="H969" s="322">
        <f t="shared" si="16"/>
        <v>0</v>
      </c>
      <c r="I969" s="266" t="s">
        <v>30</v>
      </c>
    </row>
    <row r="970" spans="1:9" ht="15.75" x14ac:dyDescent="0.25">
      <c r="A970" s="269"/>
      <c r="B970" s="537" t="s">
        <v>1783</v>
      </c>
      <c r="C970" s="538" t="s">
        <v>3589</v>
      </c>
      <c r="D970" s="266" t="s">
        <v>902</v>
      </c>
      <c r="E970" s="310">
        <v>37984</v>
      </c>
      <c r="F970" s="55" t="s">
        <v>3607</v>
      </c>
      <c r="G970" s="52">
        <v>37984</v>
      </c>
      <c r="H970" s="322">
        <f t="shared" si="16"/>
        <v>0</v>
      </c>
      <c r="I970" s="266" t="s">
        <v>3443</v>
      </c>
    </row>
    <row r="971" spans="1:9" ht="15.75" x14ac:dyDescent="0.25">
      <c r="A971" s="269"/>
      <c r="B971" s="537" t="s">
        <v>1784</v>
      </c>
      <c r="C971" s="538" t="s">
        <v>3589</v>
      </c>
      <c r="D971" s="266" t="s">
        <v>108</v>
      </c>
      <c r="E971" s="310">
        <v>12554</v>
      </c>
      <c r="F971" s="39">
        <v>41805</v>
      </c>
      <c r="G971" s="52">
        <v>12554</v>
      </c>
      <c r="H971" s="322">
        <f t="shared" si="16"/>
        <v>0</v>
      </c>
      <c r="I971" s="266" t="s">
        <v>30</v>
      </c>
    </row>
    <row r="972" spans="1:9" ht="15.75" x14ac:dyDescent="0.25">
      <c r="A972" s="269"/>
      <c r="B972" s="537" t="s">
        <v>1786</v>
      </c>
      <c r="C972" s="538" t="s">
        <v>3589</v>
      </c>
      <c r="D972" s="266" t="s">
        <v>34</v>
      </c>
      <c r="E972" s="310">
        <v>2467</v>
      </c>
      <c r="F972" s="43" t="s">
        <v>3756</v>
      </c>
      <c r="G972" s="52">
        <v>2467</v>
      </c>
      <c r="H972" s="322">
        <f t="shared" si="16"/>
        <v>0</v>
      </c>
      <c r="I972" s="266" t="s">
        <v>30</v>
      </c>
    </row>
    <row r="973" spans="1:9" ht="15.75" x14ac:dyDescent="0.25">
      <c r="A973" s="269"/>
      <c r="B973" s="537" t="s">
        <v>1787</v>
      </c>
      <c r="C973" s="538" t="s">
        <v>3589</v>
      </c>
      <c r="D973" s="266" t="s">
        <v>29</v>
      </c>
      <c r="E973" s="310">
        <v>2771</v>
      </c>
      <c r="F973" s="39">
        <v>41805</v>
      </c>
      <c r="G973" s="52">
        <v>2771</v>
      </c>
      <c r="H973" s="322">
        <f t="shared" si="16"/>
        <v>0</v>
      </c>
      <c r="I973" s="266" t="s">
        <v>30</v>
      </c>
    </row>
    <row r="974" spans="1:9" ht="15.75" x14ac:dyDescent="0.25">
      <c r="A974" s="269"/>
      <c r="B974" s="537" t="s">
        <v>1788</v>
      </c>
      <c r="C974" s="538" t="s">
        <v>3589</v>
      </c>
      <c r="D974" s="266" t="s">
        <v>3333</v>
      </c>
      <c r="E974" s="310">
        <v>32236</v>
      </c>
      <c r="F974" s="39">
        <v>41804</v>
      </c>
      <c r="G974" s="52">
        <v>32236</v>
      </c>
      <c r="H974" s="322">
        <f t="shared" si="16"/>
        <v>0</v>
      </c>
      <c r="I974" s="266" t="s">
        <v>3443</v>
      </c>
    </row>
    <row r="975" spans="1:9" ht="15.75" x14ac:dyDescent="0.25">
      <c r="A975" s="269"/>
      <c r="B975" s="537" t="s">
        <v>1789</v>
      </c>
      <c r="C975" s="538" t="s">
        <v>3589</v>
      </c>
      <c r="D975" s="266" t="s">
        <v>8</v>
      </c>
      <c r="E975" s="310">
        <v>4366</v>
      </c>
      <c r="F975" s="39">
        <v>41804</v>
      </c>
      <c r="G975" s="52">
        <v>4366</v>
      </c>
      <c r="H975" s="322">
        <f t="shared" si="16"/>
        <v>0</v>
      </c>
      <c r="I975" s="266"/>
    </row>
    <row r="976" spans="1:9" ht="15.75" x14ac:dyDescent="0.25">
      <c r="A976" s="269"/>
      <c r="B976" s="537" t="s">
        <v>1790</v>
      </c>
      <c r="C976" s="538" t="s">
        <v>3589</v>
      </c>
      <c r="D976" s="266" t="s">
        <v>8</v>
      </c>
      <c r="E976" s="310">
        <v>1566</v>
      </c>
      <c r="F976" s="39">
        <v>41804</v>
      </c>
      <c r="G976" s="52">
        <v>1566</v>
      </c>
      <c r="H976" s="322">
        <f t="shared" si="16"/>
        <v>0</v>
      </c>
      <c r="I976" s="266"/>
    </row>
    <row r="977" spans="1:9" ht="15.75" x14ac:dyDescent="0.25">
      <c r="A977" s="269"/>
      <c r="B977" s="537" t="s">
        <v>1792</v>
      </c>
      <c r="C977" s="538" t="s">
        <v>3589</v>
      </c>
      <c r="D977" s="266" t="s">
        <v>124</v>
      </c>
      <c r="E977" s="310">
        <v>10528</v>
      </c>
      <c r="F977" s="39">
        <v>41805</v>
      </c>
      <c r="G977" s="52">
        <v>10528</v>
      </c>
      <c r="H977" s="322">
        <f t="shared" si="16"/>
        <v>0</v>
      </c>
      <c r="I977" s="266" t="s">
        <v>30</v>
      </c>
    </row>
    <row r="978" spans="1:9" ht="15.75" x14ac:dyDescent="0.25">
      <c r="A978" s="269"/>
      <c r="B978" s="537" t="s">
        <v>1794</v>
      </c>
      <c r="C978" s="538" t="s">
        <v>3589</v>
      </c>
      <c r="D978" s="266" t="s">
        <v>123</v>
      </c>
      <c r="E978" s="310">
        <v>3160</v>
      </c>
      <c r="F978" s="384" t="s">
        <v>3779</v>
      </c>
      <c r="G978" s="52">
        <v>3160</v>
      </c>
      <c r="H978" s="322">
        <f t="shared" si="16"/>
        <v>0</v>
      </c>
      <c r="I978" s="266"/>
    </row>
    <row r="979" spans="1:9" ht="15.75" x14ac:dyDescent="0.25">
      <c r="A979" s="269"/>
      <c r="B979" s="537" t="s">
        <v>1795</v>
      </c>
      <c r="C979" s="538" t="s">
        <v>3589</v>
      </c>
      <c r="D979" s="266" t="s">
        <v>536</v>
      </c>
      <c r="E979" s="310">
        <v>3280</v>
      </c>
      <c r="F979" s="39">
        <v>41804</v>
      </c>
      <c r="G979" s="52">
        <v>3280</v>
      </c>
      <c r="H979" s="322">
        <f t="shared" si="16"/>
        <v>0</v>
      </c>
      <c r="I979" s="266"/>
    </row>
    <row r="980" spans="1:9" ht="15.75" x14ac:dyDescent="0.25">
      <c r="A980" s="269"/>
      <c r="B980" s="537" t="s">
        <v>1796</v>
      </c>
      <c r="C980" s="538" t="s">
        <v>3589</v>
      </c>
      <c r="D980" s="266" t="s">
        <v>349</v>
      </c>
      <c r="E980" s="310">
        <v>4004</v>
      </c>
      <c r="F980" s="39">
        <v>41804</v>
      </c>
      <c r="G980" s="52">
        <v>4004</v>
      </c>
      <c r="H980" s="322">
        <f t="shared" si="16"/>
        <v>0</v>
      </c>
      <c r="I980" s="266"/>
    </row>
    <row r="981" spans="1:9" ht="15.75" x14ac:dyDescent="0.25">
      <c r="A981" s="269"/>
      <c r="B981" s="537" t="s">
        <v>1797</v>
      </c>
      <c r="C981" s="538" t="s">
        <v>3589</v>
      </c>
      <c r="D981" s="266" t="s">
        <v>106</v>
      </c>
      <c r="E981" s="310">
        <v>35911</v>
      </c>
      <c r="F981" s="39">
        <v>41804</v>
      </c>
      <c r="G981" s="52">
        <v>35911</v>
      </c>
      <c r="H981" s="322">
        <f t="shared" si="16"/>
        <v>0</v>
      </c>
      <c r="I981" s="266"/>
    </row>
    <row r="982" spans="1:9" ht="15.75" x14ac:dyDescent="0.25">
      <c r="A982" s="269"/>
      <c r="B982" s="537" t="s">
        <v>1798</v>
      </c>
      <c r="C982" s="538" t="s">
        <v>3589</v>
      </c>
      <c r="D982" s="266" t="s">
        <v>152</v>
      </c>
      <c r="E982" s="310">
        <v>7426</v>
      </c>
      <c r="F982" s="39">
        <v>41804</v>
      </c>
      <c r="G982" s="52">
        <v>7426</v>
      </c>
      <c r="H982" s="322">
        <f t="shared" si="16"/>
        <v>0</v>
      </c>
      <c r="I982" s="266"/>
    </row>
    <row r="983" spans="1:9" ht="15.75" x14ac:dyDescent="0.25">
      <c r="A983" s="269"/>
      <c r="B983" s="537" t="s">
        <v>1799</v>
      </c>
      <c r="C983" s="538" t="s">
        <v>3589</v>
      </c>
      <c r="D983" s="266" t="s">
        <v>172</v>
      </c>
      <c r="E983" s="310">
        <v>15032</v>
      </c>
      <c r="F983" s="39">
        <v>41804</v>
      </c>
      <c r="G983" s="52">
        <v>15032</v>
      </c>
      <c r="H983" s="322">
        <f t="shared" si="16"/>
        <v>0</v>
      </c>
      <c r="I983" s="266"/>
    </row>
    <row r="984" spans="1:9" ht="15.75" x14ac:dyDescent="0.25">
      <c r="A984" s="269"/>
      <c r="B984" s="537" t="s">
        <v>1800</v>
      </c>
      <c r="C984" s="538" t="s">
        <v>3589</v>
      </c>
      <c r="D984" s="266" t="s">
        <v>772</v>
      </c>
      <c r="E984" s="310">
        <v>2839</v>
      </c>
      <c r="F984" s="39">
        <v>41804</v>
      </c>
      <c r="G984" s="52">
        <v>2839</v>
      </c>
      <c r="H984" s="322">
        <f t="shared" si="16"/>
        <v>0</v>
      </c>
      <c r="I984" s="266"/>
    </row>
    <row r="985" spans="1:9" ht="15.75" x14ac:dyDescent="0.25">
      <c r="A985" s="269"/>
      <c r="B985" s="537" t="s">
        <v>1801</v>
      </c>
      <c r="C985" s="538" t="s">
        <v>3589</v>
      </c>
      <c r="D985" s="266" t="s">
        <v>51</v>
      </c>
      <c r="E985" s="310">
        <v>2980.5</v>
      </c>
      <c r="F985" s="39">
        <v>41804</v>
      </c>
      <c r="G985" s="52">
        <v>2980.5</v>
      </c>
      <c r="H985" s="322">
        <f t="shared" si="16"/>
        <v>0</v>
      </c>
      <c r="I985" s="266"/>
    </row>
    <row r="986" spans="1:9" ht="15.75" x14ac:dyDescent="0.25">
      <c r="A986" s="269"/>
      <c r="B986" s="537" t="s">
        <v>1802</v>
      </c>
      <c r="C986" s="538" t="s">
        <v>3589</v>
      </c>
      <c r="D986" s="266" t="s">
        <v>133</v>
      </c>
      <c r="E986" s="310">
        <v>46061</v>
      </c>
      <c r="F986" s="55" t="s">
        <v>3608</v>
      </c>
      <c r="G986" s="52">
        <v>46061</v>
      </c>
      <c r="H986" s="322">
        <f t="shared" si="16"/>
        <v>0</v>
      </c>
      <c r="I986" s="266"/>
    </row>
    <row r="987" spans="1:9" ht="15.75" x14ac:dyDescent="0.25">
      <c r="A987" s="269"/>
      <c r="B987" s="537" t="s">
        <v>1803</v>
      </c>
      <c r="C987" s="538" t="s">
        <v>3589</v>
      </c>
      <c r="D987" s="266" t="s">
        <v>23</v>
      </c>
      <c r="E987" s="310">
        <v>1284</v>
      </c>
      <c r="F987" s="39">
        <v>41804</v>
      </c>
      <c r="G987" s="52">
        <v>1284</v>
      </c>
      <c r="H987" s="322">
        <f t="shared" si="16"/>
        <v>0</v>
      </c>
      <c r="I987" s="266"/>
    </row>
    <row r="988" spans="1:9" ht="15.75" x14ac:dyDescent="0.25">
      <c r="A988" s="269"/>
      <c r="B988" s="537" t="s">
        <v>1804</v>
      </c>
      <c r="C988" s="538" t="s">
        <v>3589</v>
      </c>
      <c r="D988" s="266" t="s">
        <v>316</v>
      </c>
      <c r="E988" s="310">
        <v>810</v>
      </c>
      <c r="F988" s="39">
        <v>41805</v>
      </c>
      <c r="G988" s="52">
        <v>810</v>
      </c>
      <c r="H988" s="322">
        <f t="shared" si="16"/>
        <v>0</v>
      </c>
      <c r="I988" s="266" t="s">
        <v>30</v>
      </c>
    </row>
    <row r="989" spans="1:9" ht="15.75" x14ac:dyDescent="0.25">
      <c r="A989" s="269"/>
      <c r="B989" s="537" t="s">
        <v>1805</v>
      </c>
      <c r="C989" s="538" t="s">
        <v>3589</v>
      </c>
      <c r="D989" s="266" t="s">
        <v>8</v>
      </c>
      <c r="E989" s="310">
        <v>40</v>
      </c>
      <c r="F989" s="39">
        <v>41804</v>
      </c>
      <c r="G989" s="52">
        <v>40</v>
      </c>
      <c r="H989" s="322">
        <f t="shared" si="16"/>
        <v>0</v>
      </c>
      <c r="I989" s="266"/>
    </row>
    <row r="990" spans="1:9" ht="15.75" x14ac:dyDescent="0.25">
      <c r="A990" s="269"/>
      <c r="B990" s="537" t="s">
        <v>1807</v>
      </c>
      <c r="C990" s="538" t="s">
        <v>3589</v>
      </c>
      <c r="D990" s="273" t="s">
        <v>3129</v>
      </c>
      <c r="E990" s="318">
        <v>0</v>
      </c>
      <c r="F990" s="39"/>
      <c r="G990" s="52"/>
      <c r="H990" s="322">
        <f t="shared" si="16"/>
        <v>0</v>
      </c>
      <c r="I990" s="266" t="s">
        <v>324</v>
      </c>
    </row>
    <row r="991" spans="1:9" ht="15.75" x14ac:dyDescent="0.25">
      <c r="A991" s="269"/>
      <c r="B991" s="537" t="s">
        <v>1808</v>
      </c>
      <c r="C991" s="538" t="s">
        <v>3589</v>
      </c>
      <c r="D991" s="266" t="s">
        <v>136</v>
      </c>
      <c r="E991" s="310">
        <v>2985</v>
      </c>
      <c r="F991" s="39">
        <v>41804</v>
      </c>
      <c r="G991" s="52">
        <v>2985</v>
      </c>
      <c r="H991" s="322">
        <f t="shared" si="16"/>
        <v>0</v>
      </c>
      <c r="I991" s="266"/>
    </row>
    <row r="992" spans="1:9" ht="15.75" x14ac:dyDescent="0.25">
      <c r="A992" s="269"/>
      <c r="B992" s="537" t="s">
        <v>1809</v>
      </c>
      <c r="C992" s="538" t="s">
        <v>3589</v>
      </c>
      <c r="D992" s="266" t="s">
        <v>843</v>
      </c>
      <c r="E992" s="310">
        <v>7656.5</v>
      </c>
      <c r="F992" s="42" t="s">
        <v>3786</v>
      </c>
      <c r="G992" s="52">
        <v>7656.5</v>
      </c>
      <c r="H992" s="322">
        <f t="shared" si="16"/>
        <v>0</v>
      </c>
      <c r="I992" s="266"/>
    </row>
    <row r="993" spans="1:9" ht="15.75" x14ac:dyDescent="0.25">
      <c r="A993" s="269"/>
      <c r="B993" s="537" t="s">
        <v>1810</v>
      </c>
      <c r="C993" s="538" t="s">
        <v>3589</v>
      </c>
      <c r="D993" s="266" t="s">
        <v>54</v>
      </c>
      <c r="E993" s="310">
        <v>36301</v>
      </c>
      <c r="F993" s="39">
        <v>41804</v>
      </c>
      <c r="G993" s="52">
        <v>36301</v>
      </c>
      <c r="H993" s="322">
        <f t="shared" si="16"/>
        <v>0</v>
      </c>
      <c r="I993" s="266" t="s">
        <v>12</v>
      </c>
    </row>
    <row r="994" spans="1:9" ht="15.75" x14ac:dyDescent="0.25">
      <c r="A994" s="269"/>
      <c r="B994" s="537" t="s">
        <v>1811</v>
      </c>
      <c r="C994" s="538" t="s">
        <v>3589</v>
      </c>
      <c r="D994" s="266" t="s">
        <v>39</v>
      </c>
      <c r="E994" s="310">
        <v>111404</v>
      </c>
      <c r="F994" s="39">
        <v>41808</v>
      </c>
      <c r="G994" s="52">
        <v>111404</v>
      </c>
      <c r="H994" s="322">
        <f t="shared" si="16"/>
        <v>0</v>
      </c>
      <c r="I994" s="266"/>
    </row>
    <row r="995" spans="1:9" ht="15.75" x14ac:dyDescent="0.25">
      <c r="A995" s="269"/>
      <c r="B995" s="537" t="s">
        <v>1812</v>
      </c>
      <c r="C995" s="538" t="s">
        <v>3589</v>
      </c>
      <c r="D995" s="266" t="s">
        <v>193</v>
      </c>
      <c r="E995" s="310">
        <v>10741.5</v>
      </c>
      <c r="F995" s="39">
        <v>41805</v>
      </c>
      <c r="G995" s="52">
        <v>10741.5</v>
      </c>
      <c r="H995" s="322">
        <f t="shared" si="16"/>
        <v>0</v>
      </c>
      <c r="I995" s="266" t="s">
        <v>21</v>
      </c>
    </row>
    <row r="996" spans="1:9" ht="15.75" x14ac:dyDescent="0.25">
      <c r="A996" s="269"/>
      <c r="B996" s="537" t="s">
        <v>1813</v>
      </c>
      <c r="C996" s="538" t="s">
        <v>3589</v>
      </c>
      <c r="D996" s="266" t="s">
        <v>233</v>
      </c>
      <c r="E996" s="310">
        <v>1099.5</v>
      </c>
      <c r="F996" s="39">
        <v>41805</v>
      </c>
      <c r="G996" s="52">
        <v>1099.5</v>
      </c>
      <c r="H996" s="322">
        <f t="shared" si="16"/>
        <v>0</v>
      </c>
      <c r="I996" s="266" t="s">
        <v>21</v>
      </c>
    </row>
    <row r="997" spans="1:9" ht="15.75" x14ac:dyDescent="0.25">
      <c r="A997" s="263"/>
      <c r="B997" s="537" t="s">
        <v>1814</v>
      </c>
      <c r="C997" s="538" t="s">
        <v>3589</v>
      </c>
      <c r="D997" s="266" t="s">
        <v>561</v>
      </c>
      <c r="E997" s="310">
        <v>14456.6</v>
      </c>
      <c r="F997" s="55" t="s">
        <v>3609</v>
      </c>
      <c r="G997" s="52">
        <v>14456.6</v>
      </c>
      <c r="H997" s="322">
        <f t="shared" si="16"/>
        <v>0</v>
      </c>
      <c r="I997" s="266" t="s">
        <v>21</v>
      </c>
    </row>
    <row r="998" spans="1:9" ht="15.75" x14ac:dyDescent="0.25">
      <c r="A998" s="263"/>
      <c r="B998" s="537" t="s">
        <v>1815</v>
      </c>
      <c r="C998" s="538" t="s">
        <v>3589</v>
      </c>
      <c r="D998" s="266" t="s">
        <v>3610</v>
      </c>
      <c r="E998" s="310">
        <v>1591</v>
      </c>
      <c r="F998" s="39">
        <v>41805</v>
      </c>
      <c r="G998" s="52">
        <v>1591</v>
      </c>
      <c r="H998" s="322">
        <f t="shared" si="16"/>
        <v>0</v>
      </c>
      <c r="I998" s="266" t="s">
        <v>21</v>
      </c>
    </row>
    <row r="999" spans="1:9" ht="15.75" x14ac:dyDescent="0.25">
      <c r="A999" s="362"/>
      <c r="B999" s="537" t="s">
        <v>1816</v>
      </c>
      <c r="C999" s="538" t="s">
        <v>3589</v>
      </c>
      <c r="D999" s="266" t="s">
        <v>3498</v>
      </c>
      <c r="E999" s="310">
        <v>2703</v>
      </c>
      <c r="F999" s="39">
        <v>41804</v>
      </c>
      <c r="G999" s="52">
        <v>2703</v>
      </c>
      <c r="H999" s="322">
        <f t="shared" si="16"/>
        <v>0</v>
      </c>
      <c r="I999" s="266"/>
    </row>
    <row r="1000" spans="1:9" ht="15.75" x14ac:dyDescent="0.25">
      <c r="A1000" s="269"/>
      <c r="B1000" s="537" t="s">
        <v>1817</v>
      </c>
      <c r="C1000" s="538" t="s">
        <v>3589</v>
      </c>
      <c r="D1000" s="266" t="s">
        <v>99</v>
      </c>
      <c r="E1000" s="310">
        <v>3521</v>
      </c>
      <c r="F1000" s="39">
        <v>41805</v>
      </c>
      <c r="G1000" s="52">
        <v>3521</v>
      </c>
      <c r="H1000" s="322">
        <f t="shared" si="16"/>
        <v>0</v>
      </c>
      <c r="I1000" s="266" t="s">
        <v>21</v>
      </c>
    </row>
    <row r="1001" spans="1:9" ht="15.75" x14ac:dyDescent="0.25">
      <c r="A1001" s="269"/>
      <c r="B1001" s="537" t="s">
        <v>1818</v>
      </c>
      <c r="C1001" s="538" t="s">
        <v>3589</v>
      </c>
      <c r="D1001" s="266" t="s">
        <v>349</v>
      </c>
      <c r="E1001" s="310">
        <v>6119.5</v>
      </c>
      <c r="F1001" s="39">
        <v>41805</v>
      </c>
      <c r="G1001" s="52">
        <v>6119.5</v>
      </c>
      <c r="H1001" s="322">
        <f t="shared" si="16"/>
        <v>0</v>
      </c>
      <c r="I1001" s="266" t="s">
        <v>21</v>
      </c>
    </row>
    <row r="1002" spans="1:9" ht="15.75" x14ac:dyDescent="0.25">
      <c r="A1002" s="269"/>
      <c r="B1002" s="537" t="s">
        <v>1819</v>
      </c>
      <c r="C1002" s="538" t="s">
        <v>3589</v>
      </c>
      <c r="D1002" s="266" t="s">
        <v>80</v>
      </c>
      <c r="E1002" s="310">
        <v>2587</v>
      </c>
      <c r="F1002" s="39">
        <v>41805</v>
      </c>
      <c r="G1002" s="52">
        <v>2587</v>
      </c>
      <c r="H1002" s="322">
        <f t="shared" si="16"/>
        <v>0</v>
      </c>
      <c r="I1002" s="266" t="s">
        <v>21</v>
      </c>
    </row>
    <row r="1003" spans="1:9" ht="15.75" x14ac:dyDescent="0.25">
      <c r="A1003" s="269"/>
      <c r="B1003" s="537" t="s">
        <v>1820</v>
      </c>
      <c r="C1003" s="538" t="s">
        <v>3589</v>
      </c>
      <c r="D1003" s="266" t="s">
        <v>49</v>
      </c>
      <c r="E1003" s="310">
        <v>1355</v>
      </c>
      <c r="F1003" s="39">
        <v>41804</v>
      </c>
      <c r="G1003" s="52">
        <v>1355</v>
      </c>
      <c r="H1003" s="322">
        <f t="shared" si="16"/>
        <v>0</v>
      </c>
      <c r="I1003" s="266"/>
    </row>
    <row r="1004" spans="1:9" ht="15.75" x14ac:dyDescent="0.25">
      <c r="A1004" s="269"/>
      <c r="B1004" s="537" t="s">
        <v>1821</v>
      </c>
      <c r="C1004" s="538" t="s">
        <v>3589</v>
      </c>
      <c r="D1004" s="266" t="s">
        <v>87</v>
      </c>
      <c r="E1004" s="310">
        <v>11605</v>
      </c>
      <c r="F1004" s="39">
        <v>41805</v>
      </c>
      <c r="G1004" s="52">
        <v>11605</v>
      </c>
      <c r="H1004" s="322">
        <f t="shared" si="16"/>
        <v>0</v>
      </c>
      <c r="I1004" s="266" t="s">
        <v>21</v>
      </c>
    </row>
    <row r="1005" spans="1:9" ht="15.75" x14ac:dyDescent="0.25">
      <c r="A1005" s="269"/>
      <c r="B1005" s="537" t="s">
        <v>1822</v>
      </c>
      <c r="C1005" s="538" t="s">
        <v>3589</v>
      </c>
      <c r="D1005" s="266" t="s">
        <v>19</v>
      </c>
      <c r="E1005" s="310">
        <v>702865.37</v>
      </c>
      <c r="F1005" s="536"/>
      <c r="G1005" s="506"/>
      <c r="H1005" s="322">
        <f t="shared" si="16"/>
        <v>702865.37</v>
      </c>
      <c r="I1005" s="266"/>
    </row>
    <row r="1006" spans="1:9" ht="15.75" x14ac:dyDescent="0.25">
      <c r="A1006" s="269"/>
      <c r="B1006" s="537" t="s">
        <v>1823</v>
      </c>
      <c r="C1006" s="538" t="s">
        <v>3589</v>
      </c>
      <c r="D1006" s="266" t="s">
        <v>110</v>
      </c>
      <c r="E1006" s="310">
        <v>46587</v>
      </c>
      <c r="F1006" s="39">
        <v>41810</v>
      </c>
      <c r="G1006" s="52">
        <v>46587</v>
      </c>
      <c r="H1006" s="322">
        <f t="shared" si="16"/>
        <v>0</v>
      </c>
      <c r="I1006" s="266" t="s">
        <v>217</v>
      </c>
    </row>
    <row r="1007" spans="1:9" ht="15.75" x14ac:dyDescent="0.25">
      <c r="A1007" s="269"/>
      <c r="B1007" s="537" t="s">
        <v>1824</v>
      </c>
      <c r="C1007" s="538" t="s">
        <v>3589</v>
      </c>
      <c r="D1007" s="266" t="s">
        <v>147</v>
      </c>
      <c r="E1007" s="310">
        <v>3461</v>
      </c>
      <c r="F1007" s="39">
        <v>41805</v>
      </c>
      <c r="G1007" s="52">
        <v>3461</v>
      </c>
      <c r="H1007" s="322">
        <f t="shared" si="16"/>
        <v>0</v>
      </c>
      <c r="I1007" s="266" t="s">
        <v>21</v>
      </c>
    </row>
    <row r="1008" spans="1:9" ht="15.75" x14ac:dyDescent="0.25">
      <c r="A1008" s="269"/>
      <c r="B1008" s="537" t="s">
        <v>1826</v>
      </c>
      <c r="C1008" s="538" t="s">
        <v>3589</v>
      </c>
      <c r="D1008" s="266" t="s">
        <v>524</v>
      </c>
      <c r="E1008" s="310">
        <v>7119</v>
      </c>
      <c r="F1008" s="39">
        <v>41811</v>
      </c>
      <c r="G1008" s="52">
        <v>7119</v>
      </c>
      <c r="H1008" s="322">
        <f t="shared" si="16"/>
        <v>0</v>
      </c>
      <c r="I1008" s="266"/>
    </row>
    <row r="1009" spans="1:9" ht="15.75" x14ac:dyDescent="0.25">
      <c r="A1009" s="269"/>
      <c r="B1009" s="537" t="s">
        <v>1827</v>
      </c>
      <c r="C1009" s="538" t="s">
        <v>3589</v>
      </c>
      <c r="D1009" s="266" t="s">
        <v>68</v>
      </c>
      <c r="E1009" s="310">
        <v>3352</v>
      </c>
      <c r="F1009" s="63" t="s">
        <v>3611</v>
      </c>
      <c r="G1009" s="52">
        <v>3352</v>
      </c>
      <c r="H1009" s="322">
        <f t="shared" si="16"/>
        <v>0</v>
      </c>
      <c r="I1009" s="266" t="s">
        <v>65</v>
      </c>
    </row>
    <row r="1010" spans="1:9" ht="15.75" x14ac:dyDescent="0.25">
      <c r="A1010" s="269"/>
      <c r="B1010" s="537" t="s">
        <v>1828</v>
      </c>
      <c r="C1010" s="538" t="s">
        <v>3589</v>
      </c>
      <c r="D1010" s="266" t="s">
        <v>64</v>
      </c>
      <c r="E1010" s="310">
        <v>4877</v>
      </c>
      <c r="F1010" s="39">
        <v>41805</v>
      </c>
      <c r="G1010" s="52">
        <v>4877</v>
      </c>
      <c r="H1010" s="322">
        <f t="shared" si="16"/>
        <v>0</v>
      </c>
      <c r="I1010" s="266"/>
    </row>
    <row r="1011" spans="1:9" ht="15.75" x14ac:dyDescent="0.25">
      <c r="A1011" s="269"/>
      <c r="B1011" s="537" t="s">
        <v>1830</v>
      </c>
      <c r="C1011" s="538" t="s">
        <v>3589</v>
      </c>
      <c r="D1011" s="266" t="s">
        <v>11</v>
      </c>
      <c r="E1011" s="310">
        <v>49011.6</v>
      </c>
      <c r="F1011" s="42">
        <v>41843</v>
      </c>
      <c r="G1011" s="326">
        <v>49011.6</v>
      </c>
      <c r="H1011" s="322">
        <f t="shared" si="16"/>
        <v>0</v>
      </c>
      <c r="I1011" s="266"/>
    </row>
    <row r="1012" spans="1:9" ht="15.75" x14ac:dyDescent="0.25">
      <c r="A1012" s="269"/>
      <c r="B1012" s="537" t="s">
        <v>1831</v>
      </c>
      <c r="C1012" s="538" t="s">
        <v>3589</v>
      </c>
      <c r="D1012" s="266" t="s">
        <v>136</v>
      </c>
      <c r="E1012" s="310">
        <v>122</v>
      </c>
      <c r="F1012" s="39">
        <v>41804</v>
      </c>
      <c r="G1012" s="52">
        <v>122</v>
      </c>
      <c r="H1012" s="322">
        <f t="shared" si="16"/>
        <v>0</v>
      </c>
      <c r="I1012" s="266"/>
    </row>
    <row r="1013" spans="1:9" ht="15.75" x14ac:dyDescent="0.25">
      <c r="A1013" s="269"/>
      <c r="B1013" s="537" t="s">
        <v>1832</v>
      </c>
      <c r="C1013" s="538" t="s">
        <v>3589</v>
      </c>
      <c r="D1013" s="266" t="s">
        <v>8</v>
      </c>
      <c r="E1013" s="310">
        <v>282.5</v>
      </c>
      <c r="F1013" s="39">
        <v>41804</v>
      </c>
      <c r="G1013" s="52">
        <v>282.5</v>
      </c>
      <c r="H1013" s="322">
        <f t="shared" si="16"/>
        <v>0</v>
      </c>
      <c r="I1013" s="266"/>
    </row>
    <row r="1014" spans="1:9" ht="15.75" x14ac:dyDescent="0.25">
      <c r="A1014" s="269"/>
      <c r="B1014" s="537" t="s">
        <v>1834</v>
      </c>
      <c r="C1014" s="538" t="s">
        <v>3589</v>
      </c>
      <c r="D1014" s="273" t="s">
        <v>3129</v>
      </c>
      <c r="E1014" s="318">
        <v>0</v>
      </c>
      <c r="F1014" s="39"/>
      <c r="G1014" s="52"/>
      <c r="H1014" s="322">
        <f t="shared" si="16"/>
        <v>0</v>
      </c>
      <c r="I1014" s="266" t="s">
        <v>3612</v>
      </c>
    </row>
    <row r="1015" spans="1:9" ht="15.75" x14ac:dyDescent="0.25">
      <c r="A1015" s="269"/>
      <c r="B1015" s="537" t="s">
        <v>1836</v>
      </c>
      <c r="C1015" s="538" t="s">
        <v>3589</v>
      </c>
      <c r="D1015" s="266" t="s">
        <v>1057</v>
      </c>
      <c r="E1015" s="310">
        <v>198</v>
      </c>
      <c r="F1015" s="39">
        <v>41804</v>
      </c>
      <c r="G1015" s="52">
        <v>198</v>
      </c>
      <c r="H1015" s="322">
        <f t="shared" si="16"/>
        <v>0</v>
      </c>
      <c r="I1015" s="266"/>
    </row>
    <row r="1016" spans="1:9" ht="15.75" x14ac:dyDescent="0.25">
      <c r="A1016" s="269"/>
      <c r="B1016" s="537" t="s">
        <v>1837</v>
      </c>
      <c r="C1016" s="538" t="s">
        <v>3589</v>
      </c>
      <c r="D1016" s="266" t="s">
        <v>18</v>
      </c>
      <c r="E1016" s="310">
        <v>3165.5</v>
      </c>
      <c r="F1016" s="39">
        <v>41804</v>
      </c>
      <c r="G1016" s="52">
        <v>3165.5</v>
      </c>
      <c r="H1016" s="322">
        <f t="shared" si="16"/>
        <v>0</v>
      </c>
      <c r="I1016" s="266"/>
    </row>
    <row r="1017" spans="1:9" ht="15.75" x14ac:dyDescent="0.25">
      <c r="A1017" s="269"/>
      <c r="B1017" s="537" t="s">
        <v>1838</v>
      </c>
      <c r="C1017" s="538" t="s">
        <v>3589</v>
      </c>
      <c r="D1017" s="266" t="s">
        <v>14</v>
      </c>
      <c r="E1017" s="310">
        <v>5285.5</v>
      </c>
      <c r="F1017" s="39">
        <v>41806</v>
      </c>
      <c r="G1017" s="52">
        <v>5285.5</v>
      </c>
      <c r="H1017" s="322">
        <f t="shared" si="16"/>
        <v>0</v>
      </c>
      <c r="I1017" s="266" t="s">
        <v>3443</v>
      </c>
    </row>
    <row r="1018" spans="1:9" ht="15.75" x14ac:dyDescent="0.25">
      <c r="A1018" s="269"/>
      <c r="B1018" s="537" t="s">
        <v>1840</v>
      </c>
      <c r="C1018" s="538" t="s">
        <v>3589</v>
      </c>
      <c r="D1018" s="266" t="s">
        <v>163</v>
      </c>
      <c r="E1018" s="310">
        <v>343</v>
      </c>
      <c r="F1018" s="39">
        <v>41804</v>
      </c>
      <c r="G1018" s="52">
        <v>343</v>
      </c>
      <c r="H1018" s="322">
        <f t="shared" si="16"/>
        <v>0</v>
      </c>
      <c r="I1018" s="266"/>
    </row>
    <row r="1019" spans="1:9" ht="15.75" x14ac:dyDescent="0.25">
      <c r="A1019" s="269"/>
      <c r="B1019" s="537" t="s">
        <v>1841</v>
      </c>
      <c r="C1019" s="538" t="s">
        <v>3589</v>
      </c>
      <c r="D1019" s="266" t="s">
        <v>3240</v>
      </c>
      <c r="E1019" s="310">
        <v>1287</v>
      </c>
      <c r="F1019" s="39">
        <v>41806</v>
      </c>
      <c r="G1019" s="52">
        <v>1287</v>
      </c>
      <c r="H1019" s="322">
        <f t="shared" si="16"/>
        <v>0</v>
      </c>
      <c r="I1019" s="266" t="s">
        <v>3443</v>
      </c>
    </row>
    <row r="1020" spans="1:9" ht="15.75" x14ac:dyDescent="0.25">
      <c r="A1020" s="269"/>
      <c r="B1020" s="537" t="s">
        <v>1842</v>
      </c>
      <c r="C1020" s="538" t="s">
        <v>3589</v>
      </c>
      <c r="D1020" s="266" t="s">
        <v>8</v>
      </c>
      <c r="E1020" s="310">
        <v>725</v>
      </c>
      <c r="F1020" s="39">
        <v>41804</v>
      </c>
      <c r="G1020" s="52">
        <v>725</v>
      </c>
      <c r="H1020" s="322">
        <f t="shared" si="16"/>
        <v>0</v>
      </c>
      <c r="I1020" s="266"/>
    </row>
    <row r="1021" spans="1:9" ht="15.75" x14ac:dyDescent="0.25">
      <c r="A1021" s="269">
        <v>41805</v>
      </c>
      <c r="B1021" s="537" t="s">
        <v>1844</v>
      </c>
      <c r="C1021" s="538" t="s">
        <v>3589</v>
      </c>
      <c r="D1021" s="266" t="s">
        <v>28</v>
      </c>
      <c r="E1021" s="310">
        <v>7411.5</v>
      </c>
      <c r="F1021" s="39">
        <v>41805</v>
      </c>
      <c r="G1021" s="52">
        <v>7411.5</v>
      </c>
      <c r="H1021" s="322">
        <f t="shared" si="16"/>
        <v>0</v>
      </c>
      <c r="I1021" s="266"/>
    </row>
    <row r="1022" spans="1:9" ht="15.75" x14ac:dyDescent="0.25">
      <c r="A1022" s="269"/>
      <c r="B1022" s="537" t="s">
        <v>1845</v>
      </c>
      <c r="C1022" s="538" t="s">
        <v>3589</v>
      </c>
      <c r="D1022" s="266" t="s">
        <v>78</v>
      </c>
      <c r="E1022" s="310">
        <v>7968</v>
      </c>
      <c r="F1022" s="39">
        <v>41806</v>
      </c>
      <c r="G1022" s="52">
        <v>7968</v>
      </c>
      <c r="H1022" s="322">
        <f t="shared" si="16"/>
        <v>0</v>
      </c>
      <c r="I1022" s="266" t="s">
        <v>3443</v>
      </c>
    </row>
    <row r="1023" spans="1:9" ht="15.75" x14ac:dyDescent="0.25">
      <c r="A1023" s="269"/>
      <c r="B1023" s="537" t="s">
        <v>1847</v>
      </c>
      <c r="C1023" s="538" t="s">
        <v>3589</v>
      </c>
      <c r="D1023" s="266" t="s">
        <v>62</v>
      </c>
      <c r="E1023" s="310">
        <v>38889.5</v>
      </c>
      <c r="F1023" s="39">
        <v>41805</v>
      </c>
      <c r="G1023" s="52">
        <v>38889.5</v>
      </c>
      <c r="H1023" s="322">
        <f t="shared" si="16"/>
        <v>0</v>
      </c>
      <c r="I1023" s="266" t="s">
        <v>12</v>
      </c>
    </row>
    <row r="1024" spans="1:9" ht="15.75" x14ac:dyDescent="0.25">
      <c r="A1024" s="269"/>
      <c r="B1024" s="537" t="s">
        <v>1848</v>
      </c>
      <c r="C1024" s="538" t="s">
        <v>3589</v>
      </c>
      <c r="D1024" s="266" t="s">
        <v>69</v>
      </c>
      <c r="E1024" s="310">
        <v>995</v>
      </c>
      <c r="F1024" s="39">
        <v>41805</v>
      </c>
      <c r="G1024" s="52">
        <v>995</v>
      </c>
      <c r="H1024" s="322">
        <f t="shared" si="16"/>
        <v>0</v>
      </c>
      <c r="I1024" s="266"/>
    </row>
    <row r="1025" spans="1:9" ht="15.75" x14ac:dyDescent="0.25">
      <c r="A1025" s="269"/>
      <c r="B1025" s="537" t="s">
        <v>1849</v>
      </c>
      <c r="C1025" s="538" t="s">
        <v>3589</v>
      </c>
      <c r="D1025" s="266" t="s">
        <v>260</v>
      </c>
      <c r="E1025" s="310">
        <v>1788</v>
      </c>
      <c r="F1025" s="39">
        <v>41805</v>
      </c>
      <c r="G1025" s="52">
        <v>1788</v>
      </c>
      <c r="H1025" s="322">
        <f t="shared" si="16"/>
        <v>0</v>
      </c>
      <c r="I1025" s="266" t="s">
        <v>65</v>
      </c>
    </row>
    <row r="1026" spans="1:9" ht="15.75" x14ac:dyDescent="0.25">
      <c r="A1026" s="269"/>
      <c r="B1026" s="537" t="s">
        <v>1850</v>
      </c>
      <c r="C1026" s="538" t="s">
        <v>3589</v>
      </c>
      <c r="D1026" s="266" t="s">
        <v>8</v>
      </c>
      <c r="E1026" s="310">
        <v>1262.5</v>
      </c>
      <c r="F1026" s="39">
        <v>41805</v>
      </c>
      <c r="G1026" s="52">
        <v>1262.5</v>
      </c>
      <c r="H1026" s="322">
        <f t="shared" si="16"/>
        <v>0</v>
      </c>
      <c r="I1026" s="266"/>
    </row>
    <row r="1027" spans="1:9" ht="15.75" x14ac:dyDescent="0.25">
      <c r="A1027" s="269"/>
      <c r="B1027" s="537" t="s">
        <v>1852</v>
      </c>
      <c r="C1027" s="538" t="s">
        <v>3589</v>
      </c>
      <c r="D1027" s="266" t="s">
        <v>106</v>
      </c>
      <c r="E1027" s="310">
        <v>506143</v>
      </c>
      <c r="F1027" s="39">
        <v>41816</v>
      </c>
      <c r="G1027" s="52">
        <v>506143</v>
      </c>
      <c r="H1027" s="322">
        <f t="shared" si="16"/>
        <v>0</v>
      </c>
      <c r="I1027" s="266"/>
    </row>
    <row r="1028" spans="1:9" ht="15.75" x14ac:dyDescent="0.25">
      <c r="A1028" s="269"/>
      <c r="B1028" s="537" t="s">
        <v>1853</v>
      </c>
      <c r="C1028" s="538" t="s">
        <v>3589</v>
      </c>
      <c r="D1028" s="266" t="s">
        <v>8</v>
      </c>
      <c r="E1028" s="310">
        <v>242.5</v>
      </c>
      <c r="F1028" s="39">
        <v>41805</v>
      </c>
      <c r="G1028" s="52">
        <v>242.5</v>
      </c>
      <c r="H1028" s="322">
        <f t="shared" si="16"/>
        <v>0</v>
      </c>
      <c r="I1028" s="266"/>
    </row>
    <row r="1029" spans="1:9" ht="15.75" x14ac:dyDescent="0.25">
      <c r="A1029" s="269"/>
      <c r="B1029" s="537" t="s">
        <v>1854</v>
      </c>
      <c r="C1029" s="538" t="s">
        <v>3589</v>
      </c>
      <c r="D1029" s="266" t="s">
        <v>180</v>
      </c>
      <c r="E1029" s="310">
        <v>24235</v>
      </c>
      <c r="F1029" s="39">
        <v>41805</v>
      </c>
      <c r="G1029" s="52">
        <v>24235</v>
      </c>
      <c r="H1029" s="322">
        <f t="shared" si="16"/>
        <v>0</v>
      </c>
      <c r="I1029" s="266" t="s">
        <v>27</v>
      </c>
    </row>
    <row r="1030" spans="1:9" ht="15.75" x14ac:dyDescent="0.25">
      <c r="A1030" s="269"/>
      <c r="B1030" s="537" t="s">
        <v>1855</v>
      </c>
      <c r="C1030" s="538" t="s">
        <v>3589</v>
      </c>
      <c r="D1030" s="266" t="s">
        <v>141</v>
      </c>
      <c r="E1030" s="310">
        <v>10414</v>
      </c>
      <c r="F1030" s="39">
        <v>41805</v>
      </c>
      <c r="G1030" s="52">
        <v>10414</v>
      </c>
      <c r="H1030" s="322">
        <f t="shared" si="16"/>
        <v>0</v>
      </c>
      <c r="I1030" s="266"/>
    </row>
    <row r="1031" spans="1:9" ht="15.75" x14ac:dyDescent="0.25">
      <c r="A1031" s="269"/>
      <c r="B1031" s="537" t="s">
        <v>1858</v>
      </c>
      <c r="C1031" s="538" t="s">
        <v>3589</v>
      </c>
      <c r="D1031" s="266" t="s">
        <v>55</v>
      </c>
      <c r="E1031" s="310">
        <v>11674</v>
      </c>
      <c r="F1031" s="39">
        <v>41805</v>
      </c>
      <c r="G1031" s="52">
        <v>11674</v>
      </c>
      <c r="H1031" s="322">
        <f t="shared" ref="H1031:H1094" si="17">E1031-G1031</f>
        <v>0</v>
      </c>
      <c r="I1031" s="266"/>
    </row>
    <row r="1032" spans="1:9" ht="15.75" x14ac:dyDescent="0.25">
      <c r="A1032" s="269"/>
      <c r="B1032" s="537" t="s">
        <v>1859</v>
      </c>
      <c r="C1032" s="538" t="s">
        <v>3589</v>
      </c>
      <c r="D1032" s="266" t="s">
        <v>3136</v>
      </c>
      <c r="E1032" s="310">
        <v>11587</v>
      </c>
      <c r="F1032" s="39">
        <v>41805</v>
      </c>
      <c r="G1032" s="52">
        <v>11587</v>
      </c>
      <c r="H1032" s="322">
        <f t="shared" si="17"/>
        <v>0</v>
      </c>
      <c r="I1032" s="266" t="s">
        <v>27</v>
      </c>
    </row>
    <row r="1033" spans="1:9" ht="15.75" x14ac:dyDescent="0.25">
      <c r="A1033" s="269"/>
      <c r="B1033" s="537" t="s">
        <v>1860</v>
      </c>
      <c r="C1033" s="538" t="s">
        <v>3589</v>
      </c>
      <c r="D1033" s="266" t="s">
        <v>29</v>
      </c>
      <c r="E1033" s="310">
        <v>6505</v>
      </c>
      <c r="F1033" s="39">
        <v>41806</v>
      </c>
      <c r="G1033" s="52">
        <v>6505</v>
      </c>
      <c r="H1033" s="322">
        <f t="shared" si="17"/>
        <v>0</v>
      </c>
      <c r="I1033" s="266" t="s">
        <v>12</v>
      </c>
    </row>
    <row r="1034" spans="1:9" ht="15.75" x14ac:dyDescent="0.25">
      <c r="A1034" s="269"/>
      <c r="B1034" s="537" t="s">
        <v>1861</v>
      </c>
      <c r="C1034" s="538" t="s">
        <v>3589</v>
      </c>
      <c r="D1034" s="266" t="s">
        <v>34</v>
      </c>
      <c r="E1034" s="310">
        <v>2600</v>
      </c>
      <c r="F1034" s="39">
        <v>41806</v>
      </c>
      <c r="G1034" s="52">
        <v>2600</v>
      </c>
      <c r="H1034" s="322">
        <f t="shared" si="17"/>
        <v>0</v>
      </c>
      <c r="I1034" s="266" t="s">
        <v>12</v>
      </c>
    </row>
    <row r="1035" spans="1:9" ht="15.75" x14ac:dyDescent="0.25">
      <c r="A1035" s="269"/>
      <c r="B1035" s="537" t="s">
        <v>1862</v>
      </c>
      <c r="C1035" s="538" t="s">
        <v>3589</v>
      </c>
      <c r="D1035" s="266" t="s">
        <v>47</v>
      </c>
      <c r="E1035" s="310">
        <v>3700</v>
      </c>
      <c r="F1035" s="39">
        <v>41806</v>
      </c>
      <c r="G1035" s="52">
        <v>3700</v>
      </c>
      <c r="H1035" s="322">
        <f t="shared" si="17"/>
        <v>0</v>
      </c>
      <c r="I1035" s="266" t="s">
        <v>12</v>
      </c>
    </row>
    <row r="1036" spans="1:9" ht="15.75" x14ac:dyDescent="0.25">
      <c r="A1036" s="269"/>
      <c r="B1036" s="537" t="s">
        <v>1864</v>
      </c>
      <c r="C1036" s="538" t="s">
        <v>3589</v>
      </c>
      <c r="D1036" s="266" t="s">
        <v>110</v>
      </c>
      <c r="E1036" s="310">
        <v>25795</v>
      </c>
      <c r="F1036" s="39">
        <v>41810</v>
      </c>
      <c r="G1036" s="52">
        <v>25795</v>
      </c>
      <c r="H1036" s="322">
        <f t="shared" si="17"/>
        <v>0</v>
      </c>
      <c r="I1036" s="266" t="s">
        <v>12</v>
      </c>
    </row>
    <row r="1037" spans="1:9" ht="15.75" x14ac:dyDescent="0.25">
      <c r="A1037" s="269"/>
      <c r="B1037" s="537" t="s">
        <v>1866</v>
      </c>
      <c r="C1037" s="538" t="s">
        <v>3589</v>
      </c>
      <c r="D1037" s="266" t="s">
        <v>136</v>
      </c>
      <c r="E1037" s="310">
        <v>3992</v>
      </c>
      <c r="F1037" s="39">
        <v>41805</v>
      </c>
      <c r="G1037" s="52">
        <v>3992</v>
      </c>
      <c r="H1037" s="322">
        <f t="shared" si="17"/>
        <v>0</v>
      </c>
      <c r="I1037" s="266"/>
    </row>
    <row r="1038" spans="1:9" ht="15.75" x14ac:dyDescent="0.25">
      <c r="A1038" s="269"/>
      <c r="B1038" s="537" t="s">
        <v>1867</v>
      </c>
      <c r="C1038" s="538" t="s">
        <v>3589</v>
      </c>
      <c r="D1038" s="266" t="s">
        <v>502</v>
      </c>
      <c r="E1038" s="310">
        <v>4282</v>
      </c>
      <c r="F1038" s="39">
        <v>41805</v>
      </c>
      <c r="G1038" s="52">
        <v>4282</v>
      </c>
      <c r="H1038" s="322">
        <f t="shared" si="17"/>
        <v>0</v>
      </c>
      <c r="I1038" s="266"/>
    </row>
    <row r="1039" spans="1:9" ht="15.75" x14ac:dyDescent="0.25">
      <c r="A1039" s="269"/>
      <c r="B1039" s="537" t="s">
        <v>1868</v>
      </c>
      <c r="C1039" s="538" t="s">
        <v>3589</v>
      </c>
      <c r="D1039" s="266" t="s">
        <v>188</v>
      </c>
      <c r="E1039" s="310">
        <v>10556</v>
      </c>
      <c r="F1039" s="39">
        <v>41817</v>
      </c>
      <c r="G1039" s="52">
        <v>10556</v>
      </c>
      <c r="H1039" s="322">
        <f t="shared" si="17"/>
        <v>0</v>
      </c>
      <c r="I1039" s="266" t="s">
        <v>21</v>
      </c>
    </row>
    <row r="1040" spans="1:9" ht="15.75" x14ac:dyDescent="0.25">
      <c r="A1040" s="269"/>
      <c r="B1040" s="537" t="s">
        <v>1869</v>
      </c>
      <c r="C1040" s="538" t="s">
        <v>3589</v>
      </c>
      <c r="D1040" s="266" t="s">
        <v>188</v>
      </c>
      <c r="E1040" s="310">
        <v>12179</v>
      </c>
      <c r="F1040" s="39">
        <v>41806</v>
      </c>
      <c r="G1040" s="52">
        <v>12179</v>
      </c>
      <c r="H1040" s="322">
        <f t="shared" si="17"/>
        <v>0</v>
      </c>
      <c r="I1040" s="266" t="s">
        <v>21</v>
      </c>
    </row>
    <row r="1041" spans="1:9" ht="15.75" x14ac:dyDescent="0.25">
      <c r="A1041" s="269"/>
      <c r="B1041" s="537" t="s">
        <v>1870</v>
      </c>
      <c r="C1041" s="538" t="s">
        <v>3589</v>
      </c>
      <c r="D1041" s="266" t="s">
        <v>1793</v>
      </c>
      <c r="E1041" s="310">
        <v>2352</v>
      </c>
      <c r="F1041" s="39">
        <v>41806</v>
      </c>
      <c r="G1041" s="52">
        <v>2352</v>
      </c>
      <c r="H1041" s="322">
        <f t="shared" si="17"/>
        <v>0</v>
      </c>
      <c r="I1041" s="266" t="s">
        <v>12</v>
      </c>
    </row>
    <row r="1042" spans="1:9" ht="15.75" x14ac:dyDescent="0.25">
      <c r="A1042" s="269"/>
      <c r="B1042" s="537" t="s">
        <v>1871</v>
      </c>
      <c r="C1042" s="538" t="s">
        <v>3589</v>
      </c>
      <c r="D1042" s="273" t="s">
        <v>3129</v>
      </c>
      <c r="E1042" s="318">
        <v>0</v>
      </c>
      <c r="F1042" s="39"/>
      <c r="G1042" s="52"/>
      <c r="H1042" s="322">
        <f t="shared" si="17"/>
        <v>0</v>
      </c>
      <c r="I1042" s="266" t="s">
        <v>81</v>
      </c>
    </row>
    <row r="1043" spans="1:9" ht="15.75" x14ac:dyDescent="0.25">
      <c r="A1043" s="269"/>
      <c r="B1043" s="537" t="s">
        <v>1873</v>
      </c>
      <c r="C1043" s="538" t="s">
        <v>3589</v>
      </c>
      <c r="D1043" s="266" t="s">
        <v>130</v>
      </c>
      <c r="E1043" s="310">
        <v>10953</v>
      </c>
      <c r="F1043" s="55" t="s">
        <v>3613</v>
      </c>
      <c r="G1043" s="52">
        <v>10953</v>
      </c>
      <c r="H1043" s="322">
        <f t="shared" si="17"/>
        <v>0</v>
      </c>
      <c r="I1043" s="266" t="s">
        <v>21</v>
      </c>
    </row>
    <row r="1044" spans="1:9" ht="15.75" x14ac:dyDescent="0.25">
      <c r="A1044" s="269"/>
      <c r="B1044" s="537" t="s">
        <v>1874</v>
      </c>
      <c r="C1044" s="538" t="s">
        <v>3589</v>
      </c>
      <c r="D1044" s="266" t="s">
        <v>269</v>
      </c>
      <c r="E1044" s="310">
        <v>13312.5</v>
      </c>
      <c r="F1044" s="39">
        <v>41805</v>
      </c>
      <c r="G1044" s="52">
        <v>13312.5</v>
      </c>
      <c r="H1044" s="322">
        <f t="shared" si="17"/>
        <v>0</v>
      </c>
      <c r="I1044" s="266"/>
    </row>
    <row r="1045" spans="1:9" ht="15.75" x14ac:dyDescent="0.25">
      <c r="A1045" s="269"/>
      <c r="B1045" s="537" t="s">
        <v>1875</v>
      </c>
      <c r="C1045" s="538" t="s">
        <v>3589</v>
      </c>
      <c r="D1045" s="266" t="s">
        <v>8</v>
      </c>
      <c r="E1045" s="310">
        <v>4192</v>
      </c>
      <c r="F1045" s="39">
        <v>41805</v>
      </c>
      <c r="G1045" s="52">
        <v>4192</v>
      </c>
      <c r="H1045" s="322">
        <f t="shared" si="17"/>
        <v>0</v>
      </c>
      <c r="I1045" s="266"/>
    </row>
    <row r="1046" spans="1:9" ht="15.75" x14ac:dyDescent="0.25">
      <c r="A1046" s="269"/>
      <c r="B1046" s="537" t="s">
        <v>1876</v>
      </c>
      <c r="C1046" s="538" t="s">
        <v>3589</v>
      </c>
      <c r="D1046" s="266" t="s">
        <v>8</v>
      </c>
      <c r="E1046" s="310">
        <v>290</v>
      </c>
      <c r="F1046" s="39">
        <v>41805</v>
      </c>
      <c r="G1046" s="52">
        <v>290</v>
      </c>
      <c r="H1046" s="322">
        <f t="shared" si="17"/>
        <v>0</v>
      </c>
      <c r="I1046" s="266"/>
    </row>
    <row r="1047" spans="1:9" ht="15.75" x14ac:dyDescent="0.25">
      <c r="A1047" s="269"/>
      <c r="B1047" s="537" t="s">
        <v>1877</v>
      </c>
      <c r="C1047" s="538" t="s">
        <v>3589</v>
      </c>
      <c r="D1047" s="266" t="s">
        <v>269</v>
      </c>
      <c r="E1047" s="310">
        <v>1573</v>
      </c>
      <c r="F1047" s="39">
        <v>41805</v>
      </c>
      <c r="G1047" s="52">
        <v>1573</v>
      </c>
      <c r="H1047" s="322">
        <f t="shared" si="17"/>
        <v>0</v>
      </c>
      <c r="I1047" s="266"/>
    </row>
    <row r="1048" spans="1:9" ht="15.75" x14ac:dyDescent="0.25">
      <c r="A1048" s="269"/>
      <c r="B1048" s="537" t="s">
        <v>1878</v>
      </c>
      <c r="C1048" s="538" t="s">
        <v>3589</v>
      </c>
      <c r="D1048" s="266" t="s">
        <v>41</v>
      </c>
      <c r="E1048" s="310">
        <v>15858</v>
      </c>
      <c r="F1048" s="39">
        <v>41806</v>
      </c>
      <c r="G1048" s="52">
        <v>15858</v>
      </c>
      <c r="H1048" s="322">
        <f t="shared" si="17"/>
        <v>0</v>
      </c>
      <c r="I1048" s="266" t="s">
        <v>12</v>
      </c>
    </row>
    <row r="1049" spans="1:9" ht="15.75" x14ac:dyDescent="0.25">
      <c r="A1049" s="269"/>
      <c r="B1049" s="537" t="s">
        <v>1880</v>
      </c>
      <c r="C1049" s="538" t="s">
        <v>3589</v>
      </c>
      <c r="D1049" s="273" t="s">
        <v>3129</v>
      </c>
      <c r="E1049" s="318">
        <v>0</v>
      </c>
      <c r="F1049" s="39"/>
      <c r="G1049" s="52"/>
      <c r="H1049" s="322">
        <f t="shared" si="17"/>
        <v>0</v>
      </c>
      <c r="I1049" s="266" t="s">
        <v>324</v>
      </c>
    </row>
    <row r="1050" spans="1:9" ht="15.75" x14ac:dyDescent="0.25">
      <c r="A1050" s="269"/>
      <c r="B1050" s="537" t="s">
        <v>1881</v>
      </c>
      <c r="C1050" s="538" t="s">
        <v>3589</v>
      </c>
      <c r="D1050" s="266" t="s">
        <v>23</v>
      </c>
      <c r="E1050" s="310">
        <v>1140</v>
      </c>
      <c r="F1050" s="39">
        <v>41805</v>
      </c>
      <c r="G1050" s="52">
        <v>1140</v>
      </c>
      <c r="H1050" s="322">
        <f t="shared" si="17"/>
        <v>0</v>
      </c>
      <c r="I1050" s="266"/>
    </row>
    <row r="1051" spans="1:9" ht="15.75" x14ac:dyDescent="0.25">
      <c r="A1051" s="269"/>
      <c r="B1051" s="537" t="s">
        <v>1882</v>
      </c>
      <c r="C1051" s="538" t="s">
        <v>3589</v>
      </c>
      <c r="D1051" s="266" t="s">
        <v>3614</v>
      </c>
      <c r="E1051" s="310">
        <v>4199.5</v>
      </c>
      <c r="F1051" s="39">
        <v>41805</v>
      </c>
      <c r="G1051" s="52">
        <v>4199.5</v>
      </c>
      <c r="H1051" s="322">
        <f t="shared" si="17"/>
        <v>0</v>
      </c>
      <c r="I1051" s="266"/>
    </row>
    <row r="1052" spans="1:9" ht="15.75" x14ac:dyDescent="0.25">
      <c r="A1052" s="269"/>
      <c r="B1052" s="537" t="s">
        <v>1883</v>
      </c>
      <c r="C1052" s="538" t="s">
        <v>3589</v>
      </c>
      <c r="D1052" s="266" t="s">
        <v>136</v>
      </c>
      <c r="E1052" s="310">
        <v>1624</v>
      </c>
      <c r="F1052" s="39">
        <v>41805</v>
      </c>
      <c r="G1052" s="52">
        <v>1624</v>
      </c>
      <c r="H1052" s="322">
        <f t="shared" si="17"/>
        <v>0</v>
      </c>
      <c r="I1052" s="266"/>
    </row>
    <row r="1053" spans="1:9" ht="15.75" x14ac:dyDescent="0.25">
      <c r="A1053" s="269"/>
      <c r="B1053" s="537" t="s">
        <v>1884</v>
      </c>
      <c r="C1053" s="538" t="s">
        <v>3589</v>
      </c>
      <c r="D1053" s="266" t="s">
        <v>8</v>
      </c>
      <c r="E1053" s="310">
        <v>2173.6</v>
      </c>
      <c r="F1053" s="39">
        <v>41805</v>
      </c>
      <c r="G1053" s="52">
        <v>2173.6</v>
      </c>
      <c r="H1053" s="322">
        <f t="shared" si="17"/>
        <v>0</v>
      </c>
      <c r="I1053" s="266"/>
    </row>
    <row r="1054" spans="1:9" ht="15.75" x14ac:dyDescent="0.25">
      <c r="A1054" s="269"/>
      <c r="B1054" s="537" t="s">
        <v>1886</v>
      </c>
      <c r="C1054" s="538" t="s">
        <v>3589</v>
      </c>
      <c r="D1054" s="266" t="s">
        <v>51</v>
      </c>
      <c r="E1054" s="310">
        <v>1812.5</v>
      </c>
      <c r="F1054" s="39">
        <v>41805</v>
      </c>
      <c r="G1054" s="52">
        <v>1812.5</v>
      </c>
      <c r="H1054" s="322">
        <f t="shared" si="17"/>
        <v>0</v>
      </c>
      <c r="I1054" s="266"/>
    </row>
    <row r="1055" spans="1:9" ht="15.75" x14ac:dyDescent="0.25">
      <c r="A1055" s="269"/>
      <c r="B1055" s="537" t="s">
        <v>1887</v>
      </c>
      <c r="C1055" s="538" t="s">
        <v>3589</v>
      </c>
      <c r="D1055" s="266" t="s">
        <v>509</v>
      </c>
      <c r="E1055" s="310">
        <v>28341.599999999999</v>
      </c>
      <c r="F1055" s="55" t="s">
        <v>3615</v>
      </c>
      <c r="G1055" s="52">
        <v>28341.599999999999</v>
      </c>
      <c r="H1055" s="322">
        <f t="shared" si="17"/>
        <v>0</v>
      </c>
      <c r="I1055" s="266"/>
    </row>
    <row r="1056" spans="1:9" ht="15.75" x14ac:dyDescent="0.25">
      <c r="A1056" s="269"/>
      <c r="B1056" s="537" t="s">
        <v>1888</v>
      </c>
      <c r="C1056" s="538" t="s">
        <v>3589</v>
      </c>
      <c r="D1056" s="266" t="s">
        <v>269</v>
      </c>
      <c r="E1056" s="310">
        <v>12169.6</v>
      </c>
      <c r="F1056" s="39">
        <v>41805</v>
      </c>
      <c r="G1056" s="52">
        <v>12169.6</v>
      </c>
      <c r="H1056" s="322">
        <f t="shared" si="17"/>
        <v>0</v>
      </c>
      <c r="I1056" s="266"/>
    </row>
    <row r="1057" spans="1:9" ht="15.75" x14ac:dyDescent="0.25">
      <c r="A1057" s="269"/>
      <c r="B1057" s="537" t="s">
        <v>1889</v>
      </c>
      <c r="C1057" s="538" t="s">
        <v>3589</v>
      </c>
      <c r="D1057" s="266" t="s">
        <v>68</v>
      </c>
      <c r="E1057" s="310">
        <v>2681.5</v>
      </c>
      <c r="F1057" s="39">
        <v>41806</v>
      </c>
      <c r="G1057" s="52">
        <v>2681.5</v>
      </c>
      <c r="H1057" s="322">
        <f t="shared" si="17"/>
        <v>0</v>
      </c>
      <c r="I1057" s="266" t="s">
        <v>65</v>
      </c>
    </row>
    <row r="1058" spans="1:9" ht="15.75" x14ac:dyDescent="0.25">
      <c r="A1058" s="269"/>
      <c r="B1058" s="537" t="s">
        <v>1890</v>
      </c>
      <c r="C1058" s="538" t="s">
        <v>3589</v>
      </c>
      <c r="D1058" s="266" t="s">
        <v>11</v>
      </c>
      <c r="E1058" s="310">
        <v>62759.199999999997</v>
      </c>
      <c r="F1058" s="536"/>
      <c r="G1058" s="506"/>
      <c r="H1058" s="322">
        <f t="shared" si="17"/>
        <v>62759.199999999997</v>
      </c>
      <c r="I1058" s="266" t="s">
        <v>65</v>
      </c>
    </row>
    <row r="1059" spans="1:9" ht="15.75" x14ac:dyDescent="0.25">
      <c r="A1059" s="269"/>
      <c r="B1059" s="537" t="s">
        <v>1891</v>
      </c>
      <c r="C1059" s="538" t="s">
        <v>3589</v>
      </c>
      <c r="D1059" s="266" t="s">
        <v>8</v>
      </c>
      <c r="E1059" s="310">
        <v>447.5</v>
      </c>
      <c r="F1059" s="39">
        <v>41805</v>
      </c>
      <c r="G1059" s="52">
        <v>447.5</v>
      </c>
      <c r="H1059" s="322">
        <f t="shared" si="17"/>
        <v>0</v>
      </c>
      <c r="I1059" s="266"/>
    </row>
    <row r="1060" spans="1:9" ht="15.75" x14ac:dyDescent="0.25">
      <c r="A1060" s="269"/>
      <c r="B1060" s="537" t="s">
        <v>1892</v>
      </c>
      <c r="C1060" s="538" t="s">
        <v>3589</v>
      </c>
      <c r="D1060" s="266" t="s">
        <v>11</v>
      </c>
      <c r="E1060" s="310">
        <v>767</v>
      </c>
      <c r="F1060" s="536"/>
      <c r="G1060" s="506"/>
      <c r="H1060" s="322">
        <f t="shared" si="17"/>
        <v>767</v>
      </c>
      <c r="I1060" s="266" t="s">
        <v>65</v>
      </c>
    </row>
    <row r="1061" spans="1:9" ht="15.75" x14ac:dyDescent="0.25">
      <c r="A1061" s="269"/>
      <c r="B1061" s="537" t="s">
        <v>1894</v>
      </c>
      <c r="C1061" s="538" t="s">
        <v>3589</v>
      </c>
      <c r="D1061" s="266" t="s">
        <v>3184</v>
      </c>
      <c r="E1061" s="310">
        <v>12540</v>
      </c>
      <c r="F1061" s="39">
        <v>41820</v>
      </c>
      <c r="G1061" s="52">
        <v>12540</v>
      </c>
      <c r="H1061" s="322">
        <f t="shared" si="17"/>
        <v>0</v>
      </c>
      <c r="I1061" s="266"/>
    </row>
    <row r="1062" spans="1:9" ht="15.75" x14ac:dyDescent="0.25">
      <c r="A1062" s="269"/>
      <c r="B1062" s="537" t="s">
        <v>1896</v>
      </c>
      <c r="C1062" s="538" t="s">
        <v>3589</v>
      </c>
      <c r="D1062" s="266" t="s">
        <v>3616</v>
      </c>
      <c r="E1062" s="310">
        <v>246</v>
      </c>
      <c r="F1062" s="39">
        <v>41805</v>
      </c>
      <c r="G1062" s="52">
        <v>246</v>
      </c>
      <c r="H1062" s="322">
        <f t="shared" si="17"/>
        <v>0</v>
      </c>
      <c r="I1062" s="266"/>
    </row>
    <row r="1063" spans="1:9" ht="15.75" x14ac:dyDescent="0.25">
      <c r="A1063" s="269"/>
      <c r="B1063" s="537" t="s">
        <v>1897</v>
      </c>
      <c r="C1063" s="538" t="s">
        <v>3589</v>
      </c>
      <c r="D1063" s="266" t="s">
        <v>152</v>
      </c>
      <c r="E1063" s="310">
        <v>16980</v>
      </c>
      <c r="F1063" s="39">
        <v>41805</v>
      </c>
      <c r="G1063" s="52">
        <v>16980</v>
      </c>
      <c r="H1063" s="322">
        <f t="shared" si="17"/>
        <v>0</v>
      </c>
      <c r="I1063" s="266"/>
    </row>
    <row r="1064" spans="1:9" ht="15.75" x14ac:dyDescent="0.25">
      <c r="A1064" s="395"/>
      <c r="B1064" s="537" t="s">
        <v>1898</v>
      </c>
      <c r="C1064" s="538" t="s">
        <v>3589</v>
      </c>
      <c r="D1064" s="266" t="s">
        <v>339</v>
      </c>
      <c r="E1064" s="310">
        <v>273</v>
      </c>
      <c r="F1064" s="39">
        <v>41805</v>
      </c>
      <c r="G1064" s="52">
        <v>273</v>
      </c>
      <c r="H1064" s="322">
        <f t="shared" si="17"/>
        <v>0</v>
      </c>
      <c r="I1064" s="266"/>
    </row>
    <row r="1065" spans="1:9" ht="15.75" x14ac:dyDescent="0.25">
      <c r="A1065" s="407">
        <v>41806</v>
      </c>
      <c r="B1065" s="537" t="s">
        <v>1899</v>
      </c>
      <c r="C1065" s="538" t="s">
        <v>3589</v>
      </c>
      <c r="D1065" s="266" t="s">
        <v>28</v>
      </c>
      <c r="E1065" s="310">
        <v>11871</v>
      </c>
      <c r="F1065" s="39">
        <v>41806</v>
      </c>
      <c r="G1065" s="52">
        <v>11871</v>
      </c>
      <c r="H1065" s="322">
        <f t="shared" si="17"/>
        <v>0</v>
      </c>
      <c r="I1065" s="266"/>
    </row>
    <row r="1066" spans="1:9" ht="15.75" x14ac:dyDescent="0.25">
      <c r="A1066" s="269"/>
      <c r="B1066" s="537" t="s">
        <v>1901</v>
      </c>
      <c r="C1066" s="538" t="s">
        <v>3589</v>
      </c>
      <c r="D1066" s="266" t="s">
        <v>16</v>
      </c>
      <c r="E1066" s="310">
        <v>32295</v>
      </c>
      <c r="F1066" s="39">
        <v>41816</v>
      </c>
      <c r="G1066" s="52">
        <v>32295</v>
      </c>
      <c r="H1066" s="322">
        <f t="shared" si="17"/>
        <v>0</v>
      </c>
      <c r="I1066" s="66" t="s">
        <v>65</v>
      </c>
    </row>
    <row r="1067" spans="1:9" ht="15.75" x14ac:dyDescent="0.25">
      <c r="A1067" s="269"/>
      <c r="B1067" s="537" t="s">
        <v>1902</v>
      </c>
      <c r="C1067" s="538" t="s">
        <v>3589</v>
      </c>
      <c r="D1067" s="266" t="s">
        <v>374</v>
      </c>
      <c r="E1067" s="310">
        <v>15808</v>
      </c>
      <c r="F1067" s="39">
        <v>41806</v>
      </c>
      <c r="G1067" s="52">
        <v>15808</v>
      </c>
      <c r="H1067" s="322">
        <f t="shared" si="17"/>
        <v>0</v>
      </c>
      <c r="I1067" s="266"/>
    </row>
    <row r="1068" spans="1:9" ht="15.75" x14ac:dyDescent="0.25">
      <c r="A1068" s="269"/>
      <c r="B1068" s="537" t="s">
        <v>1904</v>
      </c>
      <c r="C1068" s="538" t="s">
        <v>3589</v>
      </c>
      <c r="D1068" s="266" t="s">
        <v>180</v>
      </c>
      <c r="E1068" s="310">
        <v>40647</v>
      </c>
      <c r="F1068" s="55" t="s">
        <v>3617</v>
      </c>
      <c r="G1068" s="52">
        <v>40647</v>
      </c>
      <c r="H1068" s="322">
        <f t="shared" si="17"/>
        <v>0</v>
      </c>
      <c r="I1068" s="266" t="s">
        <v>217</v>
      </c>
    </row>
    <row r="1069" spans="1:9" ht="15.75" x14ac:dyDescent="0.25">
      <c r="A1069" s="269"/>
      <c r="B1069" s="537" t="s">
        <v>1905</v>
      </c>
      <c r="C1069" s="538" t="s">
        <v>3589</v>
      </c>
      <c r="D1069" s="266" t="s">
        <v>23</v>
      </c>
      <c r="E1069" s="310">
        <v>1074</v>
      </c>
      <c r="F1069" s="39">
        <v>41806</v>
      </c>
      <c r="G1069" s="52">
        <v>1074</v>
      </c>
      <c r="H1069" s="322">
        <f t="shared" si="17"/>
        <v>0</v>
      </c>
      <c r="I1069" s="66"/>
    </row>
    <row r="1070" spans="1:9" ht="15.75" x14ac:dyDescent="0.25">
      <c r="A1070" s="269"/>
      <c r="B1070" s="537" t="s">
        <v>1906</v>
      </c>
      <c r="C1070" s="538" t="s">
        <v>3589</v>
      </c>
      <c r="D1070" s="266" t="s">
        <v>130</v>
      </c>
      <c r="E1070" s="310">
        <v>8511</v>
      </c>
      <c r="F1070" s="39">
        <v>41807</v>
      </c>
      <c r="G1070" s="52">
        <v>8511</v>
      </c>
      <c r="H1070" s="322">
        <f t="shared" si="17"/>
        <v>0</v>
      </c>
      <c r="I1070" s="266" t="s">
        <v>21</v>
      </c>
    </row>
    <row r="1071" spans="1:9" ht="15.75" x14ac:dyDescent="0.25">
      <c r="A1071" s="269"/>
      <c r="B1071" s="537" t="s">
        <v>1907</v>
      </c>
      <c r="C1071" s="538" t="s">
        <v>3589</v>
      </c>
      <c r="D1071" s="266" t="s">
        <v>959</v>
      </c>
      <c r="E1071" s="310">
        <v>6199</v>
      </c>
      <c r="F1071" s="384" t="s">
        <v>3761</v>
      </c>
      <c r="G1071" s="52">
        <v>6199</v>
      </c>
      <c r="H1071" s="322">
        <f t="shared" si="17"/>
        <v>0</v>
      </c>
      <c r="I1071" s="266" t="s">
        <v>3443</v>
      </c>
    </row>
    <row r="1072" spans="1:9" ht="15.75" x14ac:dyDescent="0.25">
      <c r="A1072" s="269"/>
      <c r="B1072" s="537" t="s">
        <v>1908</v>
      </c>
      <c r="C1072" s="538" t="s">
        <v>3589</v>
      </c>
      <c r="D1072" s="266" t="s">
        <v>130</v>
      </c>
      <c r="E1072" s="310">
        <v>11079.5</v>
      </c>
      <c r="F1072" s="39">
        <v>41817</v>
      </c>
      <c r="G1072" s="52">
        <v>11079.5</v>
      </c>
      <c r="H1072" s="322">
        <f t="shared" si="17"/>
        <v>0</v>
      </c>
      <c r="I1072" s="266" t="s">
        <v>21</v>
      </c>
    </row>
    <row r="1073" spans="1:9" ht="15.75" x14ac:dyDescent="0.25">
      <c r="A1073" s="269"/>
      <c r="B1073" s="537" t="s">
        <v>1909</v>
      </c>
      <c r="C1073" s="538" t="s">
        <v>3589</v>
      </c>
      <c r="D1073" s="266" t="s">
        <v>47</v>
      </c>
      <c r="E1073" s="310">
        <v>3750</v>
      </c>
      <c r="F1073" s="39">
        <v>41806</v>
      </c>
      <c r="G1073" s="52">
        <v>3750</v>
      </c>
      <c r="H1073" s="322">
        <f t="shared" si="17"/>
        <v>0</v>
      </c>
      <c r="I1073" s="266" t="s">
        <v>30</v>
      </c>
    </row>
    <row r="1074" spans="1:9" ht="15.75" x14ac:dyDescent="0.25">
      <c r="A1074" s="269"/>
      <c r="B1074" s="537" t="s">
        <v>1911</v>
      </c>
      <c r="C1074" s="538" t="s">
        <v>3589</v>
      </c>
      <c r="D1074" s="266" t="s">
        <v>152</v>
      </c>
      <c r="E1074" s="310">
        <v>12321</v>
      </c>
      <c r="F1074" s="39">
        <v>41806</v>
      </c>
      <c r="G1074" s="52">
        <v>12321</v>
      </c>
      <c r="H1074" s="322">
        <f t="shared" si="17"/>
        <v>0</v>
      </c>
      <c r="I1074" s="266"/>
    </row>
    <row r="1075" spans="1:9" ht="15.75" x14ac:dyDescent="0.25">
      <c r="A1075" s="269"/>
      <c r="B1075" s="537" t="s">
        <v>1912</v>
      </c>
      <c r="C1075" s="538" t="s">
        <v>3589</v>
      </c>
      <c r="D1075" s="266" t="s">
        <v>338</v>
      </c>
      <c r="E1075" s="310">
        <v>325.60000000000002</v>
      </c>
      <c r="F1075" s="39">
        <v>41806</v>
      </c>
      <c r="G1075" s="52">
        <v>325.60000000000002</v>
      </c>
      <c r="H1075" s="322">
        <f t="shared" si="17"/>
        <v>0</v>
      </c>
      <c r="I1075" s="266"/>
    </row>
    <row r="1076" spans="1:9" ht="15.75" x14ac:dyDescent="0.25">
      <c r="A1076" s="269"/>
      <c r="B1076" s="537" t="s">
        <v>1913</v>
      </c>
      <c r="C1076" s="538" t="s">
        <v>3589</v>
      </c>
      <c r="D1076" s="266" t="s">
        <v>3309</v>
      </c>
      <c r="E1076" s="310">
        <v>1130</v>
      </c>
      <c r="F1076" s="39">
        <v>41806</v>
      </c>
      <c r="G1076" s="52">
        <v>1130</v>
      </c>
      <c r="H1076" s="322">
        <f t="shared" si="17"/>
        <v>0</v>
      </c>
      <c r="I1076" s="266"/>
    </row>
    <row r="1077" spans="1:9" ht="15.75" x14ac:dyDescent="0.25">
      <c r="A1077" s="269"/>
      <c r="B1077" s="537" t="s">
        <v>1914</v>
      </c>
      <c r="C1077" s="538" t="s">
        <v>3589</v>
      </c>
      <c r="D1077" s="266" t="s">
        <v>34</v>
      </c>
      <c r="E1077" s="310">
        <v>2028</v>
      </c>
      <c r="F1077" s="39">
        <v>41806</v>
      </c>
      <c r="G1077" s="52">
        <v>2028</v>
      </c>
      <c r="H1077" s="322">
        <f t="shared" si="17"/>
        <v>0</v>
      </c>
      <c r="I1077" s="266" t="s">
        <v>30</v>
      </c>
    </row>
    <row r="1078" spans="1:9" ht="15.75" x14ac:dyDescent="0.25">
      <c r="A1078" s="269"/>
      <c r="B1078" s="537" t="s">
        <v>1915</v>
      </c>
      <c r="C1078" s="538" t="s">
        <v>3589</v>
      </c>
      <c r="D1078" s="266" t="s">
        <v>405</v>
      </c>
      <c r="E1078" s="310">
        <v>5365</v>
      </c>
      <c r="F1078" s="39">
        <v>41806</v>
      </c>
      <c r="G1078" s="52">
        <v>5365</v>
      </c>
      <c r="H1078" s="322">
        <f t="shared" si="17"/>
        <v>0</v>
      </c>
      <c r="I1078" s="266"/>
    </row>
    <row r="1079" spans="1:9" ht="15.75" x14ac:dyDescent="0.25">
      <c r="A1079" s="269"/>
      <c r="B1079" s="537" t="s">
        <v>1917</v>
      </c>
      <c r="C1079" s="538" t="s">
        <v>3589</v>
      </c>
      <c r="D1079" s="266" t="s">
        <v>2427</v>
      </c>
      <c r="E1079" s="310">
        <v>2273</v>
      </c>
      <c r="F1079" s="55" t="s">
        <v>3618</v>
      </c>
      <c r="G1079" s="52">
        <v>2273</v>
      </c>
      <c r="H1079" s="322">
        <f t="shared" si="17"/>
        <v>0</v>
      </c>
      <c r="I1079" s="266" t="s">
        <v>3619</v>
      </c>
    </row>
    <row r="1080" spans="1:9" ht="15.75" x14ac:dyDescent="0.25">
      <c r="A1080" s="269"/>
      <c r="B1080" s="537" t="s">
        <v>1920</v>
      </c>
      <c r="C1080" s="538" t="s">
        <v>3589</v>
      </c>
      <c r="D1080" s="266" t="s">
        <v>237</v>
      </c>
      <c r="E1080" s="310">
        <v>9846.5</v>
      </c>
      <c r="F1080" s="39">
        <v>41806</v>
      </c>
      <c r="G1080" s="52">
        <v>9846.5</v>
      </c>
      <c r="H1080" s="322">
        <f t="shared" si="17"/>
        <v>0</v>
      </c>
      <c r="I1080" s="266" t="s">
        <v>21</v>
      </c>
    </row>
    <row r="1081" spans="1:9" ht="15.75" x14ac:dyDescent="0.25">
      <c r="A1081" s="269"/>
      <c r="B1081" s="537" t="s">
        <v>1921</v>
      </c>
      <c r="C1081" s="538" t="s">
        <v>3589</v>
      </c>
      <c r="D1081" s="266" t="s">
        <v>8</v>
      </c>
      <c r="E1081" s="310">
        <v>362.5</v>
      </c>
      <c r="F1081" s="39">
        <v>41806</v>
      </c>
      <c r="G1081" s="52">
        <v>362.5</v>
      </c>
      <c r="H1081" s="322">
        <f t="shared" si="17"/>
        <v>0</v>
      </c>
      <c r="I1081" s="266"/>
    </row>
    <row r="1082" spans="1:9" ht="15.75" x14ac:dyDescent="0.25">
      <c r="A1082" s="269"/>
      <c r="B1082" s="537" t="s">
        <v>1922</v>
      </c>
      <c r="C1082" s="538" t="s">
        <v>3589</v>
      </c>
      <c r="D1082" s="266" t="s">
        <v>57</v>
      </c>
      <c r="E1082" s="310">
        <v>1650</v>
      </c>
      <c r="F1082" s="39">
        <v>41806</v>
      </c>
      <c r="G1082" s="52">
        <v>1650</v>
      </c>
      <c r="H1082" s="322">
        <f t="shared" si="17"/>
        <v>0</v>
      </c>
      <c r="I1082" s="266"/>
    </row>
    <row r="1083" spans="1:9" ht="15.75" x14ac:dyDescent="0.25">
      <c r="A1083" s="269"/>
      <c r="B1083" s="537" t="s">
        <v>1923</v>
      </c>
      <c r="C1083" s="538" t="s">
        <v>3589</v>
      </c>
      <c r="D1083" s="266" t="s">
        <v>188</v>
      </c>
      <c r="E1083" s="310">
        <v>9486</v>
      </c>
      <c r="F1083" s="39">
        <v>41807</v>
      </c>
      <c r="G1083" s="52">
        <v>9486</v>
      </c>
      <c r="H1083" s="322">
        <f t="shared" si="17"/>
        <v>0</v>
      </c>
      <c r="I1083" s="266" t="s">
        <v>21</v>
      </c>
    </row>
    <row r="1084" spans="1:9" ht="15.75" x14ac:dyDescent="0.25">
      <c r="A1084" s="269"/>
      <c r="B1084" s="537" t="s">
        <v>1924</v>
      </c>
      <c r="C1084" s="538" t="s">
        <v>3589</v>
      </c>
      <c r="D1084" s="266" t="s">
        <v>74</v>
      </c>
      <c r="E1084" s="310">
        <v>10779</v>
      </c>
      <c r="F1084" s="39">
        <v>41806</v>
      </c>
      <c r="G1084" s="52">
        <v>10779</v>
      </c>
      <c r="H1084" s="322">
        <f t="shared" si="17"/>
        <v>0</v>
      </c>
      <c r="I1084" s="266"/>
    </row>
    <row r="1085" spans="1:9" ht="15.75" x14ac:dyDescent="0.25">
      <c r="A1085" s="269"/>
      <c r="B1085" s="537" t="s">
        <v>1925</v>
      </c>
      <c r="C1085" s="538" t="s">
        <v>3589</v>
      </c>
      <c r="D1085" s="266" t="s">
        <v>899</v>
      </c>
      <c r="E1085" s="310">
        <v>2872.5</v>
      </c>
      <c r="F1085" s="39">
        <v>41806</v>
      </c>
      <c r="G1085" s="52">
        <v>2872.5</v>
      </c>
      <c r="H1085" s="322">
        <f t="shared" si="17"/>
        <v>0</v>
      </c>
      <c r="I1085" s="266" t="s">
        <v>21</v>
      </c>
    </row>
    <row r="1086" spans="1:9" ht="15.75" x14ac:dyDescent="0.25">
      <c r="A1086" s="269"/>
      <c r="B1086" s="537" t="s">
        <v>1927</v>
      </c>
      <c r="C1086" s="538" t="s">
        <v>3589</v>
      </c>
      <c r="D1086" s="266" t="s">
        <v>152</v>
      </c>
      <c r="E1086" s="310">
        <v>7552</v>
      </c>
      <c r="F1086" s="39">
        <v>41806</v>
      </c>
      <c r="G1086" s="52">
        <v>7552</v>
      </c>
      <c r="H1086" s="322">
        <f t="shared" si="17"/>
        <v>0</v>
      </c>
      <c r="I1086" s="266"/>
    </row>
    <row r="1087" spans="1:9" ht="15.75" x14ac:dyDescent="0.25">
      <c r="A1087" s="269"/>
      <c r="B1087" s="537" t="s">
        <v>1928</v>
      </c>
      <c r="C1087" s="538" t="s">
        <v>3589</v>
      </c>
      <c r="D1087" s="273" t="s">
        <v>3129</v>
      </c>
      <c r="E1087" s="318">
        <v>0</v>
      </c>
      <c r="F1087" s="39"/>
      <c r="G1087" s="52"/>
      <c r="H1087" s="322">
        <f t="shared" si="17"/>
        <v>0</v>
      </c>
      <c r="I1087" s="266" t="s">
        <v>513</v>
      </c>
    </row>
    <row r="1088" spans="1:9" ht="15.75" x14ac:dyDescent="0.25">
      <c r="A1088" s="269"/>
      <c r="B1088" s="537" t="s">
        <v>1930</v>
      </c>
      <c r="C1088" s="538" t="s">
        <v>3589</v>
      </c>
      <c r="D1088" s="266" t="s">
        <v>1793</v>
      </c>
      <c r="E1088" s="310">
        <v>975</v>
      </c>
      <c r="F1088" s="39">
        <v>41806</v>
      </c>
      <c r="G1088" s="52">
        <v>975</v>
      </c>
      <c r="H1088" s="322">
        <f t="shared" si="17"/>
        <v>0</v>
      </c>
      <c r="I1088" s="266" t="s">
        <v>30</v>
      </c>
    </row>
    <row r="1089" spans="1:9" ht="15.75" x14ac:dyDescent="0.25">
      <c r="A1089" s="269"/>
      <c r="B1089" s="537" t="s">
        <v>1931</v>
      </c>
      <c r="C1089" s="538" t="s">
        <v>3589</v>
      </c>
      <c r="D1089" s="266" t="s">
        <v>51</v>
      </c>
      <c r="E1089" s="310">
        <v>2440</v>
      </c>
      <c r="F1089" s="39">
        <v>41806</v>
      </c>
      <c r="G1089" s="52">
        <v>2440</v>
      </c>
      <c r="H1089" s="322">
        <f t="shared" si="17"/>
        <v>0</v>
      </c>
      <c r="I1089" s="266" t="s">
        <v>21</v>
      </c>
    </row>
    <row r="1090" spans="1:9" ht="15.75" x14ac:dyDescent="0.25">
      <c r="A1090" s="269"/>
      <c r="B1090" s="537" t="s">
        <v>1933</v>
      </c>
      <c r="C1090" s="538" t="s">
        <v>3589</v>
      </c>
      <c r="D1090" s="266" t="s">
        <v>29</v>
      </c>
      <c r="E1090" s="310">
        <v>5653</v>
      </c>
      <c r="F1090" s="39">
        <v>41806</v>
      </c>
      <c r="G1090" s="52">
        <v>5653</v>
      </c>
      <c r="H1090" s="322">
        <f t="shared" si="17"/>
        <v>0</v>
      </c>
      <c r="I1090" s="266" t="s">
        <v>30</v>
      </c>
    </row>
    <row r="1091" spans="1:9" ht="15.75" x14ac:dyDescent="0.25">
      <c r="A1091" s="269"/>
      <c r="B1091" s="537" t="s">
        <v>1934</v>
      </c>
      <c r="C1091" s="538" t="s">
        <v>3589</v>
      </c>
      <c r="D1091" s="266" t="s">
        <v>55</v>
      </c>
      <c r="E1091" s="310">
        <v>10062.5</v>
      </c>
      <c r="F1091" s="39">
        <v>41806</v>
      </c>
      <c r="G1091" s="52">
        <v>10062.5</v>
      </c>
      <c r="H1091" s="322">
        <f t="shared" si="17"/>
        <v>0</v>
      </c>
      <c r="I1091" s="266"/>
    </row>
    <row r="1092" spans="1:9" ht="15.75" x14ac:dyDescent="0.25">
      <c r="A1092" s="269"/>
      <c r="B1092" s="537" t="s">
        <v>1935</v>
      </c>
      <c r="C1092" s="538" t="s">
        <v>3589</v>
      </c>
      <c r="D1092" s="266" t="s">
        <v>124</v>
      </c>
      <c r="E1092" s="310">
        <v>6479</v>
      </c>
      <c r="F1092" s="39">
        <v>41806</v>
      </c>
      <c r="G1092" s="52">
        <v>6479</v>
      </c>
      <c r="H1092" s="322">
        <f t="shared" si="17"/>
        <v>0</v>
      </c>
      <c r="I1092" s="266" t="s">
        <v>30</v>
      </c>
    </row>
    <row r="1093" spans="1:9" ht="15.75" x14ac:dyDescent="0.25">
      <c r="A1093" s="269"/>
      <c r="B1093" s="537" t="s">
        <v>1936</v>
      </c>
      <c r="C1093" s="538" t="s">
        <v>3589</v>
      </c>
      <c r="D1093" s="266" t="s">
        <v>96</v>
      </c>
      <c r="E1093" s="310">
        <v>16587</v>
      </c>
      <c r="F1093" s="39">
        <v>41807</v>
      </c>
      <c r="G1093" s="52">
        <v>16587</v>
      </c>
      <c r="H1093" s="322">
        <f t="shared" si="17"/>
        <v>0</v>
      </c>
      <c r="I1093" s="266" t="s">
        <v>162</v>
      </c>
    </row>
    <row r="1094" spans="1:9" ht="15.75" x14ac:dyDescent="0.25">
      <c r="A1094" s="269"/>
      <c r="B1094" s="537" t="s">
        <v>1937</v>
      </c>
      <c r="C1094" s="538" t="s">
        <v>3589</v>
      </c>
      <c r="D1094" s="266" t="s">
        <v>128</v>
      </c>
      <c r="E1094" s="310">
        <v>35945</v>
      </c>
      <c r="F1094" s="39">
        <v>41807</v>
      </c>
      <c r="G1094" s="52">
        <v>35945</v>
      </c>
      <c r="H1094" s="322">
        <f t="shared" si="17"/>
        <v>0</v>
      </c>
      <c r="I1094" s="266" t="s">
        <v>2867</v>
      </c>
    </row>
    <row r="1095" spans="1:9" ht="15.75" x14ac:dyDescent="0.25">
      <c r="A1095" s="269"/>
      <c r="B1095" s="537" t="s">
        <v>1938</v>
      </c>
      <c r="C1095" s="538" t="s">
        <v>3589</v>
      </c>
      <c r="D1095" s="266" t="s">
        <v>183</v>
      </c>
      <c r="E1095" s="310">
        <v>8006</v>
      </c>
      <c r="F1095" s="39">
        <v>41806</v>
      </c>
      <c r="G1095" s="52">
        <v>8006</v>
      </c>
      <c r="H1095" s="322">
        <f t="shared" ref="H1095:H1158" si="18">E1095-G1095</f>
        <v>0</v>
      </c>
      <c r="I1095" s="266" t="s">
        <v>30</v>
      </c>
    </row>
    <row r="1096" spans="1:9" ht="15.75" x14ac:dyDescent="0.25">
      <c r="A1096" s="269"/>
      <c r="B1096" s="537" t="s">
        <v>1939</v>
      </c>
      <c r="C1096" s="538" t="s">
        <v>3589</v>
      </c>
      <c r="D1096" s="266" t="s">
        <v>179</v>
      </c>
      <c r="E1096" s="310">
        <v>20294</v>
      </c>
      <c r="F1096" s="39">
        <v>41820</v>
      </c>
      <c r="G1096" s="52">
        <v>20294</v>
      </c>
      <c r="H1096" s="322">
        <f t="shared" si="18"/>
        <v>0</v>
      </c>
      <c r="I1096" s="266" t="s">
        <v>2867</v>
      </c>
    </row>
    <row r="1097" spans="1:9" ht="15.75" x14ac:dyDescent="0.25">
      <c r="A1097" s="269"/>
      <c r="B1097" s="537" t="s">
        <v>1940</v>
      </c>
      <c r="C1097" s="538" t="s">
        <v>3589</v>
      </c>
      <c r="D1097" s="266" t="s">
        <v>8</v>
      </c>
      <c r="E1097" s="310">
        <v>1470</v>
      </c>
      <c r="F1097" s="39">
        <v>41806</v>
      </c>
      <c r="G1097" s="52">
        <v>1470</v>
      </c>
      <c r="H1097" s="322">
        <f t="shared" si="18"/>
        <v>0</v>
      </c>
      <c r="I1097" s="266"/>
    </row>
    <row r="1098" spans="1:9" ht="15.75" x14ac:dyDescent="0.25">
      <c r="A1098" s="269"/>
      <c r="B1098" s="537" t="s">
        <v>1941</v>
      </c>
      <c r="C1098" s="538" t="s">
        <v>3589</v>
      </c>
      <c r="D1098" s="266" t="s">
        <v>128</v>
      </c>
      <c r="E1098" s="310">
        <v>342</v>
      </c>
      <c r="F1098" s="39">
        <v>41807</v>
      </c>
      <c r="G1098" s="52">
        <v>342</v>
      </c>
      <c r="H1098" s="322">
        <f t="shared" si="18"/>
        <v>0</v>
      </c>
      <c r="I1098" s="266" t="s">
        <v>2867</v>
      </c>
    </row>
    <row r="1099" spans="1:9" ht="15.75" x14ac:dyDescent="0.25">
      <c r="A1099" s="269"/>
      <c r="B1099" s="537" t="s">
        <v>1942</v>
      </c>
      <c r="C1099" s="538" t="s">
        <v>3589</v>
      </c>
      <c r="D1099" s="266" t="s">
        <v>32</v>
      </c>
      <c r="E1099" s="310">
        <v>5745</v>
      </c>
      <c r="F1099" s="39">
        <v>41806</v>
      </c>
      <c r="G1099" s="52">
        <v>5745</v>
      </c>
      <c r="H1099" s="322">
        <f t="shared" si="18"/>
        <v>0</v>
      </c>
      <c r="I1099" s="266" t="s">
        <v>30</v>
      </c>
    </row>
    <row r="1100" spans="1:9" ht="15.75" x14ac:dyDescent="0.25">
      <c r="A1100" s="269"/>
      <c r="B1100" s="537" t="s">
        <v>1943</v>
      </c>
      <c r="C1100" s="538" t="s">
        <v>3589</v>
      </c>
      <c r="D1100" s="266" t="s">
        <v>14</v>
      </c>
      <c r="E1100" s="310">
        <v>1920</v>
      </c>
      <c r="F1100" s="39">
        <v>41806</v>
      </c>
      <c r="G1100" s="52">
        <v>1920</v>
      </c>
      <c r="H1100" s="322">
        <f t="shared" si="18"/>
        <v>0</v>
      </c>
      <c r="I1100" s="266"/>
    </row>
    <row r="1101" spans="1:9" ht="15.75" x14ac:dyDescent="0.25">
      <c r="A1101" s="269"/>
      <c r="B1101" s="537" t="s">
        <v>1945</v>
      </c>
      <c r="C1101" s="538" t="s">
        <v>3589</v>
      </c>
      <c r="D1101" s="266" t="s">
        <v>22</v>
      </c>
      <c r="E1101" s="310">
        <v>2040</v>
      </c>
      <c r="F1101" s="39">
        <v>41806</v>
      </c>
      <c r="G1101" s="52">
        <v>2040</v>
      </c>
      <c r="H1101" s="322">
        <f t="shared" si="18"/>
        <v>0</v>
      </c>
      <c r="I1101" s="266"/>
    </row>
    <row r="1102" spans="1:9" ht="15.75" x14ac:dyDescent="0.25">
      <c r="A1102" s="269"/>
      <c r="B1102" s="537" t="s">
        <v>1947</v>
      </c>
      <c r="C1102" s="538" t="s">
        <v>3589</v>
      </c>
      <c r="D1102" s="266" t="s">
        <v>35</v>
      </c>
      <c r="E1102" s="310">
        <v>3182.5</v>
      </c>
      <c r="F1102" s="39">
        <v>41807</v>
      </c>
      <c r="G1102" s="52">
        <v>3182.5</v>
      </c>
      <c r="H1102" s="322">
        <f t="shared" si="18"/>
        <v>0</v>
      </c>
      <c r="I1102" s="266" t="s">
        <v>30</v>
      </c>
    </row>
    <row r="1103" spans="1:9" ht="15.75" x14ac:dyDescent="0.25">
      <c r="A1103" s="269"/>
      <c r="B1103" s="537" t="s">
        <v>1948</v>
      </c>
      <c r="C1103" s="538" t="s">
        <v>3589</v>
      </c>
      <c r="D1103" s="266" t="s">
        <v>561</v>
      </c>
      <c r="E1103" s="310">
        <v>16296</v>
      </c>
      <c r="F1103" s="55" t="s">
        <v>3620</v>
      </c>
      <c r="G1103" s="52">
        <v>16296</v>
      </c>
      <c r="H1103" s="322">
        <f t="shared" si="18"/>
        <v>0</v>
      </c>
      <c r="I1103" s="266"/>
    </row>
    <row r="1104" spans="1:9" ht="15.75" x14ac:dyDescent="0.25">
      <c r="A1104" s="269"/>
      <c r="B1104" s="537" t="s">
        <v>1949</v>
      </c>
      <c r="C1104" s="538" t="s">
        <v>3589</v>
      </c>
      <c r="D1104" s="266" t="s">
        <v>74</v>
      </c>
      <c r="E1104" s="310">
        <v>425</v>
      </c>
      <c r="F1104" s="39">
        <v>41806</v>
      </c>
      <c r="G1104" s="52">
        <v>425</v>
      </c>
      <c r="H1104" s="322">
        <f t="shared" si="18"/>
        <v>0</v>
      </c>
      <c r="I1104" s="266"/>
    </row>
    <row r="1105" spans="1:9" ht="15.75" x14ac:dyDescent="0.25">
      <c r="A1105" s="269"/>
      <c r="B1105" s="537" t="s">
        <v>1951</v>
      </c>
      <c r="C1105" s="538" t="s">
        <v>3589</v>
      </c>
      <c r="D1105" s="266" t="s">
        <v>68</v>
      </c>
      <c r="E1105" s="310">
        <v>2132</v>
      </c>
      <c r="F1105" s="39">
        <v>41806</v>
      </c>
      <c r="G1105" s="52">
        <v>2132</v>
      </c>
      <c r="H1105" s="322">
        <f t="shared" si="18"/>
        <v>0</v>
      </c>
      <c r="I1105" s="266" t="s">
        <v>65</v>
      </c>
    </row>
    <row r="1106" spans="1:9" ht="15.75" x14ac:dyDescent="0.25">
      <c r="A1106" s="269"/>
      <c r="B1106" s="537" t="s">
        <v>1952</v>
      </c>
      <c r="C1106" s="538" t="s">
        <v>3589</v>
      </c>
      <c r="D1106" s="266" t="s">
        <v>51</v>
      </c>
      <c r="E1106" s="310">
        <v>1377.5</v>
      </c>
      <c r="F1106" s="39">
        <v>41806</v>
      </c>
      <c r="G1106" s="52">
        <v>1377.5</v>
      </c>
      <c r="H1106" s="322">
        <f t="shared" si="18"/>
        <v>0</v>
      </c>
      <c r="I1106" s="266"/>
    </row>
    <row r="1107" spans="1:9" ht="15.75" x14ac:dyDescent="0.25">
      <c r="A1107" s="269"/>
      <c r="B1107" s="537" t="s">
        <v>1953</v>
      </c>
      <c r="C1107" s="538" t="s">
        <v>3589</v>
      </c>
      <c r="D1107" s="266" t="s">
        <v>304</v>
      </c>
      <c r="E1107" s="310">
        <v>15314</v>
      </c>
      <c r="F1107" s="39">
        <v>41807</v>
      </c>
      <c r="G1107" s="52">
        <v>15314</v>
      </c>
      <c r="H1107" s="322">
        <f t="shared" si="18"/>
        <v>0</v>
      </c>
      <c r="I1107" s="266" t="s">
        <v>3443</v>
      </c>
    </row>
    <row r="1108" spans="1:9" ht="15.75" x14ac:dyDescent="0.25">
      <c r="A1108" s="269"/>
      <c r="B1108" s="537" t="s">
        <v>1954</v>
      </c>
      <c r="C1108" s="538" t="s">
        <v>3589</v>
      </c>
      <c r="D1108" s="273" t="s">
        <v>3129</v>
      </c>
      <c r="E1108" s="318">
        <v>0</v>
      </c>
      <c r="F1108" s="39"/>
      <c r="G1108" s="52"/>
      <c r="H1108" s="322">
        <f t="shared" si="18"/>
        <v>0</v>
      </c>
      <c r="I1108" s="266" t="s">
        <v>3621</v>
      </c>
    </row>
    <row r="1109" spans="1:9" ht="15.75" x14ac:dyDescent="0.25">
      <c r="A1109" s="269"/>
      <c r="B1109" s="537" t="s">
        <v>1955</v>
      </c>
      <c r="C1109" s="538" t="s">
        <v>3589</v>
      </c>
      <c r="D1109" s="266" t="s">
        <v>8</v>
      </c>
      <c r="E1109" s="310">
        <v>731</v>
      </c>
      <c r="F1109" s="39">
        <v>41806</v>
      </c>
      <c r="G1109" s="52">
        <v>731</v>
      </c>
      <c r="H1109" s="322">
        <f t="shared" si="18"/>
        <v>0</v>
      </c>
      <c r="I1109" s="266"/>
    </row>
    <row r="1110" spans="1:9" ht="15.75" x14ac:dyDescent="0.25">
      <c r="A1110" s="269"/>
      <c r="B1110" s="537" t="s">
        <v>1956</v>
      </c>
      <c r="C1110" s="538" t="s">
        <v>3589</v>
      </c>
      <c r="D1110" s="266" t="s">
        <v>3622</v>
      </c>
      <c r="E1110" s="310">
        <v>10610</v>
      </c>
      <c r="F1110" s="42" t="s">
        <v>3797</v>
      </c>
      <c r="G1110" s="52">
        <v>10610</v>
      </c>
      <c r="H1110" s="322">
        <f t="shared" si="18"/>
        <v>0</v>
      </c>
      <c r="I1110" s="266" t="s">
        <v>3443</v>
      </c>
    </row>
    <row r="1111" spans="1:9" ht="15.75" x14ac:dyDescent="0.25">
      <c r="A1111" s="269"/>
      <c r="B1111" s="537" t="s">
        <v>1957</v>
      </c>
      <c r="C1111" s="538" t="s">
        <v>3589</v>
      </c>
      <c r="D1111" s="266" t="s">
        <v>245</v>
      </c>
      <c r="E1111" s="310">
        <v>37046</v>
      </c>
      <c r="F1111" s="39">
        <v>41807</v>
      </c>
      <c r="G1111" s="52">
        <v>37046</v>
      </c>
      <c r="H1111" s="322">
        <f t="shared" si="18"/>
        <v>0</v>
      </c>
      <c r="I1111" s="266" t="s">
        <v>27</v>
      </c>
    </row>
    <row r="1112" spans="1:9" ht="15.75" x14ac:dyDescent="0.25">
      <c r="A1112" s="269"/>
      <c r="B1112" s="537" t="s">
        <v>1958</v>
      </c>
      <c r="C1112" s="538" t="s">
        <v>3589</v>
      </c>
      <c r="D1112" s="266" t="s">
        <v>78</v>
      </c>
      <c r="E1112" s="310">
        <v>2570.5</v>
      </c>
      <c r="F1112" s="39">
        <v>41807</v>
      </c>
      <c r="G1112" s="52">
        <v>2570.5</v>
      </c>
      <c r="H1112" s="322">
        <f t="shared" si="18"/>
        <v>0</v>
      </c>
      <c r="I1112" s="266" t="s">
        <v>3443</v>
      </c>
    </row>
    <row r="1113" spans="1:9" ht="15.75" x14ac:dyDescent="0.25">
      <c r="A1113" s="269"/>
      <c r="B1113" s="537" t="s">
        <v>1960</v>
      </c>
      <c r="C1113" s="538" t="s">
        <v>3589</v>
      </c>
      <c r="D1113" s="266" t="s">
        <v>80</v>
      </c>
      <c r="E1113" s="310">
        <v>2037.5</v>
      </c>
      <c r="F1113" s="39">
        <v>41807</v>
      </c>
      <c r="G1113" s="52">
        <v>2037.5</v>
      </c>
      <c r="H1113" s="322">
        <f t="shared" si="18"/>
        <v>0</v>
      </c>
      <c r="I1113" s="266" t="s">
        <v>3443</v>
      </c>
    </row>
    <row r="1114" spans="1:9" ht="15.75" x14ac:dyDescent="0.25">
      <c r="A1114" s="269"/>
      <c r="B1114" s="537" t="s">
        <v>1961</v>
      </c>
      <c r="C1114" s="538" t="s">
        <v>3589</v>
      </c>
      <c r="D1114" s="266" t="s">
        <v>99</v>
      </c>
      <c r="E1114" s="310">
        <v>4752.5</v>
      </c>
      <c r="F1114" s="39">
        <v>41807</v>
      </c>
      <c r="G1114" s="52">
        <v>4752.5</v>
      </c>
      <c r="H1114" s="322">
        <f t="shared" si="18"/>
        <v>0</v>
      </c>
      <c r="I1114" s="266" t="s">
        <v>3443</v>
      </c>
    </row>
    <row r="1115" spans="1:9" ht="15.75" x14ac:dyDescent="0.25">
      <c r="A1115" s="269"/>
      <c r="B1115" s="537" t="s">
        <v>1962</v>
      </c>
      <c r="C1115" s="538" t="s">
        <v>3589</v>
      </c>
      <c r="D1115" s="266" t="s">
        <v>85</v>
      </c>
      <c r="E1115" s="310">
        <v>24664</v>
      </c>
      <c r="F1115" s="39">
        <v>41807</v>
      </c>
      <c r="G1115" s="52">
        <v>24664</v>
      </c>
      <c r="H1115" s="322">
        <f t="shared" si="18"/>
        <v>0</v>
      </c>
      <c r="I1115" s="266"/>
    </row>
    <row r="1116" spans="1:9" ht="15.75" x14ac:dyDescent="0.25">
      <c r="A1116" s="269"/>
      <c r="B1116" s="537" t="s">
        <v>1963</v>
      </c>
      <c r="C1116" s="538" t="s">
        <v>3589</v>
      </c>
      <c r="D1116" s="266" t="s">
        <v>8</v>
      </c>
      <c r="E1116" s="310">
        <v>492</v>
      </c>
      <c r="F1116" s="39">
        <v>41806</v>
      </c>
      <c r="G1116" s="52">
        <v>492</v>
      </c>
      <c r="H1116" s="322">
        <f t="shared" si="18"/>
        <v>0</v>
      </c>
      <c r="I1116" s="266"/>
    </row>
    <row r="1117" spans="1:9" ht="15.75" x14ac:dyDescent="0.25">
      <c r="A1117" s="269"/>
      <c r="B1117" s="537" t="s">
        <v>1965</v>
      </c>
      <c r="C1117" s="538" t="s">
        <v>3589</v>
      </c>
      <c r="D1117" s="266" t="s">
        <v>233</v>
      </c>
      <c r="E1117" s="310">
        <v>1359</v>
      </c>
      <c r="F1117" s="63" t="s">
        <v>3623</v>
      </c>
      <c r="G1117" s="52">
        <v>1359</v>
      </c>
      <c r="H1117" s="322">
        <f t="shared" si="18"/>
        <v>0</v>
      </c>
      <c r="I1117" s="266" t="s">
        <v>3443</v>
      </c>
    </row>
    <row r="1118" spans="1:9" ht="15.75" x14ac:dyDescent="0.25">
      <c r="A1118" s="269"/>
      <c r="B1118" s="537" t="s">
        <v>1966</v>
      </c>
      <c r="C1118" s="538" t="s">
        <v>3589</v>
      </c>
      <c r="D1118" s="266" t="s">
        <v>499</v>
      </c>
      <c r="E1118" s="310">
        <v>672</v>
      </c>
      <c r="F1118" s="39">
        <v>41807</v>
      </c>
      <c r="G1118" s="52">
        <v>672</v>
      </c>
      <c r="H1118" s="322">
        <f t="shared" si="18"/>
        <v>0</v>
      </c>
      <c r="I1118" s="266" t="s">
        <v>3443</v>
      </c>
    </row>
    <row r="1119" spans="1:9" ht="15.75" x14ac:dyDescent="0.25">
      <c r="A1119" s="269"/>
      <c r="B1119" s="537" t="s">
        <v>1967</v>
      </c>
      <c r="C1119" s="538" t="s">
        <v>3589</v>
      </c>
      <c r="D1119" s="266" t="s">
        <v>186</v>
      </c>
      <c r="E1119" s="310">
        <v>2724</v>
      </c>
      <c r="F1119" s="39">
        <v>41807</v>
      </c>
      <c r="G1119" s="52">
        <v>2724</v>
      </c>
      <c r="H1119" s="322">
        <f t="shared" si="18"/>
        <v>0</v>
      </c>
      <c r="I1119" s="266"/>
    </row>
    <row r="1120" spans="1:9" ht="15.75" x14ac:dyDescent="0.25">
      <c r="A1120" s="269"/>
      <c r="B1120" s="537" t="s">
        <v>1968</v>
      </c>
      <c r="C1120" s="538" t="s">
        <v>3589</v>
      </c>
      <c r="D1120" s="266" t="s">
        <v>351</v>
      </c>
      <c r="E1120" s="310">
        <v>1545</v>
      </c>
      <c r="F1120" s="39">
        <v>41807</v>
      </c>
      <c r="G1120" s="52">
        <v>1545</v>
      </c>
      <c r="H1120" s="322">
        <f t="shared" si="18"/>
        <v>0</v>
      </c>
      <c r="I1120" s="266" t="s">
        <v>3443</v>
      </c>
    </row>
    <row r="1121" spans="1:9" ht="15.75" x14ac:dyDescent="0.25">
      <c r="A1121" s="269"/>
      <c r="B1121" s="537" t="s">
        <v>1970</v>
      </c>
      <c r="C1121" s="538" t="s">
        <v>3589</v>
      </c>
      <c r="D1121" s="266" t="s">
        <v>147</v>
      </c>
      <c r="E1121" s="310">
        <v>4890.5</v>
      </c>
      <c r="F1121" s="39">
        <v>41807</v>
      </c>
      <c r="G1121" s="52">
        <v>4890.5</v>
      </c>
      <c r="H1121" s="322">
        <f t="shared" si="18"/>
        <v>0</v>
      </c>
      <c r="I1121" s="266" t="s">
        <v>3443</v>
      </c>
    </row>
    <row r="1122" spans="1:9" ht="15.75" x14ac:dyDescent="0.25">
      <c r="A1122" s="269"/>
      <c r="B1122" s="537" t="s">
        <v>1971</v>
      </c>
      <c r="C1122" s="538" t="s">
        <v>3589</v>
      </c>
      <c r="D1122" s="266" t="s">
        <v>772</v>
      </c>
      <c r="E1122" s="310">
        <v>3380</v>
      </c>
      <c r="F1122" s="39">
        <v>41806</v>
      </c>
      <c r="G1122" s="52">
        <v>3380</v>
      </c>
      <c r="H1122" s="322">
        <f t="shared" si="18"/>
        <v>0</v>
      </c>
      <c r="I1122" s="266"/>
    </row>
    <row r="1123" spans="1:9" ht="15.75" x14ac:dyDescent="0.25">
      <c r="A1123" s="269"/>
      <c r="B1123" s="537" t="s">
        <v>1972</v>
      </c>
      <c r="C1123" s="538" t="s">
        <v>3589</v>
      </c>
      <c r="D1123" s="266" t="s">
        <v>80</v>
      </c>
      <c r="E1123" s="310">
        <v>210</v>
      </c>
      <c r="F1123" s="39">
        <v>41807</v>
      </c>
      <c r="G1123" s="52">
        <v>210</v>
      </c>
      <c r="H1123" s="322">
        <f t="shared" si="18"/>
        <v>0</v>
      </c>
      <c r="I1123" s="266" t="s">
        <v>3443</v>
      </c>
    </row>
    <row r="1124" spans="1:9" ht="15.75" x14ac:dyDescent="0.25">
      <c r="A1124" s="269"/>
      <c r="B1124" s="537" t="s">
        <v>1973</v>
      </c>
      <c r="C1124" s="538" t="s">
        <v>3589</v>
      </c>
      <c r="D1124" s="266" t="s">
        <v>373</v>
      </c>
      <c r="E1124" s="310">
        <v>3473.5</v>
      </c>
      <c r="F1124" s="39">
        <v>41807</v>
      </c>
      <c r="G1124" s="52">
        <v>3473.5</v>
      </c>
      <c r="H1124" s="322">
        <f t="shared" si="18"/>
        <v>0</v>
      </c>
      <c r="I1124" s="266"/>
    </row>
    <row r="1125" spans="1:9" ht="15.75" x14ac:dyDescent="0.25">
      <c r="A1125" s="269"/>
      <c r="B1125" s="537" t="s">
        <v>1974</v>
      </c>
      <c r="C1125" s="538" t="s">
        <v>3589</v>
      </c>
      <c r="D1125" s="266" t="s">
        <v>11</v>
      </c>
      <c r="E1125" s="310">
        <v>28598.5</v>
      </c>
      <c r="F1125" s="536"/>
      <c r="G1125" s="506"/>
      <c r="H1125" s="322">
        <f t="shared" si="18"/>
        <v>28598.5</v>
      </c>
      <c r="I1125" s="266" t="s">
        <v>65</v>
      </c>
    </row>
    <row r="1126" spans="1:9" ht="15.75" x14ac:dyDescent="0.25">
      <c r="A1126" s="269"/>
      <c r="B1126" s="537" t="s">
        <v>1975</v>
      </c>
      <c r="C1126" s="538" t="s">
        <v>3589</v>
      </c>
      <c r="D1126" s="266" t="s">
        <v>1529</v>
      </c>
      <c r="E1126" s="310">
        <v>6000</v>
      </c>
      <c r="F1126" s="39">
        <v>41806</v>
      </c>
      <c r="G1126" s="52">
        <v>6000</v>
      </c>
      <c r="H1126" s="322">
        <f t="shared" si="18"/>
        <v>0</v>
      </c>
      <c r="I1126" s="266" t="s">
        <v>65</v>
      </c>
    </row>
    <row r="1127" spans="1:9" ht="34.5" x14ac:dyDescent="0.25">
      <c r="A1127" s="269"/>
      <c r="B1127" s="537" t="s">
        <v>1976</v>
      </c>
      <c r="C1127" s="538" t="s">
        <v>3589</v>
      </c>
      <c r="D1127" s="266" t="s">
        <v>149</v>
      </c>
      <c r="E1127" s="310">
        <v>20541.5</v>
      </c>
      <c r="F1127" s="554" t="s">
        <v>3760</v>
      </c>
      <c r="G1127" s="52">
        <v>20541.5</v>
      </c>
      <c r="H1127" s="322">
        <f t="shared" si="18"/>
        <v>0</v>
      </c>
      <c r="I1127" s="266" t="s">
        <v>27</v>
      </c>
    </row>
    <row r="1128" spans="1:9" ht="15.75" x14ac:dyDescent="0.25">
      <c r="A1128" s="269"/>
      <c r="B1128" s="537" t="s">
        <v>1977</v>
      </c>
      <c r="C1128" s="538" t="s">
        <v>3589</v>
      </c>
      <c r="D1128" s="266" t="s">
        <v>136</v>
      </c>
      <c r="E1128" s="310">
        <v>594</v>
      </c>
      <c r="F1128" s="39">
        <v>41806</v>
      </c>
      <c r="G1128" s="52">
        <v>594</v>
      </c>
      <c r="H1128" s="322">
        <f t="shared" si="18"/>
        <v>0</v>
      </c>
      <c r="I1128" s="266"/>
    </row>
    <row r="1129" spans="1:9" ht="15.75" x14ac:dyDescent="0.25">
      <c r="A1129" s="269"/>
      <c r="B1129" s="537" t="s">
        <v>1978</v>
      </c>
      <c r="C1129" s="538" t="s">
        <v>3589</v>
      </c>
      <c r="D1129" s="266" t="s">
        <v>85</v>
      </c>
      <c r="E1129" s="310">
        <v>1240</v>
      </c>
      <c r="F1129" s="39">
        <v>41807</v>
      </c>
      <c r="G1129" s="52">
        <v>1240</v>
      </c>
      <c r="H1129" s="322">
        <f t="shared" si="18"/>
        <v>0</v>
      </c>
      <c r="I1129" s="266" t="s">
        <v>27</v>
      </c>
    </row>
    <row r="1130" spans="1:9" ht="15.75" x14ac:dyDescent="0.25">
      <c r="A1130" s="269"/>
      <c r="B1130" s="537" t="s">
        <v>1979</v>
      </c>
      <c r="C1130" s="538" t="s">
        <v>3589</v>
      </c>
      <c r="D1130" s="266" t="s">
        <v>346</v>
      </c>
      <c r="E1130" s="310">
        <v>1516</v>
      </c>
      <c r="F1130" s="39">
        <v>41807</v>
      </c>
      <c r="G1130" s="52">
        <v>1516</v>
      </c>
      <c r="H1130" s="322">
        <f t="shared" si="18"/>
        <v>0</v>
      </c>
      <c r="I1130" s="266" t="s">
        <v>27</v>
      </c>
    </row>
    <row r="1131" spans="1:9" ht="15.75" x14ac:dyDescent="0.25">
      <c r="A1131" s="395"/>
      <c r="B1131" s="537" t="s">
        <v>1980</v>
      </c>
      <c r="C1131" s="538" t="s">
        <v>3589</v>
      </c>
      <c r="D1131" s="266" t="s">
        <v>88</v>
      </c>
      <c r="E1131" s="310">
        <v>4272</v>
      </c>
      <c r="F1131" s="39">
        <v>41807</v>
      </c>
      <c r="G1131" s="52">
        <v>4272</v>
      </c>
      <c r="H1131" s="322">
        <f t="shared" si="18"/>
        <v>0</v>
      </c>
      <c r="I1131" s="266" t="s">
        <v>27</v>
      </c>
    </row>
    <row r="1132" spans="1:9" ht="15.75" x14ac:dyDescent="0.25">
      <c r="A1132" s="269"/>
      <c r="B1132" s="537" t="s">
        <v>1981</v>
      </c>
      <c r="C1132" s="538" t="s">
        <v>3589</v>
      </c>
      <c r="D1132" s="266" t="s">
        <v>260</v>
      </c>
      <c r="E1132" s="310">
        <v>500</v>
      </c>
      <c r="F1132" s="39">
        <v>41806</v>
      </c>
      <c r="G1132" s="52">
        <v>500</v>
      </c>
      <c r="H1132" s="322">
        <f t="shared" si="18"/>
        <v>0</v>
      </c>
      <c r="I1132" s="266" t="s">
        <v>217</v>
      </c>
    </row>
    <row r="1133" spans="1:9" ht="15.75" x14ac:dyDescent="0.25">
      <c r="A1133" s="269"/>
      <c r="B1133" s="537" t="s">
        <v>1982</v>
      </c>
      <c r="C1133" s="538" t="s">
        <v>3589</v>
      </c>
      <c r="D1133" s="266" t="s">
        <v>245</v>
      </c>
      <c r="E1133" s="310">
        <v>15494</v>
      </c>
      <c r="F1133" s="39">
        <v>41807</v>
      </c>
      <c r="G1133" s="52">
        <v>15494</v>
      </c>
      <c r="H1133" s="322">
        <f t="shared" si="18"/>
        <v>0</v>
      </c>
      <c r="I1133" s="266" t="s">
        <v>27</v>
      </c>
    </row>
    <row r="1134" spans="1:9" ht="15.75" x14ac:dyDescent="0.25">
      <c r="A1134" s="269"/>
      <c r="B1134" s="537" t="s">
        <v>1983</v>
      </c>
      <c r="C1134" s="538" t="s">
        <v>3589</v>
      </c>
      <c r="D1134" s="266" t="s">
        <v>28</v>
      </c>
      <c r="E1134" s="310">
        <v>4745.5</v>
      </c>
      <c r="F1134" s="39">
        <v>41806</v>
      </c>
      <c r="G1134" s="52">
        <v>4745.5</v>
      </c>
      <c r="H1134" s="322">
        <f t="shared" si="18"/>
        <v>0</v>
      </c>
      <c r="I1134" s="266"/>
    </row>
    <row r="1135" spans="1:9" ht="15.75" x14ac:dyDescent="0.25">
      <c r="A1135" s="269"/>
      <c r="B1135" s="537" t="s">
        <v>1985</v>
      </c>
      <c r="C1135" s="538" t="s">
        <v>3589</v>
      </c>
      <c r="D1135" s="266" t="s">
        <v>133</v>
      </c>
      <c r="E1135" s="310">
        <v>49218</v>
      </c>
      <c r="F1135" s="55" t="s">
        <v>3624</v>
      </c>
      <c r="G1135" s="52">
        <v>49218</v>
      </c>
      <c r="H1135" s="322">
        <f t="shared" si="18"/>
        <v>0</v>
      </c>
      <c r="I1135" s="266"/>
    </row>
    <row r="1136" spans="1:9" ht="15.75" x14ac:dyDescent="0.25">
      <c r="A1136" s="269"/>
      <c r="B1136" s="537" t="s">
        <v>1986</v>
      </c>
      <c r="C1136" s="538" t="s">
        <v>3589</v>
      </c>
      <c r="D1136" s="266" t="s">
        <v>101</v>
      </c>
      <c r="E1136" s="310">
        <v>38138</v>
      </c>
      <c r="F1136" s="42" t="s">
        <v>3625</v>
      </c>
      <c r="G1136" s="52">
        <v>38138</v>
      </c>
      <c r="H1136" s="322">
        <f t="shared" si="18"/>
        <v>0</v>
      </c>
      <c r="I1136" s="266" t="s">
        <v>27</v>
      </c>
    </row>
    <row r="1137" spans="1:9" ht="15.75" x14ac:dyDescent="0.25">
      <c r="A1137" s="269"/>
      <c r="B1137" s="537" t="s">
        <v>1987</v>
      </c>
      <c r="C1137" s="538" t="s">
        <v>3589</v>
      </c>
      <c r="D1137" s="266" t="s">
        <v>152</v>
      </c>
      <c r="E1137" s="310">
        <v>5527</v>
      </c>
      <c r="F1137" s="39">
        <v>41807</v>
      </c>
      <c r="G1137" s="52">
        <v>5527</v>
      </c>
      <c r="H1137" s="322">
        <f t="shared" si="18"/>
        <v>0</v>
      </c>
      <c r="I1137" s="266" t="s">
        <v>27</v>
      </c>
    </row>
    <row r="1138" spans="1:9" ht="15.75" x14ac:dyDescent="0.25">
      <c r="A1138" s="269"/>
      <c r="B1138" s="537" t="s">
        <v>1988</v>
      </c>
      <c r="C1138" s="538" t="s">
        <v>3589</v>
      </c>
      <c r="D1138" s="266" t="s">
        <v>189</v>
      </c>
      <c r="E1138" s="310">
        <v>16792</v>
      </c>
      <c r="F1138" s="39">
        <v>41806</v>
      </c>
      <c r="G1138" s="52">
        <v>16792</v>
      </c>
      <c r="H1138" s="322">
        <f t="shared" si="18"/>
        <v>0</v>
      </c>
      <c r="I1138" s="266" t="s">
        <v>217</v>
      </c>
    </row>
    <row r="1139" spans="1:9" ht="15.75" x14ac:dyDescent="0.25">
      <c r="A1139" s="269"/>
      <c r="B1139" s="537" t="s">
        <v>1990</v>
      </c>
      <c r="C1139" s="538" t="s">
        <v>3589</v>
      </c>
      <c r="D1139" s="266" t="s">
        <v>429</v>
      </c>
      <c r="E1139" s="310">
        <v>16180</v>
      </c>
      <c r="F1139" s="55" t="s">
        <v>3626</v>
      </c>
      <c r="G1139" s="52">
        <v>16180</v>
      </c>
      <c r="H1139" s="322">
        <f t="shared" si="18"/>
        <v>0</v>
      </c>
      <c r="I1139" s="266" t="s">
        <v>27</v>
      </c>
    </row>
    <row r="1140" spans="1:9" ht="15.75" x14ac:dyDescent="0.25">
      <c r="A1140" s="269"/>
      <c r="B1140" s="537" t="s">
        <v>1991</v>
      </c>
      <c r="C1140" s="538" t="s">
        <v>3589</v>
      </c>
      <c r="D1140" s="273" t="s">
        <v>3129</v>
      </c>
      <c r="E1140" s="318">
        <v>0</v>
      </c>
      <c r="F1140" s="39"/>
      <c r="G1140" s="52"/>
      <c r="H1140" s="322">
        <f t="shared" si="18"/>
        <v>0</v>
      </c>
      <c r="I1140" s="266" t="s">
        <v>513</v>
      </c>
    </row>
    <row r="1141" spans="1:9" ht="15.75" x14ac:dyDescent="0.25">
      <c r="A1141" s="269"/>
      <c r="B1141" s="537" t="s">
        <v>1993</v>
      </c>
      <c r="C1141" s="538" t="s">
        <v>3589</v>
      </c>
      <c r="D1141" s="266" t="s">
        <v>137</v>
      </c>
      <c r="E1141" s="310">
        <v>8700.5</v>
      </c>
      <c r="F1141" s="42" t="s">
        <v>3765</v>
      </c>
      <c r="G1141" s="52">
        <v>8700.5</v>
      </c>
      <c r="H1141" s="322">
        <f t="shared" si="18"/>
        <v>0</v>
      </c>
      <c r="I1141" s="266" t="s">
        <v>217</v>
      </c>
    </row>
    <row r="1142" spans="1:9" ht="15.75" x14ac:dyDescent="0.25">
      <c r="A1142" s="269"/>
      <c r="B1142" s="537" t="s">
        <v>1994</v>
      </c>
      <c r="C1142" s="538" t="s">
        <v>3589</v>
      </c>
      <c r="D1142" s="266" t="s">
        <v>16</v>
      </c>
      <c r="E1142" s="310">
        <v>48640.5</v>
      </c>
      <c r="F1142" s="39">
        <v>41816</v>
      </c>
      <c r="G1142" s="52">
        <v>48640.5</v>
      </c>
      <c r="H1142" s="322">
        <f t="shared" si="18"/>
        <v>0</v>
      </c>
      <c r="I1142" s="266" t="s">
        <v>21</v>
      </c>
    </row>
    <row r="1143" spans="1:9" ht="15.75" x14ac:dyDescent="0.25">
      <c r="A1143" s="269"/>
      <c r="B1143" s="537" t="s">
        <v>1995</v>
      </c>
      <c r="C1143" s="538" t="s">
        <v>3589</v>
      </c>
      <c r="D1143" s="20" t="s">
        <v>3155</v>
      </c>
      <c r="E1143" s="315">
        <v>4314.5</v>
      </c>
      <c r="F1143" s="535" t="s">
        <v>3728</v>
      </c>
      <c r="G1143" s="52">
        <v>4314.5</v>
      </c>
      <c r="H1143" s="322">
        <f t="shared" si="18"/>
        <v>0</v>
      </c>
      <c r="I1143" s="20"/>
    </row>
    <row r="1144" spans="1:9" ht="15.75" x14ac:dyDescent="0.25">
      <c r="A1144" s="269"/>
      <c r="B1144" s="537" t="s">
        <v>1998</v>
      </c>
      <c r="C1144" s="538" t="s">
        <v>3589</v>
      </c>
      <c r="D1144" s="266" t="s">
        <v>137</v>
      </c>
      <c r="E1144" s="310">
        <v>3543.5</v>
      </c>
      <c r="F1144" s="43" t="s">
        <v>3769</v>
      </c>
      <c r="G1144" s="52">
        <v>3543.5</v>
      </c>
      <c r="H1144" s="322">
        <f t="shared" si="18"/>
        <v>0</v>
      </c>
      <c r="I1144" s="266"/>
    </row>
    <row r="1145" spans="1:9" ht="15.75" x14ac:dyDescent="0.25">
      <c r="A1145" s="269"/>
      <c r="B1145" s="537" t="s">
        <v>1999</v>
      </c>
      <c r="C1145" s="538" t="s">
        <v>3589</v>
      </c>
      <c r="D1145" s="266" t="s">
        <v>74</v>
      </c>
      <c r="E1145" s="310">
        <v>725</v>
      </c>
      <c r="F1145" s="39">
        <v>41806</v>
      </c>
      <c r="G1145" s="52">
        <v>725</v>
      </c>
      <c r="H1145" s="322">
        <f t="shared" si="18"/>
        <v>0</v>
      </c>
      <c r="I1145" s="266"/>
    </row>
    <row r="1146" spans="1:9" ht="15.75" x14ac:dyDescent="0.25">
      <c r="A1146" s="269"/>
      <c r="B1146" s="537" t="s">
        <v>2000</v>
      </c>
      <c r="C1146" s="538" t="s">
        <v>3589</v>
      </c>
      <c r="D1146" s="266" t="s">
        <v>3498</v>
      </c>
      <c r="E1146" s="310">
        <v>1865</v>
      </c>
      <c r="F1146" s="39">
        <v>41806</v>
      </c>
      <c r="G1146" s="52">
        <v>1865</v>
      </c>
      <c r="H1146" s="322">
        <f t="shared" si="18"/>
        <v>0</v>
      </c>
      <c r="I1146" s="266"/>
    </row>
    <row r="1147" spans="1:9" ht="15.75" x14ac:dyDescent="0.25">
      <c r="A1147" s="269"/>
      <c r="B1147" s="537" t="s">
        <v>2001</v>
      </c>
      <c r="C1147" s="538" t="s">
        <v>3589</v>
      </c>
      <c r="D1147" s="266" t="s">
        <v>8</v>
      </c>
      <c r="E1147" s="310">
        <v>1995</v>
      </c>
      <c r="F1147" s="39">
        <v>41806</v>
      </c>
      <c r="G1147" s="52">
        <v>1995</v>
      </c>
      <c r="H1147" s="322">
        <f t="shared" si="18"/>
        <v>0</v>
      </c>
      <c r="I1147" s="266"/>
    </row>
    <row r="1148" spans="1:9" ht="15.75" x14ac:dyDescent="0.25">
      <c r="A1148" s="269"/>
      <c r="B1148" s="537" t="s">
        <v>2002</v>
      </c>
      <c r="C1148" s="538" t="s">
        <v>3589</v>
      </c>
      <c r="D1148" s="266" t="s">
        <v>115</v>
      </c>
      <c r="E1148" s="310">
        <v>228</v>
      </c>
      <c r="F1148" s="39">
        <v>41806</v>
      </c>
      <c r="G1148" s="52">
        <v>228</v>
      </c>
      <c r="H1148" s="322">
        <f t="shared" si="18"/>
        <v>0</v>
      </c>
      <c r="I1148" s="266"/>
    </row>
    <row r="1149" spans="1:9" ht="15.75" x14ac:dyDescent="0.25">
      <c r="A1149" s="269"/>
      <c r="B1149" s="537" t="s">
        <v>2003</v>
      </c>
      <c r="C1149" s="538" t="s">
        <v>3589</v>
      </c>
      <c r="D1149" s="266" t="s">
        <v>160</v>
      </c>
      <c r="E1149" s="310">
        <v>146231</v>
      </c>
      <c r="F1149" s="535" t="s">
        <v>3627</v>
      </c>
      <c r="G1149" s="52">
        <v>146231</v>
      </c>
      <c r="H1149" s="322">
        <f t="shared" si="18"/>
        <v>0</v>
      </c>
      <c r="I1149" s="266" t="s">
        <v>162</v>
      </c>
    </row>
    <row r="1150" spans="1:9" ht="15.75" x14ac:dyDescent="0.25">
      <c r="A1150" s="269"/>
      <c r="B1150" s="537" t="s">
        <v>2004</v>
      </c>
      <c r="C1150" s="538" t="s">
        <v>3589</v>
      </c>
      <c r="D1150" s="266" t="s">
        <v>152</v>
      </c>
      <c r="E1150" s="310">
        <v>5509</v>
      </c>
      <c r="F1150" s="39">
        <v>41806</v>
      </c>
      <c r="G1150" s="52">
        <v>5509</v>
      </c>
      <c r="H1150" s="322">
        <f t="shared" si="18"/>
        <v>0</v>
      </c>
      <c r="I1150" s="266"/>
    </row>
    <row r="1151" spans="1:9" ht="15.75" x14ac:dyDescent="0.25">
      <c r="A1151" s="269"/>
      <c r="B1151" s="537" t="s">
        <v>2005</v>
      </c>
      <c r="C1151" s="538" t="s">
        <v>3589</v>
      </c>
      <c r="D1151" s="266" t="s">
        <v>169</v>
      </c>
      <c r="E1151" s="310">
        <v>8782</v>
      </c>
      <c r="F1151" s="39">
        <v>41808</v>
      </c>
      <c r="G1151" s="64">
        <v>8782</v>
      </c>
      <c r="H1151" s="322">
        <f t="shared" si="18"/>
        <v>0</v>
      </c>
      <c r="I1151" s="266" t="s">
        <v>162</v>
      </c>
    </row>
    <row r="1152" spans="1:9" ht="15.75" x14ac:dyDescent="0.25">
      <c r="A1152" s="269"/>
      <c r="B1152" s="537" t="s">
        <v>2007</v>
      </c>
      <c r="C1152" s="538" t="s">
        <v>3589</v>
      </c>
      <c r="D1152" s="266" t="s">
        <v>269</v>
      </c>
      <c r="E1152" s="310">
        <v>3490</v>
      </c>
      <c r="F1152" s="39">
        <v>41808</v>
      </c>
      <c r="G1152" s="64">
        <v>3490</v>
      </c>
      <c r="H1152" s="322">
        <f t="shared" si="18"/>
        <v>0</v>
      </c>
      <c r="I1152" s="266" t="s">
        <v>162</v>
      </c>
    </row>
    <row r="1153" spans="1:9" ht="15.75" x14ac:dyDescent="0.25">
      <c r="A1153" s="269"/>
      <c r="B1153" s="537" t="s">
        <v>2009</v>
      </c>
      <c r="C1153" s="538" t="s">
        <v>3589</v>
      </c>
      <c r="D1153" s="266" t="s">
        <v>163</v>
      </c>
      <c r="E1153" s="310">
        <v>16687</v>
      </c>
      <c r="F1153" s="39">
        <v>41808</v>
      </c>
      <c r="G1153" s="64">
        <v>16687</v>
      </c>
      <c r="H1153" s="322">
        <f t="shared" si="18"/>
        <v>0</v>
      </c>
      <c r="I1153" s="266" t="s">
        <v>162</v>
      </c>
    </row>
    <row r="1154" spans="1:9" ht="15.75" x14ac:dyDescent="0.25">
      <c r="A1154" s="269"/>
      <c r="B1154" s="537" t="s">
        <v>2010</v>
      </c>
      <c r="C1154" s="538" t="s">
        <v>3589</v>
      </c>
      <c r="D1154" s="266" t="s">
        <v>3628</v>
      </c>
      <c r="E1154" s="310">
        <v>11988</v>
      </c>
      <c r="F1154" s="39">
        <v>41808</v>
      </c>
      <c r="G1154" s="64">
        <v>11988</v>
      </c>
      <c r="H1154" s="322">
        <f t="shared" si="18"/>
        <v>0</v>
      </c>
      <c r="I1154" s="266" t="s">
        <v>162</v>
      </c>
    </row>
    <row r="1155" spans="1:9" ht="15.75" x14ac:dyDescent="0.25">
      <c r="A1155" s="269">
        <v>41807</v>
      </c>
      <c r="B1155" s="537" t="s">
        <v>2012</v>
      </c>
      <c r="C1155" s="538" t="s">
        <v>3589</v>
      </c>
      <c r="D1155" s="266" t="s">
        <v>358</v>
      </c>
      <c r="E1155" s="310">
        <v>45247</v>
      </c>
      <c r="F1155" s="39">
        <v>41808</v>
      </c>
      <c r="G1155" s="64">
        <v>45247</v>
      </c>
      <c r="H1155" s="322">
        <f t="shared" si="18"/>
        <v>0</v>
      </c>
      <c r="I1155" s="266" t="s">
        <v>162</v>
      </c>
    </row>
    <row r="1156" spans="1:9" ht="15.75" x14ac:dyDescent="0.25">
      <c r="A1156" s="269"/>
      <c r="B1156" s="537" t="s">
        <v>2014</v>
      </c>
      <c r="C1156" s="538" t="s">
        <v>3589</v>
      </c>
      <c r="D1156" s="266" t="s">
        <v>175</v>
      </c>
      <c r="E1156" s="310">
        <v>21453.5</v>
      </c>
      <c r="F1156" s="39">
        <v>41808</v>
      </c>
      <c r="G1156" s="64">
        <v>21453.5</v>
      </c>
      <c r="H1156" s="322">
        <f t="shared" si="18"/>
        <v>0</v>
      </c>
      <c r="I1156" s="66" t="s">
        <v>162</v>
      </c>
    </row>
    <row r="1157" spans="1:9" ht="15.75" x14ac:dyDescent="0.25">
      <c r="A1157" s="269"/>
      <c r="B1157" s="537" t="s">
        <v>2015</v>
      </c>
      <c r="C1157" s="538" t="s">
        <v>3589</v>
      </c>
      <c r="D1157" s="266" t="s">
        <v>370</v>
      </c>
      <c r="E1157" s="310">
        <v>12707</v>
      </c>
      <c r="F1157" s="39">
        <v>41808</v>
      </c>
      <c r="G1157" s="64">
        <v>12707</v>
      </c>
      <c r="H1157" s="322">
        <f t="shared" si="18"/>
        <v>0</v>
      </c>
      <c r="I1157" s="266" t="s">
        <v>162</v>
      </c>
    </row>
    <row r="1158" spans="1:9" ht="15.75" x14ac:dyDescent="0.25">
      <c r="A1158" s="269"/>
      <c r="B1158" s="537" t="s">
        <v>2016</v>
      </c>
      <c r="C1158" s="538" t="s">
        <v>3589</v>
      </c>
      <c r="D1158" s="266" t="s">
        <v>168</v>
      </c>
      <c r="E1158" s="310">
        <v>23971</v>
      </c>
      <c r="F1158" s="39">
        <v>41808</v>
      </c>
      <c r="G1158" s="64">
        <v>23971</v>
      </c>
      <c r="H1158" s="322">
        <f t="shared" si="18"/>
        <v>0</v>
      </c>
      <c r="I1158" s="266" t="s">
        <v>162</v>
      </c>
    </row>
    <row r="1159" spans="1:9" ht="15.75" x14ac:dyDescent="0.25">
      <c r="A1159" s="269"/>
      <c r="B1159" s="537" t="s">
        <v>2018</v>
      </c>
      <c r="C1159" s="538" t="s">
        <v>3589</v>
      </c>
      <c r="D1159" s="266" t="s">
        <v>250</v>
      </c>
      <c r="E1159" s="310">
        <v>13263</v>
      </c>
      <c r="F1159" s="39">
        <v>41808</v>
      </c>
      <c r="G1159" s="64">
        <v>13263</v>
      </c>
      <c r="H1159" s="322">
        <f t="shared" ref="H1159:H1222" si="19">E1159-G1159</f>
        <v>0</v>
      </c>
      <c r="I1159" s="266" t="s">
        <v>162</v>
      </c>
    </row>
    <row r="1160" spans="1:9" ht="15.75" x14ac:dyDescent="0.25">
      <c r="A1160" s="269"/>
      <c r="B1160" s="537" t="s">
        <v>2020</v>
      </c>
      <c r="C1160" s="538" t="s">
        <v>3589</v>
      </c>
      <c r="D1160" s="266" t="s">
        <v>434</v>
      </c>
      <c r="E1160" s="310">
        <v>3690</v>
      </c>
      <c r="F1160" s="39">
        <v>41809</v>
      </c>
      <c r="G1160" s="52">
        <v>3690</v>
      </c>
      <c r="H1160" s="322">
        <f t="shared" si="19"/>
        <v>0</v>
      </c>
      <c r="I1160" s="66"/>
    </row>
    <row r="1161" spans="1:9" ht="15.75" x14ac:dyDescent="0.25">
      <c r="A1161" s="269"/>
      <c r="B1161" s="537" t="s">
        <v>2022</v>
      </c>
      <c r="C1161" s="538" t="s">
        <v>3589</v>
      </c>
      <c r="D1161" s="266" t="s">
        <v>172</v>
      </c>
      <c r="E1161" s="310">
        <v>8769.4</v>
      </c>
      <c r="F1161" s="39">
        <v>41808</v>
      </c>
      <c r="G1161" s="64">
        <v>8769.4</v>
      </c>
      <c r="H1161" s="322">
        <f t="shared" si="19"/>
        <v>0</v>
      </c>
      <c r="I1161" s="266" t="s">
        <v>162</v>
      </c>
    </row>
    <row r="1162" spans="1:9" ht="15.75" x14ac:dyDescent="0.25">
      <c r="A1162" s="269"/>
      <c r="B1162" s="537" t="s">
        <v>2023</v>
      </c>
      <c r="C1162" s="538" t="s">
        <v>3589</v>
      </c>
      <c r="D1162" s="266" t="s">
        <v>546</v>
      </c>
      <c r="E1162" s="310">
        <v>3645</v>
      </c>
      <c r="F1162" s="39">
        <v>41808</v>
      </c>
      <c r="G1162" s="64">
        <v>3645</v>
      </c>
      <c r="H1162" s="322">
        <f t="shared" si="19"/>
        <v>0</v>
      </c>
      <c r="I1162" s="266" t="s">
        <v>162</v>
      </c>
    </row>
    <row r="1163" spans="1:9" ht="15.75" x14ac:dyDescent="0.25">
      <c r="A1163" s="269"/>
      <c r="B1163" s="537" t="s">
        <v>2026</v>
      </c>
      <c r="C1163" s="538" t="s">
        <v>3589</v>
      </c>
      <c r="D1163" s="266" t="s">
        <v>269</v>
      </c>
      <c r="E1163" s="310">
        <v>3117.5</v>
      </c>
      <c r="F1163" s="39">
        <v>41807</v>
      </c>
      <c r="G1163" s="52">
        <v>3117.5</v>
      </c>
      <c r="H1163" s="322">
        <f t="shared" si="19"/>
        <v>0</v>
      </c>
      <c r="I1163" s="266"/>
    </row>
    <row r="1164" spans="1:9" ht="15.75" x14ac:dyDescent="0.25">
      <c r="A1164" s="269"/>
      <c r="B1164" s="537" t="s">
        <v>2028</v>
      </c>
      <c r="C1164" s="538" t="s">
        <v>3589</v>
      </c>
      <c r="D1164" s="266" t="s">
        <v>106</v>
      </c>
      <c r="E1164" s="310">
        <v>23395</v>
      </c>
      <c r="F1164" s="39">
        <v>41816</v>
      </c>
      <c r="G1164" s="52">
        <v>23395</v>
      </c>
      <c r="H1164" s="322">
        <f t="shared" si="19"/>
        <v>0</v>
      </c>
      <c r="I1164" s="266"/>
    </row>
    <row r="1165" spans="1:9" ht="15.75" x14ac:dyDescent="0.25">
      <c r="A1165" s="269"/>
      <c r="B1165" s="537" t="s">
        <v>2030</v>
      </c>
      <c r="C1165" s="538" t="s">
        <v>3589</v>
      </c>
      <c r="D1165" s="266" t="s">
        <v>106</v>
      </c>
      <c r="E1165" s="310">
        <v>16215.5</v>
      </c>
      <c r="F1165" s="39">
        <v>41816</v>
      </c>
      <c r="G1165" s="52">
        <v>16215.5</v>
      </c>
      <c r="H1165" s="322">
        <f t="shared" si="19"/>
        <v>0</v>
      </c>
      <c r="I1165" s="266" t="s">
        <v>30</v>
      </c>
    </row>
    <row r="1166" spans="1:9" ht="15.75" x14ac:dyDescent="0.25">
      <c r="A1166" s="269"/>
      <c r="B1166" s="537" t="s">
        <v>2031</v>
      </c>
      <c r="C1166" s="538" t="s">
        <v>3589</v>
      </c>
      <c r="D1166" s="266" t="s">
        <v>23</v>
      </c>
      <c r="E1166" s="310">
        <v>1152</v>
      </c>
      <c r="F1166" s="39">
        <v>41807</v>
      </c>
      <c r="G1166" s="52">
        <v>1152</v>
      </c>
      <c r="H1166" s="322">
        <f t="shared" si="19"/>
        <v>0</v>
      </c>
      <c r="I1166" s="266"/>
    </row>
    <row r="1167" spans="1:9" ht="15.75" x14ac:dyDescent="0.25">
      <c r="A1167" s="269"/>
      <c r="B1167" s="537" t="s">
        <v>2032</v>
      </c>
      <c r="C1167" s="538" t="s">
        <v>3589</v>
      </c>
      <c r="D1167" s="266" t="s">
        <v>260</v>
      </c>
      <c r="E1167" s="310">
        <v>1800</v>
      </c>
      <c r="F1167" s="39">
        <v>41807</v>
      </c>
      <c r="G1167" s="52">
        <v>1800</v>
      </c>
      <c r="H1167" s="322">
        <f t="shared" si="19"/>
        <v>0</v>
      </c>
      <c r="I1167" s="266" t="s">
        <v>544</v>
      </c>
    </row>
    <row r="1168" spans="1:9" ht="15.75" x14ac:dyDescent="0.25">
      <c r="A1168" s="269"/>
      <c r="B1168" s="537" t="s">
        <v>2033</v>
      </c>
      <c r="C1168" s="538" t="s">
        <v>3589</v>
      </c>
      <c r="D1168" s="266" t="s">
        <v>152</v>
      </c>
      <c r="E1168" s="310">
        <v>14410</v>
      </c>
      <c r="F1168" s="39">
        <v>41807</v>
      </c>
      <c r="G1168" s="52">
        <v>14410</v>
      </c>
      <c r="H1168" s="322">
        <f t="shared" si="19"/>
        <v>0</v>
      </c>
      <c r="I1168" s="266"/>
    </row>
    <row r="1169" spans="1:9" ht="15.75" x14ac:dyDescent="0.25">
      <c r="A1169" s="269"/>
      <c r="B1169" s="537" t="s">
        <v>2035</v>
      </c>
      <c r="C1169" s="538" t="s">
        <v>3589</v>
      </c>
      <c r="D1169" s="266" t="s">
        <v>28</v>
      </c>
      <c r="E1169" s="310">
        <v>6453.5</v>
      </c>
      <c r="F1169" s="39">
        <v>41807</v>
      </c>
      <c r="G1169" s="52">
        <v>6453.5</v>
      </c>
      <c r="H1169" s="322">
        <f t="shared" si="19"/>
        <v>0</v>
      </c>
      <c r="I1169" s="266"/>
    </row>
    <row r="1170" spans="1:9" ht="15.75" x14ac:dyDescent="0.25">
      <c r="A1170" s="269"/>
      <c r="B1170" s="537" t="s">
        <v>2036</v>
      </c>
      <c r="C1170" s="538" t="s">
        <v>3589</v>
      </c>
      <c r="D1170" s="266" t="s">
        <v>14</v>
      </c>
      <c r="E1170" s="310">
        <v>2012</v>
      </c>
      <c r="F1170" s="39">
        <v>41807</v>
      </c>
      <c r="G1170" s="52">
        <v>2012</v>
      </c>
      <c r="H1170" s="322">
        <f t="shared" si="19"/>
        <v>0</v>
      </c>
      <c r="I1170" s="266"/>
    </row>
    <row r="1171" spans="1:9" ht="15.75" x14ac:dyDescent="0.25">
      <c r="A1171" s="269"/>
      <c r="B1171" s="537" t="s">
        <v>2037</v>
      </c>
      <c r="C1171" s="538" t="s">
        <v>3589</v>
      </c>
      <c r="D1171" s="266" t="s">
        <v>123</v>
      </c>
      <c r="E1171" s="310">
        <v>8067</v>
      </c>
      <c r="F1171" s="43" t="s">
        <v>3790</v>
      </c>
      <c r="G1171" s="52">
        <v>8067</v>
      </c>
      <c r="H1171" s="322">
        <f t="shared" si="19"/>
        <v>0</v>
      </c>
      <c r="I1171" s="266"/>
    </row>
    <row r="1172" spans="1:9" ht="15.75" x14ac:dyDescent="0.25">
      <c r="A1172" s="269"/>
      <c r="B1172" s="537" t="s">
        <v>2038</v>
      </c>
      <c r="C1172" s="538" t="s">
        <v>3589</v>
      </c>
      <c r="D1172" s="266" t="s">
        <v>374</v>
      </c>
      <c r="E1172" s="310">
        <v>17290</v>
      </c>
      <c r="F1172" s="39">
        <v>41807</v>
      </c>
      <c r="G1172" s="52">
        <v>17290</v>
      </c>
      <c r="H1172" s="322">
        <f t="shared" si="19"/>
        <v>0</v>
      </c>
      <c r="I1172" s="266"/>
    </row>
    <row r="1173" spans="1:9" ht="15.75" x14ac:dyDescent="0.25">
      <c r="A1173" s="269"/>
      <c r="B1173" s="537" t="s">
        <v>2039</v>
      </c>
      <c r="C1173" s="538" t="s">
        <v>3589</v>
      </c>
      <c r="D1173" s="266" t="s">
        <v>134</v>
      </c>
      <c r="E1173" s="310">
        <v>3715.5</v>
      </c>
      <c r="F1173" s="39">
        <v>41807</v>
      </c>
      <c r="G1173" s="52">
        <v>3715.5</v>
      </c>
      <c r="H1173" s="322">
        <f t="shared" si="19"/>
        <v>0</v>
      </c>
      <c r="I1173" s="266" t="s">
        <v>65</v>
      </c>
    </row>
    <row r="1174" spans="1:9" ht="15.75" x14ac:dyDescent="0.25">
      <c r="A1174" s="269"/>
      <c r="B1174" s="537" t="s">
        <v>2040</v>
      </c>
      <c r="C1174" s="538" t="s">
        <v>3589</v>
      </c>
      <c r="D1174" s="266" t="s">
        <v>55</v>
      </c>
      <c r="E1174" s="310">
        <v>10195</v>
      </c>
      <c r="F1174" s="39">
        <v>41807</v>
      </c>
      <c r="G1174" s="52">
        <v>10195</v>
      </c>
      <c r="H1174" s="322">
        <f t="shared" si="19"/>
        <v>0</v>
      </c>
      <c r="I1174" s="266"/>
    </row>
    <row r="1175" spans="1:9" ht="15.75" x14ac:dyDescent="0.25">
      <c r="A1175" s="269"/>
      <c r="B1175" s="537" t="s">
        <v>2042</v>
      </c>
      <c r="C1175" s="538" t="s">
        <v>3589</v>
      </c>
      <c r="D1175" s="266" t="s">
        <v>180</v>
      </c>
      <c r="E1175" s="310">
        <v>13071</v>
      </c>
      <c r="F1175" s="39">
        <v>41807</v>
      </c>
      <c r="G1175" s="52">
        <v>13071</v>
      </c>
      <c r="H1175" s="322">
        <f t="shared" si="19"/>
        <v>0</v>
      </c>
      <c r="I1175" s="266" t="s">
        <v>65</v>
      </c>
    </row>
    <row r="1176" spans="1:9" ht="15.75" x14ac:dyDescent="0.25">
      <c r="A1176" s="269"/>
      <c r="B1176" s="537" t="s">
        <v>2043</v>
      </c>
      <c r="C1176" s="538" t="s">
        <v>3589</v>
      </c>
      <c r="D1176" s="266" t="s">
        <v>11</v>
      </c>
      <c r="E1176" s="310">
        <v>28195</v>
      </c>
      <c r="F1176" s="536"/>
      <c r="G1176" s="506"/>
      <c r="H1176" s="322">
        <f t="shared" si="19"/>
        <v>28195</v>
      </c>
      <c r="I1176" s="266" t="s">
        <v>65</v>
      </c>
    </row>
    <row r="1177" spans="1:9" ht="15.75" x14ac:dyDescent="0.25">
      <c r="A1177" s="269"/>
      <c r="B1177" s="537" t="s">
        <v>2044</v>
      </c>
      <c r="C1177" s="538" t="s">
        <v>3589</v>
      </c>
      <c r="D1177" s="266" t="s">
        <v>34</v>
      </c>
      <c r="E1177" s="310">
        <v>2587</v>
      </c>
      <c r="F1177" s="39">
        <v>41807</v>
      </c>
      <c r="G1177" s="52">
        <v>2587</v>
      </c>
      <c r="H1177" s="322">
        <f t="shared" si="19"/>
        <v>0</v>
      </c>
      <c r="I1177" s="266" t="s">
        <v>12</v>
      </c>
    </row>
    <row r="1178" spans="1:9" ht="15.75" x14ac:dyDescent="0.25">
      <c r="A1178" s="269"/>
      <c r="B1178" s="537" t="s">
        <v>2045</v>
      </c>
      <c r="C1178" s="538" t="s">
        <v>3589</v>
      </c>
      <c r="D1178" s="266" t="s">
        <v>57</v>
      </c>
      <c r="E1178" s="310">
        <v>885</v>
      </c>
      <c r="F1178" s="39">
        <v>41807</v>
      </c>
      <c r="G1178" s="52">
        <v>885</v>
      </c>
      <c r="H1178" s="322">
        <f t="shared" si="19"/>
        <v>0</v>
      </c>
      <c r="I1178" s="266" t="s">
        <v>12</v>
      </c>
    </row>
    <row r="1179" spans="1:9" ht="15.75" x14ac:dyDescent="0.25">
      <c r="A1179" s="269"/>
      <c r="B1179" s="537" t="s">
        <v>2046</v>
      </c>
      <c r="C1179" s="538" t="s">
        <v>3589</v>
      </c>
      <c r="D1179" s="266" t="s">
        <v>47</v>
      </c>
      <c r="E1179" s="310">
        <v>3400</v>
      </c>
      <c r="F1179" s="39">
        <v>41807</v>
      </c>
      <c r="G1179" s="52">
        <v>3400</v>
      </c>
      <c r="H1179" s="322">
        <f t="shared" si="19"/>
        <v>0</v>
      </c>
      <c r="I1179" s="266" t="s">
        <v>12</v>
      </c>
    </row>
    <row r="1180" spans="1:9" ht="15.75" x14ac:dyDescent="0.25">
      <c r="A1180" s="269"/>
      <c r="B1180" s="537" t="s">
        <v>2047</v>
      </c>
      <c r="C1180" s="538" t="s">
        <v>3589</v>
      </c>
      <c r="D1180" s="266" t="s">
        <v>11</v>
      </c>
      <c r="E1180" s="310">
        <v>2660</v>
      </c>
      <c r="F1180" s="536"/>
      <c r="G1180" s="506"/>
      <c r="H1180" s="322">
        <f t="shared" si="19"/>
        <v>2660</v>
      </c>
      <c r="I1180" s="266" t="s">
        <v>65</v>
      </c>
    </row>
    <row r="1181" spans="1:9" ht="15.75" x14ac:dyDescent="0.25">
      <c r="A1181" s="269"/>
      <c r="B1181" s="537" t="s">
        <v>2048</v>
      </c>
      <c r="C1181" s="538" t="s">
        <v>3589</v>
      </c>
      <c r="D1181" s="266" t="s">
        <v>74</v>
      </c>
      <c r="E1181" s="310">
        <v>1879.5</v>
      </c>
      <c r="F1181" s="39">
        <v>41807</v>
      </c>
      <c r="G1181" s="52">
        <v>1879.5</v>
      </c>
      <c r="H1181" s="322">
        <f t="shared" si="19"/>
        <v>0</v>
      </c>
      <c r="I1181" s="266"/>
    </row>
    <row r="1182" spans="1:9" ht="15.75" x14ac:dyDescent="0.25">
      <c r="A1182" s="269"/>
      <c r="B1182" s="537" t="s">
        <v>2050</v>
      </c>
      <c r="C1182" s="538" t="s">
        <v>3589</v>
      </c>
      <c r="D1182" s="266" t="s">
        <v>29</v>
      </c>
      <c r="E1182" s="310">
        <v>2930</v>
      </c>
      <c r="F1182" s="39">
        <v>41807</v>
      </c>
      <c r="G1182" s="52">
        <v>2930</v>
      </c>
      <c r="H1182" s="322">
        <f t="shared" si="19"/>
        <v>0</v>
      </c>
      <c r="I1182" s="266" t="s">
        <v>12</v>
      </c>
    </row>
    <row r="1183" spans="1:9" ht="15.75" x14ac:dyDescent="0.25">
      <c r="A1183" s="269"/>
      <c r="B1183" s="537" t="s">
        <v>2051</v>
      </c>
      <c r="C1183" s="538" t="s">
        <v>3589</v>
      </c>
      <c r="D1183" s="266" t="s">
        <v>55</v>
      </c>
      <c r="E1183" s="310">
        <v>3037</v>
      </c>
      <c r="F1183" s="39">
        <v>41807</v>
      </c>
      <c r="G1183" s="52">
        <v>3037</v>
      </c>
      <c r="H1183" s="322">
        <f t="shared" si="19"/>
        <v>0</v>
      </c>
      <c r="I1183" s="266" t="s">
        <v>21</v>
      </c>
    </row>
    <row r="1184" spans="1:9" ht="15.75" x14ac:dyDescent="0.25">
      <c r="A1184" s="269"/>
      <c r="B1184" s="537" t="s">
        <v>2052</v>
      </c>
      <c r="C1184" s="538" t="s">
        <v>3589</v>
      </c>
      <c r="D1184" s="266" t="s">
        <v>35</v>
      </c>
      <c r="E1184" s="310">
        <v>2652</v>
      </c>
      <c r="F1184" s="39">
        <v>41808</v>
      </c>
      <c r="G1184" s="52">
        <v>2652</v>
      </c>
      <c r="H1184" s="322">
        <f t="shared" si="19"/>
        <v>0</v>
      </c>
      <c r="I1184" s="266" t="s">
        <v>12</v>
      </c>
    </row>
    <row r="1185" spans="1:9" ht="15.75" x14ac:dyDescent="0.25">
      <c r="A1185" s="269"/>
      <c r="B1185" s="537" t="s">
        <v>2054</v>
      </c>
      <c r="C1185" s="538" t="s">
        <v>3589</v>
      </c>
      <c r="D1185" s="266" t="s">
        <v>41</v>
      </c>
      <c r="E1185" s="310">
        <v>13987</v>
      </c>
      <c r="F1185" s="39">
        <v>41807</v>
      </c>
      <c r="G1185" s="52">
        <v>13987</v>
      </c>
      <c r="H1185" s="322">
        <f t="shared" si="19"/>
        <v>0</v>
      </c>
      <c r="I1185" s="266" t="s">
        <v>12</v>
      </c>
    </row>
    <row r="1186" spans="1:9" ht="15.75" x14ac:dyDescent="0.25">
      <c r="A1186" s="269"/>
      <c r="B1186" s="537" t="s">
        <v>2055</v>
      </c>
      <c r="C1186" s="538" t="s">
        <v>3589</v>
      </c>
      <c r="D1186" s="266" t="s">
        <v>886</v>
      </c>
      <c r="E1186" s="310">
        <v>5640.5</v>
      </c>
      <c r="F1186" s="39">
        <v>41807</v>
      </c>
      <c r="G1186" s="52">
        <v>5640.5</v>
      </c>
      <c r="H1186" s="322">
        <f t="shared" si="19"/>
        <v>0</v>
      </c>
      <c r="I1186" s="266" t="s">
        <v>21</v>
      </c>
    </row>
    <row r="1187" spans="1:9" ht="15.75" x14ac:dyDescent="0.25">
      <c r="A1187" s="269"/>
      <c r="B1187" s="537" t="s">
        <v>2056</v>
      </c>
      <c r="C1187" s="538" t="s">
        <v>3589</v>
      </c>
      <c r="D1187" s="266" t="s">
        <v>3245</v>
      </c>
      <c r="E1187" s="310">
        <v>11600</v>
      </c>
      <c r="F1187" s="55" t="s">
        <v>3629</v>
      </c>
      <c r="G1187" s="52">
        <v>11600</v>
      </c>
      <c r="H1187" s="322">
        <f t="shared" si="19"/>
        <v>0</v>
      </c>
      <c r="I1187" s="266" t="s">
        <v>65</v>
      </c>
    </row>
    <row r="1188" spans="1:9" ht="15.75" x14ac:dyDescent="0.25">
      <c r="A1188" s="269"/>
      <c r="B1188" s="537" t="s">
        <v>2057</v>
      </c>
      <c r="C1188" s="538" t="s">
        <v>3589</v>
      </c>
      <c r="D1188" s="266" t="s">
        <v>3630</v>
      </c>
      <c r="E1188" s="310">
        <v>1309</v>
      </c>
      <c r="F1188" s="39">
        <v>41807</v>
      </c>
      <c r="G1188" s="52">
        <v>1309</v>
      </c>
      <c r="H1188" s="322">
        <f t="shared" si="19"/>
        <v>0</v>
      </c>
      <c r="I1188" s="266"/>
    </row>
    <row r="1189" spans="1:9" ht="15.75" x14ac:dyDescent="0.25">
      <c r="A1189" s="269"/>
      <c r="B1189" s="537" t="s">
        <v>2058</v>
      </c>
      <c r="C1189" s="538" t="s">
        <v>3589</v>
      </c>
      <c r="D1189" s="266" t="s">
        <v>62</v>
      </c>
      <c r="E1189" s="310">
        <v>8096</v>
      </c>
      <c r="F1189" s="39">
        <v>41808</v>
      </c>
      <c r="G1189" s="52">
        <v>8096</v>
      </c>
      <c r="H1189" s="322">
        <f t="shared" si="19"/>
        <v>0</v>
      </c>
      <c r="I1189" s="266" t="s">
        <v>65</v>
      </c>
    </row>
    <row r="1190" spans="1:9" ht="15.75" x14ac:dyDescent="0.25">
      <c r="A1190" s="269"/>
      <c r="B1190" s="537" t="s">
        <v>2060</v>
      </c>
      <c r="C1190" s="538" t="s">
        <v>3589</v>
      </c>
      <c r="D1190" s="266" t="s">
        <v>1793</v>
      </c>
      <c r="E1190" s="310">
        <v>1150</v>
      </c>
      <c r="F1190" s="39">
        <v>41807</v>
      </c>
      <c r="G1190" s="52">
        <v>1150</v>
      </c>
      <c r="H1190" s="322">
        <f t="shared" si="19"/>
        <v>0</v>
      </c>
      <c r="I1190" s="266" t="s">
        <v>12</v>
      </c>
    </row>
    <row r="1191" spans="1:9" ht="15.75" x14ac:dyDescent="0.25">
      <c r="A1191" s="269"/>
      <c r="B1191" s="537" t="s">
        <v>2061</v>
      </c>
      <c r="C1191" s="538" t="s">
        <v>3589</v>
      </c>
      <c r="D1191" s="266" t="s">
        <v>2427</v>
      </c>
      <c r="E1191" s="310">
        <v>2555</v>
      </c>
      <c r="F1191" s="43" t="s">
        <v>3763</v>
      </c>
      <c r="G1191" s="52">
        <v>2555</v>
      </c>
      <c r="H1191" s="322">
        <f t="shared" si="19"/>
        <v>0</v>
      </c>
      <c r="I1191" s="266" t="s">
        <v>12</v>
      </c>
    </row>
    <row r="1192" spans="1:9" ht="15.75" x14ac:dyDescent="0.25">
      <c r="A1192" s="269"/>
      <c r="B1192" s="537" t="s">
        <v>2062</v>
      </c>
      <c r="C1192" s="538" t="s">
        <v>3589</v>
      </c>
      <c r="D1192" s="266" t="s">
        <v>3631</v>
      </c>
      <c r="E1192" s="310">
        <v>561</v>
      </c>
      <c r="F1192" s="39">
        <v>41807</v>
      </c>
      <c r="G1192" s="52">
        <v>561</v>
      </c>
      <c r="H1192" s="322">
        <f t="shared" si="19"/>
        <v>0</v>
      </c>
      <c r="I1192" s="266" t="s">
        <v>12</v>
      </c>
    </row>
    <row r="1193" spans="1:9" ht="15.75" x14ac:dyDescent="0.25">
      <c r="A1193" s="269"/>
      <c r="B1193" s="537" t="s">
        <v>2064</v>
      </c>
      <c r="C1193" s="538" t="s">
        <v>3589</v>
      </c>
      <c r="D1193" s="266" t="s">
        <v>52</v>
      </c>
      <c r="E1193" s="310">
        <v>3072</v>
      </c>
      <c r="F1193" s="39">
        <v>41807</v>
      </c>
      <c r="G1193" s="52">
        <v>3072</v>
      </c>
      <c r="H1193" s="322">
        <f t="shared" si="19"/>
        <v>0</v>
      </c>
      <c r="I1193" s="266" t="s">
        <v>21</v>
      </c>
    </row>
    <row r="1194" spans="1:9" ht="15.75" x14ac:dyDescent="0.25">
      <c r="A1194" s="269"/>
      <c r="B1194" s="537" t="s">
        <v>2065</v>
      </c>
      <c r="C1194" s="538" t="s">
        <v>3589</v>
      </c>
      <c r="D1194" s="266" t="s">
        <v>189</v>
      </c>
      <c r="E1194" s="310">
        <v>11785.5</v>
      </c>
      <c r="F1194" s="39">
        <v>41807</v>
      </c>
      <c r="G1194" s="52">
        <v>11785.5</v>
      </c>
      <c r="H1194" s="322">
        <f t="shared" si="19"/>
        <v>0</v>
      </c>
      <c r="I1194" s="266"/>
    </row>
    <row r="1195" spans="1:9" ht="15.75" x14ac:dyDescent="0.25">
      <c r="A1195" s="395"/>
      <c r="B1195" s="537" t="s">
        <v>2066</v>
      </c>
      <c r="C1195" s="538" t="s">
        <v>3589</v>
      </c>
      <c r="D1195" s="266" t="s">
        <v>130</v>
      </c>
      <c r="E1195" s="310">
        <v>5887</v>
      </c>
      <c r="F1195" s="39">
        <v>41817</v>
      </c>
      <c r="G1195" s="52">
        <v>5887</v>
      </c>
      <c r="H1195" s="322">
        <f t="shared" si="19"/>
        <v>0</v>
      </c>
      <c r="I1195" s="266" t="s">
        <v>21</v>
      </c>
    </row>
    <row r="1196" spans="1:9" ht="15.75" x14ac:dyDescent="0.25">
      <c r="A1196" s="269"/>
      <c r="B1196" s="537" t="s">
        <v>2067</v>
      </c>
      <c r="C1196" s="538" t="s">
        <v>3589</v>
      </c>
      <c r="D1196" s="266" t="s">
        <v>188</v>
      </c>
      <c r="E1196" s="310">
        <v>6868</v>
      </c>
      <c r="F1196" s="43" t="s">
        <v>3771</v>
      </c>
      <c r="G1196" s="52">
        <v>6868</v>
      </c>
      <c r="H1196" s="322">
        <f t="shared" si="19"/>
        <v>0</v>
      </c>
      <c r="I1196" s="266" t="s">
        <v>21</v>
      </c>
    </row>
    <row r="1197" spans="1:9" ht="15.75" x14ac:dyDescent="0.25">
      <c r="A1197" s="269"/>
      <c r="B1197" s="537" t="s">
        <v>2068</v>
      </c>
      <c r="C1197" s="538" t="s">
        <v>3589</v>
      </c>
      <c r="D1197" s="266" t="s">
        <v>136</v>
      </c>
      <c r="E1197" s="310">
        <v>917</v>
      </c>
      <c r="F1197" s="39">
        <v>41807</v>
      </c>
      <c r="G1197" s="52">
        <v>917</v>
      </c>
      <c r="H1197" s="322">
        <f t="shared" si="19"/>
        <v>0</v>
      </c>
      <c r="I1197" s="266"/>
    </row>
    <row r="1198" spans="1:9" ht="15.75" x14ac:dyDescent="0.25">
      <c r="A1198" s="269"/>
      <c r="B1198" s="537" t="s">
        <v>2069</v>
      </c>
      <c r="C1198" s="538" t="s">
        <v>3589</v>
      </c>
      <c r="D1198" s="266" t="s">
        <v>111</v>
      </c>
      <c r="E1198" s="310">
        <v>5230</v>
      </c>
      <c r="F1198" s="39">
        <v>41807</v>
      </c>
      <c r="G1198" s="52">
        <v>5230</v>
      </c>
      <c r="H1198" s="322">
        <f t="shared" si="19"/>
        <v>0</v>
      </c>
      <c r="I1198" s="266" t="s">
        <v>21</v>
      </c>
    </row>
    <row r="1199" spans="1:9" ht="15.75" x14ac:dyDescent="0.25">
      <c r="A1199" s="269"/>
      <c r="B1199" s="537" t="s">
        <v>2070</v>
      </c>
      <c r="C1199" s="538" t="s">
        <v>3589</v>
      </c>
      <c r="D1199" s="266" t="s">
        <v>22</v>
      </c>
      <c r="E1199" s="310">
        <v>4852</v>
      </c>
      <c r="F1199" s="43" t="s">
        <v>3764</v>
      </c>
      <c r="G1199" s="52">
        <v>4852</v>
      </c>
      <c r="H1199" s="322">
        <f t="shared" si="19"/>
        <v>0</v>
      </c>
      <c r="I1199" s="266"/>
    </row>
    <row r="1200" spans="1:9" ht="15.75" x14ac:dyDescent="0.25">
      <c r="A1200" s="269"/>
      <c r="B1200" s="537" t="s">
        <v>2071</v>
      </c>
      <c r="C1200" s="538" t="s">
        <v>3589</v>
      </c>
      <c r="D1200" s="266" t="s">
        <v>3632</v>
      </c>
      <c r="E1200" s="310">
        <v>14212</v>
      </c>
      <c r="F1200" s="39">
        <v>41808</v>
      </c>
      <c r="G1200" s="52">
        <v>14212</v>
      </c>
      <c r="H1200" s="322">
        <f t="shared" si="19"/>
        <v>0</v>
      </c>
      <c r="I1200" s="266" t="s">
        <v>27</v>
      </c>
    </row>
    <row r="1201" spans="1:9" ht="15.75" x14ac:dyDescent="0.25">
      <c r="A1201" s="269"/>
      <c r="B1201" s="537" t="s">
        <v>2072</v>
      </c>
      <c r="C1201" s="538" t="s">
        <v>3589</v>
      </c>
      <c r="D1201" s="266" t="s">
        <v>36</v>
      </c>
      <c r="E1201" s="310">
        <v>13860</v>
      </c>
      <c r="F1201" s="39">
        <v>41808</v>
      </c>
      <c r="G1201" s="52">
        <v>13860</v>
      </c>
      <c r="H1201" s="322">
        <f t="shared" si="19"/>
        <v>0</v>
      </c>
      <c r="I1201" s="266" t="s">
        <v>217</v>
      </c>
    </row>
    <row r="1202" spans="1:9" ht="15.75" x14ac:dyDescent="0.25">
      <c r="A1202" s="269"/>
      <c r="B1202" s="537" t="s">
        <v>2073</v>
      </c>
      <c r="C1202" s="538" t="s">
        <v>3589</v>
      </c>
      <c r="D1202" s="266" t="s">
        <v>20</v>
      </c>
      <c r="E1202" s="310">
        <v>7878</v>
      </c>
      <c r="F1202" s="39">
        <v>41808</v>
      </c>
      <c r="G1202" s="52">
        <v>7878</v>
      </c>
      <c r="H1202" s="322">
        <f t="shared" si="19"/>
        <v>0</v>
      </c>
      <c r="I1202" s="266" t="s">
        <v>217</v>
      </c>
    </row>
    <row r="1203" spans="1:9" ht="15.75" x14ac:dyDescent="0.25">
      <c r="A1203" s="269"/>
      <c r="B1203" s="537" t="s">
        <v>2074</v>
      </c>
      <c r="C1203" s="538" t="s">
        <v>3589</v>
      </c>
      <c r="D1203" s="266" t="s">
        <v>78</v>
      </c>
      <c r="E1203" s="310">
        <v>3200</v>
      </c>
      <c r="F1203" s="39">
        <v>41808</v>
      </c>
      <c r="G1203" s="52">
        <v>3200</v>
      </c>
      <c r="H1203" s="322">
        <f t="shared" si="19"/>
        <v>0</v>
      </c>
      <c r="I1203" s="266" t="s">
        <v>217</v>
      </c>
    </row>
    <row r="1204" spans="1:9" ht="15.75" x14ac:dyDescent="0.25">
      <c r="A1204" s="269"/>
      <c r="B1204" s="537" t="s">
        <v>2075</v>
      </c>
      <c r="C1204" s="538" t="s">
        <v>3589</v>
      </c>
      <c r="D1204" s="266" t="s">
        <v>80</v>
      </c>
      <c r="E1204" s="310">
        <v>1980</v>
      </c>
      <c r="F1204" s="39">
        <v>41808</v>
      </c>
      <c r="G1204" s="64">
        <v>1980</v>
      </c>
      <c r="H1204" s="322">
        <f t="shared" si="19"/>
        <v>0</v>
      </c>
      <c r="I1204" s="266" t="s">
        <v>217</v>
      </c>
    </row>
    <row r="1205" spans="1:9" ht="15.75" x14ac:dyDescent="0.25">
      <c r="A1205" s="269"/>
      <c r="B1205" s="537" t="s">
        <v>2076</v>
      </c>
      <c r="C1205" s="538" t="s">
        <v>3589</v>
      </c>
      <c r="D1205" s="266" t="s">
        <v>152</v>
      </c>
      <c r="E1205" s="310">
        <v>4655</v>
      </c>
      <c r="F1205" s="39">
        <v>41808</v>
      </c>
      <c r="G1205" s="64">
        <v>4655</v>
      </c>
      <c r="H1205" s="322">
        <f t="shared" si="19"/>
        <v>0</v>
      </c>
      <c r="I1205" s="266" t="s">
        <v>27</v>
      </c>
    </row>
    <row r="1206" spans="1:9" ht="15.75" x14ac:dyDescent="0.25">
      <c r="A1206" s="269"/>
      <c r="B1206" s="537" t="s">
        <v>2077</v>
      </c>
      <c r="C1206" s="538" t="s">
        <v>3589</v>
      </c>
      <c r="D1206" s="266" t="s">
        <v>257</v>
      </c>
      <c r="E1206" s="310">
        <v>15210</v>
      </c>
      <c r="F1206" s="39">
        <v>41808</v>
      </c>
      <c r="G1206" s="64">
        <v>15210</v>
      </c>
      <c r="H1206" s="322">
        <f t="shared" si="19"/>
        <v>0</v>
      </c>
      <c r="I1206" s="266" t="s">
        <v>217</v>
      </c>
    </row>
    <row r="1207" spans="1:9" ht="15.75" x14ac:dyDescent="0.25">
      <c r="A1207" s="269"/>
      <c r="B1207" s="537" t="s">
        <v>2078</v>
      </c>
      <c r="C1207" s="538" t="s">
        <v>3589</v>
      </c>
      <c r="D1207" s="266" t="s">
        <v>149</v>
      </c>
      <c r="E1207" s="310">
        <v>11851</v>
      </c>
      <c r="F1207" s="39">
        <v>41810</v>
      </c>
      <c r="G1207" s="52">
        <v>11851</v>
      </c>
      <c r="H1207" s="322">
        <f t="shared" si="19"/>
        <v>0</v>
      </c>
      <c r="I1207" s="266" t="s">
        <v>27</v>
      </c>
    </row>
    <row r="1208" spans="1:9" ht="15.75" x14ac:dyDescent="0.25">
      <c r="A1208" s="269"/>
      <c r="B1208" s="537" t="s">
        <v>2079</v>
      </c>
      <c r="C1208" s="538" t="s">
        <v>3589</v>
      </c>
      <c r="D1208" s="266" t="s">
        <v>51</v>
      </c>
      <c r="E1208" s="310">
        <v>927.5</v>
      </c>
      <c r="F1208" s="42" t="s">
        <v>3792</v>
      </c>
      <c r="G1208" s="52">
        <v>927.5</v>
      </c>
      <c r="H1208" s="322">
        <f t="shared" si="19"/>
        <v>0</v>
      </c>
      <c r="I1208" s="266"/>
    </row>
    <row r="1209" spans="1:9" ht="15.75" x14ac:dyDescent="0.25">
      <c r="A1209" s="269"/>
      <c r="B1209" s="537" t="s">
        <v>2081</v>
      </c>
      <c r="C1209" s="538" t="s">
        <v>3589</v>
      </c>
      <c r="D1209" s="266" t="s">
        <v>349</v>
      </c>
      <c r="E1209" s="310">
        <v>735</v>
      </c>
      <c r="F1209" s="39">
        <v>41808</v>
      </c>
      <c r="G1209" s="52">
        <v>735</v>
      </c>
      <c r="H1209" s="322">
        <f t="shared" si="19"/>
        <v>0</v>
      </c>
      <c r="I1209" s="266" t="s">
        <v>217</v>
      </c>
    </row>
    <row r="1210" spans="1:9" ht="15.75" x14ac:dyDescent="0.25">
      <c r="A1210" s="269"/>
      <c r="B1210" s="537" t="s">
        <v>2083</v>
      </c>
      <c r="C1210" s="538" t="s">
        <v>3589</v>
      </c>
      <c r="D1210" s="266" t="s">
        <v>310</v>
      </c>
      <c r="E1210" s="310">
        <v>58886</v>
      </c>
      <c r="F1210" s="536"/>
      <c r="G1210" s="506"/>
      <c r="H1210" s="322">
        <f t="shared" si="19"/>
        <v>58886</v>
      </c>
      <c r="I1210" s="266" t="s">
        <v>27</v>
      </c>
    </row>
    <row r="1211" spans="1:9" ht="15.75" x14ac:dyDescent="0.25">
      <c r="A1211" s="269"/>
      <c r="B1211" s="537" t="s">
        <v>2084</v>
      </c>
      <c r="C1211" s="538" t="s">
        <v>3589</v>
      </c>
      <c r="D1211" s="266" t="s">
        <v>244</v>
      </c>
      <c r="E1211" s="310">
        <v>34102</v>
      </c>
      <c r="F1211" s="536"/>
      <c r="G1211" s="506"/>
      <c r="H1211" s="322">
        <f t="shared" si="19"/>
        <v>34102</v>
      </c>
      <c r="I1211" s="266" t="s">
        <v>27</v>
      </c>
    </row>
    <row r="1212" spans="1:9" ht="15.75" x14ac:dyDescent="0.25">
      <c r="A1212" s="269"/>
      <c r="B1212" s="537" t="s">
        <v>2085</v>
      </c>
      <c r="C1212" s="538" t="s">
        <v>3589</v>
      </c>
      <c r="D1212" s="266" t="s">
        <v>99</v>
      </c>
      <c r="E1212" s="310">
        <v>3066</v>
      </c>
      <c r="F1212" s="39">
        <v>41808</v>
      </c>
      <c r="G1212" s="52">
        <v>3066</v>
      </c>
      <c r="H1212" s="322">
        <f t="shared" si="19"/>
        <v>0</v>
      </c>
      <c r="I1212" s="266" t="s">
        <v>217</v>
      </c>
    </row>
    <row r="1213" spans="1:9" ht="15.75" x14ac:dyDescent="0.25">
      <c r="A1213" s="269"/>
      <c r="B1213" s="537" t="s">
        <v>2086</v>
      </c>
      <c r="C1213" s="538" t="s">
        <v>3589</v>
      </c>
      <c r="D1213" s="266" t="s">
        <v>346</v>
      </c>
      <c r="E1213" s="310">
        <v>2639.5</v>
      </c>
      <c r="F1213" s="39">
        <v>41808</v>
      </c>
      <c r="G1213" s="52">
        <v>2639.5</v>
      </c>
      <c r="H1213" s="322">
        <f t="shared" si="19"/>
        <v>0</v>
      </c>
      <c r="I1213" s="266" t="s">
        <v>27</v>
      </c>
    </row>
    <row r="1214" spans="1:9" ht="15.75" x14ac:dyDescent="0.25">
      <c r="A1214" s="269"/>
      <c r="B1214" s="537" t="s">
        <v>2087</v>
      </c>
      <c r="C1214" s="538" t="s">
        <v>3589</v>
      </c>
      <c r="D1214" s="266" t="s">
        <v>233</v>
      </c>
      <c r="E1214" s="310">
        <v>738</v>
      </c>
      <c r="F1214" s="39">
        <v>41808</v>
      </c>
      <c r="G1214" s="64">
        <v>738</v>
      </c>
      <c r="H1214" s="322">
        <f t="shared" si="19"/>
        <v>0</v>
      </c>
      <c r="I1214" s="266" t="s">
        <v>217</v>
      </c>
    </row>
    <row r="1215" spans="1:9" ht="15.75" x14ac:dyDescent="0.25">
      <c r="A1215" s="269"/>
      <c r="B1215" s="537" t="s">
        <v>2088</v>
      </c>
      <c r="C1215" s="538" t="s">
        <v>3589</v>
      </c>
      <c r="D1215" s="266" t="s">
        <v>99</v>
      </c>
      <c r="E1215" s="310">
        <v>925.5</v>
      </c>
      <c r="F1215" s="39">
        <v>41808</v>
      </c>
      <c r="G1215" s="64">
        <v>925.5</v>
      </c>
      <c r="H1215" s="322">
        <f t="shared" si="19"/>
        <v>0</v>
      </c>
      <c r="I1215" s="266" t="s">
        <v>27</v>
      </c>
    </row>
    <row r="1216" spans="1:9" ht="15.75" x14ac:dyDescent="0.25">
      <c r="A1216" s="269"/>
      <c r="B1216" s="537" t="s">
        <v>2090</v>
      </c>
      <c r="C1216" s="538" t="s">
        <v>3589</v>
      </c>
      <c r="D1216" s="266" t="s">
        <v>193</v>
      </c>
      <c r="E1216" s="310">
        <v>8017</v>
      </c>
      <c r="F1216" s="39">
        <v>41808</v>
      </c>
      <c r="G1216" s="64">
        <v>8017</v>
      </c>
      <c r="H1216" s="322">
        <f t="shared" si="19"/>
        <v>0</v>
      </c>
      <c r="I1216" s="266" t="s">
        <v>217</v>
      </c>
    </row>
    <row r="1217" spans="1:10" ht="15.75" x14ac:dyDescent="0.25">
      <c r="A1217" s="269"/>
      <c r="B1217" s="537" t="s">
        <v>2091</v>
      </c>
      <c r="C1217" s="538" t="s">
        <v>3589</v>
      </c>
      <c r="D1217" s="266" t="s">
        <v>16</v>
      </c>
      <c r="E1217" s="310">
        <v>62381.5</v>
      </c>
      <c r="F1217" s="39">
        <v>41816</v>
      </c>
      <c r="G1217" s="52">
        <v>62381.5</v>
      </c>
      <c r="H1217" s="322">
        <f t="shared" si="19"/>
        <v>0</v>
      </c>
      <c r="I1217" s="266"/>
    </row>
    <row r="1218" spans="1:10" ht="15.75" x14ac:dyDescent="0.25">
      <c r="A1218" s="269"/>
      <c r="B1218" s="537" t="s">
        <v>2092</v>
      </c>
      <c r="C1218" s="538" t="s">
        <v>3589</v>
      </c>
      <c r="D1218" s="266" t="s">
        <v>27</v>
      </c>
      <c r="E1218" s="310">
        <v>12805.5</v>
      </c>
      <c r="F1218" s="39">
        <v>41808</v>
      </c>
      <c r="G1218" s="52">
        <v>12805.5</v>
      </c>
      <c r="H1218" s="322">
        <f t="shared" si="19"/>
        <v>0</v>
      </c>
      <c r="I1218" s="266" t="s">
        <v>27</v>
      </c>
    </row>
    <row r="1219" spans="1:10" ht="15.75" x14ac:dyDescent="0.25">
      <c r="A1219" s="269"/>
      <c r="B1219" s="537" t="s">
        <v>2095</v>
      </c>
      <c r="C1219" s="538" t="s">
        <v>3589</v>
      </c>
      <c r="D1219" s="266" t="s">
        <v>3622</v>
      </c>
      <c r="E1219" s="310">
        <v>8871</v>
      </c>
      <c r="F1219" s="39">
        <v>41810</v>
      </c>
      <c r="G1219" s="52">
        <v>8871</v>
      </c>
      <c r="H1219" s="322">
        <f t="shared" si="19"/>
        <v>0</v>
      </c>
      <c r="I1219" s="266" t="s">
        <v>217</v>
      </c>
    </row>
    <row r="1220" spans="1:10" ht="15.75" x14ac:dyDescent="0.25">
      <c r="A1220" s="269"/>
      <c r="B1220" s="537" t="s">
        <v>2096</v>
      </c>
      <c r="C1220" s="538" t="s">
        <v>3589</v>
      </c>
      <c r="D1220" s="266" t="s">
        <v>2724</v>
      </c>
      <c r="E1220" s="310">
        <v>830</v>
      </c>
      <c r="F1220" s="39">
        <v>41802</v>
      </c>
      <c r="G1220" s="52">
        <v>830</v>
      </c>
      <c r="H1220" s="322">
        <f t="shared" si="19"/>
        <v>0</v>
      </c>
      <c r="I1220" s="266" t="s">
        <v>217</v>
      </c>
    </row>
    <row r="1221" spans="1:10" ht="15.75" x14ac:dyDescent="0.25">
      <c r="A1221" s="269"/>
      <c r="B1221" s="537" t="s">
        <v>2097</v>
      </c>
      <c r="C1221" s="538" t="s">
        <v>3589</v>
      </c>
      <c r="D1221" s="266" t="s">
        <v>66</v>
      </c>
      <c r="E1221" s="310">
        <v>1765</v>
      </c>
      <c r="F1221" s="39">
        <v>41807</v>
      </c>
      <c r="G1221" s="52">
        <v>1765</v>
      </c>
      <c r="H1221" s="322">
        <f t="shared" si="19"/>
        <v>0</v>
      </c>
      <c r="I1221" s="266"/>
    </row>
    <row r="1222" spans="1:10" ht="15.75" x14ac:dyDescent="0.25">
      <c r="A1222" s="269"/>
      <c r="B1222" s="537" t="s">
        <v>2099</v>
      </c>
      <c r="C1222" s="538" t="s">
        <v>3589</v>
      </c>
      <c r="D1222" s="266" t="s">
        <v>3633</v>
      </c>
      <c r="E1222" s="310">
        <v>34687</v>
      </c>
      <c r="F1222" s="39">
        <v>41807</v>
      </c>
      <c r="G1222" s="52">
        <v>34687</v>
      </c>
      <c r="H1222" s="322">
        <f t="shared" si="19"/>
        <v>0</v>
      </c>
      <c r="I1222" s="266"/>
      <c r="J1222" s="24"/>
    </row>
    <row r="1223" spans="1:10" ht="15.75" x14ac:dyDescent="0.25">
      <c r="A1223" s="269"/>
      <c r="B1223" s="537" t="s">
        <v>2100</v>
      </c>
      <c r="C1223" s="538" t="s">
        <v>3589</v>
      </c>
      <c r="D1223" s="266" t="s">
        <v>304</v>
      </c>
      <c r="E1223" s="310">
        <v>14859</v>
      </c>
      <c r="F1223" s="39">
        <v>41807</v>
      </c>
      <c r="G1223" s="52">
        <v>14859</v>
      </c>
      <c r="H1223" s="322">
        <f t="shared" ref="H1223:H1286" si="20">E1223-G1223</f>
        <v>0</v>
      </c>
      <c r="I1223" s="266"/>
    </row>
    <row r="1224" spans="1:10" ht="15.75" x14ac:dyDescent="0.25">
      <c r="A1224" s="269"/>
      <c r="B1224" s="537" t="s">
        <v>2101</v>
      </c>
      <c r="C1224" s="538" t="s">
        <v>3589</v>
      </c>
      <c r="D1224" s="266" t="s">
        <v>115</v>
      </c>
      <c r="E1224" s="310">
        <v>492.5</v>
      </c>
      <c r="F1224" s="39">
        <v>41807</v>
      </c>
      <c r="G1224" s="52">
        <v>492.5</v>
      </c>
      <c r="H1224" s="322">
        <f t="shared" si="20"/>
        <v>0</v>
      </c>
      <c r="I1224" s="266"/>
    </row>
    <row r="1225" spans="1:10" ht="15.75" x14ac:dyDescent="0.25">
      <c r="A1225" s="269"/>
      <c r="B1225" s="537" t="s">
        <v>2102</v>
      </c>
      <c r="C1225" s="538" t="s">
        <v>3589</v>
      </c>
      <c r="D1225" s="266" t="s">
        <v>3634</v>
      </c>
      <c r="E1225" s="310">
        <v>7730</v>
      </c>
      <c r="F1225" s="39">
        <v>41807</v>
      </c>
      <c r="G1225" s="52">
        <v>7730</v>
      </c>
      <c r="H1225" s="322">
        <f t="shared" si="20"/>
        <v>0</v>
      </c>
      <c r="I1225" s="266"/>
    </row>
    <row r="1226" spans="1:10" ht="15.75" x14ac:dyDescent="0.25">
      <c r="A1226" s="269"/>
      <c r="B1226" s="537" t="s">
        <v>2103</v>
      </c>
      <c r="C1226" s="538" t="s">
        <v>3589</v>
      </c>
      <c r="D1226" s="266" t="s">
        <v>18</v>
      </c>
      <c r="E1226" s="310">
        <v>2793</v>
      </c>
      <c r="F1226" s="39">
        <v>41807</v>
      </c>
      <c r="G1226" s="52">
        <v>2793</v>
      </c>
      <c r="H1226" s="322">
        <f t="shared" si="20"/>
        <v>0</v>
      </c>
      <c r="I1226" s="266"/>
    </row>
    <row r="1227" spans="1:10" ht="15.75" x14ac:dyDescent="0.25">
      <c r="A1227" s="269"/>
      <c r="B1227" s="537" t="s">
        <v>2105</v>
      </c>
      <c r="C1227" s="538" t="s">
        <v>3589</v>
      </c>
      <c r="D1227" s="266" t="s">
        <v>89</v>
      </c>
      <c r="E1227" s="310">
        <v>37995</v>
      </c>
      <c r="F1227" s="42" t="s">
        <v>3776</v>
      </c>
      <c r="G1227" s="52">
        <v>37995</v>
      </c>
      <c r="H1227" s="322">
        <f t="shared" si="20"/>
        <v>0</v>
      </c>
      <c r="I1227" s="266" t="s">
        <v>65</v>
      </c>
    </row>
    <row r="1228" spans="1:10" ht="15.75" x14ac:dyDescent="0.25">
      <c r="A1228" s="269"/>
      <c r="B1228" s="537" t="s">
        <v>2106</v>
      </c>
      <c r="C1228" s="538" t="s">
        <v>3589</v>
      </c>
      <c r="D1228" s="266" t="s">
        <v>63</v>
      </c>
      <c r="E1228" s="310">
        <v>2084</v>
      </c>
      <c r="F1228" s="39">
        <v>41808</v>
      </c>
      <c r="G1228" s="64">
        <v>2084</v>
      </c>
      <c r="H1228" s="322">
        <f t="shared" si="20"/>
        <v>0</v>
      </c>
      <c r="I1228" s="266" t="s">
        <v>21</v>
      </c>
    </row>
    <row r="1229" spans="1:10" ht="15.75" x14ac:dyDescent="0.25">
      <c r="A1229" s="269"/>
      <c r="B1229" s="537" t="s">
        <v>2107</v>
      </c>
      <c r="C1229" s="538" t="s">
        <v>3589</v>
      </c>
      <c r="D1229" s="266" t="s">
        <v>163</v>
      </c>
      <c r="E1229" s="310">
        <v>9630</v>
      </c>
      <c r="F1229" s="39">
        <v>41808</v>
      </c>
      <c r="G1229" s="64">
        <v>9630</v>
      </c>
      <c r="H1229" s="322">
        <f t="shared" si="20"/>
        <v>0</v>
      </c>
      <c r="I1229" s="266" t="s">
        <v>21</v>
      </c>
    </row>
    <row r="1230" spans="1:10" ht="15.75" x14ac:dyDescent="0.25">
      <c r="A1230" s="269"/>
      <c r="B1230" s="537" t="s">
        <v>2108</v>
      </c>
      <c r="C1230" s="538" t="s">
        <v>3589</v>
      </c>
      <c r="D1230" s="266" t="s">
        <v>21</v>
      </c>
      <c r="E1230" s="310">
        <v>46</v>
      </c>
      <c r="F1230" s="39">
        <v>41808</v>
      </c>
      <c r="G1230" s="64">
        <v>46</v>
      </c>
      <c r="H1230" s="322">
        <f t="shared" si="20"/>
        <v>0</v>
      </c>
      <c r="I1230" s="266"/>
    </row>
    <row r="1231" spans="1:10" ht="15.75" x14ac:dyDescent="0.25">
      <c r="A1231" s="269"/>
      <c r="B1231" s="537" t="s">
        <v>2109</v>
      </c>
      <c r="C1231" s="538" t="s">
        <v>3589</v>
      </c>
      <c r="D1231" s="266" t="s">
        <v>14</v>
      </c>
      <c r="E1231" s="310">
        <v>14512</v>
      </c>
      <c r="F1231" s="39">
        <v>41808</v>
      </c>
      <c r="G1231" s="64">
        <v>14512</v>
      </c>
      <c r="H1231" s="322">
        <f t="shared" si="20"/>
        <v>0</v>
      </c>
      <c r="I1231" s="266" t="s">
        <v>65</v>
      </c>
    </row>
    <row r="1232" spans="1:10" ht="15.75" x14ac:dyDescent="0.25">
      <c r="A1232" s="269"/>
      <c r="B1232" s="537" t="s">
        <v>2110</v>
      </c>
      <c r="C1232" s="538" t="s">
        <v>3589</v>
      </c>
      <c r="D1232" s="266" t="s">
        <v>12</v>
      </c>
      <c r="E1232" s="310">
        <v>64</v>
      </c>
      <c r="F1232" s="39">
        <v>41807</v>
      </c>
      <c r="G1232" s="52">
        <v>64</v>
      </c>
      <c r="H1232" s="322">
        <f t="shared" si="20"/>
        <v>0</v>
      </c>
      <c r="I1232" s="266"/>
    </row>
    <row r="1233" spans="1:9" ht="15.75" x14ac:dyDescent="0.25">
      <c r="A1233" s="269"/>
      <c r="B1233" s="537" t="s">
        <v>2111</v>
      </c>
      <c r="C1233" s="538" t="s">
        <v>3589</v>
      </c>
      <c r="D1233" s="266" t="s">
        <v>152</v>
      </c>
      <c r="E1233" s="310">
        <v>6279</v>
      </c>
      <c r="F1233" s="39">
        <v>41807</v>
      </c>
      <c r="G1233" s="52">
        <v>6279</v>
      </c>
      <c r="H1233" s="322">
        <f t="shared" si="20"/>
        <v>0</v>
      </c>
      <c r="I1233" s="266"/>
    </row>
    <row r="1234" spans="1:9" ht="15.75" x14ac:dyDescent="0.25">
      <c r="A1234" s="269">
        <v>41808</v>
      </c>
      <c r="B1234" s="537" t="s">
        <v>2112</v>
      </c>
      <c r="C1234" s="538" t="s">
        <v>3589</v>
      </c>
      <c r="D1234" s="266" t="s">
        <v>8</v>
      </c>
      <c r="E1234" s="310">
        <v>600</v>
      </c>
      <c r="F1234" s="39">
        <v>41808</v>
      </c>
      <c r="G1234" s="52">
        <v>600</v>
      </c>
      <c r="H1234" s="322">
        <f t="shared" si="20"/>
        <v>0</v>
      </c>
      <c r="I1234" s="266"/>
    </row>
    <row r="1235" spans="1:9" ht="15.75" x14ac:dyDescent="0.25">
      <c r="A1235" s="269"/>
      <c r="B1235" s="537" t="s">
        <v>2113</v>
      </c>
      <c r="C1235" s="538" t="s">
        <v>3589</v>
      </c>
      <c r="D1235" s="266" t="s">
        <v>8</v>
      </c>
      <c r="E1235" s="310">
        <v>524</v>
      </c>
      <c r="F1235" s="39">
        <v>41808</v>
      </c>
      <c r="G1235" s="52">
        <v>524</v>
      </c>
      <c r="H1235" s="322">
        <f t="shared" si="20"/>
        <v>0</v>
      </c>
      <c r="I1235" s="66"/>
    </row>
    <row r="1236" spans="1:9" ht="15.75" x14ac:dyDescent="0.25">
      <c r="A1236" s="269"/>
      <c r="B1236" s="537" t="s">
        <v>2115</v>
      </c>
      <c r="C1236" s="538" t="s">
        <v>3589</v>
      </c>
      <c r="D1236" s="266" t="s">
        <v>19</v>
      </c>
      <c r="E1236" s="310">
        <v>15165.5</v>
      </c>
      <c r="F1236" s="39">
        <v>41808</v>
      </c>
      <c r="G1236" s="52">
        <v>15165.5</v>
      </c>
      <c r="H1236" s="322">
        <f t="shared" si="20"/>
        <v>0</v>
      </c>
      <c r="I1236" s="266" t="s">
        <v>21</v>
      </c>
    </row>
    <row r="1237" spans="1:9" ht="15.75" x14ac:dyDescent="0.25">
      <c r="A1237" s="269"/>
      <c r="B1237" s="537" t="s">
        <v>2116</v>
      </c>
      <c r="C1237" s="538" t="s">
        <v>3589</v>
      </c>
      <c r="D1237" s="266" t="s">
        <v>269</v>
      </c>
      <c r="E1237" s="310">
        <v>3607</v>
      </c>
      <c r="F1237" s="43" t="s">
        <v>3770</v>
      </c>
      <c r="G1237" s="52">
        <v>3607</v>
      </c>
      <c r="H1237" s="322">
        <f t="shared" si="20"/>
        <v>0</v>
      </c>
      <c r="I1237" s="266"/>
    </row>
    <row r="1238" spans="1:9" ht="15.75" x14ac:dyDescent="0.25">
      <c r="A1238" s="269"/>
      <c r="B1238" s="537" t="s">
        <v>2118</v>
      </c>
      <c r="C1238" s="538" t="s">
        <v>3589</v>
      </c>
      <c r="D1238" s="266" t="s">
        <v>269</v>
      </c>
      <c r="E1238" s="310">
        <v>3772</v>
      </c>
      <c r="F1238" s="39">
        <v>41808</v>
      </c>
      <c r="G1238" s="52">
        <v>3772</v>
      </c>
      <c r="H1238" s="322">
        <f t="shared" si="20"/>
        <v>0</v>
      </c>
      <c r="I1238" s="66"/>
    </row>
    <row r="1239" spans="1:9" ht="15.75" x14ac:dyDescent="0.25">
      <c r="A1239" s="269"/>
      <c r="B1239" s="537" t="s">
        <v>2120</v>
      </c>
      <c r="C1239" s="538" t="s">
        <v>3589</v>
      </c>
      <c r="D1239" s="266" t="s">
        <v>152</v>
      </c>
      <c r="E1239" s="310">
        <v>14622</v>
      </c>
      <c r="F1239" s="39">
        <v>41808</v>
      </c>
      <c r="G1239" s="52">
        <v>14622</v>
      </c>
      <c r="H1239" s="322">
        <f t="shared" si="20"/>
        <v>0</v>
      </c>
      <c r="I1239" s="266"/>
    </row>
    <row r="1240" spans="1:9" ht="15.75" x14ac:dyDescent="0.25">
      <c r="A1240" s="269"/>
      <c r="B1240" s="537" t="s">
        <v>2121</v>
      </c>
      <c r="C1240" s="538" t="s">
        <v>3589</v>
      </c>
      <c r="D1240" s="266" t="s">
        <v>19</v>
      </c>
      <c r="E1240" s="310">
        <v>13065.5</v>
      </c>
      <c r="F1240" s="39">
        <v>41812</v>
      </c>
      <c r="G1240" s="52">
        <v>13065.5</v>
      </c>
      <c r="H1240" s="322">
        <f t="shared" si="20"/>
        <v>0</v>
      </c>
      <c r="I1240" s="266" t="s">
        <v>217</v>
      </c>
    </row>
    <row r="1241" spans="1:9" ht="15.75" x14ac:dyDescent="0.25">
      <c r="A1241" s="269"/>
      <c r="B1241" s="537" t="s">
        <v>2122</v>
      </c>
      <c r="C1241" s="538" t="s">
        <v>3589</v>
      </c>
      <c r="D1241" s="266" t="s">
        <v>123</v>
      </c>
      <c r="E1241" s="310">
        <v>1688</v>
      </c>
      <c r="F1241" s="42" t="s">
        <v>3777</v>
      </c>
      <c r="G1241" s="52">
        <v>1688</v>
      </c>
      <c r="H1241" s="322">
        <f t="shared" si="20"/>
        <v>0</v>
      </c>
      <c r="I1241" s="266"/>
    </row>
    <row r="1242" spans="1:9" ht="15.75" x14ac:dyDescent="0.25">
      <c r="A1242" s="269"/>
      <c r="B1242" s="537" t="s">
        <v>2124</v>
      </c>
      <c r="C1242" s="538" t="s">
        <v>3589</v>
      </c>
      <c r="D1242" s="266" t="s">
        <v>106</v>
      </c>
      <c r="E1242" s="310">
        <v>27162</v>
      </c>
      <c r="F1242" s="42">
        <v>41822</v>
      </c>
      <c r="G1242" s="326">
        <v>27162</v>
      </c>
      <c r="H1242" s="322">
        <f t="shared" si="20"/>
        <v>0</v>
      </c>
      <c r="I1242" s="266" t="s">
        <v>217</v>
      </c>
    </row>
    <row r="1243" spans="1:9" ht="15.75" x14ac:dyDescent="0.25">
      <c r="A1243" s="269"/>
      <c r="B1243" s="537" t="s">
        <v>2125</v>
      </c>
      <c r="C1243" s="538" t="s">
        <v>3589</v>
      </c>
      <c r="D1243" s="266" t="s">
        <v>180</v>
      </c>
      <c r="E1243" s="310">
        <v>21282</v>
      </c>
      <c r="F1243" s="55" t="s">
        <v>3723</v>
      </c>
      <c r="G1243" s="52">
        <v>21282</v>
      </c>
      <c r="H1243" s="322">
        <f t="shared" si="20"/>
        <v>0</v>
      </c>
      <c r="I1243" s="266" t="s">
        <v>30</v>
      </c>
    </row>
    <row r="1244" spans="1:9" ht="15.75" x14ac:dyDescent="0.25">
      <c r="A1244" s="269"/>
      <c r="B1244" s="537" t="s">
        <v>2127</v>
      </c>
      <c r="C1244" s="538" t="s">
        <v>3589</v>
      </c>
      <c r="D1244" s="266" t="s">
        <v>68</v>
      </c>
      <c r="E1244" s="310">
        <v>100</v>
      </c>
      <c r="F1244" s="39">
        <v>41808</v>
      </c>
      <c r="G1244" s="52">
        <v>100</v>
      </c>
      <c r="H1244" s="322">
        <f t="shared" si="20"/>
        <v>0</v>
      </c>
      <c r="I1244" s="266" t="s">
        <v>30</v>
      </c>
    </row>
    <row r="1245" spans="1:9" ht="15.75" x14ac:dyDescent="0.25">
      <c r="A1245" s="269"/>
      <c r="B1245" s="537" t="s">
        <v>2128</v>
      </c>
      <c r="C1245" s="538" t="s">
        <v>3589</v>
      </c>
      <c r="D1245" s="266" t="s">
        <v>16</v>
      </c>
      <c r="E1245" s="310">
        <v>139437</v>
      </c>
      <c r="F1245" s="39">
        <v>41816</v>
      </c>
      <c r="G1245" s="52">
        <v>139437</v>
      </c>
      <c r="H1245" s="322">
        <f t="shared" si="20"/>
        <v>0</v>
      </c>
      <c r="I1245" s="266"/>
    </row>
    <row r="1246" spans="1:9" ht="15.75" x14ac:dyDescent="0.25">
      <c r="A1246" s="269"/>
      <c r="B1246" s="537" t="s">
        <v>2130</v>
      </c>
      <c r="C1246" s="538" t="s">
        <v>3589</v>
      </c>
      <c r="D1246" s="266" t="s">
        <v>8</v>
      </c>
      <c r="E1246" s="310">
        <v>3006</v>
      </c>
      <c r="F1246" s="39">
        <v>41808</v>
      </c>
      <c r="G1246" s="52">
        <v>3006</v>
      </c>
      <c r="H1246" s="322">
        <f t="shared" si="20"/>
        <v>0</v>
      </c>
      <c r="I1246" s="266"/>
    </row>
    <row r="1247" spans="1:9" ht="15.75" x14ac:dyDescent="0.25">
      <c r="A1247" s="269"/>
      <c r="B1247" s="537" t="s">
        <v>2133</v>
      </c>
      <c r="C1247" s="538" t="s">
        <v>3589</v>
      </c>
      <c r="D1247" s="266" t="s">
        <v>55</v>
      </c>
      <c r="E1247" s="310">
        <v>9094</v>
      </c>
      <c r="F1247" s="39">
        <v>41808</v>
      </c>
      <c r="G1247" s="52">
        <v>9094</v>
      </c>
      <c r="H1247" s="322">
        <f t="shared" si="20"/>
        <v>0</v>
      </c>
      <c r="I1247" s="266"/>
    </row>
    <row r="1248" spans="1:9" ht="15.75" x14ac:dyDescent="0.25">
      <c r="A1248" s="561">
        <v>41809</v>
      </c>
      <c r="B1248" s="562" t="s">
        <v>2135</v>
      </c>
      <c r="C1248" s="563" t="s">
        <v>3589</v>
      </c>
      <c r="D1248" s="266" t="s">
        <v>106</v>
      </c>
      <c r="E1248" s="310">
        <v>29397.5</v>
      </c>
      <c r="F1248" s="39">
        <v>41817</v>
      </c>
      <c r="G1248" s="52">
        <v>29397.5</v>
      </c>
      <c r="H1248" s="322">
        <f t="shared" si="20"/>
        <v>0</v>
      </c>
      <c r="I1248" s="66" t="s">
        <v>27</v>
      </c>
    </row>
    <row r="1249" spans="1:9" ht="15.75" x14ac:dyDescent="0.25">
      <c r="A1249" s="561">
        <v>41809</v>
      </c>
      <c r="B1249" s="562" t="s">
        <v>2136</v>
      </c>
      <c r="C1249" s="563" t="s">
        <v>3589</v>
      </c>
      <c r="D1249" s="266" t="s">
        <v>3635</v>
      </c>
      <c r="E1249" s="310">
        <v>3087</v>
      </c>
      <c r="F1249" s="39">
        <v>41809</v>
      </c>
      <c r="G1249" s="52">
        <v>3087</v>
      </c>
      <c r="H1249" s="322">
        <f t="shared" si="20"/>
        <v>0</v>
      </c>
      <c r="I1249" s="266" t="s">
        <v>12</v>
      </c>
    </row>
    <row r="1250" spans="1:9" ht="15.75" x14ac:dyDescent="0.25">
      <c r="A1250" s="561">
        <v>41809</v>
      </c>
      <c r="B1250" s="562" t="s">
        <v>2137</v>
      </c>
      <c r="C1250" s="563" t="s">
        <v>3589</v>
      </c>
      <c r="D1250" s="20" t="s">
        <v>3331</v>
      </c>
      <c r="E1250" s="315">
        <v>190</v>
      </c>
      <c r="F1250" s="39">
        <v>41809</v>
      </c>
      <c r="G1250" s="52">
        <v>190</v>
      </c>
      <c r="H1250" s="322">
        <f t="shared" si="20"/>
        <v>0</v>
      </c>
      <c r="I1250" s="20"/>
    </row>
    <row r="1251" spans="1:9" ht="15.75" x14ac:dyDescent="0.25">
      <c r="A1251" s="561">
        <v>41809</v>
      </c>
      <c r="B1251" s="562" t="s">
        <v>2139</v>
      </c>
      <c r="C1251" s="563" t="s">
        <v>3589</v>
      </c>
      <c r="D1251" s="266" t="s">
        <v>106</v>
      </c>
      <c r="E1251" s="310">
        <v>106312</v>
      </c>
      <c r="F1251" s="39">
        <v>41816</v>
      </c>
      <c r="G1251" s="52">
        <v>106312</v>
      </c>
      <c r="H1251" s="322">
        <f t="shared" si="20"/>
        <v>0</v>
      </c>
      <c r="I1251" s="266" t="s">
        <v>21</v>
      </c>
    </row>
    <row r="1252" spans="1:9" ht="15.75" x14ac:dyDescent="0.25">
      <c r="A1252" s="561">
        <v>41809</v>
      </c>
      <c r="B1252" s="562" t="s">
        <v>2140</v>
      </c>
      <c r="C1252" s="563" t="s">
        <v>3589</v>
      </c>
      <c r="D1252" s="266" t="s">
        <v>106</v>
      </c>
      <c r="E1252" s="310">
        <v>143948</v>
      </c>
      <c r="F1252" s="39">
        <v>41816</v>
      </c>
      <c r="G1252" s="52">
        <v>143948</v>
      </c>
      <c r="H1252" s="322">
        <f t="shared" si="20"/>
        <v>0</v>
      </c>
      <c r="I1252" s="266" t="s">
        <v>21</v>
      </c>
    </row>
    <row r="1253" spans="1:9" ht="15.75" x14ac:dyDescent="0.25">
      <c r="A1253" s="561">
        <v>41809</v>
      </c>
      <c r="B1253" s="562" t="s">
        <v>2141</v>
      </c>
      <c r="C1253" s="563" t="s">
        <v>3589</v>
      </c>
      <c r="D1253" s="266" t="s">
        <v>152</v>
      </c>
      <c r="E1253" s="310">
        <v>11429.6</v>
      </c>
      <c r="F1253" s="39">
        <v>41809</v>
      </c>
      <c r="G1253" s="52">
        <v>11429.6</v>
      </c>
      <c r="H1253" s="322">
        <f t="shared" si="20"/>
        <v>0</v>
      </c>
      <c r="I1253" s="266"/>
    </row>
    <row r="1254" spans="1:9" ht="15.75" x14ac:dyDescent="0.25">
      <c r="A1254" s="561">
        <v>41809</v>
      </c>
      <c r="B1254" s="562" t="s">
        <v>2142</v>
      </c>
      <c r="C1254" s="563" t="s">
        <v>3589</v>
      </c>
      <c r="D1254" s="266" t="s">
        <v>269</v>
      </c>
      <c r="E1254" s="310">
        <v>9636.2000000000007</v>
      </c>
      <c r="F1254" s="39">
        <v>41809</v>
      </c>
      <c r="G1254" s="52">
        <v>9636.2000000000007</v>
      </c>
      <c r="H1254" s="322">
        <f t="shared" si="20"/>
        <v>0</v>
      </c>
      <c r="I1254" s="266"/>
    </row>
    <row r="1255" spans="1:9" ht="15.75" x14ac:dyDescent="0.25">
      <c r="A1255" s="561">
        <v>41809</v>
      </c>
      <c r="B1255" s="562" t="s">
        <v>2143</v>
      </c>
      <c r="C1255" s="563" t="s">
        <v>3589</v>
      </c>
      <c r="D1255" s="266" t="s">
        <v>50</v>
      </c>
      <c r="E1255" s="310">
        <v>5121</v>
      </c>
      <c r="F1255" s="39">
        <v>41809</v>
      </c>
      <c r="G1255" s="52">
        <v>5121</v>
      </c>
      <c r="H1255" s="322">
        <f t="shared" si="20"/>
        <v>0</v>
      </c>
      <c r="I1255" s="266"/>
    </row>
    <row r="1256" spans="1:9" ht="15.75" x14ac:dyDescent="0.25">
      <c r="A1256" s="561">
        <v>41809</v>
      </c>
      <c r="B1256" s="562" t="s">
        <v>2144</v>
      </c>
      <c r="C1256" s="563" t="s">
        <v>3589</v>
      </c>
      <c r="D1256" s="266" t="s">
        <v>11</v>
      </c>
      <c r="E1256" s="310">
        <v>56660</v>
      </c>
      <c r="F1256" s="536"/>
      <c r="G1256" s="506"/>
      <c r="H1256" s="322">
        <f t="shared" si="20"/>
        <v>56660</v>
      </c>
      <c r="I1256" s="266" t="s">
        <v>65</v>
      </c>
    </row>
    <row r="1257" spans="1:9" ht="15.75" x14ac:dyDescent="0.25">
      <c r="A1257" s="561">
        <v>41809</v>
      </c>
      <c r="B1257" s="562" t="s">
        <v>2145</v>
      </c>
      <c r="C1257" s="563" t="s">
        <v>3589</v>
      </c>
      <c r="D1257" s="266" t="s">
        <v>260</v>
      </c>
      <c r="E1257" s="310">
        <v>1860</v>
      </c>
      <c r="F1257" s="39">
        <v>41809</v>
      </c>
      <c r="G1257" s="52">
        <v>1860</v>
      </c>
      <c r="H1257" s="322">
        <f t="shared" si="20"/>
        <v>0</v>
      </c>
      <c r="I1257" s="266"/>
    </row>
    <row r="1258" spans="1:9" ht="15.75" x14ac:dyDescent="0.25">
      <c r="A1258" s="561">
        <v>41809</v>
      </c>
      <c r="B1258" s="562" t="s">
        <v>2146</v>
      </c>
      <c r="C1258" s="563" t="s">
        <v>3589</v>
      </c>
      <c r="D1258" s="266" t="s">
        <v>62</v>
      </c>
      <c r="E1258" s="310">
        <v>13792</v>
      </c>
      <c r="F1258" s="39">
        <v>41812</v>
      </c>
      <c r="G1258" s="52">
        <v>13792</v>
      </c>
      <c r="H1258" s="322">
        <f t="shared" si="20"/>
        <v>0</v>
      </c>
      <c r="I1258" s="266" t="s">
        <v>65</v>
      </c>
    </row>
    <row r="1259" spans="1:9" ht="15.75" x14ac:dyDescent="0.25">
      <c r="A1259" s="561">
        <v>41809</v>
      </c>
      <c r="B1259" s="562" t="s">
        <v>2147</v>
      </c>
      <c r="C1259" s="563" t="s">
        <v>3589</v>
      </c>
      <c r="D1259" s="266" t="s">
        <v>216</v>
      </c>
      <c r="E1259" s="310">
        <v>12566</v>
      </c>
      <c r="F1259" s="39">
        <v>41809</v>
      </c>
      <c r="G1259" s="52">
        <v>12566</v>
      </c>
      <c r="H1259" s="322">
        <f t="shared" si="20"/>
        <v>0</v>
      </c>
      <c r="I1259" s="266"/>
    </row>
    <row r="1260" spans="1:9" ht="15.75" x14ac:dyDescent="0.25">
      <c r="A1260" s="561">
        <v>41809</v>
      </c>
      <c r="B1260" s="562" t="s">
        <v>2148</v>
      </c>
      <c r="C1260" s="563" t="s">
        <v>3589</v>
      </c>
      <c r="D1260" s="266" t="s">
        <v>237</v>
      </c>
      <c r="E1260" s="310">
        <v>7145</v>
      </c>
      <c r="F1260" s="39">
        <v>41809</v>
      </c>
      <c r="G1260" s="52">
        <v>7145</v>
      </c>
      <c r="H1260" s="322">
        <f t="shared" si="20"/>
        <v>0</v>
      </c>
      <c r="I1260" s="266" t="s">
        <v>21</v>
      </c>
    </row>
    <row r="1261" spans="1:9" ht="15.75" x14ac:dyDescent="0.25">
      <c r="A1261" s="561">
        <v>41809</v>
      </c>
      <c r="B1261" s="562" t="s">
        <v>2149</v>
      </c>
      <c r="C1261" s="563" t="s">
        <v>3589</v>
      </c>
      <c r="D1261" s="266" t="s">
        <v>3136</v>
      </c>
      <c r="E1261" s="310">
        <v>12020.5</v>
      </c>
      <c r="F1261" s="39" t="s">
        <v>3636</v>
      </c>
      <c r="G1261" s="52">
        <v>12020.5</v>
      </c>
      <c r="H1261" s="322">
        <f t="shared" si="20"/>
        <v>0</v>
      </c>
      <c r="I1261" s="266" t="s">
        <v>65</v>
      </c>
    </row>
    <row r="1262" spans="1:9" ht="15.75" x14ac:dyDescent="0.25">
      <c r="A1262" s="561">
        <v>41809</v>
      </c>
      <c r="B1262" s="562" t="s">
        <v>2150</v>
      </c>
      <c r="C1262" s="563" t="s">
        <v>3589</v>
      </c>
      <c r="D1262" s="266" t="s">
        <v>67</v>
      </c>
      <c r="E1262" s="310">
        <v>6812</v>
      </c>
      <c r="F1262" s="39">
        <v>41809</v>
      </c>
      <c r="G1262" s="52">
        <v>6812</v>
      </c>
      <c r="H1262" s="322">
        <f t="shared" si="20"/>
        <v>0</v>
      </c>
      <c r="I1262" s="266" t="s">
        <v>12</v>
      </c>
    </row>
    <row r="1263" spans="1:9" ht="15.75" x14ac:dyDescent="0.25">
      <c r="A1263" s="561">
        <v>41809</v>
      </c>
      <c r="B1263" s="562" t="s">
        <v>2152</v>
      </c>
      <c r="C1263" s="563" t="s">
        <v>3589</v>
      </c>
      <c r="D1263" s="266" t="s">
        <v>123</v>
      </c>
      <c r="E1263" s="310">
        <v>2473</v>
      </c>
      <c r="F1263" s="384" t="s">
        <v>3787</v>
      </c>
      <c r="G1263" s="52">
        <v>2473</v>
      </c>
      <c r="H1263" s="322">
        <f t="shared" si="20"/>
        <v>0</v>
      </c>
      <c r="I1263" s="266"/>
    </row>
    <row r="1264" spans="1:9" ht="15.75" x14ac:dyDescent="0.25">
      <c r="A1264" s="561">
        <v>41809</v>
      </c>
      <c r="B1264" s="562" t="s">
        <v>2153</v>
      </c>
      <c r="C1264" s="563" t="s">
        <v>3589</v>
      </c>
      <c r="D1264" s="266" t="s">
        <v>3637</v>
      </c>
      <c r="E1264" s="310">
        <v>25653</v>
      </c>
      <c r="F1264" s="39">
        <v>41814</v>
      </c>
      <c r="G1264" s="52">
        <v>25653</v>
      </c>
      <c r="H1264" s="322">
        <f t="shared" si="20"/>
        <v>0</v>
      </c>
      <c r="I1264" s="266" t="s">
        <v>217</v>
      </c>
    </row>
    <row r="1265" spans="1:9" ht="15.75" x14ac:dyDescent="0.25">
      <c r="A1265" s="561">
        <v>41809</v>
      </c>
      <c r="B1265" s="562" t="s">
        <v>2154</v>
      </c>
      <c r="C1265" s="563" t="s">
        <v>3589</v>
      </c>
      <c r="D1265" s="266" t="s">
        <v>3638</v>
      </c>
      <c r="E1265" s="310">
        <v>2940</v>
      </c>
      <c r="F1265" s="39">
        <v>41809</v>
      </c>
      <c r="G1265" s="52">
        <v>2940</v>
      </c>
      <c r="H1265" s="322">
        <f t="shared" si="20"/>
        <v>0</v>
      </c>
      <c r="I1265" s="266"/>
    </row>
    <row r="1266" spans="1:9" ht="15.75" x14ac:dyDescent="0.25">
      <c r="A1266" s="561">
        <v>41809</v>
      </c>
      <c r="B1266" s="562" t="s">
        <v>2155</v>
      </c>
      <c r="C1266" s="563" t="s">
        <v>3589</v>
      </c>
      <c r="D1266" s="266" t="s">
        <v>59</v>
      </c>
      <c r="E1266" s="310">
        <v>17869</v>
      </c>
      <c r="F1266" s="42" t="s">
        <v>3772</v>
      </c>
      <c r="G1266" s="52">
        <v>17869</v>
      </c>
      <c r="H1266" s="322">
        <f t="shared" si="20"/>
        <v>0</v>
      </c>
      <c r="I1266" s="266" t="s">
        <v>21</v>
      </c>
    </row>
    <row r="1267" spans="1:9" ht="15.75" x14ac:dyDescent="0.25">
      <c r="A1267" s="561">
        <v>41809</v>
      </c>
      <c r="B1267" s="562" t="s">
        <v>2156</v>
      </c>
      <c r="C1267" s="563" t="s">
        <v>3589</v>
      </c>
      <c r="D1267" s="266" t="s">
        <v>55</v>
      </c>
      <c r="E1267" s="310">
        <v>6078</v>
      </c>
      <c r="F1267" s="39">
        <v>41809</v>
      </c>
      <c r="G1267" s="52">
        <v>6078</v>
      </c>
      <c r="H1267" s="322">
        <f t="shared" si="20"/>
        <v>0</v>
      </c>
      <c r="I1267" s="266"/>
    </row>
    <row r="1268" spans="1:9" ht="15.75" x14ac:dyDescent="0.25">
      <c r="A1268" s="561">
        <v>41809</v>
      </c>
      <c r="B1268" s="562" t="s">
        <v>2157</v>
      </c>
      <c r="C1268" s="563" t="s">
        <v>3589</v>
      </c>
      <c r="D1268" s="266" t="s">
        <v>50</v>
      </c>
      <c r="E1268" s="310">
        <v>6725</v>
      </c>
      <c r="F1268" s="39">
        <v>41809</v>
      </c>
      <c r="G1268" s="52">
        <v>6725</v>
      </c>
      <c r="H1268" s="322">
        <f t="shared" si="20"/>
        <v>0</v>
      </c>
      <c r="I1268" s="266"/>
    </row>
    <row r="1269" spans="1:9" ht="15.75" x14ac:dyDescent="0.25">
      <c r="A1269" s="561">
        <v>41809</v>
      </c>
      <c r="B1269" s="562" t="s">
        <v>2158</v>
      </c>
      <c r="C1269" s="563" t="s">
        <v>3589</v>
      </c>
      <c r="D1269" s="266" t="s">
        <v>3078</v>
      </c>
      <c r="E1269" s="310">
        <v>8926.5</v>
      </c>
      <c r="F1269" s="55" t="s">
        <v>3639</v>
      </c>
      <c r="G1269" s="52">
        <v>8926.5</v>
      </c>
      <c r="H1269" s="322">
        <f t="shared" si="20"/>
        <v>0</v>
      </c>
      <c r="I1269" s="266" t="s">
        <v>217</v>
      </c>
    </row>
    <row r="1270" spans="1:9" ht="15.75" x14ac:dyDescent="0.25">
      <c r="A1270" s="561">
        <v>41809</v>
      </c>
      <c r="B1270" s="562" t="s">
        <v>2159</v>
      </c>
      <c r="C1270" s="563" t="s">
        <v>3589</v>
      </c>
      <c r="D1270" s="266" t="s">
        <v>66</v>
      </c>
      <c r="E1270" s="310">
        <v>1832.5</v>
      </c>
      <c r="F1270" s="39">
        <v>41809</v>
      </c>
      <c r="G1270" s="52">
        <v>1832.5</v>
      </c>
      <c r="H1270" s="322">
        <f t="shared" si="20"/>
        <v>0</v>
      </c>
      <c r="I1270" s="266" t="s">
        <v>12</v>
      </c>
    </row>
    <row r="1271" spans="1:9" ht="15.75" x14ac:dyDescent="0.25">
      <c r="A1271" s="561">
        <v>41809</v>
      </c>
      <c r="B1271" s="562" t="s">
        <v>2160</v>
      </c>
      <c r="C1271" s="563" t="s">
        <v>3589</v>
      </c>
      <c r="D1271" s="266" t="s">
        <v>66</v>
      </c>
      <c r="E1271" s="310">
        <v>1652.5</v>
      </c>
      <c r="F1271" s="39">
        <v>41809</v>
      </c>
      <c r="G1271" s="52">
        <v>1652.5</v>
      </c>
      <c r="H1271" s="322">
        <f t="shared" si="20"/>
        <v>0</v>
      </c>
      <c r="I1271" s="266" t="s">
        <v>12</v>
      </c>
    </row>
    <row r="1272" spans="1:9" ht="15.75" x14ac:dyDescent="0.25">
      <c r="A1272" s="561">
        <v>41809</v>
      </c>
      <c r="B1272" s="562" t="s">
        <v>2161</v>
      </c>
      <c r="C1272" s="563" t="s">
        <v>3589</v>
      </c>
      <c r="D1272" s="266" t="s">
        <v>74</v>
      </c>
      <c r="E1272" s="310">
        <v>17729</v>
      </c>
      <c r="F1272" s="39">
        <v>41809</v>
      </c>
      <c r="G1272" s="52">
        <v>17729</v>
      </c>
      <c r="H1272" s="322">
        <f t="shared" si="20"/>
        <v>0</v>
      </c>
      <c r="I1272" s="266"/>
    </row>
    <row r="1273" spans="1:9" ht="15.75" x14ac:dyDescent="0.25">
      <c r="A1273" s="561">
        <v>41809</v>
      </c>
      <c r="B1273" s="562" t="s">
        <v>2162</v>
      </c>
      <c r="C1273" s="563" t="s">
        <v>3589</v>
      </c>
      <c r="D1273" s="266" t="s">
        <v>48</v>
      </c>
      <c r="E1273" s="310">
        <v>509</v>
      </c>
      <c r="F1273" s="39">
        <v>41809</v>
      </c>
      <c r="G1273" s="52">
        <v>509</v>
      </c>
      <c r="H1273" s="322">
        <f t="shared" si="20"/>
        <v>0</v>
      </c>
      <c r="I1273" s="266" t="s">
        <v>12</v>
      </c>
    </row>
    <row r="1274" spans="1:9" ht="15.75" x14ac:dyDescent="0.25">
      <c r="A1274" s="561">
        <v>41809</v>
      </c>
      <c r="B1274" s="562" t="s">
        <v>2163</v>
      </c>
      <c r="C1274" s="563" t="s">
        <v>3589</v>
      </c>
      <c r="D1274" s="266" t="s">
        <v>3631</v>
      </c>
      <c r="E1274" s="310">
        <v>1101.5</v>
      </c>
      <c r="F1274" s="39">
        <v>41809</v>
      </c>
      <c r="G1274" s="52">
        <v>1101.5</v>
      </c>
      <c r="H1274" s="322">
        <f t="shared" si="20"/>
        <v>0</v>
      </c>
      <c r="I1274" s="266"/>
    </row>
    <row r="1275" spans="1:9" ht="15.75" x14ac:dyDescent="0.25">
      <c r="A1275" s="561">
        <v>41809</v>
      </c>
      <c r="B1275" s="562" t="s">
        <v>2164</v>
      </c>
      <c r="C1275" s="563" t="s">
        <v>3589</v>
      </c>
      <c r="D1275" s="266" t="s">
        <v>163</v>
      </c>
      <c r="E1275" s="310">
        <v>2101</v>
      </c>
      <c r="F1275" s="39">
        <v>41809</v>
      </c>
      <c r="G1275" s="52">
        <v>2101</v>
      </c>
      <c r="H1275" s="322">
        <f t="shared" si="20"/>
        <v>0</v>
      </c>
      <c r="I1275" s="266"/>
    </row>
    <row r="1276" spans="1:9" ht="15.75" x14ac:dyDescent="0.25">
      <c r="A1276" s="561">
        <v>41809</v>
      </c>
      <c r="B1276" s="562" t="s">
        <v>2165</v>
      </c>
      <c r="C1276" s="563" t="s">
        <v>3589</v>
      </c>
      <c r="D1276" s="266" t="s">
        <v>57</v>
      </c>
      <c r="E1276" s="310">
        <v>1180</v>
      </c>
      <c r="F1276" s="39">
        <v>41809</v>
      </c>
      <c r="G1276" s="52">
        <v>1180</v>
      </c>
      <c r="H1276" s="322">
        <f t="shared" si="20"/>
        <v>0</v>
      </c>
      <c r="I1276" s="266"/>
    </row>
    <row r="1277" spans="1:9" ht="15.75" x14ac:dyDescent="0.25">
      <c r="A1277" s="561">
        <v>41809</v>
      </c>
      <c r="B1277" s="562" t="s">
        <v>2166</v>
      </c>
      <c r="C1277" s="563" t="s">
        <v>3589</v>
      </c>
      <c r="D1277" s="266" t="s">
        <v>29</v>
      </c>
      <c r="E1277" s="310">
        <v>3481.11</v>
      </c>
      <c r="F1277" s="39">
        <v>41809</v>
      </c>
      <c r="G1277" s="52">
        <v>3481.11</v>
      </c>
      <c r="H1277" s="322">
        <f t="shared" si="20"/>
        <v>0</v>
      </c>
      <c r="I1277" s="266" t="s">
        <v>30</v>
      </c>
    </row>
    <row r="1278" spans="1:9" ht="15.75" x14ac:dyDescent="0.25">
      <c r="A1278" s="561">
        <v>41809</v>
      </c>
      <c r="B1278" s="562" t="s">
        <v>2167</v>
      </c>
      <c r="C1278" s="563" t="s">
        <v>3589</v>
      </c>
      <c r="D1278" s="266" t="s">
        <v>34</v>
      </c>
      <c r="E1278" s="310">
        <v>2303</v>
      </c>
      <c r="F1278" s="43" t="s">
        <v>3782</v>
      </c>
      <c r="G1278" s="52">
        <v>2303</v>
      </c>
      <c r="H1278" s="322">
        <f t="shared" si="20"/>
        <v>0</v>
      </c>
      <c r="I1278" s="266" t="s">
        <v>30</v>
      </c>
    </row>
    <row r="1279" spans="1:9" ht="15.75" x14ac:dyDescent="0.25">
      <c r="A1279" s="561">
        <v>41809</v>
      </c>
      <c r="B1279" s="562" t="s">
        <v>2168</v>
      </c>
      <c r="C1279" s="563" t="s">
        <v>3589</v>
      </c>
      <c r="D1279" s="266" t="s">
        <v>111</v>
      </c>
      <c r="E1279" s="310">
        <v>3611</v>
      </c>
      <c r="F1279" s="39">
        <v>41809</v>
      </c>
      <c r="G1279" s="52">
        <v>3611</v>
      </c>
      <c r="H1279" s="322">
        <f t="shared" si="20"/>
        <v>0</v>
      </c>
      <c r="I1279" s="266" t="s">
        <v>12</v>
      </c>
    </row>
    <row r="1280" spans="1:9" ht="15.75" x14ac:dyDescent="0.25">
      <c r="A1280" s="561">
        <v>41809</v>
      </c>
      <c r="B1280" s="562" t="s">
        <v>2169</v>
      </c>
      <c r="C1280" s="563" t="s">
        <v>3589</v>
      </c>
      <c r="D1280" s="266" t="s">
        <v>68</v>
      </c>
      <c r="E1280" s="310">
        <v>1386</v>
      </c>
      <c r="F1280" s="39">
        <v>41810</v>
      </c>
      <c r="G1280" s="52">
        <v>1386</v>
      </c>
      <c r="H1280" s="322">
        <f t="shared" si="20"/>
        <v>0</v>
      </c>
      <c r="I1280" s="266" t="s">
        <v>65</v>
      </c>
    </row>
    <row r="1281" spans="1:9" ht="15.75" x14ac:dyDescent="0.25">
      <c r="A1281" s="561">
        <v>41809</v>
      </c>
      <c r="B1281" s="562" t="s">
        <v>2170</v>
      </c>
      <c r="C1281" s="563" t="s">
        <v>3589</v>
      </c>
      <c r="D1281" s="266" t="s">
        <v>35</v>
      </c>
      <c r="E1281" s="310">
        <v>2646</v>
      </c>
      <c r="F1281" s="39">
        <v>41809</v>
      </c>
      <c r="G1281" s="52">
        <v>2646</v>
      </c>
      <c r="H1281" s="322">
        <f t="shared" si="20"/>
        <v>0</v>
      </c>
      <c r="I1281" s="266" t="s">
        <v>30</v>
      </c>
    </row>
    <row r="1282" spans="1:9" ht="15.75" x14ac:dyDescent="0.25">
      <c r="A1282" s="561">
        <v>41809</v>
      </c>
      <c r="B1282" s="562" t="s">
        <v>2171</v>
      </c>
      <c r="C1282" s="563" t="s">
        <v>3589</v>
      </c>
      <c r="D1282" s="266" t="s">
        <v>371</v>
      </c>
      <c r="E1282" s="310">
        <v>2279</v>
      </c>
      <c r="F1282" s="384" t="s">
        <v>3783</v>
      </c>
      <c r="G1282" s="52">
        <v>2279</v>
      </c>
      <c r="H1282" s="322">
        <f t="shared" si="20"/>
        <v>0</v>
      </c>
      <c r="I1282" s="266" t="s">
        <v>30</v>
      </c>
    </row>
    <row r="1283" spans="1:9" ht="15.75" x14ac:dyDescent="0.25">
      <c r="A1283" s="561">
        <v>41809</v>
      </c>
      <c r="B1283" s="562" t="s">
        <v>2173</v>
      </c>
      <c r="C1283" s="563" t="s">
        <v>3589</v>
      </c>
      <c r="D1283" s="266" t="s">
        <v>74</v>
      </c>
      <c r="E1283" s="310">
        <v>1699</v>
      </c>
      <c r="F1283" s="39">
        <v>41809</v>
      </c>
      <c r="G1283" s="52">
        <v>1699</v>
      </c>
      <c r="H1283" s="322">
        <f t="shared" si="20"/>
        <v>0</v>
      </c>
      <c r="I1283" s="266"/>
    </row>
    <row r="1284" spans="1:9" ht="15.75" x14ac:dyDescent="0.25">
      <c r="A1284" s="561">
        <v>41809</v>
      </c>
      <c r="B1284" s="562" t="s">
        <v>2174</v>
      </c>
      <c r="C1284" s="563" t="s">
        <v>3589</v>
      </c>
      <c r="D1284" s="266" t="s">
        <v>163</v>
      </c>
      <c r="E1284" s="310">
        <v>359</v>
      </c>
      <c r="F1284" s="39">
        <v>41809</v>
      </c>
      <c r="G1284" s="52">
        <v>359</v>
      </c>
      <c r="H1284" s="322">
        <f t="shared" si="20"/>
        <v>0</v>
      </c>
      <c r="I1284" s="266"/>
    </row>
    <row r="1285" spans="1:9" ht="15.75" x14ac:dyDescent="0.25">
      <c r="A1285" s="561">
        <v>41809</v>
      </c>
      <c r="B1285" s="562" t="s">
        <v>2175</v>
      </c>
      <c r="C1285" s="563" t="s">
        <v>3589</v>
      </c>
      <c r="D1285" s="266" t="s">
        <v>1793</v>
      </c>
      <c r="E1285" s="310">
        <v>1414.5</v>
      </c>
      <c r="F1285" s="43" t="s">
        <v>3775</v>
      </c>
      <c r="G1285" s="52">
        <v>1414.5</v>
      </c>
      <c r="H1285" s="322">
        <f t="shared" si="20"/>
        <v>0</v>
      </c>
      <c r="I1285" s="266" t="s">
        <v>30</v>
      </c>
    </row>
    <row r="1286" spans="1:9" ht="15.75" x14ac:dyDescent="0.25">
      <c r="A1286" s="561">
        <v>41809</v>
      </c>
      <c r="B1286" s="562" t="s">
        <v>2177</v>
      </c>
      <c r="C1286" s="563" t="s">
        <v>3589</v>
      </c>
      <c r="D1286" s="266" t="s">
        <v>176</v>
      </c>
      <c r="E1286" s="310">
        <v>1628</v>
      </c>
      <c r="F1286" s="39">
        <v>41809</v>
      </c>
      <c r="G1286" s="52">
        <v>1628</v>
      </c>
      <c r="H1286" s="322">
        <f t="shared" si="20"/>
        <v>0</v>
      </c>
      <c r="I1286" s="266"/>
    </row>
    <row r="1287" spans="1:9" ht="15.75" x14ac:dyDescent="0.25">
      <c r="A1287" s="561">
        <v>41809</v>
      </c>
      <c r="B1287" s="562" t="s">
        <v>2178</v>
      </c>
      <c r="C1287" s="563" t="s">
        <v>3589</v>
      </c>
      <c r="D1287" s="266" t="s">
        <v>124</v>
      </c>
      <c r="E1287" s="310">
        <v>8032.5</v>
      </c>
      <c r="F1287" s="39">
        <v>41809</v>
      </c>
      <c r="G1287" s="52">
        <v>8032.5</v>
      </c>
      <c r="H1287" s="322">
        <f t="shared" ref="H1287:H1350" si="21">E1287-G1287</f>
        <v>0</v>
      </c>
      <c r="I1287" s="266" t="s">
        <v>30</v>
      </c>
    </row>
    <row r="1288" spans="1:9" ht="15.75" x14ac:dyDescent="0.25">
      <c r="A1288" s="561">
        <v>41809</v>
      </c>
      <c r="B1288" s="562" t="s">
        <v>2179</v>
      </c>
      <c r="C1288" s="563" t="s">
        <v>3589</v>
      </c>
      <c r="D1288" s="266" t="s">
        <v>312</v>
      </c>
      <c r="E1288" s="310">
        <v>10805.5</v>
      </c>
      <c r="F1288" s="39">
        <v>41809</v>
      </c>
      <c r="G1288" s="52">
        <v>10805.5</v>
      </c>
      <c r="H1288" s="322">
        <f t="shared" si="21"/>
        <v>0</v>
      </c>
      <c r="I1288" s="266" t="s">
        <v>12</v>
      </c>
    </row>
    <row r="1289" spans="1:9" ht="15.75" x14ac:dyDescent="0.25">
      <c r="A1289" s="561">
        <v>41809</v>
      </c>
      <c r="B1289" s="562" t="s">
        <v>2180</v>
      </c>
      <c r="C1289" s="563" t="s">
        <v>3589</v>
      </c>
      <c r="D1289" s="266" t="s">
        <v>8</v>
      </c>
      <c r="E1289" s="310">
        <v>5379</v>
      </c>
      <c r="F1289" s="39">
        <v>41809</v>
      </c>
      <c r="G1289" s="52">
        <v>5379</v>
      </c>
      <c r="H1289" s="322">
        <f t="shared" si="21"/>
        <v>0</v>
      </c>
      <c r="I1289" s="266"/>
    </row>
    <row r="1290" spans="1:9" ht="15.75" x14ac:dyDescent="0.25">
      <c r="A1290" s="561">
        <v>41809</v>
      </c>
      <c r="B1290" s="562" t="s">
        <v>2181</v>
      </c>
      <c r="C1290" s="563" t="s">
        <v>3589</v>
      </c>
      <c r="D1290" s="266" t="s">
        <v>189</v>
      </c>
      <c r="E1290" s="310">
        <v>5916</v>
      </c>
      <c r="F1290" s="39">
        <v>41809</v>
      </c>
      <c r="G1290" s="52">
        <v>5916</v>
      </c>
      <c r="H1290" s="322">
        <f t="shared" si="21"/>
        <v>0</v>
      </c>
      <c r="I1290" s="266" t="s">
        <v>21</v>
      </c>
    </row>
    <row r="1291" spans="1:9" ht="15.75" x14ac:dyDescent="0.25">
      <c r="A1291" s="561">
        <v>41809</v>
      </c>
      <c r="B1291" s="562" t="s">
        <v>2182</v>
      </c>
      <c r="C1291" s="563" t="s">
        <v>3589</v>
      </c>
      <c r="D1291" s="266" t="s">
        <v>176</v>
      </c>
      <c r="E1291" s="310">
        <v>270</v>
      </c>
      <c r="F1291" s="39">
        <v>41809</v>
      </c>
      <c r="G1291" s="52">
        <v>270</v>
      </c>
      <c r="H1291" s="322">
        <f t="shared" si="21"/>
        <v>0</v>
      </c>
      <c r="I1291" s="266"/>
    </row>
    <row r="1292" spans="1:9" ht="15.75" x14ac:dyDescent="0.25">
      <c r="A1292" s="561">
        <v>41809</v>
      </c>
      <c r="B1292" s="562" t="s">
        <v>2183</v>
      </c>
      <c r="C1292" s="563" t="s">
        <v>3589</v>
      </c>
      <c r="D1292" s="266" t="s">
        <v>130</v>
      </c>
      <c r="E1292" s="310">
        <v>6497</v>
      </c>
      <c r="F1292" s="39">
        <v>41817</v>
      </c>
      <c r="G1292" s="52">
        <v>6497</v>
      </c>
      <c r="H1292" s="322">
        <f t="shared" si="21"/>
        <v>0</v>
      </c>
      <c r="I1292" s="266" t="s">
        <v>21</v>
      </c>
    </row>
    <row r="1293" spans="1:9" ht="15.75" x14ac:dyDescent="0.25">
      <c r="A1293" s="561">
        <v>41809</v>
      </c>
      <c r="B1293" s="562" t="s">
        <v>2184</v>
      </c>
      <c r="C1293" s="563" t="s">
        <v>3589</v>
      </c>
      <c r="D1293" s="266" t="s">
        <v>22</v>
      </c>
      <c r="E1293" s="310">
        <v>2704</v>
      </c>
      <c r="F1293" s="39">
        <v>41809</v>
      </c>
      <c r="G1293" s="52">
        <v>2704</v>
      </c>
      <c r="H1293" s="322">
        <f t="shared" si="21"/>
        <v>0</v>
      </c>
      <c r="I1293" s="266"/>
    </row>
    <row r="1294" spans="1:9" ht="15.75" x14ac:dyDescent="0.25">
      <c r="A1294" s="561">
        <v>41809</v>
      </c>
      <c r="B1294" s="562" t="s">
        <v>2185</v>
      </c>
      <c r="C1294" s="563" t="s">
        <v>3589</v>
      </c>
      <c r="D1294" s="266" t="s">
        <v>137</v>
      </c>
      <c r="E1294" s="310">
        <v>5253</v>
      </c>
      <c r="F1294" s="42" t="s">
        <v>3778</v>
      </c>
      <c r="G1294" s="52">
        <v>5253</v>
      </c>
      <c r="H1294" s="322">
        <f t="shared" si="21"/>
        <v>0</v>
      </c>
      <c r="I1294" s="266" t="s">
        <v>21</v>
      </c>
    </row>
    <row r="1295" spans="1:9" ht="15.75" x14ac:dyDescent="0.25">
      <c r="A1295" s="561">
        <v>41809</v>
      </c>
      <c r="B1295" s="562" t="s">
        <v>2186</v>
      </c>
      <c r="C1295" s="563" t="s">
        <v>3589</v>
      </c>
      <c r="D1295" s="273" t="s">
        <v>3129</v>
      </c>
      <c r="E1295" s="318">
        <v>0</v>
      </c>
      <c r="F1295" s="39"/>
      <c r="G1295" s="52"/>
      <c r="H1295" s="322">
        <f t="shared" si="21"/>
        <v>0</v>
      </c>
      <c r="I1295" s="266"/>
    </row>
    <row r="1296" spans="1:9" ht="15.75" x14ac:dyDescent="0.25">
      <c r="A1296" s="561">
        <v>41809</v>
      </c>
      <c r="B1296" s="562" t="s">
        <v>2188</v>
      </c>
      <c r="C1296" s="563" t="s">
        <v>3589</v>
      </c>
      <c r="D1296" s="266" t="s">
        <v>188</v>
      </c>
      <c r="E1296" s="310">
        <v>3707</v>
      </c>
      <c r="F1296" s="39">
        <v>41809</v>
      </c>
      <c r="G1296" s="52">
        <v>3707</v>
      </c>
      <c r="H1296" s="322">
        <f t="shared" si="21"/>
        <v>0</v>
      </c>
      <c r="I1296" s="266" t="s">
        <v>21</v>
      </c>
    </row>
    <row r="1297" spans="1:10" ht="15.75" x14ac:dyDescent="0.25">
      <c r="A1297" s="561">
        <v>41809</v>
      </c>
      <c r="B1297" s="562" t="s">
        <v>2190</v>
      </c>
      <c r="C1297" s="563" t="s">
        <v>3589</v>
      </c>
      <c r="D1297" s="266" t="s">
        <v>2537</v>
      </c>
      <c r="E1297" s="310">
        <v>1593.3</v>
      </c>
      <c r="F1297" s="39">
        <v>41809</v>
      </c>
      <c r="G1297" s="52">
        <v>1593.3</v>
      </c>
      <c r="H1297" s="322">
        <f t="shared" si="21"/>
        <v>0</v>
      </c>
      <c r="I1297" s="266"/>
    </row>
    <row r="1298" spans="1:10" ht="15.75" x14ac:dyDescent="0.25">
      <c r="A1298" s="564">
        <v>41808</v>
      </c>
      <c r="B1298" s="565" t="s">
        <v>2191</v>
      </c>
      <c r="C1298" s="566" t="s">
        <v>3589</v>
      </c>
      <c r="D1298" s="266" t="s">
        <v>62</v>
      </c>
      <c r="E1298" s="310">
        <v>22513</v>
      </c>
      <c r="F1298" s="39">
        <v>41808</v>
      </c>
      <c r="G1298" s="52">
        <v>22513</v>
      </c>
      <c r="H1298" s="322">
        <f t="shared" si="21"/>
        <v>0</v>
      </c>
      <c r="I1298" s="266"/>
    </row>
    <row r="1299" spans="1:10" ht="15.75" x14ac:dyDescent="0.25">
      <c r="A1299" s="564">
        <v>41808</v>
      </c>
      <c r="B1299" s="565" t="s">
        <v>2192</v>
      </c>
      <c r="C1299" s="566" t="s">
        <v>3589</v>
      </c>
      <c r="D1299" s="266" t="s">
        <v>215</v>
      </c>
      <c r="E1299" s="310">
        <v>3649</v>
      </c>
      <c r="F1299" s="39">
        <v>41808</v>
      </c>
      <c r="G1299" s="52">
        <v>3649</v>
      </c>
      <c r="H1299" s="322">
        <f t="shared" si="21"/>
        <v>0</v>
      </c>
      <c r="I1299" s="266"/>
    </row>
    <row r="1300" spans="1:10" ht="15.75" x14ac:dyDescent="0.25">
      <c r="A1300" s="564">
        <v>41808</v>
      </c>
      <c r="B1300" s="565" t="s">
        <v>2194</v>
      </c>
      <c r="C1300" s="566" t="s">
        <v>3589</v>
      </c>
      <c r="D1300" s="266" t="s">
        <v>260</v>
      </c>
      <c r="E1300" s="310">
        <v>2480</v>
      </c>
      <c r="F1300" s="39">
        <v>41808</v>
      </c>
      <c r="G1300" s="52">
        <v>2480</v>
      </c>
      <c r="H1300" s="322">
        <f t="shared" si="21"/>
        <v>0</v>
      </c>
      <c r="I1300" s="266" t="s">
        <v>27</v>
      </c>
    </row>
    <row r="1301" spans="1:10" ht="15.75" x14ac:dyDescent="0.25">
      <c r="A1301" s="564">
        <v>41808</v>
      </c>
      <c r="B1301" s="565" t="s">
        <v>2195</v>
      </c>
      <c r="C1301" s="566" t="s">
        <v>3589</v>
      </c>
      <c r="D1301" s="266" t="s">
        <v>163</v>
      </c>
      <c r="E1301" s="310">
        <v>833</v>
      </c>
      <c r="F1301" s="39">
        <v>41808</v>
      </c>
      <c r="G1301" s="52">
        <v>833</v>
      </c>
      <c r="H1301" s="322">
        <f t="shared" si="21"/>
        <v>0</v>
      </c>
      <c r="I1301" s="266"/>
    </row>
    <row r="1302" spans="1:10" ht="15.75" x14ac:dyDescent="0.25">
      <c r="A1302" s="564">
        <v>41808</v>
      </c>
      <c r="B1302" s="565" t="s">
        <v>2196</v>
      </c>
      <c r="C1302" s="566" t="s">
        <v>3589</v>
      </c>
      <c r="D1302" s="266" t="s">
        <v>250</v>
      </c>
      <c r="E1302" s="310">
        <v>24064</v>
      </c>
      <c r="F1302" s="39">
        <v>41808</v>
      </c>
      <c r="G1302" s="52">
        <v>24064</v>
      </c>
      <c r="H1302" s="322">
        <f t="shared" si="21"/>
        <v>0</v>
      </c>
      <c r="I1302" s="266" t="s">
        <v>12</v>
      </c>
    </row>
    <row r="1303" spans="1:10" ht="15.75" x14ac:dyDescent="0.25">
      <c r="A1303" s="564">
        <v>41808</v>
      </c>
      <c r="B1303" s="565" t="s">
        <v>2198</v>
      </c>
      <c r="C1303" s="566" t="s">
        <v>3589</v>
      </c>
      <c r="D1303" s="266" t="s">
        <v>577</v>
      </c>
      <c r="E1303" s="310">
        <v>1720</v>
      </c>
      <c r="F1303" s="39">
        <v>41808</v>
      </c>
      <c r="G1303" s="52">
        <v>1720</v>
      </c>
      <c r="H1303" s="322">
        <f t="shared" si="21"/>
        <v>0</v>
      </c>
      <c r="I1303" s="266" t="s">
        <v>27</v>
      </c>
      <c r="J1303" s="86"/>
    </row>
    <row r="1304" spans="1:10" ht="15.75" x14ac:dyDescent="0.25">
      <c r="A1304" s="564">
        <v>41808</v>
      </c>
      <c r="B1304" s="565" t="s">
        <v>2199</v>
      </c>
      <c r="C1304" s="566" t="s">
        <v>3589</v>
      </c>
      <c r="D1304" s="266" t="s">
        <v>35</v>
      </c>
      <c r="E1304" s="310">
        <v>5508</v>
      </c>
      <c r="F1304" s="39">
        <v>41811</v>
      </c>
      <c r="G1304" s="52">
        <v>5508</v>
      </c>
      <c r="H1304" s="322">
        <f t="shared" si="21"/>
        <v>0</v>
      </c>
      <c r="I1304" s="266" t="s">
        <v>12</v>
      </c>
    </row>
    <row r="1305" spans="1:10" ht="15.75" x14ac:dyDescent="0.25">
      <c r="A1305" s="564">
        <v>41808</v>
      </c>
      <c r="B1305" s="565" t="s">
        <v>2200</v>
      </c>
      <c r="C1305" s="566" t="s">
        <v>3589</v>
      </c>
      <c r="D1305" s="266" t="s">
        <v>34</v>
      </c>
      <c r="E1305" s="310">
        <v>2365</v>
      </c>
      <c r="F1305" s="39">
        <v>41808</v>
      </c>
      <c r="G1305" s="52">
        <v>2365</v>
      </c>
      <c r="H1305" s="322">
        <f t="shared" si="21"/>
        <v>0</v>
      </c>
      <c r="I1305" s="266" t="s">
        <v>12</v>
      </c>
    </row>
    <row r="1306" spans="1:10" ht="15.75" x14ac:dyDescent="0.25">
      <c r="A1306" s="564">
        <v>41808</v>
      </c>
      <c r="B1306" s="565" t="s">
        <v>2202</v>
      </c>
      <c r="C1306" s="566" t="s">
        <v>3589</v>
      </c>
      <c r="D1306" s="266" t="s">
        <v>115</v>
      </c>
      <c r="E1306" s="310">
        <v>1663</v>
      </c>
      <c r="F1306" s="39">
        <v>41808</v>
      </c>
      <c r="G1306" s="52">
        <v>1663</v>
      </c>
      <c r="H1306" s="322">
        <f t="shared" si="21"/>
        <v>0</v>
      </c>
      <c r="I1306" s="266"/>
    </row>
    <row r="1307" spans="1:10" ht="15.75" x14ac:dyDescent="0.25">
      <c r="A1307" s="564">
        <v>41808</v>
      </c>
      <c r="B1307" s="565" t="s">
        <v>2203</v>
      </c>
      <c r="C1307" s="566" t="s">
        <v>3589</v>
      </c>
      <c r="D1307" s="266" t="s">
        <v>47</v>
      </c>
      <c r="E1307" s="310">
        <v>3016</v>
      </c>
      <c r="F1307" s="39">
        <v>41808</v>
      </c>
      <c r="G1307" s="52">
        <v>3016</v>
      </c>
      <c r="H1307" s="322">
        <f t="shared" si="21"/>
        <v>0</v>
      </c>
      <c r="I1307" s="266" t="s">
        <v>12</v>
      </c>
    </row>
    <row r="1308" spans="1:10" ht="15.75" x14ac:dyDescent="0.25">
      <c r="A1308" s="564">
        <v>41808</v>
      </c>
      <c r="B1308" s="565" t="s">
        <v>2204</v>
      </c>
      <c r="C1308" s="566" t="s">
        <v>3589</v>
      </c>
      <c r="D1308" s="266" t="s">
        <v>1793</v>
      </c>
      <c r="E1308" s="310">
        <v>1269</v>
      </c>
      <c r="F1308" s="39">
        <v>41808</v>
      </c>
      <c r="G1308" s="52">
        <v>1269</v>
      </c>
      <c r="H1308" s="322">
        <f t="shared" si="21"/>
        <v>0</v>
      </c>
      <c r="I1308" s="266" t="s">
        <v>12</v>
      </c>
    </row>
    <row r="1309" spans="1:10" ht="15.75" x14ac:dyDescent="0.25">
      <c r="A1309" s="564">
        <v>41808</v>
      </c>
      <c r="B1309" s="565" t="s">
        <v>2205</v>
      </c>
      <c r="C1309" s="566" t="s">
        <v>3589</v>
      </c>
      <c r="D1309" s="266" t="s">
        <v>57</v>
      </c>
      <c r="E1309" s="310">
        <v>915</v>
      </c>
      <c r="F1309" s="39">
        <v>41808</v>
      </c>
      <c r="G1309" s="52">
        <v>915</v>
      </c>
      <c r="H1309" s="322">
        <f t="shared" si="21"/>
        <v>0</v>
      </c>
      <c r="I1309" s="266" t="s">
        <v>12</v>
      </c>
    </row>
    <row r="1310" spans="1:10" ht="15.75" x14ac:dyDescent="0.25">
      <c r="A1310" s="564">
        <v>41808</v>
      </c>
      <c r="B1310" s="565" t="s">
        <v>2206</v>
      </c>
      <c r="C1310" s="566" t="s">
        <v>3589</v>
      </c>
      <c r="D1310" s="266" t="s">
        <v>3427</v>
      </c>
      <c r="E1310" s="310">
        <v>5085</v>
      </c>
      <c r="F1310" s="55" t="s">
        <v>3640</v>
      </c>
      <c r="G1310" s="52">
        <v>5085</v>
      </c>
      <c r="H1310" s="322">
        <f t="shared" si="21"/>
        <v>0</v>
      </c>
      <c r="I1310" s="266" t="s">
        <v>3488</v>
      </c>
    </row>
    <row r="1311" spans="1:10" ht="15.75" x14ac:dyDescent="0.25">
      <c r="A1311" s="564">
        <v>41808</v>
      </c>
      <c r="B1311" s="565" t="s">
        <v>2207</v>
      </c>
      <c r="C1311" s="566" t="s">
        <v>3589</v>
      </c>
      <c r="D1311" s="266" t="s">
        <v>304</v>
      </c>
      <c r="E1311" s="310">
        <v>14432</v>
      </c>
      <c r="F1311" s="39">
        <v>41808</v>
      </c>
      <c r="G1311" s="52">
        <v>14432</v>
      </c>
      <c r="H1311" s="322">
        <f t="shared" si="21"/>
        <v>0</v>
      </c>
      <c r="I1311" s="266" t="s">
        <v>3488</v>
      </c>
    </row>
    <row r="1312" spans="1:10" ht="15.75" x14ac:dyDescent="0.25">
      <c r="A1312" s="564">
        <v>41808</v>
      </c>
      <c r="B1312" s="565" t="s">
        <v>2208</v>
      </c>
      <c r="C1312" s="566" t="s">
        <v>3589</v>
      </c>
      <c r="D1312" s="266" t="s">
        <v>41</v>
      </c>
      <c r="E1312" s="310">
        <v>3084</v>
      </c>
      <c r="F1312" s="39">
        <v>41809</v>
      </c>
      <c r="G1312" s="52">
        <v>3084</v>
      </c>
      <c r="H1312" s="322">
        <f t="shared" si="21"/>
        <v>0</v>
      </c>
      <c r="I1312" s="266" t="s">
        <v>12</v>
      </c>
    </row>
    <row r="1313" spans="1:9" ht="15.75" x14ac:dyDescent="0.25">
      <c r="A1313" s="564">
        <v>41808</v>
      </c>
      <c r="B1313" s="565" t="s">
        <v>2209</v>
      </c>
      <c r="C1313" s="566" t="s">
        <v>3589</v>
      </c>
      <c r="D1313" s="266" t="s">
        <v>2427</v>
      </c>
      <c r="E1313" s="310">
        <v>1752</v>
      </c>
      <c r="F1313" s="42" t="s">
        <v>3762</v>
      </c>
      <c r="G1313" s="52">
        <v>1752</v>
      </c>
      <c r="H1313" s="322">
        <f t="shared" si="21"/>
        <v>0</v>
      </c>
      <c r="I1313" s="266" t="s">
        <v>12</v>
      </c>
    </row>
    <row r="1314" spans="1:9" ht="15.75" x14ac:dyDescent="0.25">
      <c r="A1314" s="564">
        <v>41808</v>
      </c>
      <c r="B1314" s="565" t="s">
        <v>2210</v>
      </c>
      <c r="C1314" s="566" t="s">
        <v>3589</v>
      </c>
      <c r="D1314" s="266" t="s">
        <v>183</v>
      </c>
      <c r="E1314" s="310">
        <v>5317</v>
      </c>
      <c r="F1314" s="39">
        <v>41808</v>
      </c>
      <c r="G1314" s="52">
        <v>5317</v>
      </c>
      <c r="H1314" s="322">
        <f t="shared" si="21"/>
        <v>0</v>
      </c>
      <c r="I1314" s="266" t="s">
        <v>12</v>
      </c>
    </row>
    <row r="1315" spans="1:9" ht="15.75" x14ac:dyDescent="0.25">
      <c r="A1315" s="564">
        <v>41808</v>
      </c>
      <c r="B1315" s="565" t="s">
        <v>2211</v>
      </c>
      <c r="C1315" s="566" t="s">
        <v>3589</v>
      </c>
      <c r="D1315" s="266" t="s">
        <v>287</v>
      </c>
      <c r="E1315" s="310">
        <v>1841</v>
      </c>
      <c r="F1315" s="39">
        <v>41808</v>
      </c>
      <c r="G1315" s="52">
        <v>1841</v>
      </c>
      <c r="H1315" s="322">
        <f t="shared" si="21"/>
        <v>0</v>
      </c>
      <c r="I1315" s="266" t="s">
        <v>12</v>
      </c>
    </row>
    <row r="1316" spans="1:9" ht="15.75" x14ac:dyDescent="0.25">
      <c r="A1316" s="564">
        <v>41808</v>
      </c>
      <c r="B1316" s="565" t="s">
        <v>2212</v>
      </c>
      <c r="C1316" s="566" t="s">
        <v>3589</v>
      </c>
      <c r="D1316" s="266" t="s">
        <v>111</v>
      </c>
      <c r="E1316" s="310">
        <v>4753</v>
      </c>
      <c r="F1316" s="39">
        <v>41808</v>
      </c>
      <c r="G1316" s="52">
        <v>4753</v>
      </c>
      <c r="H1316" s="322">
        <f t="shared" si="21"/>
        <v>0</v>
      </c>
      <c r="I1316" s="266" t="s">
        <v>27</v>
      </c>
    </row>
    <row r="1317" spans="1:9" ht="15.75" x14ac:dyDescent="0.25">
      <c r="A1317" s="564">
        <v>41808</v>
      </c>
      <c r="B1317" s="565" t="s">
        <v>2213</v>
      </c>
      <c r="C1317" s="566" t="s">
        <v>3589</v>
      </c>
      <c r="D1317" s="266" t="s">
        <v>188</v>
      </c>
      <c r="E1317" s="310">
        <v>4191</v>
      </c>
      <c r="F1317" s="39">
        <v>41817</v>
      </c>
      <c r="G1317" s="52">
        <v>4191</v>
      </c>
      <c r="H1317" s="322">
        <f t="shared" si="21"/>
        <v>0</v>
      </c>
      <c r="I1317" s="266" t="s">
        <v>3187</v>
      </c>
    </row>
    <row r="1318" spans="1:9" ht="15.75" x14ac:dyDescent="0.25">
      <c r="A1318" s="564">
        <v>41808</v>
      </c>
      <c r="B1318" s="565" t="s">
        <v>2215</v>
      </c>
      <c r="C1318" s="566" t="s">
        <v>3589</v>
      </c>
      <c r="D1318" s="266" t="s">
        <v>130</v>
      </c>
      <c r="E1318" s="310">
        <v>6258</v>
      </c>
      <c r="F1318" s="39">
        <v>41817</v>
      </c>
      <c r="G1318" s="52">
        <v>6258</v>
      </c>
      <c r="H1318" s="322">
        <f t="shared" si="21"/>
        <v>0</v>
      </c>
      <c r="I1318" s="266" t="s">
        <v>3187</v>
      </c>
    </row>
    <row r="1319" spans="1:9" ht="15.75" x14ac:dyDescent="0.25">
      <c r="A1319" s="564">
        <v>41808</v>
      </c>
      <c r="B1319" s="565" t="s">
        <v>2217</v>
      </c>
      <c r="C1319" s="566" t="s">
        <v>3589</v>
      </c>
      <c r="D1319" s="266" t="s">
        <v>772</v>
      </c>
      <c r="E1319" s="310">
        <v>5053.5</v>
      </c>
      <c r="F1319" s="39">
        <v>41808</v>
      </c>
      <c r="G1319" s="52">
        <v>5053.5</v>
      </c>
      <c r="H1319" s="322">
        <f t="shared" si="21"/>
        <v>0</v>
      </c>
      <c r="I1319" s="266"/>
    </row>
    <row r="1320" spans="1:9" ht="15.75" x14ac:dyDescent="0.25">
      <c r="A1320" s="564">
        <v>41808</v>
      </c>
      <c r="B1320" s="565" t="s">
        <v>2218</v>
      </c>
      <c r="C1320" s="566" t="s">
        <v>3589</v>
      </c>
      <c r="D1320" s="266" t="s">
        <v>130</v>
      </c>
      <c r="E1320" s="310">
        <v>9028</v>
      </c>
      <c r="F1320" s="39">
        <v>41817</v>
      </c>
      <c r="G1320" s="52">
        <v>9028</v>
      </c>
      <c r="H1320" s="322">
        <f t="shared" si="21"/>
        <v>0</v>
      </c>
      <c r="I1320" s="266" t="s">
        <v>21</v>
      </c>
    </row>
    <row r="1321" spans="1:9" ht="15.75" x14ac:dyDescent="0.25">
      <c r="A1321" s="564">
        <v>41808</v>
      </c>
      <c r="B1321" s="565" t="s">
        <v>2219</v>
      </c>
      <c r="C1321" s="566" t="s">
        <v>3589</v>
      </c>
      <c r="D1321" s="266" t="s">
        <v>772</v>
      </c>
      <c r="E1321" s="310">
        <v>270</v>
      </c>
      <c r="F1321" s="39">
        <v>41808</v>
      </c>
      <c r="G1321" s="52">
        <v>270</v>
      </c>
      <c r="H1321" s="322">
        <f t="shared" si="21"/>
        <v>0</v>
      </c>
      <c r="I1321" s="266"/>
    </row>
    <row r="1322" spans="1:9" ht="15.75" x14ac:dyDescent="0.25">
      <c r="A1322" s="564">
        <v>41808</v>
      </c>
      <c r="B1322" s="565" t="s">
        <v>2221</v>
      </c>
      <c r="C1322" s="566" t="s">
        <v>3589</v>
      </c>
      <c r="D1322" s="266" t="s">
        <v>188</v>
      </c>
      <c r="E1322" s="310">
        <v>5478</v>
      </c>
      <c r="F1322" s="39">
        <v>41809</v>
      </c>
      <c r="G1322" s="52">
        <v>5478</v>
      </c>
      <c r="H1322" s="322">
        <f t="shared" si="21"/>
        <v>0</v>
      </c>
      <c r="I1322" s="266" t="s">
        <v>21</v>
      </c>
    </row>
    <row r="1323" spans="1:9" ht="15.75" x14ac:dyDescent="0.25">
      <c r="A1323" s="564">
        <v>41808</v>
      </c>
      <c r="B1323" s="565" t="s">
        <v>2223</v>
      </c>
      <c r="C1323" s="566" t="s">
        <v>3589</v>
      </c>
      <c r="D1323" s="266" t="s">
        <v>60</v>
      </c>
      <c r="E1323" s="310">
        <v>5906.7</v>
      </c>
      <c r="F1323" s="42" t="s">
        <v>3641</v>
      </c>
      <c r="G1323" s="52">
        <v>5906.7</v>
      </c>
      <c r="H1323" s="322">
        <f t="shared" si="21"/>
        <v>0</v>
      </c>
      <c r="I1323" s="266"/>
    </row>
    <row r="1324" spans="1:9" ht="15.75" x14ac:dyDescent="0.25">
      <c r="A1324" s="564">
        <v>41808</v>
      </c>
      <c r="B1324" s="565" t="s">
        <v>2224</v>
      </c>
      <c r="C1324" s="566" t="s">
        <v>3589</v>
      </c>
      <c r="D1324" s="266" t="s">
        <v>8</v>
      </c>
      <c r="E1324" s="310">
        <v>499.5</v>
      </c>
      <c r="F1324" s="39">
        <v>41808</v>
      </c>
      <c r="G1324" s="52">
        <v>499.5</v>
      </c>
      <c r="H1324" s="322">
        <f t="shared" si="21"/>
        <v>0</v>
      </c>
      <c r="I1324" s="266"/>
    </row>
    <row r="1325" spans="1:9" ht="15.75" x14ac:dyDescent="0.25">
      <c r="A1325" s="564">
        <v>41808</v>
      </c>
      <c r="B1325" s="565" t="s">
        <v>2225</v>
      </c>
      <c r="C1325" s="566" t="s">
        <v>3589</v>
      </c>
      <c r="D1325" s="266" t="s">
        <v>78</v>
      </c>
      <c r="E1325" s="310">
        <v>2797.5</v>
      </c>
      <c r="F1325" s="39">
        <v>41809</v>
      </c>
      <c r="G1325" s="52">
        <v>2797.5</v>
      </c>
      <c r="H1325" s="322">
        <f t="shared" si="21"/>
        <v>0</v>
      </c>
      <c r="I1325" s="266" t="s">
        <v>3149</v>
      </c>
    </row>
    <row r="1326" spans="1:9" ht="15.75" x14ac:dyDescent="0.25">
      <c r="A1326" s="564">
        <v>41808</v>
      </c>
      <c r="B1326" s="565" t="s">
        <v>2226</v>
      </c>
      <c r="C1326" s="566" t="s">
        <v>3589</v>
      </c>
      <c r="D1326" s="266" t="s">
        <v>99</v>
      </c>
      <c r="E1326" s="310">
        <v>10604</v>
      </c>
      <c r="F1326" s="39">
        <v>41809</v>
      </c>
      <c r="G1326" s="52">
        <v>10604</v>
      </c>
      <c r="H1326" s="322">
        <f t="shared" si="21"/>
        <v>0</v>
      </c>
      <c r="I1326" s="266" t="s">
        <v>2867</v>
      </c>
    </row>
    <row r="1327" spans="1:9" ht="15.75" x14ac:dyDescent="0.25">
      <c r="A1327" s="564">
        <v>41808</v>
      </c>
      <c r="B1327" s="565" t="s">
        <v>2227</v>
      </c>
      <c r="C1327" s="566" t="s">
        <v>3589</v>
      </c>
      <c r="D1327" s="266" t="s">
        <v>330</v>
      </c>
      <c r="E1327" s="310">
        <v>4788</v>
      </c>
      <c r="F1327" s="39">
        <v>41809</v>
      </c>
      <c r="G1327" s="52">
        <v>4788</v>
      </c>
      <c r="H1327" s="322">
        <f t="shared" si="21"/>
        <v>0</v>
      </c>
      <c r="I1327" s="266" t="s">
        <v>217</v>
      </c>
    </row>
    <row r="1328" spans="1:9" ht="15.75" x14ac:dyDescent="0.25">
      <c r="A1328" s="564">
        <v>41808</v>
      </c>
      <c r="B1328" s="565" t="s">
        <v>2228</v>
      </c>
      <c r="C1328" s="566" t="s">
        <v>3589</v>
      </c>
      <c r="D1328" s="266" t="s">
        <v>914</v>
      </c>
      <c r="E1328" s="310">
        <v>10124</v>
      </c>
      <c r="F1328" s="39">
        <v>41808</v>
      </c>
      <c r="G1328" s="52">
        <v>10124</v>
      </c>
      <c r="H1328" s="322">
        <f t="shared" si="21"/>
        <v>0</v>
      </c>
      <c r="I1328" s="266"/>
    </row>
    <row r="1329" spans="1:9" ht="15.75" x14ac:dyDescent="0.25">
      <c r="A1329" s="564">
        <v>41808</v>
      </c>
      <c r="B1329" s="565" t="s">
        <v>2229</v>
      </c>
      <c r="C1329" s="566" t="s">
        <v>3589</v>
      </c>
      <c r="D1329" s="266" t="s">
        <v>233</v>
      </c>
      <c r="E1329" s="310">
        <v>1010</v>
      </c>
      <c r="F1329" s="39">
        <v>41809</v>
      </c>
      <c r="G1329" s="52">
        <v>1010</v>
      </c>
      <c r="H1329" s="322">
        <f t="shared" si="21"/>
        <v>0</v>
      </c>
      <c r="I1329" s="266" t="s">
        <v>217</v>
      </c>
    </row>
    <row r="1330" spans="1:9" ht="15.75" x14ac:dyDescent="0.25">
      <c r="A1330" s="564">
        <v>41808</v>
      </c>
      <c r="B1330" s="565" t="s">
        <v>2230</v>
      </c>
      <c r="C1330" s="566" t="s">
        <v>3589</v>
      </c>
      <c r="D1330" s="266" t="s">
        <v>299</v>
      </c>
      <c r="E1330" s="310">
        <v>4993</v>
      </c>
      <c r="F1330" s="39">
        <v>41808</v>
      </c>
      <c r="G1330" s="52">
        <v>4993</v>
      </c>
      <c r="H1330" s="322">
        <f t="shared" si="21"/>
        <v>0</v>
      </c>
      <c r="I1330" s="266"/>
    </row>
    <row r="1331" spans="1:9" ht="15.75" x14ac:dyDescent="0.25">
      <c r="A1331" s="564">
        <v>41808</v>
      </c>
      <c r="B1331" s="565" t="s">
        <v>2231</v>
      </c>
      <c r="C1331" s="566" t="s">
        <v>3589</v>
      </c>
      <c r="D1331" s="266" t="s">
        <v>503</v>
      </c>
      <c r="E1331" s="310">
        <v>3035</v>
      </c>
      <c r="F1331" s="39">
        <v>41809</v>
      </c>
      <c r="G1331" s="52">
        <v>3035</v>
      </c>
      <c r="H1331" s="322">
        <f t="shared" si="21"/>
        <v>0</v>
      </c>
      <c r="I1331" s="266"/>
    </row>
    <row r="1332" spans="1:9" ht="15.75" x14ac:dyDescent="0.25">
      <c r="A1332" s="564">
        <v>41808</v>
      </c>
      <c r="B1332" s="565" t="s">
        <v>2232</v>
      </c>
      <c r="C1332" s="566" t="s">
        <v>3589</v>
      </c>
      <c r="D1332" s="266" t="s">
        <v>106</v>
      </c>
      <c r="E1332" s="310">
        <v>1564.5</v>
      </c>
      <c r="F1332" s="39">
        <v>41812</v>
      </c>
      <c r="G1332" s="52">
        <v>1564.5</v>
      </c>
      <c r="H1332" s="322">
        <f t="shared" si="21"/>
        <v>0</v>
      </c>
      <c r="I1332" s="266"/>
    </row>
    <row r="1333" spans="1:9" ht="15.75" x14ac:dyDescent="0.25">
      <c r="A1333" s="564">
        <v>41808</v>
      </c>
      <c r="B1333" s="565" t="s">
        <v>2233</v>
      </c>
      <c r="C1333" s="566" t="s">
        <v>3589</v>
      </c>
      <c r="D1333" s="266" t="s">
        <v>51</v>
      </c>
      <c r="E1333" s="310">
        <v>2100</v>
      </c>
      <c r="F1333" s="39">
        <v>41808</v>
      </c>
      <c r="G1333" s="52">
        <v>2100</v>
      </c>
      <c r="H1333" s="322">
        <f t="shared" si="21"/>
        <v>0</v>
      </c>
      <c r="I1333" s="266" t="s">
        <v>21</v>
      </c>
    </row>
    <row r="1334" spans="1:9" ht="34.5" x14ac:dyDescent="0.25">
      <c r="A1334" s="564">
        <v>41808</v>
      </c>
      <c r="B1334" s="565" t="s">
        <v>2234</v>
      </c>
      <c r="C1334" s="566" t="s">
        <v>3589</v>
      </c>
      <c r="D1334" s="266" t="s">
        <v>509</v>
      </c>
      <c r="E1334" s="310">
        <v>48037.5</v>
      </c>
      <c r="F1334" s="554" t="s">
        <v>3766</v>
      </c>
      <c r="G1334" s="52">
        <v>48037.5</v>
      </c>
      <c r="H1334" s="322">
        <f t="shared" si="21"/>
        <v>0</v>
      </c>
      <c r="I1334" s="266"/>
    </row>
    <row r="1335" spans="1:9" ht="15.75" x14ac:dyDescent="0.25">
      <c r="A1335" s="564">
        <v>41808</v>
      </c>
      <c r="B1335" s="565" t="s">
        <v>2235</v>
      </c>
      <c r="C1335" s="566" t="s">
        <v>3589</v>
      </c>
      <c r="D1335" s="266" t="s">
        <v>136</v>
      </c>
      <c r="E1335" s="310">
        <v>556</v>
      </c>
      <c r="F1335" s="39">
        <v>41808</v>
      </c>
      <c r="G1335" s="52">
        <v>556</v>
      </c>
      <c r="H1335" s="322">
        <f t="shared" si="21"/>
        <v>0</v>
      </c>
      <c r="I1335" s="266"/>
    </row>
    <row r="1336" spans="1:9" ht="15.75" x14ac:dyDescent="0.25">
      <c r="A1336" s="564">
        <v>41808</v>
      </c>
      <c r="B1336" s="565" t="s">
        <v>2236</v>
      </c>
      <c r="C1336" s="566" t="s">
        <v>3589</v>
      </c>
      <c r="D1336" s="266" t="s">
        <v>16</v>
      </c>
      <c r="E1336" s="310">
        <v>210567</v>
      </c>
      <c r="F1336" s="39">
        <v>41816</v>
      </c>
      <c r="G1336" s="52">
        <v>210567</v>
      </c>
      <c r="H1336" s="322">
        <f t="shared" si="21"/>
        <v>0</v>
      </c>
      <c r="I1336" s="266"/>
    </row>
    <row r="1337" spans="1:9" ht="15.75" x14ac:dyDescent="0.25">
      <c r="A1337" s="564">
        <v>41808</v>
      </c>
      <c r="B1337" s="565" t="s">
        <v>2239</v>
      </c>
      <c r="C1337" s="566" t="s">
        <v>3589</v>
      </c>
      <c r="D1337" s="266" t="s">
        <v>2976</v>
      </c>
      <c r="E1337" s="310">
        <v>39321</v>
      </c>
      <c r="F1337" s="39">
        <v>41808</v>
      </c>
      <c r="G1337" s="52">
        <v>39321</v>
      </c>
      <c r="H1337" s="322">
        <f t="shared" si="21"/>
        <v>0</v>
      </c>
      <c r="I1337" s="266" t="s">
        <v>30</v>
      </c>
    </row>
    <row r="1338" spans="1:9" ht="15.75" x14ac:dyDescent="0.25">
      <c r="A1338" s="564">
        <v>41808</v>
      </c>
      <c r="B1338" s="565" t="s">
        <v>2241</v>
      </c>
      <c r="C1338" s="566" t="s">
        <v>3589</v>
      </c>
      <c r="D1338" s="266" t="s">
        <v>3642</v>
      </c>
      <c r="E1338" s="310">
        <v>2782</v>
      </c>
      <c r="F1338" s="39">
        <v>41808</v>
      </c>
      <c r="G1338" s="52">
        <v>2782</v>
      </c>
      <c r="H1338" s="322">
        <f t="shared" si="21"/>
        <v>0</v>
      </c>
      <c r="I1338" s="266" t="s">
        <v>30</v>
      </c>
    </row>
    <row r="1339" spans="1:9" ht="15.75" x14ac:dyDescent="0.25">
      <c r="A1339" s="564">
        <v>41808</v>
      </c>
      <c r="B1339" s="565" t="s">
        <v>2242</v>
      </c>
      <c r="C1339" s="566" t="s">
        <v>3589</v>
      </c>
      <c r="D1339" s="266" t="s">
        <v>28</v>
      </c>
      <c r="E1339" s="310">
        <v>8491</v>
      </c>
      <c r="F1339" s="39">
        <v>41808</v>
      </c>
      <c r="G1339" s="52">
        <v>8491</v>
      </c>
      <c r="H1339" s="322">
        <f t="shared" si="21"/>
        <v>0</v>
      </c>
      <c r="I1339" s="266"/>
    </row>
    <row r="1340" spans="1:9" ht="15.75" x14ac:dyDescent="0.25">
      <c r="A1340" s="564">
        <v>41808</v>
      </c>
      <c r="B1340" s="565" t="s">
        <v>2244</v>
      </c>
      <c r="C1340" s="566" t="s">
        <v>3589</v>
      </c>
      <c r="D1340" s="273" t="s">
        <v>3129</v>
      </c>
      <c r="E1340" s="318">
        <v>0</v>
      </c>
      <c r="F1340" s="39"/>
      <c r="G1340" s="52"/>
      <c r="H1340" s="322">
        <f t="shared" si="21"/>
        <v>0</v>
      </c>
      <c r="I1340" s="266" t="s">
        <v>513</v>
      </c>
    </row>
    <row r="1341" spans="1:9" ht="15.75" x14ac:dyDescent="0.25">
      <c r="A1341" s="564">
        <v>41808</v>
      </c>
      <c r="B1341" s="565" t="s">
        <v>2245</v>
      </c>
      <c r="C1341" s="566" t="s">
        <v>3589</v>
      </c>
      <c r="D1341" s="266" t="s">
        <v>3498</v>
      </c>
      <c r="E1341" s="310">
        <v>1856</v>
      </c>
      <c r="F1341" s="39">
        <v>41808</v>
      </c>
      <c r="G1341" s="52">
        <v>1856</v>
      </c>
      <c r="H1341" s="322">
        <f t="shared" si="21"/>
        <v>0</v>
      </c>
      <c r="I1341" s="266"/>
    </row>
    <row r="1342" spans="1:9" ht="15.75" x14ac:dyDescent="0.25">
      <c r="A1342" s="564">
        <v>41808</v>
      </c>
      <c r="B1342" s="565" t="s">
        <v>2246</v>
      </c>
      <c r="C1342" s="566" t="s">
        <v>3589</v>
      </c>
      <c r="D1342" s="266" t="s">
        <v>11</v>
      </c>
      <c r="E1342" s="310">
        <v>41690</v>
      </c>
      <c r="F1342" s="536"/>
      <c r="G1342" s="506"/>
      <c r="H1342" s="322">
        <f t="shared" si="21"/>
        <v>41690</v>
      </c>
      <c r="I1342" s="266" t="s">
        <v>65</v>
      </c>
    </row>
    <row r="1343" spans="1:9" ht="15.75" x14ac:dyDescent="0.25">
      <c r="A1343" s="564">
        <v>41808</v>
      </c>
      <c r="B1343" s="565" t="s">
        <v>2247</v>
      </c>
      <c r="C1343" s="566" t="s">
        <v>3589</v>
      </c>
      <c r="D1343" s="266" t="s">
        <v>89</v>
      </c>
      <c r="E1343" s="310">
        <v>16230</v>
      </c>
      <c r="F1343" s="39">
        <v>41809</v>
      </c>
      <c r="G1343" s="52">
        <v>16230</v>
      </c>
      <c r="H1343" s="322">
        <f t="shared" si="21"/>
        <v>0</v>
      </c>
      <c r="I1343" s="266" t="s">
        <v>21</v>
      </c>
    </row>
    <row r="1344" spans="1:9" ht="15.75" x14ac:dyDescent="0.25">
      <c r="A1344" s="564">
        <v>41808</v>
      </c>
      <c r="B1344" s="565" t="s">
        <v>2248</v>
      </c>
      <c r="C1344" s="566" t="s">
        <v>3589</v>
      </c>
      <c r="D1344" s="266" t="s">
        <v>47</v>
      </c>
      <c r="E1344" s="310">
        <v>3599</v>
      </c>
      <c r="F1344" s="39">
        <v>41809</v>
      </c>
      <c r="G1344" s="52">
        <v>3599</v>
      </c>
      <c r="H1344" s="322">
        <f t="shared" si="21"/>
        <v>0</v>
      </c>
      <c r="I1344" s="266"/>
    </row>
    <row r="1345" spans="1:9" ht="15.75" x14ac:dyDescent="0.25">
      <c r="A1345" s="564">
        <v>41808</v>
      </c>
      <c r="B1345" s="565" t="s">
        <v>2249</v>
      </c>
      <c r="C1345" s="566" t="s">
        <v>3589</v>
      </c>
      <c r="D1345" s="266" t="s">
        <v>137</v>
      </c>
      <c r="E1345" s="310">
        <v>6519</v>
      </c>
      <c r="F1345" s="43" t="s">
        <v>3768</v>
      </c>
      <c r="G1345" s="52">
        <v>6519</v>
      </c>
      <c r="H1345" s="322">
        <f t="shared" si="21"/>
        <v>0</v>
      </c>
      <c r="I1345" s="266"/>
    </row>
    <row r="1346" spans="1:9" ht="15.75" x14ac:dyDescent="0.25">
      <c r="A1346" s="564">
        <v>41808</v>
      </c>
      <c r="B1346" s="565" t="s">
        <v>2250</v>
      </c>
      <c r="C1346" s="566" t="s">
        <v>3589</v>
      </c>
      <c r="D1346" s="266" t="s">
        <v>152</v>
      </c>
      <c r="E1346" s="310">
        <v>5844</v>
      </c>
      <c r="F1346" s="39">
        <v>41808</v>
      </c>
      <c r="G1346" s="52">
        <v>5844</v>
      </c>
      <c r="H1346" s="322">
        <f t="shared" si="21"/>
        <v>0</v>
      </c>
      <c r="I1346" s="266"/>
    </row>
    <row r="1347" spans="1:9" ht="15.75" x14ac:dyDescent="0.25">
      <c r="A1347" s="561">
        <v>41809</v>
      </c>
      <c r="B1347" s="562" t="s">
        <v>2251</v>
      </c>
      <c r="C1347" s="563" t="s">
        <v>3589</v>
      </c>
      <c r="D1347" s="266" t="s">
        <v>14</v>
      </c>
      <c r="E1347" s="310">
        <v>5664</v>
      </c>
      <c r="F1347" s="39">
        <v>41809</v>
      </c>
      <c r="G1347" s="52">
        <v>5664</v>
      </c>
      <c r="H1347" s="322">
        <f t="shared" si="21"/>
        <v>0</v>
      </c>
      <c r="I1347" s="266" t="s">
        <v>27</v>
      </c>
    </row>
    <row r="1348" spans="1:9" ht="15.75" x14ac:dyDescent="0.25">
      <c r="A1348" s="269"/>
      <c r="B1348" s="537" t="s">
        <v>2252</v>
      </c>
      <c r="C1348" s="538" t="s">
        <v>3589</v>
      </c>
      <c r="D1348" s="266" t="s">
        <v>41</v>
      </c>
      <c r="E1348" s="310">
        <v>21319.200000000001</v>
      </c>
      <c r="F1348" s="39">
        <v>41809</v>
      </c>
      <c r="G1348" s="52">
        <v>21319.200000000001</v>
      </c>
      <c r="H1348" s="322">
        <f t="shared" si="21"/>
        <v>0</v>
      </c>
      <c r="I1348" s="266"/>
    </row>
    <row r="1349" spans="1:9" ht="15.75" x14ac:dyDescent="0.25">
      <c r="A1349" s="269"/>
      <c r="B1349" s="537" t="s">
        <v>2253</v>
      </c>
      <c r="C1349" s="538" t="s">
        <v>3589</v>
      </c>
      <c r="D1349" s="266" t="s">
        <v>149</v>
      </c>
      <c r="E1349" s="310">
        <v>22500</v>
      </c>
      <c r="F1349" s="55" t="s">
        <v>3643</v>
      </c>
      <c r="G1349" s="52">
        <v>22500</v>
      </c>
      <c r="H1349" s="322">
        <f t="shared" si="21"/>
        <v>0</v>
      </c>
      <c r="I1349" s="266" t="s">
        <v>27</v>
      </c>
    </row>
    <row r="1350" spans="1:9" ht="15.75" x14ac:dyDescent="0.25">
      <c r="A1350" s="269"/>
      <c r="B1350" s="537" t="s">
        <v>2254</v>
      </c>
      <c r="C1350" s="538" t="s">
        <v>3589</v>
      </c>
      <c r="D1350" s="266" t="s">
        <v>51</v>
      </c>
      <c r="E1350" s="310">
        <v>1378</v>
      </c>
      <c r="F1350" s="39">
        <v>41809</v>
      </c>
      <c r="G1350" s="52">
        <v>1378</v>
      </c>
      <c r="H1350" s="322">
        <f t="shared" si="21"/>
        <v>0</v>
      </c>
      <c r="I1350" s="266"/>
    </row>
    <row r="1351" spans="1:9" ht="15.75" x14ac:dyDescent="0.25">
      <c r="A1351" s="269"/>
      <c r="B1351" s="537" t="s">
        <v>2256</v>
      </c>
      <c r="C1351" s="538" t="s">
        <v>3589</v>
      </c>
      <c r="D1351" s="266" t="s">
        <v>3632</v>
      </c>
      <c r="E1351" s="310">
        <v>7970</v>
      </c>
      <c r="F1351" s="55" t="s">
        <v>3644</v>
      </c>
      <c r="G1351" s="52">
        <v>7970</v>
      </c>
      <c r="H1351" s="322">
        <f t="shared" ref="H1351:H1414" si="22">E1351-G1351</f>
        <v>0</v>
      </c>
      <c r="I1351" s="266" t="s">
        <v>27</v>
      </c>
    </row>
    <row r="1352" spans="1:9" ht="15.75" x14ac:dyDescent="0.25">
      <c r="A1352" s="269"/>
      <c r="B1352" s="537" t="s">
        <v>2257</v>
      </c>
      <c r="C1352" s="538" t="s">
        <v>3589</v>
      </c>
      <c r="D1352" s="266" t="s">
        <v>3645</v>
      </c>
      <c r="E1352" s="310">
        <v>12740</v>
      </c>
      <c r="F1352" s="39">
        <v>41810</v>
      </c>
      <c r="G1352" s="52">
        <v>12740</v>
      </c>
      <c r="H1352" s="322">
        <f t="shared" si="22"/>
        <v>0</v>
      </c>
      <c r="I1352" s="266" t="s">
        <v>27</v>
      </c>
    </row>
    <row r="1353" spans="1:9" ht="15.75" x14ac:dyDescent="0.25">
      <c r="A1353" s="269"/>
      <c r="B1353" s="537" t="s">
        <v>2258</v>
      </c>
      <c r="C1353" s="538" t="s">
        <v>3589</v>
      </c>
      <c r="D1353" s="266" t="s">
        <v>3632</v>
      </c>
      <c r="E1353" s="310">
        <v>1456</v>
      </c>
      <c r="F1353" s="39">
        <v>41810</v>
      </c>
      <c r="G1353" s="52">
        <v>1456</v>
      </c>
      <c r="H1353" s="322">
        <f t="shared" si="22"/>
        <v>0</v>
      </c>
      <c r="I1353" s="266" t="s">
        <v>27</v>
      </c>
    </row>
    <row r="1354" spans="1:9" ht="15.75" x14ac:dyDescent="0.25">
      <c r="A1354" s="269"/>
      <c r="B1354" s="537" t="s">
        <v>2259</v>
      </c>
      <c r="C1354" s="538" t="s">
        <v>3589</v>
      </c>
      <c r="D1354" s="266" t="s">
        <v>160</v>
      </c>
      <c r="E1354" s="310">
        <v>160796.89000000001</v>
      </c>
      <c r="F1354" s="535" t="s">
        <v>3646</v>
      </c>
      <c r="G1354" s="52">
        <v>160796.89000000001</v>
      </c>
      <c r="H1354" s="322">
        <f t="shared" si="22"/>
        <v>0</v>
      </c>
      <c r="I1354" s="266" t="s">
        <v>162</v>
      </c>
    </row>
    <row r="1355" spans="1:9" ht="15.75" x14ac:dyDescent="0.25">
      <c r="A1355" s="269"/>
      <c r="B1355" s="537" t="s">
        <v>2260</v>
      </c>
      <c r="C1355" s="538" t="s">
        <v>3589</v>
      </c>
      <c r="D1355" s="266" t="s">
        <v>245</v>
      </c>
      <c r="E1355" s="310">
        <v>15693.5</v>
      </c>
      <c r="F1355" s="39">
        <v>41810</v>
      </c>
      <c r="G1355" s="52">
        <v>15693.5</v>
      </c>
      <c r="H1355" s="322">
        <f t="shared" si="22"/>
        <v>0</v>
      </c>
      <c r="I1355" s="266" t="s">
        <v>27</v>
      </c>
    </row>
    <row r="1356" spans="1:9" ht="15.75" x14ac:dyDescent="0.25">
      <c r="A1356" s="269"/>
      <c r="B1356" s="537" t="s">
        <v>2261</v>
      </c>
      <c r="C1356" s="538" t="s">
        <v>3589</v>
      </c>
      <c r="D1356" s="266" t="s">
        <v>1622</v>
      </c>
      <c r="E1356" s="310">
        <v>2948</v>
      </c>
      <c r="F1356" s="39">
        <v>41809</v>
      </c>
      <c r="G1356" s="52">
        <v>2948</v>
      </c>
      <c r="H1356" s="322">
        <f t="shared" si="22"/>
        <v>0</v>
      </c>
      <c r="I1356" s="266"/>
    </row>
    <row r="1357" spans="1:9" ht="15.75" x14ac:dyDescent="0.25">
      <c r="A1357" s="269"/>
      <c r="B1357" s="537" t="s">
        <v>2262</v>
      </c>
      <c r="C1357" s="538" t="s">
        <v>3589</v>
      </c>
      <c r="D1357" s="266" t="s">
        <v>358</v>
      </c>
      <c r="E1357" s="310">
        <v>66480</v>
      </c>
      <c r="F1357" s="39">
        <v>41815</v>
      </c>
      <c r="G1357" s="52">
        <v>66480</v>
      </c>
      <c r="H1357" s="322">
        <f t="shared" si="22"/>
        <v>0</v>
      </c>
      <c r="I1357" s="266" t="s">
        <v>162</v>
      </c>
    </row>
    <row r="1358" spans="1:9" ht="15.75" x14ac:dyDescent="0.25">
      <c r="A1358" s="269"/>
      <c r="B1358" s="537" t="s">
        <v>2263</v>
      </c>
      <c r="C1358" s="538" t="s">
        <v>3589</v>
      </c>
      <c r="D1358" s="266" t="s">
        <v>85</v>
      </c>
      <c r="E1358" s="310">
        <v>8060</v>
      </c>
      <c r="F1358" s="39">
        <v>41810</v>
      </c>
      <c r="G1358" s="52">
        <v>8060</v>
      </c>
      <c r="H1358" s="322">
        <f t="shared" si="22"/>
        <v>0</v>
      </c>
      <c r="I1358" s="266" t="s">
        <v>27</v>
      </c>
    </row>
    <row r="1359" spans="1:9" ht="15.75" x14ac:dyDescent="0.25">
      <c r="A1359" s="269"/>
      <c r="B1359" s="537" t="s">
        <v>2264</v>
      </c>
      <c r="C1359" s="538" t="s">
        <v>3589</v>
      </c>
      <c r="D1359" s="266" t="s">
        <v>3575</v>
      </c>
      <c r="E1359" s="310">
        <v>600</v>
      </c>
      <c r="F1359" s="39">
        <v>41810</v>
      </c>
      <c r="G1359" s="52">
        <v>600</v>
      </c>
      <c r="H1359" s="322">
        <f t="shared" si="22"/>
        <v>0</v>
      </c>
      <c r="I1359" s="266" t="s">
        <v>3443</v>
      </c>
    </row>
    <row r="1360" spans="1:9" ht="15.75" x14ac:dyDescent="0.25">
      <c r="A1360" s="269"/>
      <c r="B1360" s="537" t="s">
        <v>2265</v>
      </c>
      <c r="C1360" s="538" t="s">
        <v>3589</v>
      </c>
      <c r="D1360" s="266" t="s">
        <v>91</v>
      </c>
      <c r="E1360" s="310">
        <v>7884</v>
      </c>
      <c r="F1360" s="39">
        <v>41810</v>
      </c>
      <c r="G1360" s="52">
        <v>7884</v>
      </c>
      <c r="H1360" s="322">
        <f t="shared" si="22"/>
        <v>0</v>
      </c>
      <c r="I1360" s="266" t="s">
        <v>27</v>
      </c>
    </row>
    <row r="1361" spans="1:9" ht="15.75" x14ac:dyDescent="0.25">
      <c r="A1361" s="269"/>
      <c r="B1361" s="537" t="s">
        <v>2266</v>
      </c>
      <c r="C1361" s="538" t="s">
        <v>3589</v>
      </c>
      <c r="D1361" s="266" t="s">
        <v>88</v>
      </c>
      <c r="E1361" s="310">
        <v>4038</v>
      </c>
      <c r="F1361" s="39">
        <v>41810</v>
      </c>
      <c r="G1361" s="52">
        <v>4038</v>
      </c>
      <c r="H1361" s="322">
        <f t="shared" si="22"/>
        <v>0</v>
      </c>
      <c r="I1361" s="266" t="s">
        <v>27</v>
      </c>
    </row>
    <row r="1362" spans="1:9" ht="15.75" x14ac:dyDescent="0.25">
      <c r="A1362" s="269"/>
      <c r="B1362" s="537" t="s">
        <v>2267</v>
      </c>
      <c r="C1362" s="538" t="s">
        <v>3589</v>
      </c>
      <c r="D1362" s="266" t="s">
        <v>99</v>
      </c>
      <c r="E1362" s="310">
        <v>925</v>
      </c>
      <c r="F1362" s="39">
        <v>41810</v>
      </c>
      <c r="G1362" s="52">
        <v>925</v>
      </c>
      <c r="H1362" s="322">
        <f t="shared" si="22"/>
        <v>0</v>
      </c>
      <c r="I1362" s="266" t="s">
        <v>27</v>
      </c>
    </row>
    <row r="1363" spans="1:9" ht="15.75" x14ac:dyDescent="0.25">
      <c r="A1363" s="269"/>
      <c r="B1363" s="537" t="s">
        <v>2268</v>
      </c>
      <c r="C1363" s="538" t="s">
        <v>3589</v>
      </c>
      <c r="D1363" s="266" t="s">
        <v>89</v>
      </c>
      <c r="E1363" s="310">
        <v>3467</v>
      </c>
      <c r="F1363" s="39">
        <v>41811</v>
      </c>
      <c r="G1363" s="52">
        <v>3467</v>
      </c>
      <c r="H1363" s="322">
        <f t="shared" si="22"/>
        <v>0</v>
      </c>
      <c r="I1363" s="266"/>
    </row>
    <row r="1364" spans="1:9" ht="15.75" x14ac:dyDescent="0.25">
      <c r="A1364" s="269"/>
      <c r="B1364" s="537" t="s">
        <v>2269</v>
      </c>
      <c r="C1364" s="538" t="s">
        <v>3589</v>
      </c>
      <c r="D1364" s="266" t="s">
        <v>133</v>
      </c>
      <c r="E1364" s="310">
        <v>32191</v>
      </c>
      <c r="F1364" s="39">
        <v>41809</v>
      </c>
      <c r="G1364" s="52">
        <v>32191</v>
      </c>
      <c r="H1364" s="322">
        <f t="shared" si="22"/>
        <v>0</v>
      </c>
      <c r="I1364" s="266"/>
    </row>
    <row r="1365" spans="1:9" ht="15.75" x14ac:dyDescent="0.25">
      <c r="A1365" s="269"/>
      <c r="B1365" s="537" t="s">
        <v>2271</v>
      </c>
      <c r="C1365" s="538" t="s">
        <v>3589</v>
      </c>
      <c r="D1365" s="266" t="s">
        <v>269</v>
      </c>
      <c r="E1365" s="310">
        <v>9156</v>
      </c>
      <c r="F1365" s="39">
        <v>41811</v>
      </c>
      <c r="G1365" s="52">
        <v>9156</v>
      </c>
      <c r="H1365" s="322">
        <f t="shared" si="22"/>
        <v>0</v>
      </c>
      <c r="I1365" s="266"/>
    </row>
    <row r="1366" spans="1:9" ht="15.75" x14ac:dyDescent="0.25">
      <c r="A1366" s="269"/>
      <c r="B1366" s="537" t="s">
        <v>2272</v>
      </c>
      <c r="C1366" s="538" t="s">
        <v>3589</v>
      </c>
      <c r="D1366" s="266" t="s">
        <v>3628</v>
      </c>
      <c r="E1366" s="310">
        <v>11357</v>
      </c>
      <c r="F1366" s="39">
        <v>41811</v>
      </c>
      <c r="G1366" s="52">
        <v>11357</v>
      </c>
      <c r="H1366" s="322">
        <f t="shared" si="22"/>
        <v>0</v>
      </c>
      <c r="I1366" s="266" t="s">
        <v>162</v>
      </c>
    </row>
    <row r="1367" spans="1:9" ht="15.75" x14ac:dyDescent="0.25">
      <c r="A1367" s="269"/>
      <c r="B1367" s="537" t="s">
        <v>2273</v>
      </c>
      <c r="C1367" s="538" t="s">
        <v>3589</v>
      </c>
      <c r="D1367" s="266" t="s">
        <v>163</v>
      </c>
      <c r="E1367" s="310">
        <v>13484</v>
      </c>
      <c r="F1367" s="39">
        <v>41811</v>
      </c>
      <c r="G1367" s="52">
        <v>13484</v>
      </c>
      <c r="H1367" s="322">
        <f t="shared" si="22"/>
        <v>0</v>
      </c>
      <c r="I1367" s="266" t="s">
        <v>162</v>
      </c>
    </row>
    <row r="1368" spans="1:9" ht="15.75" x14ac:dyDescent="0.25">
      <c r="A1368" s="269"/>
      <c r="B1368" s="537" t="s">
        <v>2275</v>
      </c>
      <c r="C1368" s="538" t="s">
        <v>3589</v>
      </c>
      <c r="D1368" s="266" t="s">
        <v>272</v>
      </c>
      <c r="E1368" s="310">
        <v>5582</v>
      </c>
      <c r="F1368" s="42" t="s">
        <v>3647</v>
      </c>
      <c r="G1368" s="52">
        <v>5582</v>
      </c>
      <c r="H1368" s="322">
        <f t="shared" si="22"/>
        <v>0</v>
      </c>
      <c r="I1368" s="266" t="s">
        <v>162</v>
      </c>
    </row>
    <row r="1369" spans="1:9" ht="15.75" x14ac:dyDescent="0.25">
      <c r="A1369" s="269"/>
      <c r="B1369" s="537" t="s">
        <v>2276</v>
      </c>
      <c r="C1369" s="538" t="s">
        <v>3589</v>
      </c>
      <c r="D1369" s="266" t="s">
        <v>546</v>
      </c>
      <c r="E1369" s="310">
        <v>3612</v>
      </c>
      <c r="F1369" s="39">
        <v>41811</v>
      </c>
      <c r="G1369" s="52">
        <v>3612</v>
      </c>
      <c r="H1369" s="322">
        <f t="shared" si="22"/>
        <v>0</v>
      </c>
      <c r="I1369" s="266" t="s">
        <v>162</v>
      </c>
    </row>
    <row r="1370" spans="1:9" ht="15.75" x14ac:dyDescent="0.25">
      <c r="A1370" s="269"/>
      <c r="B1370" s="537" t="s">
        <v>2277</v>
      </c>
      <c r="C1370" s="538" t="s">
        <v>3589</v>
      </c>
      <c r="D1370" s="266" t="s">
        <v>78</v>
      </c>
      <c r="E1370" s="310">
        <v>2467.5</v>
      </c>
      <c r="F1370" s="39">
        <v>41810</v>
      </c>
      <c r="G1370" s="52">
        <v>2467.5</v>
      </c>
      <c r="H1370" s="322">
        <f t="shared" si="22"/>
        <v>0</v>
      </c>
      <c r="I1370" s="266" t="s">
        <v>217</v>
      </c>
    </row>
    <row r="1371" spans="1:9" ht="15.75" x14ac:dyDescent="0.25">
      <c r="A1371" s="269"/>
      <c r="B1371" s="537" t="s">
        <v>2279</v>
      </c>
      <c r="C1371" s="538" t="s">
        <v>3589</v>
      </c>
      <c r="D1371" s="266" t="s">
        <v>269</v>
      </c>
      <c r="E1371" s="310">
        <v>509</v>
      </c>
      <c r="F1371" s="39">
        <v>41809</v>
      </c>
      <c r="G1371" s="52">
        <v>509</v>
      </c>
      <c r="H1371" s="322">
        <f t="shared" si="22"/>
        <v>0</v>
      </c>
      <c r="I1371" s="266"/>
    </row>
    <row r="1372" spans="1:9" ht="15.75" x14ac:dyDescent="0.25">
      <c r="A1372" s="269"/>
      <c r="B1372" s="537" t="s">
        <v>2280</v>
      </c>
      <c r="C1372" s="538" t="s">
        <v>3589</v>
      </c>
      <c r="D1372" s="266" t="s">
        <v>80</v>
      </c>
      <c r="E1372" s="310">
        <v>2002</v>
      </c>
      <c r="F1372" s="39">
        <v>41810</v>
      </c>
      <c r="G1372" s="52">
        <v>2002</v>
      </c>
      <c r="H1372" s="322">
        <f t="shared" si="22"/>
        <v>0</v>
      </c>
      <c r="I1372" s="266" t="s">
        <v>217</v>
      </c>
    </row>
    <row r="1373" spans="1:9" ht="15.75" x14ac:dyDescent="0.25">
      <c r="A1373" s="269"/>
      <c r="B1373" s="537" t="s">
        <v>2281</v>
      </c>
      <c r="C1373" s="538" t="s">
        <v>3589</v>
      </c>
      <c r="D1373" s="266" t="s">
        <v>370</v>
      </c>
      <c r="E1373" s="310">
        <v>23336</v>
      </c>
      <c r="F1373" s="39">
        <v>41811</v>
      </c>
      <c r="G1373" s="52">
        <v>23336</v>
      </c>
      <c r="H1373" s="322">
        <f t="shared" si="22"/>
        <v>0</v>
      </c>
      <c r="I1373" s="266" t="s">
        <v>162</v>
      </c>
    </row>
    <row r="1374" spans="1:9" ht="15.75" x14ac:dyDescent="0.25">
      <c r="A1374" s="269"/>
      <c r="B1374" s="537" t="s">
        <v>2282</v>
      </c>
      <c r="C1374" s="538" t="s">
        <v>3589</v>
      </c>
      <c r="D1374" s="266" t="s">
        <v>3622</v>
      </c>
      <c r="E1374" s="310">
        <v>7321.5</v>
      </c>
      <c r="F1374" s="39">
        <v>41811</v>
      </c>
      <c r="G1374" s="52">
        <v>7321.5</v>
      </c>
      <c r="H1374" s="322">
        <f t="shared" si="22"/>
        <v>0</v>
      </c>
      <c r="I1374" s="266" t="s">
        <v>217</v>
      </c>
    </row>
    <row r="1375" spans="1:9" ht="15.75" x14ac:dyDescent="0.25">
      <c r="A1375" s="269"/>
      <c r="B1375" s="537" t="s">
        <v>2283</v>
      </c>
      <c r="C1375" s="538" t="s">
        <v>3589</v>
      </c>
      <c r="D1375" s="266" t="s">
        <v>168</v>
      </c>
      <c r="E1375" s="310">
        <v>22310.5</v>
      </c>
      <c r="F1375" s="39">
        <v>41811</v>
      </c>
      <c r="G1375" s="52">
        <v>22310.5</v>
      </c>
      <c r="H1375" s="322">
        <f t="shared" si="22"/>
        <v>0</v>
      </c>
      <c r="I1375" s="266" t="s">
        <v>162</v>
      </c>
    </row>
    <row r="1376" spans="1:9" ht="15.75" x14ac:dyDescent="0.25">
      <c r="A1376" s="269"/>
      <c r="B1376" s="537" t="s">
        <v>2284</v>
      </c>
      <c r="C1376" s="538" t="s">
        <v>3589</v>
      </c>
      <c r="D1376" s="266" t="s">
        <v>175</v>
      </c>
      <c r="E1376" s="310">
        <v>22369.439999999999</v>
      </c>
      <c r="F1376" s="39">
        <v>41811</v>
      </c>
      <c r="G1376" s="52">
        <v>22369.439999999999</v>
      </c>
      <c r="H1376" s="322">
        <f t="shared" si="22"/>
        <v>0</v>
      </c>
      <c r="I1376" s="266" t="s">
        <v>162</v>
      </c>
    </row>
    <row r="1377" spans="1:9" ht="15.75" x14ac:dyDescent="0.25">
      <c r="A1377" s="269"/>
      <c r="B1377" s="537" t="s">
        <v>2285</v>
      </c>
      <c r="C1377" s="538" t="s">
        <v>3589</v>
      </c>
      <c r="D1377" s="266" t="s">
        <v>147</v>
      </c>
      <c r="E1377" s="310">
        <v>37056</v>
      </c>
      <c r="F1377" s="39">
        <v>41815</v>
      </c>
      <c r="G1377" s="52">
        <v>37056</v>
      </c>
      <c r="H1377" s="322">
        <f t="shared" si="22"/>
        <v>0</v>
      </c>
      <c r="I1377" s="266" t="s">
        <v>217</v>
      </c>
    </row>
    <row r="1378" spans="1:9" ht="15.75" x14ac:dyDescent="0.25">
      <c r="A1378" s="269"/>
      <c r="B1378" s="537" t="s">
        <v>2286</v>
      </c>
      <c r="C1378" s="538" t="s">
        <v>3589</v>
      </c>
      <c r="D1378" s="266" t="s">
        <v>373</v>
      </c>
      <c r="E1378" s="310">
        <v>925</v>
      </c>
      <c r="F1378" s="39">
        <v>41810</v>
      </c>
      <c r="G1378" s="52">
        <v>925</v>
      </c>
      <c r="H1378" s="322">
        <f t="shared" si="22"/>
        <v>0</v>
      </c>
      <c r="I1378" s="266" t="s">
        <v>12</v>
      </c>
    </row>
    <row r="1379" spans="1:9" ht="15.75" x14ac:dyDescent="0.25">
      <c r="A1379" s="269"/>
      <c r="B1379" s="537" t="s">
        <v>2287</v>
      </c>
      <c r="C1379" s="538" t="s">
        <v>3589</v>
      </c>
      <c r="D1379" s="266" t="s">
        <v>183</v>
      </c>
      <c r="E1379" s="310">
        <v>13892.5</v>
      </c>
      <c r="F1379" s="39">
        <v>41810</v>
      </c>
      <c r="G1379" s="52">
        <v>13893.5</v>
      </c>
      <c r="H1379" s="322">
        <f t="shared" si="22"/>
        <v>-1</v>
      </c>
      <c r="I1379" s="266" t="s">
        <v>12</v>
      </c>
    </row>
    <row r="1380" spans="1:9" ht="15.75" x14ac:dyDescent="0.25">
      <c r="A1380" s="269"/>
      <c r="B1380" s="537" t="s">
        <v>2289</v>
      </c>
      <c r="C1380" s="538" t="s">
        <v>3589</v>
      </c>
      <c r="D1380" s="266" t="s">
        <v>110</v>
      </c>
      <c r="E1380" s="310">
        <v>29150</v>
      </c>
      <c r="F1380" s="39">
        <v>41810</v>
      </c>
      <c r="G1380" s="52">
        <v>29150</v>
      </c>
      <c r="H1380" s="322">
        <f t="shared" si="22"/>
        <v>0</v>
      </c>
      <c r="I1380" s="266" t="s">
        <v>12</v>
      </c>
    </row>
    <row r="1381" spans="1:9" ht="15.75" x14ac:dyDescent="0.25">
      <c r="A1381" s="269"/>
      <c r="B1381" s="537" t="s">
        <v>2290</v>
      </c>
      <c r="C1381" s="538" t="s">
        <v>3589</v>
      </c>
      <c r="D1381" s="266" t="s">
        <v>32</v>
      </c>
      <c r="E1381" s="310">
        <v>5668</v>
      </c>
      <c r="F1381" s="39">
        <v>41810</v>
      </c>
      <c r="G1381" s="52">
        <v>5668</v>
      </c>
      <c r="H1381" s="322">
        <f t="shared" si="22"/>
        <v>0</v>
      </c>
      <c r="I1381" s="266" t="s">
        <v>12</v>
      </c>
    </row>
    <row r="1382" spans="1:9" ht="15.75" x14ac:dyDescent="0.25">
      <c r="A1382" s="269"/>
      <c r="B1382" s="537" t="s">
        <v>2292</v>
      </c>
      <c r="C1382" s="538" t="s">
        <v>3589</v>
      </c>
      <c r="D1382" s="266" t="s">
        <v>199</v>
      </c>
      <c r="E1382" s="310">
        <v>15836</v>
      </c>
      <c r="F1382" s="39">
        <v>41811</v>
      </c>
      <c r="G1382" s="52">
        <v>15836</v>
      </c>
      <c r="H1382" s="322">
        <f t="shared" si="22"/>
        <v>0</v>
      </c>
      <c r="I1382" s="266" t="s">
        <v>162</v>
      </c>
    </row>
    <row r="1383" spans="1:9" ht="15.75" x14ac:dyDescent="0.25">
      <c r="A1383" s="269"/>
      <c r="B1383" s="537" t="s">
        <v>2293</v>
      </c>
      <c r="C1383" s="538" t="s">
        <v>3589</v>
      </c>
      <c r="D1383" s="266" t="s">
        <v>47</v>
      </c>
      <c r="E1383" s="310">
        <v>3834</v>
      </c>
      <c r="F1383" s="39">
        <v>41811</v>
      </c>
      <c r="G1383" s="52">
        <v>3834</v>
      </c>
      <c r="H1383" s="322">
        <f t="shared" si="22"/>
        <v>0</v>
      </c>
      <c r="I1383" s="266" t="s">
        <v>12</v>
      </c>
    </row>
    <row r="1384" spans="1:9" ht="15.75" x14ac:dyDescent="0.25">
      <c r="A1384" s="269"/>
      <c r="B1384" s="537" t="s">
        <v>2294</v>
      </c>
      <c r="C1384" s="538" t="s">
        <v>3589</v>
      </c>
      <c r="D1384" s="266" t="s">
        <v>607</v>
      </c>
      <c r="E1384" s="310">
        <v>1500</v>
      </c>
      <c r="F1384" s="39">
        <v>41811</v>
      </c>
      <c r="G1384" s="52">
        <v>1500</v>
      </c>
      <c r="H1384" s="322">
        <f t="shared" si="22"/>
        <v>0</v>
      </c>
      <c r="I1384" s="266" t="s">
        <v>162</v>
      </c>
    </row>
    <row r="1385" spans="1:9" ht="15.75" x14ac:dyDescent="0.25">
      <c r="A1385" s="269"/>
      <c r="B1385" s="537" t="s">
        <v>2295</v>
      </c>
      <c r="C1385" s="538" t="s">
        <v>3589</v>
      </c>
      <c r="D1385" s="266" t="s">
        <v>3648</v>
      </c>
      <c r="E1385" s="310">
        <v>21811</v>
      </c>
      <c r="F1385" s="39">
        <v>41811</v>
      </c>
      <c r="G1385" s="52">
        <v>21811</v>
      </c>
      <c r="H1385" s="322">
        <f t="shared" si="22"/>
        <v>0</v>
      </c>
      <c r="I1385" s="266" t="s">
        <v>2867</v>
      </c>
    </row>
    <row r="1386" spans="1:9" ht="15.75" x14ac:dyDescent="0.25">
      <c r="A1386" s="269"/>
      <c r="B1386" s="537" t="s">
        <v>2296</v>
      </c>
      <c r="C1386" s="538" t="s">
        <v>3589</v>
      </c>
      <c r="D1386" s="266" t="s">
        <v>28</v>
      </c>
      <c r="E1386" s="310">
        <v>9645</v>
      </c>
      <c r="F1386" s="39">
        <v>41809</v>
      </c>
      <c r="G1386" s="52">
        <v>9645</v>
      </c>
      <c r="H1386" s="322">
        <f t="shared" si="22"/>
        <v>0</v>
      </c>
      <c r="I1386" s="266"/>
    </row>
    <row r="1387" spans="1:9" ht="15.75" x14ac:dyDescent="0.25">
      <c r="A1387" s="269">
        <v>41810</v>
      </c>
      <c r="B1387" s="537" t="s">
        <v>2297</v>
      </c>
      <c r="C1387" s="538" t="s">
        <v>3589</v>
      </c>
      <c r="D1387" s="266" t="s">
        <v>115</v>
      </c>
      <c r="E1387" s="310">
        <v>2375.5</v>
      </c>
      <c r="F1387" s="39">
        <v>41810</v>
      </c>
      <c r="G1387" s="52">
        <v>2375.5</v>
      </c>
      <c r="H1387" s="322">
        <f t="shared" si="22"/>
        <v>0</v>
      </c>
      <c r="I1387" s="266"/>
    </row>
    <row r="1388" spans="1:9" ht="15.75" x14ac:dyDescent="0.25">
      <c r="A1388" s="263"/>
      <c r="B1388" s="537" t="s">
        <v>2298</v>
      </c>
      <c r="C1388" s="538" t="s">
        <v>3589</v>
      </c>
      <c r="D1388" s="266" t="s">
        <v>65</v>
      </c>
      <c r="E1388" s="310">
        <v>432</v>
      </c>
      <c r="F1388" s="39">
        <v>41810</v>
      </c>
      <c r="G1388" s="52">
        <v>432</v>
      </c>
      <c r="H1388" s="322">
        <f t="shared" si="22"/>
        <v>0</v>
      </c>
      <c r="I1388" s="66"/>
    </row>
    <row r="1389" spans="1:9" ht="15.75" x14ac:dyDescent="0.25">
      <c r="A1389" s="263"/>
      <c r="B1389" s="537" t="s">
        <v>2300</v>
      </c>
      <c r="C1389" s="538" t="s">
        <v>3589</v>
      </c>
      <c r="D1389" s="266" t="s">
        <v>3543</v>
      </c>
      <c r="E1389" s="310">
        <v>1637.13</v>
      </c>
      <c r="F1389" s="42" t="s">
        <v>3784</v>
      </c>
      <c r="G1389" s="52">
        <v>1637.13</v>
      </c>
      <c r="H1389" s="322">
        <f t="shared" si="22"/>
        <v>0</v>
      </c>
      <c r="I1389" s="266"/>
    </row>
    <row r="1390" spans="1:9" ht="15.75" x14ac:dyDescent="0.25">
      <c r="A1390" s="362"/>
      <c r="B1390" s="537" t="s">
        <v>2301</v>
      </c>
      <c r="C1390" s="538" t="s">
        <v>3589</v>
      </c>
      <c r="D1390" s="273" t="s">
        <v>3129</v>
      </c>
      <c r="E1390" s="318">
        <v>0</v>
      </c>
      <c r="F1390" s="39"/>
      <c r="G1390" s="52"/>
      <c r="H1390" s="322">
        <f t="shared" si="22"/>
        <v>0</v>
      </c>
      <c r="I1390" s="266" t="s">
        <v>3649</v>
      </c>
    </row>
    <row r="1391" spans="1:9" ht="15.75" x14ac:dyDescent="0.25">
      <c r="A1391" s="269"/>
      <c r="B1391" s="537" t="s">
        <v>2303</v>
      </c>
      <c r="C1391" s="538" t="s">
        <v>3589</v>
      </c>
      <c r="D1391" s="266" t="s">
        <v>152</v>
      </c>
      <c r="E1391" s="310">
        <v>6252</v>
      </c>
      <c r="F1391" s="39">
        <v>41810</v>
      </c>
      <c r="G1391" s="52">
        <v>6252</v>
      </c>
      <c r="H1391" s="322">
        <f t="shared" si="22"/>
        <v>0</v>
      </c>
      <c r="I1391" s="266"/>
    </row>
    <row r="1392" spans="1:9" ht="34.5" x14ac:dyDescent="0.25">
      <c r="A1392" s="269"/>
      <c r="B1392" s="537" t="s">
        <v>2304</v>
      </c>
      <c r="C1392" s="538" t="s">
        <v>3589</v>
      </c>
      <c r="D1392" s="266" t="s">
        <v>435</v>
      </c>
      <c r="E1392" s="310">
        <v>2674.7</v>
      </c>
      <c r="F1392" s="554" t="s">
        <v>3781</v>
      </c>
      <c r="G1392" s="52">
        <v>2674.7</v>
      </c>
      <c r="H1392" s="322">
        <f t="shared" si="22"/>
        <v>0</v>
      </c>
      <c r="I1392" s="266"/>
    </row>
    <row r="1393" spans="1:9" ht="15.75" x14ac:dyDescent="0.25">
      <c r="A1393" s="269"/>
      <c r="B1393" s="537" t="s">
        <v>2305</v>
      </c>
      <c r="C1393" s="538" t="s">
        <v>3589</v>
      </c>
      <c r="D1393" s="266" t="s">
        <v>518</v>
      </c>
      <c r="E1393" s="310">
        <v>788</v>
      </c>
      <c r="F1393" s="39">
        <v>41812</v>
      </c>
      <c r="G1393" s="52">
        <v>788</v>
      </c>
      <c r="H1393" s="322">
        <f t="shared" si="22"/>
        <v>0</v>
      </c>
      <c r="I1393" s="266"/>
    </row>
    <row r="1394" spans="1:9" ht="15.75" x14ac:dyDescent="0.25">
      <c r="A1394" s="269"/>
      <c r="B1394" s="537" t="s">
        <v>2307</v>
      </c>
      <c r="C1394" s="538" t="s">
        <v>3589</v>
      </c>
      <c r="D1394" s="266" t="s">
        <v>509</v>
      </c>
      <c r="E1394" s="310">
        <v>1398</v>
      </c>
      <c r="F1394" s="39">
        <v>41810</v>
      </c>
      <c r="G1394" s="52">
        <v>1398</v>
      </c>
      <c r="H1394" s="322">
        <f t="shared" si="22"/>
        <v>0</v>
      </c>
      <c r="I1394" s="266"/>
    </row>
    <row r="1395" spans="1:9" ht="15.75" x14ac:dyDescent="0.25">
      <c r="A1395" s="269"/>
      <c r="B1395" s="537" t="s">
        <v>2309</v>
      </c>
      <c r="C1395" s="538" t="s">
        <v>3589</v>
      </c>
      <c r="D1395" s="266" t="s">
        <v>269</v>
      </c>
      <c r="E1395" s="310">
        <v>235</v>
      </c>
      <c r="F1395" s="39">
        <v>41810</v>
      </c>
      <c r="G1395" s="52">
        <v>235</v>
      </c>
      <c r="H1395" s="322">
        <f t="shared" si="22"/>
        <v>0</v>
      </c>
      <c r="I1395" s="266"/>
    </row>
    <row r="1396" spans="1:9" ht="15.75" x14ac:dyDescent="0.25">
      <c r="A1396" s="269"/>
      <c r="B1396" s="537" t="s">
        <v>2310</v>
      </c>
      <c r="C1396" s="538" t="s">
        <v>3589</v>
      </c>
      <c r="D1396" s="266" t="s">
        <v>110</v>
      </c>
      <c r="E1396" s="310">
        <v>26100</v>
      </c>
      <c r="F1396" s="39">
        <v>41817</v>
      </c>
      <c r="G1396" s="52">
        <v>26100</v>
      </c>
      <c r="H1396" s="322">
        <f t="shared" si="22"/>
        <v>0</v>
      </c>
      <c r="I1396" s="266" t="s">
        <v>30</v>
      </c>
    </row>
    <row r="1397" spans="1:9" ht="15.75" x14ac:dyDescent="0.25">
      <c r="A1397" s="269"/>
      <c r="B1397" s="537" t="s">
        <v>2312</v>
      </c>
      <c r="C1397" s="538" t="s">
        <v>3589</v>
      </c>
      <c r="D1397" s="266" t="s">
        <v>269</v>
      </c>
      <c r="E1397" s="310">
        <v>299</v>
      </c>
      <c r="F1397" s="39">
        <v>41810</v>
      </c>
      <c r="G1397" s="52">
        <v>299</v>
      </c>
      <c r="H1397" s="322">
        <f t="shared" si="22"/>
        <v>0</v>
      </c>
      <c r="I1397" s="266"/>
    </row>
    <row r="1398" spans="1:9" ht="15.75" x14ac:dyDescent="0.25">
      <c r="A1398" s="269"/>
      <c r="B1398" s="537" t="s">
        <v>2314</v>
      </c>
      <c r="C1398" s="538" t="s">
        <v>3589</v>
      </c>
      <c r="D1398" s="266" t="s">
        <v>316</v>
      </c>
      <c r="E1398" s="310">
        <v>560</v>
      </c>
      <c r="F1398" s="39">
        <v>41811</v>
      </c>
      <c r="G1398" s="52">
        <v>560</v>
      </c>
      <c r="H1398" s="322">
        <f t="shared" si="22"/>
        <v>0</v>
      </c>
      <c r="I1398" s="266" t="s">
        <v>30</v>
      </c>
    </row>
    <row r="1399" spans="1:9" ht="15.75" x14ac:dyDescent="0.25">
      <c r="A1399" s="269"/>
      <c r="B1399" s="537" t="s">
        <v>2315</v>
      </c>
      <c r="C1399" s="538" t="s">
        <v>3589</v>
      </c>
      <c r="D1399" s="266" t="s">
        <v>29</v>
      </c>
      <c r="E1399" s="310">
        <v>3731</v>
      </c>
      <c r="F1399" s="536"/>
      <c r="G1399" s="506"/>
      <c r="H1399" s="322">
        <f t="shared" si="22"/>
        <v>3731</v>
      </c>
      <c r="I1399" s="266" t="s">
        <v>30</v>
      </c>
    </row>
    <row r="1400" spans="1:9" ht="15.75" x14ac:dyDescent="0.25">
      <c r="A1400" s="269"/>
      <c r="B1400" s="537" t="s">
        <v>2316</v>
      </c>
      <c r="C1400" s="538" t="s">
        <v>3589</v>
      </c>
      <c r="D1400" s="266" t="s">
        <v>34</v>
      </c>
      <c r="E1400" s="310">
        <v>2219</v>
      </c>
      <c r="F1400" s="39">
        <v>41811</v>
      </c>
      <c r="G1400" s="52">
        <v>2219</v>
      </c>
      <c r="H1400" s="322">
        <f t="shared" si="22"/>
        <v>0</v>
      </c>
      <c r="I1400" s="266" t="s">
        <v>30</v>
      </c>
    </row>
    <row r="1401" spans="1:9" ht="15.75" x14ac:dyDescent="0.25">
      <c r="A1401" s="269"/>
      <c r="B1401" s="537" t="s">
        <v>2317</v>
      </c>
      <c r="C1401" s="538" t="s">
        <v>3589</v>
      </c>
      <c r="D1401" s="266" t="s">
        <v>338</v>
      </c>
      <c r="E1401" s="310">
        <v>478</v>
      </c>
      <c r="F1401" s="39">
        <v>41811</v>
      </c>
      <c r="G1401" s="52">
        <v>478</v>
      </c>
      <c r="H1401" s="322">
        <f t="shared" si="22"/>
        <v>0</v>
      </c>
      <c r="I1401" s="266" t="s">
        <v>30</v>
      </c>
    </row>
    <row r="1402" spans="1:9" ht="15.75" x14ac:dyDescent="0.25">
      <c r="A1402" s="269"/>
      <c r="B1402" s="537" t="s">
        <v>2319</v>
      </c>
      <c r="C1402" s="538" t="s">
        <v>3589</v>
      </c>
      <c r="D1402" s="266" t="s">
        <v>57</v>
      </c>
      <c r="E1402" s="310">
        <v>650</v>
      </c>
      <c r="F1402" s="39">
        <v>41810</v>
      </c>
      <c r="G1402" s="52">
        <v>650</v>
      </c>
      <c r="H1402" s="322">
        <f t="shared" si="22"/>
        <v>0</v>
      </c>
      <c r="I1402" s="266" t="s">
        <v>30</v>
      </c>
    </row>
    <row r="1403" spans="1:9" ht="15.75" x14ac:dyDescent="0.25">
      <c r="A1403" s="269"/>
      <c r="B1403" s="537" t="s">
        <v>2320</v>
      </c>
      <c r="C1403" s="538" t="s">
        <v>3589</v>
      </c>
      <c r="D1403" s="266" t="s">
        <v>8</v>
      </c>
      <c r="E1403" s="310">
        <v>518</v>
      </c>
      <c r="F1403" s="39">
        <v>41810</v>
      </c>
      <c r="G1403" s="52">
        <v>518</v>
      </c>
      <c r="H1403" s="322">
        <f t="shared" si="22"/>
        <v>0</v>
      </c>
      <c r="I1403" s="266"/>
    </row>
    <row r="1404" spans="1:9" ht="15.75" x14ac:dyDescent="0.25">
      <c r="A1404" s="269"/>
      <c r="B1404" s="537" t="s">
        <v>2321</v>
      </c>
      <c r="C1404" s="538" t="s">
        <v>3589</v>
      </c>
      <c r="D1404" s="266" t="s">
        <v>70</v>
      </c>
      <c r="E1404" s="310">
        <v>12070</v>
      </c>
      <c r="F1404" s="39">
        <v>41810</v>
      </c>
      <c r="G1404" s="52">
        <v>12070</v>
      </c>
      <c r="H1404" s="322">
        <f t="shared" si="22"/>
        <v>0</v>
      </c>
      <c r="I1404" s="266"/>
    </row>
    <row r="1405" spans="1:9" ht="15.75" x14ac:dyDescent="0.25">
      <c r="A1405" s="269"/>
      <c r="B1405" s="537" t="s">
        <v>2323</v>
      </c>
      <c r="C1405" s="538" t="s">
        <v>3589</v>
      </c>
      <c r="D1405" s="266" t="s">
        <v>576</v>
      </c>
      <c r="E1405" s="310">
        <v>3546</v>
      </c>
      <c r="F1405" s="39">
        <v>41810</v>
      </c>
      <c r="G1405" s="52">
        <v>3546</v>
      </c>
      <c r="H1405" s="322">
        <f t="shared" si="22"/>
        <v>0</v>
      </c>
      <c r="I1405" s="266"/>
    </row>
    <row r="1406" spans="1:9" ht="15.75" x14ac:dyDescent="0.25">
      <c r="A1406" s="269"/>
      <c r="B1406" s="537" t="s">
        <v>2324</v>
      </c>
      <c r="C1406" s="538" t="s">
        <v>3589</v>
      </c>
      <c r="D1406" s="266" t="s">
        <v>16</v>
      </c>
      <c r="E1406" s="310">
        <v>20020</v>
      </c>
      <c r="F1406" s="39">
        <v>41816</v>
      </c>
      <c r="G1406" s="52">
        <v>20020</v>
      </c>
      <c r="H1406" s="322">
        <f t="shared" si="22"/>
        <v>0</v>
      </c>
      <c r="I1406" s="266" t="s">
        <v>217</v>
      </c>
    </row>
    <row r="1407" spans="1:9" ht="15.75" x14ac:dyDescent="0.25">
      <c r="A1407" s="269"/>
      <c r="B1407" s="537" t="s">
        <v>2325</v>
      </c>
      <c r="C1407" s="538" t="s">
        <v>3589</v>
      </c>
      <c r="D1407" s="266" t="s">
        <v>959</v>
      </c>
      <c r="E1407" s="310">
        <v>7198</v>
      </c>
      <c r="F1407" s="39">
        <v>41810</v>
      </c>
      <c r="G1407" s="52">
        <v>7198</v>
      </c>
      <c r="H1407" s="322">
        <f t="shared" si="22"/>
        <v>0</v>
      </c>
      <c r="I1407" s="266" t="s">
        <v>217</v>
      </c>
    </row>
    <row r="1408" spans="1:9" ht="15.75" x14ac:dyDescent="0.25">
      <c r="A1408" s="269"/>
      <c r="B1408" s="537" t="s">
        <v>2326</v>
      </c>
      <c r="C1408" s="538" t="s">
        <v>3589</v>
      </c>
      <c r="D1408" s="266" t="s">
        <v>2427</v>
      </c>
      <c r="E1408" s="310">
        <v>1953.5</v>
      </c>
      <c r="F1408" s="42" t="s">
        <v>3785</v>
      </c>
      <c r="G1408" s="52">
        <v>1953.5</v>
      </c>
      <c r="H1408" s="322">
        <f t="shared" si="22"/>
        <v>0</v>
      </c>
      <c r="I1408" s="266" t="s">
        <v>30</v>
      </c>
    </row>
    <row r="1409" spans="1:9" ht="15.75" x14ac:dyDescent="0.25">
      <c r="A1409" s="269"/>
      <c r="B1409" s="537" t="s">
        <v>2327</v>
      </c>
      <c r="C1409" s="538" t="s">
        <v>3589</v>
      </c>
      <c r="D1409" s="266" t="s">
        <v>339</v>
      </c>
      <c r="E1409" s="310">
        <v>1299</v>
      </c>
      <c r="F1409" s="39">
        <v>41810</v>
      </c>
      <c r="G1409" s="52">
        <v>1299</v>
      </c>
      <c r="H1409" s="322">
        <f t="shared" si="22"/>
        <v>0</v>
      </c>
      <c r="I1409" s="266"/>
    </row>
    <row r="1410" spans="1:9" ht="15.75" x14ac:dyDescent="0.25">
      <c r="A1410" s="269"/>
      <c r="B1410" s="537" t="s">
        <v>2328</v>
      </c>
      <c r="C1410" s="538" t="s">
        <v>3589</v>
      </c>
      <c r="D1410" s="266" t="s">
        <v>123</v>
      </c>
      <c r="E1410" s="310">
        <v>2745.3</v>
      </c>
      <c r="F1410" s="39">
        <v>41811</v>
      </c>
      <c r="G1410" s="52">
        <v>2745.3</v>
      </c>
      <c r="H1410" s="322">
        <f t="shared" si="22"/>
        <v>0</v>
      </c>
      <c r="I1410" s="266"/>
    </row>
    <row r="1411" spans="1:9" ht="15.75" x14ac:dyDescent="0.25">
      <c r="A1411" s="269"/>
      <c r="B1411" s="537" t="s">
        <v>2330</v>
      </c>
      <c r="C1411" s="538" t="s">
        <v>3589</v>
      </c>
      <c r="D1411" s="266" t="s">
        <v>58</v>
      </c>
      <c r="E1411" s="310">
        <v>669</v>
      </c>
      <c r="F1411" s="39">
        <v>41811</v>
      </c>
      <c r="G1411" s="52">
        <v>669</v>
      </c>
      <c r="H1411" s="322">
        <f t="shared" si="22"/>
        <v>0</v>
      </c>
      <c r="I1411" s="266" t="s">
        <v>30</v>
      </c>
    </row>
    <row r="1412" spans="1:9" ht="15.75" x14ac:dyDescent="0.25">
      <c r="A1412" s="269"/>
      <c r="B1412" s="537" t="s">
        <v>2331</v>
      </c>
      <c r="C1412" s="538" t="s">
        <v>3589</v>
      </c>
      <c r="D1412" s="266" t="s">
        <v>316</v>
      </c>
      <c r="E1412" s="310">
        <v>831</v>
      </c>
      <c r="F1412" s="39">
        <v>41810</v>
      </c>
      <c r="G1412" s="52">
        <v>831</v>
      </c>
      <c r="H1412" s="322">
        <f t="shared" si="22"/>
        <v>0</v>
      </c>
      <c r="I1412" s="266"/>
    </row>
    <row r="1413" spans="1:9" ht="15.75" x14ac:dyDescent="0.25">
      <c r="A1413" s="269"/>
      <c r="B1413" s="537" t="s">
        <v>2332</v>
      </c>
      <c r="C1413" s="538" t="s">
        <v>3589</v>
      </c>
      <c r="D1413" s="266" t="s">
        <v>108</v>
      </c>
      <c r="E1413" s="310">
        <v>6272</v>
      </c>
      <c r="F1413" s="39">
        <v>41810</v>
      </c>
      <c r="G1413" s="52">
        <v>6272</v>
      </c>
      <c r="H1413" s="322">
        <f t="shared" si="22"/>
        <v>0</v>
      </c>
      <c r="I1413" s="266" t="s">
        <v>30</v>
      </c>
    </row>
    <row r="1414" spans="1:9" ht="15.75" x14ac:dyDescent="0.25">
      <c r="A1414" s="269"/>
      <c r="B1414" s="537" t="s">
        <v>2334</v>
      </c>
      <c r="C1414" s="538" t="s">
        <v>3589</v>
      </c>
      <c r="D1414" s="266" t="s">
        <v>111</v>
      </c>
      <c r="E1414" s="310">
        <v>3785.5</v>
      </c>
      <c r="F1414" s="39">
        <v>41810</v>
      </c>
      <c r="G1414" s="52">
        <v>3785.5</v>
      </c>
      <c r="H1414" s="322">
        <f t="shared" si="22"/>
        <v>0</v>
      </c>
      <c r="I1414" s="266" t="s">
        <v>12</v>
      </c>
    </row>
    <row r="1415" spans="1:9" ht="15.75" x14ac:dyDescent="0.25">
      <c r="A1415" s="269"/>
      <c r="B1415" s="537" t="s">
        <v>2335</v>
      </c>
      <c r="C1415" s="538" t="s">
        <v>3589</v>
      </c>
      <c r="D1415" s="266" t="s">
        <v>3650</v>
      </c>
      <c r="E1415" s="310">
        <v>4159</v>
      </c>
      <c r="F1415" s="39">
        <v>41810</v>
      </c>
      <c r="G1415" s="52">
        <v>4159</v>
      </c>
      <c r="H1415" s="322">
        <f t="shared" ref="H1415:H1478" si="23">E1415-G1415</f>
        <v>0</v>
      </c>
      <c r="I1415" s="266" t="s">
        <v>12</v>
      </c>
    </row>
    <row r="1416" spans="1:9" ht="15.75" x14ac:dyDescent="0.25">
      <c r="A1416" s="269"/>
      <c r="B1416" s="537" t="s">
        <v>2336</v>
      </c>
      <c r="C1416" s="538" t="s">
        <v>3589</v>
      </c>
      <c r="D1416" s="266" t="s">
        <v>51</v>
      </c>
      <c r="E1416" s="310">
        <v>2390</v>
      </c>
      <c r="F1416" s="39">
        <v>41810</v>
      </c>
      <c r="G1416" s="52">
        <v>2390</v>
      </c>
      <c r="H1416" s="322">
        <f t="shared" si="23"/>
        <v>0</v>
      </c>
      <c r="I1416" s="266" t="s">
        <v>12</v>
      </c>
    </row>
    <row r="1417" spans="1:9" ht="15.75" x14ac:dyDescent="0.25">
      <c r="A1417" s="269"/>
      <c r="B1417" s="537" t="s">
        <v>2337</v>
      </c>
      <c r="C1417" s="538" t="s">
        <v>3589</v>
      </c>
      <c r="D1417" s="266" t="s">
        <v>260</v>
      </c>
      <c r="E1417" s="310">
        <v>3743</v>
      </c>
      <c r="F1417" s="39">
        <v>41810</v>
      </c>
      <c r="G1417" s="52">
        <v>3743</v>
      </c>
      <c r="H1417" s="322">
        <f t="shared" si="23"/>
        <v>0</v>
      </c>
      <c r="I1417" s="266" t="s">
        <v>12</v>
      </c>
    </row>
    <row r="1418" spans="1:9" ht="15.75" x14ac:dyDescent="0.25">
      <c r="A1418" s="269"/>
      <c r="B1418" s="537" t="s">
        <v>2338</v>
      </c>
      <c r="C1418" s="538" t="s">
        <v>3589</v>
      </c>
      <c r="D1418" s="266" t="s">
        <v>1036</v>
      </c>
      <c r="E1418" s="310">
        <v>11585.5</v>
      </c>
      <c r="F1418" s="39">
        <v>41810</v>
      </c>
      <c r="G1418" s="52">
        <v>11585.5</v>
      </c>
      <c r="H1418" s="322">
        <f t="shared" si="23"/>
        <v>0</v>
      </c>
      <c r="I1418" s="266"/>
    </row>
    <row r="1419" spans="1:9" ht="15.75" x14ac:dyDescent="0.25">
      <c r="A1419" s="269"/>
      <c r="B1419" s="537" t="s">
        <v>2339</v>
      </c>
      <c r="C1419" s="538" t="s">
        <v>3589</v>
      </c>
      <c r="D1419" s="266" t="s">
        <v>124</v>
      </c>
      <c r="E1419" s="310">
        <v>5169</v>
      </c>
      <c r="F1419" s="39">
        <v>41810</v>
      </c>
      <c r="G1419" s="52">
        <v>5169</v>
      </c>
      <c r="H1419" s="322">
        <f t="shared" si="23"/>
        <v>0</v>
      </c>
      <c r="I1419" s="266" t="s">
        <v>30</v>
      </c>
    </row>
    <row r="1420" spans="1:9" ht="15.75" x14ac:dyDescent="0.25">
      <c r="A1420" s="269"/>
      <c r="B1420" s="537" t="s">
        <v>2340</v>
      </c>
      <c r="C1420" s="538" t="s">
        <v>3589</v>
      </c>
      <c r="D1420" s="266" t="s">
        <v>108</v>
      </c>
      <c r="E1420" s="310">
        <v>327.5</v>
      </c>
      <c r="F1420" s="39">
        <v>41810</v>
      </c>
      <c r="G1420" s="52">
        <v>327.5</v>
      </c>
      <c r="H1420" s="322">
        <f t="shared" si="23"/>
        <v>0</v>
      </c>
      <c r="I1420" s="266" t="s">
        <v>30</v>
      </c>
    </row>
    <row r="1421" spans="1:9" ht="15.75" x14ac:dyDescent="0.25">
      <c r="A1421" s="269"/>
      <c r="B1421" s="537" t="s">
        <v>2342</v>
      </c>
      <c r="C1421" s="538" t="s">
        <v>3589</v>
      </c>
      <c r="D1421" s="266" t="s">
        <v>55</v>
      </c>
      <c r="E1421" s="310">
        <v>14746</v>
      </c>
      <c r="F1421" s="39">
        <v>41810</v>
      </c>
      <c r="G1421" s="52">
        <v>14746</v>
      </c>
      <c r="H1421" s="322">
        <f t="shared" si="23"/>
        <v>0</v>
      </c>
      <c r="I1421" s="266"/>
    </row>
    <row r="1422" spans="1:9" ht="15.75" x14ac:dyDescent="0.25">
      <c r="A1422" s="269"/>
      <c r="B1422" s="537" t="s">
        <v>2343</v>
      </c>
      <c r="C1422" s="538" t="s">
        <v>3589</v>
      </c>
      <c r="D1422" s="266" t="s">
        <v>1793</v>
      </c>
      <c r="E1422" s="310">
        <v>1518</v>
      </c>
      <c r="F1422" s="39">
        <v>41810</v>
      </c>
      <c r="G1422" s="52">
        <v>1518</v>
      </c>
      <c r="H1422" s="322">
        <f t="shared" si="23"/>
        <v>0</v>
      </c>
      <c r="I1422" s="266" t="s">
        <v>30</v>
      </c>
    </row>
    <row r="1423" spans="1:9" ht="15.75" x14ac:dyDescent="0.25">
      <c r="A1423" s="269"/>
      <c r="B1423" s="537" t="s">
        <v>2344</v>
      </c>
      <c r="C1423" s="538" t="s">
        <v>3589</v>
      </c>
      <c r="D1423" s="266" t="s">
        <v>64</v>
      </c>
      <c r="E1423" s="310">
        <v>16480</v>
      </c>
      <c r="F1423" s="39">
        <v>41812</v>
      </c>
      <c r="G1423" s="52">
        <v>16480</v>
      </c>
      <c r="H1423" s="322">
        <f t="shared" si="23"/>
        <v>0</v>
      </c>
      <c r="I1423" s="266" t="s">
        <v>65</v>
      </c>
    </row>
    <row r="1424" spans="1:9" ht="15.75" x14ac:dyDescent="0.25">
      <c r="A1424" s="269"/>
      <c r="B1424" s="537" t="s">
        <v>2345</v>
      </c>
      <c r="C1424" s="538" t="s">
        <v>3589</v>
      </c>
      <c r="D1424" s="266" t="s">
        <v>11</v>
      </c>
      <c r="E1424" s="310">
        <v>45690</v>
      </c>
      <c r="F1424" s="536"/>
      <c r="G1424" s="506"/>
      <c r="H1424" s="322">
        <f t="shared" si="23"/>
        <v>45690</v>
      </c>
      <c r="I1424" s="266" t="s">
        <v>65</v>
      </c>
    </row>
    <row r="1425" spans="1:9" ht="15.75" x14ac:dyDescent="0.25">
      <c r="A1425" s="269"/>
      <c r="B1425" s="537" t="s">
        <v>2347</v>
      </c>
      <c r="C1425" s="538" t="s">
        <v>3589</v>
      </c>
      <c r="D1425" s="266" t="s">
        <v>32</v>
      </c>
      <c r="E1425" s="310">
        <v>7758</v>
      </c>
      <c r="F1425" s="39">
        <v>41810</v>
      </c>
      <c r="G1425" s="52">
        <v>7758</v>
      </c>
      <c r="H1425" s="322">
        <f t="shared" si="23"/>
        <v>0</v>
      </c>
      <c r="I1425" s="266" t="s">
        <v>30</v>
      </c>
    </row>
    <row r="1426" spans="1:9" ht="15.75" x14ac:dyDescent="0.25">
      <c r="A1426" s="269"/>
      <c r="B1426" s="537" t="s">
        <v>2348</v>
      </c>
      <c r="C1426" s="538" t="s">
        <v>3589</v>
      </c>
      <c r="D1426" s="266" t="s">
        <v>68</v>
      </c>
      <c r="E1426" s="310">
        <v>1581</v>
      </c>
      <c r="F1426" s="39">
        <v>41812</v>
      </c>
      <c r="G1426" s="52">
        <v>1581</v>
      </c>
      <c r="H1426" s="322">
        <f t="shared" si="23"/>
        <v>0</v>
      </c>
      <c r="I1426" s="266" t="s">
        <v>65</v>
      </c>
    </row>
    <row r="1427" spans="1:9" ht="15.75" x14ac:dyDescent="0.25">
      <c r="A1427" s="269"/>
      <c r="B1427" s="537" t="s">
        <v>2349</v>
      </c>
      <c r="C1427" s="538" t="s">
        <v>3589</v>
      </c>
      <c r="D1427" s="266" t="s">
        <v>462</v>
      </c>
      <c r="E1427" s="310">
        <v>1218.25</v>
      </c>
      <c r="F1427" s="63" t="s">
        <v>3651</v>
      </c>
      <c r="G1427" s="52">
        <v>1218.25</v>
      </c>
      <c r="H1427" s="322">
        <f t="shared" si="23"/>
        <v>0</v>
      </c>
      <c r="I1427" s="266" t="s">
        <v>65</v>
      </c>
    </row>
    <row r="1428" spans="1:9" ht="15.75" x14ac:dyDescent="0.25">
      <c r="A1428" s="269"/>
      <c r="B1428" s="537" t="s">
        <v>2350</v>
      </c>
      <c r="C1428" s="538" t="s">
        <v>3589</v>
      </c>
      <c r="D1428" s="266" t="s">
        <v>54</v>
      </c>
      <c r="E1428" s="310">
        <v>5905</v>
      </c>
      <c r="F1428" s="39">
        <v>41811</v>
      </c>
      <c r="G1428" s="52">
        <v>5905</v>
      </c>
      <c r="H1428" s="322">
        <f t="shared" si="23"/>
        <v>0</v>
      </c>
      <c r="I1428" s="266" t="s">
        <v>30</v>
      </c>
    </row>
    <row r="1429" spans="1:9" ht="15.75" x14ac:dyDescent="0.25">
      <c r="A1429" s="269"/>
      <c r="B1429" s="537" t="s">
        <v>2351</v>
      </c>
      <c r="C1429" s="538" t="s">
        <v>3589</v>
      </c>
      <c r="D1429" s="266" t="s">
        <v>180</v>
      </c>
      <c r="E1429" s="310">
        <v>12746.5</v>
      </c>
      <c r="F1429" s="42">
        <v>41822</v>
      </c>
      <c r="G1429" s="326">
        <v>12746.5</v>
      </c>
      <c r="H1429" s="322">
        <f t="shared" si="23"/>
        <v>0</v>
      </c>
      <c r="I1429" s="266" t="s">
        <v>65</v>
      </c>
    </row>
    <row r="1430" spans="1:9" ht="15.75" x14ac:dyDescent="0.25">
      <c r="A1430" s="269"/>
      <c r="B1430" s="537" t="s">
        <v>2352</v>
      </c>
      <c r="C1430" s="538" t="s">
        <v>3589</v>
      </c>
      <c r="D1430" s="266" t="s">
        <v>12</v>
      </c>
      <c r="E1430" s="310">
        <v>320</v>
      </c>
      <c r="F1430" s="39">
        <v>41810</v>
      </c>
      <c r="G1430" s="52">
        <v>320</v>
      </c>
      <c r="H1430" s="322">
        <f t="shared" si="23"/>
        <v>0</v>
      </c>
      <c r="I1430" s="266"/>
    </row>
    <row r="1431" spans="1:9" ht="15.75" x14ac:dyDescent="0.25">
      <c r="A1431" s="269"/>
      <c r="B1431" s="537" t="s">
        <v>2353</v>
      </c>
      <c r="C1431" s="538" t="s">
        <v>3589</v>
      </c>
      <c r="D1431" s="266" t="s">
        <v>130</v>
      </c>
      <c r="E1431" s="310">
        <v>9142</v>
      </c>
      <c r="F1431" s="39">
        <v>41817</v>
      </c>
      <c r="G1431" s="52">
        <v>9142</v>
      </c>
      <c r="H1431" s="322">
        <f t="shared" si="23"/>
        <v>0</v>
      </c>
      <c r="I1431" s="266" t="s">
        <v>21</v>
      </c>
    </row>
    <row r="1432" spans="1:9" ht="15.75" x14ac:dyDescent="0.25">
      <c r="A1432" s="269"/>
      <c r="B1432" s="537" t="s">
        <v>2354</v>
      </c>
      <c r="C1432" s="538" t="s">
        <v>3589</v>
      </c>
      <c r="D1432" s="266" t="s">
        <v>130</v>
      </c>
      <c r="E1432" s="310">
        <v>5605</v>
      </c>
      <c r="F1432" s="39">
        <v>41817</v>
      </c>
      <c r="G1432" s="52">
        <v>5605</v>
      </c>
      <c r="H1432" s="322">
        <f t="shared" si="23"/>
        <v>0</v>
      </c>
      <c r="I1432" s="266" t="s">
        <v>21</v>
      </c>
    </row>
    <row r="1433" spans="1:9" ht="15.75" x14ac:dyDescent="0.25">
      <c r="A1433" s="269"/>
      <c r="B1433" s="537" t="s">
        <v>2355</v>
      </c>
      <c r="C1433" s="538" t="s">
        <v>3589</v>
      </c>
      <c r="D1433" s="266" t="s">
        <v>188</v>
      </c>
      <c r="E1433" s="310">
        <v>4482.5</v>
      </c>
      <c r="F1433" s="39">
        <v>41810</v>
      </c>
      <c r="G1433" s="52">
        <v>4482.5</v>
      </c>
      <c r="H1433" s="322">
        <f t="shared" si="23"/>
        <v>0</v>
      </c>
      <c r="I1433" s="266" t="s">
        <v>21</v>
      </c>
    </row>
    <row r="1434" spans="1:9" ht="15.75" x14ac:dyDescent="0.25">
      <c r="A1434" s="269"/>
      <c r="B1434" s="537" t="s">
        <v>2356</v>
      </c>
      <c r="C1434" s="538" t="s">
        <v>3589</v>
      </c>
      <c r="D1434" s="266" t="s">
        <v>22</v>
      </c>
      <c r="E1434" s="310">
        <v>8903</v>
      </c>
      <c r="F1434" s="39">
        <v>41813</v>
      </c>
      <c r="G1434" s="52">
        <v>8903</v>
      </c>
      <c r="H1434" s="322">
        <f t="shared" si="23"/>
        <v>0</v>
      </c>
      <c r="I1434" s="266"/>
    </row>
    <row r="1435" spans="1:9" ht="15.75" x14ac:dyDescent="0.25">
      <c r="A1435" s="269"/>
      <c r="B1435" s="537" t="s">
        <v>2358</v>
      </c>
      <c r="C1435" s="538" t="s">
        <v>3589</v>
      </c>
      <c r="D1435" s="266" t="s">
        <v>886</v>
      </c>
      <c r="E1435" s="310">
        <v>4017.5</v>
      </c>
      <c r="F1435" s="39">
        <v>41810</v>
      </c>
      <c r="G1435" s="52">
        <v>4017.5</v>
      </c>
      <c r="H1435" s="322">
        <f t="shared" si="23"/>
        <v>0</v>
      </c>
      <c r="I1435" s="266"/>
    </row>
    <row r="1436" spans="1:9" ht="15.75" x14ac:dyDescent="0.25">
      <c r="A1436" s="269"/>
      <c r="B1436" s="537" t="s">
        <v>2359</v>
      </c>
      <c r="C1436" s="538" t="s">
        <v>3589</v>
      </c>
      <c r="D1436" s="266" t="s">
        <v>189</v>
      </c>
      <c r="E1436" s="310">
        <v>5985.5</v>
      </c>
      <c r="F1436" s="39">
        <v>41810</v>
      </c>
      <c r="G1436" s="52">
        <v>5985.5</v>
      </c>
      <c r="H1436" s="322">
        <f t="shared" si="23"/>
        <v>0</v>
      </c>
      <c r="I1436" s="266" t="s">
        <v>21</v>
      </c>
    </row>
    <row r="1437" spans="1:9" ht="15.75" x14ac:dyDescent="0.25">
      <c r="A1437" s="269"/>
      <c r="B1437" s="537" t="s">
        <v>2360</v>
      </c>
      <c r="C1437" s="538" t="s">
        <v>3589</v>
      </c>
      <c r="D1437" s="266" t="s">
        <v>188</v>
      </c>
      <c r="E1437" s="310">
        <v>750</v>
      </c>
      <c r="F1437" s="39">
        <v>41810</v>
      </c>
      <c r="G1437" s="52">
        <v>750</v>
      </c>
      <c r="H1437" s="322">
        <f t="shared" si="23"/>
        <v>0</v>
      </c>
      <c r="I1437" s="266" t="s">
        <v>21</v>
      </c>
    </row>
    <row r="1438" spans="1:9" ht="15.75" x14ac:dyDescent="0.25">
      <c r="A1438" s="269"/>
      <c r="B1438" s="537" t="s">
        <v>2361</v>
      </c>
      <c r="C1438" s="538" t="s">
        <v>3589</v>
      </c>
      <c r="D1438" s="266" t="s">
        <v>41</v>
      </c>
      <c r="E1438" s="310">
        <v>20304</v>
      </c>
      <c r="F1438" s="39">
        <v>41810</v>
      </c>
      <c r="G1438" s="52">
        <v>20304</v>
      </c>
      <c r="H1438" s="322">
        <f t="shared" si="23"/>
        <v>0</v>
      </c>
      <c r="I1438" s="266" t="s">
        <v>27</v>
      </c>
    </row>
    <row r="1439" spans="1:9" ht="15.75" x14ac:dyDescent="0.25">
      <c r="A1439" s="269"/>
      <c r="B1439" s="537" t="s">
        <v>2362</v>
      </c>
      <c r="C1439" s="538" t="s">
        <v>3589</v>
      </c>
      <c r="D1439" s="266" t="s">
        <v>8</v>
      </c>
      <c r="E1439" s="310">
        <v>362</v>
      </c>
      <c r="F1439" s="39">
        <v>41810</v>
      </c>
      <c r="G1439" s="52">
        <v>362</v>
      </c>
      <c r="H1439" s="322">
        <f t="shared" si="23"/>
        <v>0</v>
      </c>
      <c r="I1439" s="266"/>
    </row>
    <row r="1440" spans="1:9" ht="15.75" x14ac:dyDescent="0.25">
      <c r="A1440" s="269"/>
      <c r="B1440" s="537" t="s">
        <v>2363</v>
      </c>
      <c r="C1440" s="538" t="s">
        <v>3589</v>
      </c>
      <c r="D1440" s="266" t="s">
        <v>8</v>
      </c>
      <c r="E1440" s="310">
        <v>232</v>
      </c>
      <c r="F1440" s="39">
        <v>41810</v>
      </c>
      <c r="G1440" s="52">
        <v>232</v>
      </c>
      <c r="H1440" s="322">
        <f t="shared" si="23"/>
        <v>0</v>
      </c>
      <c r="I1440" s="266"/>
    </row>
    <row r="1441" spans="1:9" ht="15.75" x14ac:dyDescent="0.25">
      <c r="A1441" s="269"/>
      <c r="B1441" s="537" t="s">
        <v>2364</v>
      </c>
      <c r="C1441" s="538" t="s">
        <v>3589</v>
      </c>
      <c r="D1441" s="266" t="s">
        <v>1622</v>
      </c>
      <c r="E1441" s="310">
        <v>4368</v>
      </c>
      <c r="F1441" s="39">
        <v>41810</v>
      </c>
      <c r="G1441" s="52">
        <v>4368</v>
      </c>
      <c r="H1441" s="322">
        <f t="shared" si="23"/>
        <v>0</v>
      </c>
      <c r="I1441" s="266"/>
    </row>
    <row r="1442" spans="1:9" ht="15.75" x14ac:dyDescent="0.25">
      <c r="A1442" s="269"/>
      <c r="B1442" s="537" t="s">
        <v>2365</v>
      </c>
      <c r="C1442" s="538" t="s">
        <v>3589</v>
      </c>
      <c r="D1442" s="266" t="s">
        <v>74</v>
      </c>
      <c r="E1442" s="310">
        <v>2955</v>
      </c>
      <c r="F1442" s="39">
        <v>41810</v>
      </c>
      <c r="G1442" s="52">
        <v>2955</v>
      </c>
      <c r="H1442" s="322">
        <f t="shared" si="23"/>
        <v>0</v>
      </c>
      <c r="I1442" s="266"/>
    </row>
    <row r="1443" spans="1:9" ht="15.75" x14ac:dyDescent="0.25">
      <c r="A1443" s="269"/>
      <c r="B1443" s="537" t="s">
        <v>2366</v>
      </c>
      <c r="C1443" s="538" t="s">
        <v>3589</v>
      </c>
      <c r="D1443" s="266" t="s">
        <v>78</v>
      </c>
      <c r="E1443" s="310">
        <v>3139</v>
      </c>
      <c r="F1443" s="39">
        <v>41811</v>
      </c>
      <c r="G1443" s="52">
        <v>3139</v>
      </c>
      <c r="H1443" s="322">
        <f t="shared" si="23"/>
        <v>0</v>
      </c>
      <c r="I1443" s="266" t="s">
        <v>217</v>
      </c>
    </row>
    <row r="1444" spans="1:9" ht="15.75" x14ac:dyDescent="0.25">
      <c r="A1444" s="269"/>
      <c r="B1444" s="537" t="s">
        <v>1136</v>
      </c>
      <c r="C1444" s="538" t="s">
        <v>3589</v>
      </c>
      <c r="D1444" s="266" t="s">
        <v>80</v>
      </c>
      <c r="E1444" s="310">
        <v>4363</v>
      </c>
      <c r="F1444" s="39">
        <v>41811</v>
      </c>
      <c r="G1444" s="52">
        <v>4363</v>
      </c>
      <c r="H1444" s="322">
        <f t="shared" si="23"/>
        <v>0</v>
      </c>
      <c r="I1444" s="266" t="s">
        <v>217</v>
      </c>
    </row>
    <row r="1445" spans="1:9" ht="15.75" x14ac:dyDescent="0.25">
      <c r="A1445" s="269"/>
      <c r="B1445" s="537" t="s">
        <v>1137</v>
      </c>
      <c r="C1445" s="538" t="s">
        <v>3589</v>
      </c>
      <c r="D1445" s="266" t="s">
        <v>348</v>
      </c>
      <c r="E1445" s="310">
        <v>1851</v>
      </c>
      <c r="F1445" s="39">
        <v>41802</v>
      </c>
      <c r="G1445" s="52">
        <v>1851</v>
      </c>
      <c r="H1445" s="322">
        <f t="shared" si="23"/>
        <v>0</v>
      </c>
      <c r="I1445" s="266"/>
    </row>
    <row r="1446" spans="1:9" ht="15.75" x14ac:dyDescent="0.25">
      <c r="A1446" s="269"/>
      <c r="B1446" s="537" t="s">
        <v>1138</v>
      </c>
      <c r="C1446" s="538" t="s">
        <v>3589</v>
      </c>
      <c r="D1446" s="266" t="s">
        <v>74</v>
      </c>
      <c r="E1446" s="310">
        <v>1345</v>
      </c>
      <c r="F1446" s="39">
        <v>41810</v>
      </c>
      <c r="G1446" s="52">
        <v>1345</v>
      </c>
      <c r="H1446" s="322">
        <f t="shared" si="23"/>
        <v>0</v>
      </c>
      <c r="I1446" s="266"/>
    </row>
    <row r="1447" spans="1:9" ht="15.75" x14ac:dyDescent="0.25">
      <c r="A1447" s="269"/>
      <c r="B1447" s="537" t="s">
        <v>1139</v>
      </c>
      <c r="C1447" s="538" t="s">
        <v>3589</v>
      </c>
      <c r="D1447" s="266" t="s">
        <v>351</v>
      </c>
      <c r="E1447" s="310">
        <v>1155</v>
      </c>
      <c r="F1447" s="39">
        <v>41811</v>
      </c>
      <c r="G1447" s="52">
        <v>1155</v>
      </c>
      <c r="H1447" s="322">
        <f t="shared" si="23"/>
        <v>0</v>
      </c>
      <c r="I1447" s="266" t="s">
        <v>217</v>
      </c>
    </row>
    <row r="1448" spans="1:9" ht="15.75" x14ac:dyDescent="0.25">
      <c r="A1448" s="269"/>
      <c r="B1448" s="537" t="s">
        <v>1140</v>
      </c>
      <c r="C1448" s="538" t="s">
        <v>3589</v>
      </c>
      <c r="D1448" s="266" t="s">
        <v>20</v>
      </c>
      <c r="E1448" s="310">
        <v>10755</v>
      </c>
      <c r="F1448" s="39">
        <v>41811</v>
      </c>
      <c r="G1448" s="52">
        <v>10755</v>
      </c>
      <c r="H1448" s="322">
        <f t="shared" si="23"/>
        <v>0</v>
      </c>
      <c r="I1448" s="266" t="s">
        <v>217</v>
      </c>
    </row>
    <row r="1449" spans="1:9" ht="15.75" x14ac:dyDescent="0.25">
      <c r="A1449" s="269"/>
      <c r="B1449" s="537" t="s">
        <v>1141</v>
      </c>
      <c r="C1449" s="538" t="s">
        <v>3589</v>
      </c>
      <c r="D1449" s="266" t="s">
        <v>16</v>
      </c>
      <c r="E1449" s="310">
        <v>47109</v>
      </c>
      <c r="F1449" s="39">
        <v>41816</v>
      </c>
      <c r="G1449" s="52">
        <v>47109</v>
      </c>
      <c r="H1449" s="322">
        <f t="shared" si="23"/>
        <v>0</v>
      </c>
      <c r="I1449" s="266" t="s">
        <v>12</v>
      </c>
    </row>
    <row r="1450" spans="1:9" ht="15.75" x14ac:dyDescent="0.25">
      <c r="A1450" s="269"/>
      <c r="B1450" s="537" t="s">
        <v>1142</v>
      </c>
      <c r="C1450" s="538" t="s">
        <v>3589</v>
      </c>
      <c r="D1450" s="266" t="s">
        <v>233</v>
      </c>
      <c r="E1450" s="310">
        <v>1773</v>
      </c>
      <c r="F1450" s="39">
        <v>41811</v>
      </c>
      <c r="G1450" s="52">
        <v>1773</v>
      </c>
      <c r="H1450" s="322">
        <f t="shared" si="23"/>
        <v>0</v>
      </c>
      <c r="I1450" s="266" t="s">
        <v>217</v>
      </c>
    </row>
    <row r="1451" spans="1:9" ht="15.75" x14ac:dyDescent="0.25">
      <c r="A1451" s="269"/>
      <c r="B1451" s="537" t="s">
        <v>1143</v>
      </c>
      <c r="C1451" s="538" t="s">
        <v>3589</v>
      </c>
      <c r="D1451" s="266" t="s">
        <v>3622</v>
      </c>
      <c r="E1451" s="310">
        <v>8341</v>
      </c>
      <c r="F1451" s="42" t="s">
        <v>3799</v>
      </c>
      <c r="G1451" s="52">
        <v>8341</v>
      </c>
      <c r="H1451" s="322">
        <f t="shared" si="23"/>
        <v>0</v>
      </c>
      <c r="I1451" s="266" t="s">
        <v>217</v>
      </c>
    </row>
    <row r="1452" spans="1:9" ht="15.75" x14ac:dyDescent="0.25">
      <c r="A1452" s="269"/>
      <c r="B1452" s="537" t="s">
        <v>1144</v>
      </c>
      <c r="C1452" s="538" t="s">
        <v>3589</v>
      </c>
      <c r="D1452" s="266" t="s">
        <v>99</v>
      </c>
      <c r="E1452" s="310">
        <v>2931</v>
      </c>
      <c r="F1452" s="39">
        <v>41811</v>
      </c>
      <c r="G1452" s="52">
        <v>2931</v>
      </c>
      <c r="H1452" s="322">
        <f t="shared" si="23"/>
        <v>0</v>
      </c>
      <c r="I1452" s="266" t="s">
        <v>217</v>
      </c>
    </row>
    <row r="1453" spans="1:9" ht="15.75" x14ac:dyDescent="0.25">
      <c r="A1453" s="269"/>
      <c r="B1453" s="537" t="s">
        <v>1145</v>
      </c>
      <c r="C1453" s="538" t="s">
        <v>3589</v>
      </c>
      <c r="D1453" s="266" t="s">
        <v>561</v>
      </c>
      <c r="E1453" s="310">
        <v>4348</v>
      </c>
      <c r="F1453" s="39">
        <v>41811</v>
      </c>
      <c r="G1453" s="52">
        <v>4348</v>
      </c>
      <c r="H1453" s="322">
        <f t="shared" si="23"/>
        <v>0</v>
      </c>
      <c r="I1453" s="266" t="s">
        <v>217</v>
      </c>
    </row>
    <row r="1454" spans="1:9" ht="15.75" x14ac:dyDescent="0.25">
      <c r="A1454" s="269"/>
      <c r="B1454" s="537" t="s">
        <v>1146</v>
      </c>
      <c r="C1454" s="538" t="s">
        <v>3589</v>
      </c>
      <c r="D1454" s="266" t="s">
        <v>3652</v>
      </c>
      <c r="E1454" s="310">
        <v>4299</v>
      </c>
      <c r="F1454" s="39">
        <v>41811</v>
      </c>
      <c r="G1454" s="52">
        <v>4299</v>
      </c>
      <c r="H1454" s="322">
        <f t="shared" si="23"/>
        <v>0</v>
      </c>
      <c r="I1454" s="266" t="s">
        <v>217</v>
      </c>
    </row>
    <row r="1455" spans="1:9" ht="15.75" x14ac:dyDescent="0.25">
      <c r="A1455" s="263"/>
      <c r="B1455" s="537" t="s">
        <v>1147</v>
      </c>
      <c r="C1455" s="538" t="s">
        <v>3589</v>
      </c>
      <c r="D1455" s="266" t="s">
        <v>189</v>
      </c>
      <c r="E1455" s="310">
        <v>4521</v>
      </c>
      <c r="F1455" s="39">
        <v>41810</v>
      </c>
      <c r="G1455" s="52">
        <v>4521</v>
      </c>
      <c r="H1455" s="322">
        <f t="shared" si="23"/>
        <v>0</v>
      </c>
      <c r="I1455" s="266"/>
    </row>
    <row r="1456" spans="1:9" ht="15.75" x14ac:dyDescent="0.25">
      <c r="A1456" s="269"/>
      <c r="B1456" s="537" t="s">
        <v>1148</v>
      </c>
      <c r="C1456" s="538" t="s">
        <v>3589</v>
      </c>
      <c r="D1456" s="266" t="s">
        <v>189</v>
      </c>
      <c r="E1456" s="310">
        <v>1631</v>
      </c>
      <c r="F1456" s="39">
        <v>41810</v>
      </c>
      <c r="G1456" s="52">
        <v>1631</v>
      </c>
      <c r="H1456" s="322">
        <f t="shared" si="23"/>
        <v>0</v>
      </c>
      <c r="I1456" s="266"/>
    </row>
    <row r="1457" spans="1:9" ht="15.75" x14ac:dyDescent="0.25">
      <c r="A1457" s="269"/>
      <c r="B1457" s="537" t="s">
        <v>1149</v>
      </c>
      <c r="C1457" s="538" t="s">
        <v>3589</v>
      </c>
      <c r="D1457" s="266" t="s">
        <v>41</v>
      </c>
      <c r="E1457" s="310">
        <v>5010</v>
      </c>
      <c r="F1457" s="39">
        <v>41811</v>
      </c>
      <c r="G1457" s="52">
        <v>5010</v>
      </c>
      <c r="H1457" s="322">
        <f t="shared" si="23"/>
        <v>0</v>
      </c>
      <c r="I1457" s="266" t="s">
        <v>21</v>
      </c>
    </row>
    <row r="1458" spans="1:9" ht="15.75" x14ac:dyDescent="0.25">
      <c r="A1458" s="269"/>
      <c r="B1458" s="537" t="s">
        <v>1150</v>
      </c>
      <c r="C1458" s="538" t="s">
        <v>3589</v>
      </c>
      <c r="D1458" s="266" t="s">
        <v>149</v>
      </c>
      <c r="E1458" s="310">
        <v>15995</v>
      </c>
      <c r="F1458" s="55" t="s">
        <v>3653</v>
      </c>
      <c r="G1458" s="52">
        <v>15995</v>
      </c>
      <c r="H1458" s="322">
        <f t="shared" si="23"/>
        <v>0</v>
      </c>
      <c r="I1458" s="266" t="s">
        <v>27</v>
      </c>
    </row>
    <row r="1459" spans="1:9" ht="15.75" x14ac:dyDescent="0.25">
      <c r="A1459" s="269"/>
      <c r="B1459" s="537" t="s">
        <v>1151</v>
      </c>
      <c r="C1459" s="538" t="s">
        <v>3589</v>
      </c>
      <c r="D1459" s="266" t="s">
        <v>47</v>
      </c>
      <c r="E1459" s="310">
        <v>1245</v>
      </c>
      <c r="F1459" s="39">
        <v>41811</v>
      </c>
      <c r="G1459" s="52">
        <v>1245</v>
      </c>
      <c r="H1459" s="322">
        <f t="shared" si="23"/>
        <v>0</v>
      </c>
      <c r="I1459" s="266" t="s">
        <v>21</v>
      </c>
    </row>
    <row r="1460" spans="1:9" ht="15.75" x14ac:dyDescent="0.25">
      <c r="A1460" s="269"/>
      <c r="B1460" s="537" t="s">
        <v>1152</v>
      </c>
      <c r="C1460" s="538" t="s">
        <v>3589</v>
      </c>
      <c r="D1460" s="273" t="s">
        <v>3129</v>
      </c>
      <c r="E1460" s="318">
        <v>0</v>
      </c>
      <c r="F1460" s="39"/>
      <c r="G1460" s="52"/>
      <c r="H1460" s="322">
        <f t="shared" si="23"/>
        <v>0</v>
      </c>
      <c r="I1460" s="266" t="s">
        <v>3654</v>
      </c>
    </row>
    <row r="1461" spans="1:9" ht="15.75" x14ac:dyDescent="0.25">
      <c r="A1461" s="269"/>
      <c r="B1461" s="537" t="s">
        <v>1153</v>
      </c>
      <c r="C1461" s="538" t="s">
        <v>3589</v>
      </c>
      <c r="D1461" s="266" t="s">
        <v>63</v>
      </c>
      <c r="E1461" s="310">
        <v>3175</v>
      </c>
      <c r="F1461" s="39">
        <v>41811</v>
      </c>
      <c r="G1461" s="52">
        <v>3175</v>
      </c>
      <c r="H1461" s="322">
        <f t="shared" si="23"/>
        <v>0</v>
      </c>
      <c r="I1461" s="266" t="s">
        <v>21</v>
      </c>
    </row>
    <row r="1462" spans="1:9" ht="15.75" x14ac:dyDescent="0.25">
      <c r="A1462" s="269"/>
      <c r="B1462" s="537" t="s">
        <v>1154</v>
      </c>
      <c r="C1462" s="538" t="s">
        <v>3589</v>
      </c>
      <c r="D1462" s="266" t="s">
        <v>136</v>
      </c>
      <c r="E1462" s="310">
        <v>2881</v>
      </c>
      <c r="F1462" s="39">
        <v>41810</v>
      </c>
      <c r="G1462" s="52">
        <v>2881</v>
      </c>
      <c r="H1462" s="322">
        <f t="shared" si="23"/>
        <v>0</v>
      </c>
      <c r="I1462" s="266"/>
    </row>
    <row r="1463" spans="1:9" ht="15.75" x14ac:dyDescent="0.25">
      <c r="A1463" s="269"/>
      <c r="B1463" s="537" t="s">
        <v>1155</v>
      </c>
      <c r="C1463" s="538" t="s">
        <v>3589</v>
      </c>
      <c r="D1463" s="266" t="s">
        <v>3511</v>
      </c>
      <c r="E1463" s="310">
        <v>12580</v>
      </c>
      <c r="F1463" s="39">
        <v>41811</v>
      </c>
      <c r="G1463" s="52">
        <v>12580</v>
      </c>
      <c r="H1463" s="322">
        <f t="shared" si="23"/>
        <v>0</v>
      </c>
      <c r="I1463" s="266" t="s">
        <v>27</v>
      </c>
    </row>
    <row r="1464" spans="1:9" ht="15.75" x14ac:dyDescent="0.25">
      <c r="A1464" s="269"/>
      <c r="B1464" s="537" t="s">
        <v>1156</v>
      </c>
      <c r="C1464" s="538" t="s">
        <v>3589</v>
      </c>
      <c r="D1464" s="266" t="s">
        <v>92</v>
      </c>
      <c r="E1464" s="310">
        <v>4218</v>
      </c>
      <c r="F1464" s="39">
        <v>41811</v>
      </c>
      <c r="G1464" s="52">
        <v>4218</v>
      </c>
      <c r="H1464" s="322">
        <f t="shared" si="23"/>
        <v>0</v>
      </c>
      <c r="I1464" s="266" t="s">
        <v>27</v>
      </c>
    </row>
    <row r="1465" spans="1:9" ht="15.75" x14ac:dyDescent="0.25">
      <c r="A1465" s="269"/>
      <c r="B1465" s="537" t="s">
        <v>1157</v>
      </c>
      <c r="C1465" s="538" t="s">
        <v>3589</v>
      </c>
      <c r="D1465" s="266" t="s">
        <v>3655</v>
      </c>
      <c r="E1465" s="310">
        <v>12678.5</v>
      </c>
      <c r="F1465" s="39">
        <v>41811</v>
      </c>
      <c r="G1465" s="52">
        <v>12678.5</v>
      </c>
      <c r="H1465" s="322">
        <f t="shared" si="23"/>
        <v>0</v>
      </c>
      <c r="I1465" s="266" t="s">
        <v>27</v>
      </c>
    </row>
    <row r="1466" spans="1:9" ht="15.75" x14ac:dyDescent="0.25">
      <c r="A1466" s="269"/>
      <c r="B1466" s="537" t="s">
        <v>1158</v>
      </c>
      <c r="C1466" s="538" t="s">
        <v>3589</v>
      </c>
      <c r="D1466" s="266" t="s">
        <v>88</v>
      </c>
      <c r="E1466" s="310">
        <v>3583.5</v>
      </c>
      <c r="F1466" s="39">
        <v>41811</v>
      </c>
      <c r="G1466" s="52">
        <v>3583.5</v>
      </c>
      <c r="H1466" s="322">
        <f t="shared" si="23"/>
        <v>0</v>
      </c>
      <c r="I1466" s="266"/>
    </row>
    <row r="1467" spans="1:9" ht="15.75" x14ac:dyDescent="0.25">
      <c r="A1467" s="269"/>
      <c r="B1467" s="537" t="s">
        <v>1159</v>
      </c>
      <c r="C1467" s="538" t="s">
        <v>3589</v>
      </c>
      <c r="D1467" s="266" t="s">
        <v>101</v>
      </c>
      <c r="E1467" s="310">
        <v>49015</v>
      </c>
      <c r="F1467" s="42" t="s">
        <v>3656</v>
      </c>
      <c r="G1467" s="52">
        <v>49015</v>
      </c>
      <c r="H1467" s="322">
        <f t="shared" si="23"/>
        <v>0</v>
      </c>
      <c r="I1467" s="266" t="s">
        <v>27</v>
      </c>
    </row>
    <row r="1468" spans="1:9" ht="15.75" x14ac:dyDescent="0.25">
      <c r="A1468" s="269"/>
      <c r="B1468" s="537" t="s">
        <v>1160</v>
      </c>
      <c r="C1468" s="538" t="s">
        <v>3589</v>
      </c>
      <c r="D1468" s="266" t="s">
        <v>310</v>
      </c>
      <c r="E1468" s="310">
        <v>58922</v>
      </c>
      <c r="F1468" s="555" t="s">
        <v>3798</v>
      </c>
      <c r="G1468" s="506"/>
      <c r="H1468" s="322">
        <f t="shared" si="23"/>
        <v>58922</v>
      </c>
      <c r="I1468" s="266" t="s">
        <v>27</v>
      </c>
    </row>
    <row r="1469" spans="1:9" ht="15.75" x14ac:dyDescent="0.25">
      <c r="A1469" s="269"/>
      <c r="B1469" s="537" t="s">
        <v>1161</v>
      </c>
      <c r="C1469" s="538" t="s">
        <v>3589</v>
      </c>
      <c r="D1469" s="266" t="s">
        <v>244</v>
      </c>
      <c r="E1469" s="310">
        <v>20311</v>
      </c>
      <c r="F1469" s="536"/>
      <c r="G1469" s="506"/>
      <c r="H1469" s="322">
        <f t="shared" si="23"/>
        <v>20311</v>
      </c>
      <c r="I1469" s="266" t="s">
        <v>27</v>
      </c>
    </row>
    <row r="1470" spans="1:9" ht="15.75" x14ac:dyDescent="0.25">
      <c r="A1470" s="269"/>
      <c r="B1470" s="537" t="s">
        <v>1163</v>
      </c>
      <c r="C1470" s="538" t="s">
        <v>3589</v>
      </c>
      <c r="D1470" s="266" t="s">
        <v>110</v>
      </c>
      <c r="E1470" s="310">
        <v>25020</v>
      </c>
      <c r="F1470" s="39">
        <v>41817</v>
      </c>
      <c r="G1470" s="52">
        <v>25020</v>
      </c>
      <c r="H1470" s="322">
        <f t="shared" si="23"/>
        <v>0</v>
      </c>
      <c r="I1470" s="266" t="s">
        <v>21</v>
      </c>
    </row>
    <row r="1471" spans="1:9" ht="15.75" x14ac:dyDescent="0.25">
      <c r="A1471" s="269"/>
      <c r="B1471" s="537" t="s">
        <v>1164</v>
      </c>
      <c r="C1471" s="538" t="s">
        <v>3589</v>
      </c>
      <c r="D1471" s="266" t="s">
        <v>545</v>
      </c>
      <c r="E1471" s="310">
        <v>6962</v>
      </c>
      <c r="F1471" s="39">
        <v>41811</v>
      </c>
      <c r="G1471" s="52">
        <v>6962</v>
      </c>
      <c r="H1471" s="322">
        <f t="shared" si="23"/>
        <v>0</v>
      </c>
      <c r="I1471" s="266" t="s">
        <v>27</v>
      </c>
    </row>
    <row r="1472" spans="1:9" ht="15.75" x14ac:dyDescent="0.25">
      <c r="A1472" s="269"/>
      <c r="B1472" s="537" t="s">
        <v>1165</v>
      </c>
      <c r="C1472" s="538" t="s">
        <v>3589</v>
      </c>
      <c r="D1472" s="266" t="s">
        <v>766</v>
      </c>
      <c r="E1472" s="310">
        <v>813</v>
      </c>
      <c r="F1472" s="39">
        <v>41811</v>
      </c>
      <c r="G1472" s="52">
        <v>813</v>
      </c>
      <c r="H1472" s="322">
        <f t="shared" si="23"/>
        <v>0</v>
      </c>
      <c r="I1472" s="266" t="s">
        <v>27</v>
      </c>
    </row>
    <row r="1473" spans="1:9" ht="15.75" x14ac:dyDescent="0.25">
      <c r="A1473" s="269"/>
      <c r="B1473" s="537" t="s">
        <v>1166</v>
      </c>
      <c r="C1473" s="538" t="s">
        <v>3589</v>
      </c>
      <c r="D1473" s="266" t="s">
        <v>62</v>
      </c>
      <c r="E1473" s="310">
        <v>17847</v>
      </c>
      <c r="F1473" s="43" t="s">
        <v>3657</v>
      </c>
      <c r="G1473" s="52">
        <v>17847</v>
      </c>
      <c r="H1473" s="322">
        <f t="shared" si="23"/>
        <v>0</v>
      </c>
      <c r="I1473" s="266" t="s">
        <v>12</v>
      </c>
    </row>
    <row r="1474" spans="1:9" ht="15.75" x14ac:dyDescent="0.25">
      <c r="A1474" s="269"/>
      <c r="B1474" s="537" t="s">
        <v>1167</v>
      </c>
      <c r="C1474" s="538" t="s">
        <v>3589</v>
      </c>
      <c r="D1474" s="266" t="s">
        <v>133</v>
      </c>
      <c r="E1474" s="310">
        <v>38362</v>
      </c>
      <c r="F1474" s="39">
        <v>41810</v>
      </c>
      <c r="G1474" s="52">
        <v>38362</v>
      </c>
      <c r="H1474" s="322">
        <f t="shared" si="23"/>
        <v>0</v>
      </c>
      <c r="I1474" s="266"/>
    </row>
    <row r="1475" spans="1:9" ht="15.75" x14ac:dyDescent="0.25">
      <c r="A1475" s="269"/>
      <c r="B1475" s="537" t="s">
        <v>1168</v>
      </c>
      <c r="C1475" s="538" t="s">
        <v>3589</v>
      </c>
      <c r="D1475" s="266" t="s">
        <v>115</v>
      </c>
      <c r="E1475" s="310">
        <v>2959</v>
      </c>
      <c r="F1475" s="39">
        <v>41810</v>
      </c>
      <c r="G1475" s="52">
        <v>2959</v>
      </c>
      <c r="H1475" s="322">
        <f t="shared" si="23"/>
        <v>0</v>
      </c>
      <c r="I1475" s="266"/>
    </row>
    <row r="1476" spans="1:9" ht="15.75" x14ac:dyDescent="0.25">
      <c r="A1476" s="269"/>
      <c r="B1476" s="537" t="s">
        <v>1170</v>
      </c>
      <c r="C1476" s="538" t="s">
        <v>3589</v>
      </c>
      <c r="D1476" s="266" t="s">
        <v>14</v>
      </c>
      <c r="E1476" s="310">
        <v>12084</v>
      </c>
      <c r="F1476" s="39">
        <v>41811</v>
      </c>
      <c r="G1476" s="52">
        <v>12084</v>
      </c>
      <c r="H1476" s="322">
        <f t="shared" si="23"/>
        <v>0</v>
      </c>
      <c r="I1476" s="266" t="s">
        <v>30</v>
      </c>
    </row>
    <row r="1477" spans="1:9" ht="15.75" x14ac:dyDescent="0.25">
      <c r="A1477" s="269"/>
      <c r="B1477" s="537" t="s">
        <v>1171</v>
      </c>
      <c r="C1477" s="538" t="s">
        <v>3589</v>
      </c>
      <c r="D1477" s="266" t="s">
        <v>3498</v>
      </c>
      <c r="E1477" s="310">
        <v>2123</v>
      </c>
      <c r="F1477" s="39">
        <v>41810</v>
      </c>
      <c r="G1477" s="52">
        <v>2123</v>
      </c>
      <c r="H1477" s="322">
        <f t="shared" si="23"/>
        <v>0</v>
      </c>
      <c r="I1477" s="266"/>
    </row>
    <row r="1478" spans="1:9" ht="15.75" x14ac:dyDescent="0.25">
      <c r="A1478" s="269"/>
      <c r="B1478" s="537" t="s">
        <v>1173</v>
      </c>
      <c r="C1478" s="538" t="s">
        <v>3589</v>
      </c>
      <c r="D1478" s="266" t="s">
        <v>129</v>
      </c>
      <c r="E1478" s="310">
        <v>2094.5</v>
      </c>
      <c r="F1478" s="39">
        <v>41810</v>
      </c>
      <c r="G1478" s="52">
        <v>2094.5</v>
      </c>
      <c r="H1478" s="322">
        <f t="shared" si="23"/>
        <v>0</v>
      </c>
      <c r="I1478" s="266"/>
    </row>
    <row r="1479" spans="1:9" ht="15.75" x14ac:dyDescent="0.25">
      <c r="A1479" s="269"/>
      <c r="B1479" s="537" t="s">
        <v>1174</v>
      </c>
      <c r="C1479" s="538" t="s">
        <v>3589</v>
      </c>
      <c r="D1479" s="266" t="s">
        <v>152</v>
      </c>
      <c r="E1479" s="310">
        <v>6664</v>
      </c>
      <c r="F1479" s="39">
        <v>41810</v>
      </c>
      <c r="G1479" s="52">
        <v>6664</v>
      </c>
      <c r="H1479" s="322">
        <f t="shared" ref="H1479:H1542" si="24">E1479-G1479</f>
        <v>0</v>
      </c>
      <c r="I1479" s="266"/>
    </row>
    <row r="1480" spans="1:9" ht="15.75" x14ac:dyDescent="0.25">
      <c r="A1480" s="269">
        <v>41811</v>
      </c>
      <c r="B1480" s="537" t="s">
        <v>1175</v>
      </c>
      <c r="C1480" s="538" t="s">
        <v>3589</v>
      </c>
      <c r="D1480" s="266" t="s">
        <v>28</v>
      </c>
      <c r="E1480" s="310">
        <v>13919</v>
      </c>
      <c r="F1480" s="39">
        <v>41811</v>
      </c>
      <c r="G1480" s="52">
        <v>13919</v>
      </c>
      <c r="H1480" s="322">
        <f t="shared" si="24"/>
        <v>0</v>
      </c>
      <c r="I1480" s="266"/>
    </row>
    <row r="1481" spans="1:9" ht="15.75" x14ac:dyDescent="0.25">
      <c r="A1481" s="269"/>
      <c r="B1481" s="537" t="s">
        <v>1176</v>
      </c>
      <c r="C1481" s="538" t="s">
        <v>3589</v>
      </c>
      <c r="D1481" s="266" t="s">
        <v>8</v>
      </c>
      <c r="E1481" s="310">
        <v>572</v>
      </c>
      <c r="F1481" s="39">
        <v>41814</v>
      </c>
      <c r="G1481" s="52">
        <v>572</v>
      </c>
      <c r="H1481" s="322">
        <f t="shared" si="24"/>
        <v>0</v>
      </c>
      <c r="I1481" s="66" t="s">
        <v>12</v>
      </c>
    </row>
    <row r="1482" spans="1:9" ht="15.75" x14ac:dyDescent="0.25">
      <c r="A1482" s="269"/>
      <c r="B1482" s="537" t="s">
        <v>1177</v>
      </c>
      <c r="C1482" s="538" t="s">
        <v>3589</v>
      </c>
      <c r="D1482" s="266" t="s">
        <v>147</v>
      </c>
      <c r="E1482" s="310">
        <v>19677.2</v>
      </c>
      <c r="F1482" s="55" t="s">
        <v>3658</v>
      </c>
      <c r="G1482" s="52">
        <v>19677.2</v>
      </c>
      <c r="H1482" s="322">
        <f t="shared" si="24"/>
        <v>0</v>
      </c>
      <c r="I1482" s="266"/>
    </row>
    <row r="1483" spans="1:9" ht="15.75" x14ac:dyDescent="0.25">
      <c r="A1483" s="269"/>
      <c r="B1483" s="537" t="s">
        <v>1179</v>
      </c>
      <c r="C1483" s="538" t="s">
        <v>3589</v>
      </c>
      <c r="D1483" s="266" t="s">
        <v>2879</v>
      </c>
      <c r="E1483" s="310">
        <v>6843</v>
      </c>
      <c r="F1483" s="42" t="s">
        <v>3659</v>
      </c>
      <c r="G1483" s="52">
        <v>6843</v>
      </c>
      <c r="H1483" s="322">
        <f t="shared" si="24"/>
        <v>0</v>
      </c>
      <c r="I1483" s="66"/>
    </row>
    <row r="1484" spans="1:9" ht="15.75" x14ac:dyDescent="0.25">
      <c r="A1484" s="269"/>
      <c r="B1484" s="537" t="s">
        <v>1181</v>
      </c>
      <c r="C1484" s="538" t="s">
        <v>3589</v>
      </c>
      <c r="D1484" s="266" t="s">
        <v>3660</v>
      </c>
      <c r="E1484" s="310">
        <v>6888</v>
      </c>
      <c r="F1484" s="39">
        <v>41811</v>
      </c>
      <c r="G1484" s="52">
        <v>6888</v>
      </c>
      <c r="H1484" s="322">
        <f t="shared" si="24"/>
        <v>0</v>
      </c>
      <c r="I1484" s="266"/>
    </row>
    <row r="1485" spans="1:9" ht="15.75" x14ac:dyDescent="0.25">
      <c r="A1485" s="269"/>
      <c r="B1485" s="537" t="s">
        <v>1182</v>
      </c>
      <c r="C1485" s="538" t="s">
        <v>3589</v>
      </c>
      <c r="D1485" s="266" t="s">
        <v>3238</v>
      </c>
      <c r="E1485" s="310">
        <v>3476.5</v>
      </c>
      <c r="F1485" s="39">
        <v>41811</v>
      </c>
      <c r="G1485" s="52">
        <v>3476.5</v>
      </c>
      <c r="H1485" s="322">
        <f t="shared" si="24"/>
        <v>0</v>
      </c>
      <c r="I1485" s="266"/>
    </row>
    <row r="1486" spans="1:9" ht="15.75" x14ac:dyDescent="0.25">
      <c r="A1486" s="269"/>
      <c r="B1486" s="537" t="s">
        <v>1183</v>
      </c>
      <c r="C1486" s="538" t="s">
        <v>3589</v>
      </c>
      <c r="D1486" s="266" t="s">
        <v>757</v>
      </c>
      <c r="E1486" s="310">
        <v>2242</v>
      </c>
      <c r="F1486" s="39">
        <v>41811</v>
      </c>
      <c r="G1486" s="52">
        <v>2242</v>
      </c>
      <c r="H1486" s="322">
        <f t="shared" si="24"/>
        <v>0</v>
      </c>
      <c r="I1486" s="266"/>
    </row>
    <row r="1487" spans="1:9" ht="15.75" x14ac:dyDescent="0.25">
      <c r="A1487" s="269"/>
      <c r="B1487" s="537" t="s">
        <v>1184</v>
      </c>
      <c r="C1487" s="538" t="s">
        <v>3589</v>
      </c>
      <c r="D1487" s="266" t="s">
        <v>3078</v>
      </c>
      <c r="E1487" s="310">
        <v>35665</v>
      </c>
      <c r="F1487" s="55" t="s">
        <v>3661</v>
      </c>
      <c r="G1487" s="52">
        <v>35665</v>
      </c>
      <c r="H1487" s="322">
        <f t="shared" si="24"/>
        <v>0</v>
      </c>
      <c r="I1487" s="266" t="s">
        <v>217</v>
      </c>
    </row>
    <row r="1488" spans="1:9" ht="15.75" x14ac:dyDescent="0.25">
      <c r="A1488" s="269"/>
      <c r="B1488" s="537" t="s">
        <v>1185</v>
      </c>
      <c r="C1488" s="538" t="s">
        <v>3589</v>
      </c>
      <c r="D1488" s="266" t="s">
        <v>54</v>
      </c>
      <c r="E1488" s="310">
        <v>34216</v>
      </c>
      <c r="F1488" s="39">
        <v>41811</v>
      </c>
      <c r="G1488" s="52">
        <v>34216</v>
      </c>
      <c r="H1488" s="322">
        <f t="shared" si="24"/>
        <v>0</v>
      </c>
      <c r="I1488" s="266" t="s">
        <v>217</v>
      </c>
    </row>
    <row r="1489" spans="1:9" ht="15.75" x14ac:dyDescent="0.25">
      <c r="A1489" s="269"/>
      <c r="B1489" s="537" t="s">
        <v>1186</v>
      </c>
      <c r="C1489" s="538" t="s">
        <v>3589</v>
      </c>
      <c r="D1489" s="266" t="s">
        <v>3662</v>
      </c>
      <c r="E1489" s="310">
        <v>32447</v>
      </c>
      <c r="F1489" s="39">
        <v>41811</v>
      </c>
      <c r="G1489" s="52">
        <v>32447</v>
      </c>
      <c r="H1489" s="322">
        <f t="shared" si="24"/>
        <v>0</v>
      </c>
      <c r="I1489" s="266" t="s">
        <v>30</v>
      </c>
    </row>
    <row r="1490" spans="1:9" ht="15.75" x14ac:dyDescent="0.25">
      <c r="A1490" s="269"/>
      <c r="B1490" s="537" t="s">
        <v>1187</v>
      </c>
      <c r="C1490" s="538" t="s">
        <v>3589</v>
      </c>
      <c r="D1490" s="266" t="s">
        <v>35</v>
      </c>
      <c r="E1490" s="310">
        <v>39926</v>
      </c>
      <c r="F1490" s="39">
        <v>41841</v>
      </c>
      <c r="G1490" s="513">
        <v>19000</v>
      </c>
      <c r="H1490" s="514">
        <f t="shared" si="24"/>
        <v>20926</v>
      </c>
      <c r="I1490" s="266" t="s">
        <v>30</v>
      </c>
    </row>
    <row r="1491" spans="1:9" ht="15.75" x14ac:dyDescent="0.25">
      <c r="A1491" s="269"/>
      <c r="B1491" s="537" t="s">
        <v>1188</v>
      </c>
      <c r="C1491" s="538" t="s">
        <v>3589</v>
      </c>
      <c r="D1491" s="266" t="s">
        <v>237</v>
      </c>
      <c r="E1491" s="310">
        <v>7725</v>
      </c>
      <c r="F1491" s="39">
        <v>41812</v>
      </c>
      <c r="G1491" s="52">
        <v>7725</v>
      </c>
      <c r="H1491" s="322">
        <f t="shared" si="24"/>
        <v>0</v>
      </c>
      <c r="I1491" s="266" t="s">
        <v>65</v>
      </c>
    </row>
    <row r="1492" spans="1:9" ht="15.75" x14ac:dyDescent="0.25">
      <c r="A1492" s="269"/>
      <c r="B1492" s="537" t="s">
        <v>1189</v>
      </c>
      <c r="C1492" s="538" t="s">
        <v>3589</v>
      </c>
      <c r="D1492" s="266" t="s">
        <v>189</v>
      </c>
      <c r="E1492" s="310">
        <v>10826</v>
      </c>
      <c r="F1492" s="39">
        <v>41811</v>
      </c>
      <c r="G1492" s="52">
        <v>10826</v>
      </c>
      <c r="H1492" s="322">
        <f t="shared" si="24"/>
        <v>0</v>
      </c>
      <c r="I1492" s="266"/>
    </row>
    <row r="1493" spans="1:9" ht="15.75" x14ac:dyDescent="0.25">
      <c r="A1493" s="269"/>
      <c r="B1493" s="537" t="s">
        <v>1190</v>
      </c>
      <c r="C1493" s="538" t="s">
        <v>3589</v>
      </c>
      <c r="D1493" s="266" t="s">
        <v>28</v>
      </c>
      <c r="E1493" s="310">
        <v>1198</v>
      </c>
      <c r="F1493" s="39">
        <v>41811</v>
      </c>
      <c r="G1493" s="52">
        <v>1198</v>
      </c>
      <c r="H1493" s="322">
        <f t="shared" si="24"/>
        <v>0</v>
      </c>
      <c r="I1493" s="266"/>
    </row>
    <row r="1494" spans="1:9" ht="15.75" x14ac:dyDescent="0.25">
      <c r="A1494" s="269"/>
      <c r="B1494" s="537" t="s">
        <v>1191</v>
      </c>
      <c r="C1494" s="538" t="s">
        <v>3589</v>
      </c>
      <c r="D1494" s="266" t="s">
        <v>490</v>
      </c>
      <c r="E1494" s="310">
        <v>951.5</v>
      </c>
      <c r="F1494" s="39">
        <v>41811</v>
      </c>
      <c r="G1494" s="52">
        <v>951.5</v>
      </c>
      <c r="H1494" s="322">
        <f t="shared" si="24"/>
        <v>0</v>
      </c>
      <c r="I1494" s="266" t="s">
        <v>30</v>
      </c>
    </row>
    <row r="1495" spans="1:9" ht="15.75" x14ac:dyDescent="0.25">
      <c r="A1495" s="269"/>
      <c r="B1495" s="537" t="s">
        <v>1192</v>
      </c>
      <c r="C1495" s="538" t="s">
        <v>3589</v>
      </c>
      <c r="D1495" s="266" t="s">
        <v>34</v>
      </c>
      <c r="E1495" s="310">
        <v>2236</v>
      </c>
      <c r="F1495" s="39">
        <v>41811</v>
      </c>
      <c r="G1495" s="52">
        <v>2236</v>
      </c>
      <c r="H1495" s="322">
        <f t="shared" si="24"/>
        <v>0</v>
      </c>
      <c r="I1495" s="266" t="s">
        <v>30</v>
      </c>
    </row>
    <row r="1496" spans="1:9" ht="15.75" x14ac:dyDescent="0.25">
      <c r="A1496" s="269"/>
      <c r="B1496" s="537" t="s">
        <v>1193</v>
      </c>
      <c r="C1496" s="538" t="s">
        <v>3589</v>
      </c>
      <c r="D1496" s="266" t="s">
        <v>29</v>
      </c>
      <c r="E1496" s="310">
        <v>6017</v>
      </c>
      <c r="F1496" s="39">
        <v>41811</v>
      </c>
      <c r="G1496" s="52">
        <v>6017</v>
      </c>
      <c r="H1496" s="322">
        <f t="shared" si="24"/>
        <v>0</v>
      </c>
      <c r="I1496" s="266" t="s">
        <v>30</v>
      </c>
    </row>
    <row r="1497" spans="1:9" ht="15.75" x14ac:dyDescent="0.25">
      <c r="A1497" s="269"/>
      <c r="B1497" s="537" t="s">
        <v>1194</v>
      </c>
      <c r="C1497" s="538" t="s">
        <v>3589</v>
      </c>
      <c r="D1497" s="266" t="s">
        <v>338</v>
      </c>
      <c r="E1497" s="310">
        <v>290</v>
      </c>
      <c r="F1497" s="39">
        <v>41811</v>
      </c>
      <c r="G1497" s="52">
        <v>290</v>
      </c>
      <c r="H1497" s="322">
        <f t="shared" si="24"/>
        <v>0</v>
      </c>
      <c r="I1497" s="266" t="s">
        <v>30</v>
      </c>
    </row>
    <row r="1498" spans="1:9" ht="15.75" x14ac:dyDescent="0.25">
      <c r="A1498" s="269"/>
      <c r="B1498" s="537" t="s">
        <v>1195</v>
      </c>
      <c r="C1498" s="538" t="s">
        <v>3589</v>
      </c>
      <c r="D1498" s="266" t="s">
        <v>123</v>
      </c>
      <c r="E1498" s="310">
        <v>6984</v>
      </c>
      <c r="F1498" s="39">
        <v>41812</v>
      </c>
      <c r="G1498" s="52">
        <v>6984</v>
      </c>
      <c r="H1498" s="322">
        <f t="shared" si="24"/>
        <v>0</v>
      </c>
      <c r="I1498" s="266"/>
    </row>
    <row r="1499" spans="1:9" ht="15.75" x14ac:dyDescent="0.25">
      <c r="A1499" s="269"/>
      <c r="B1499" s="537" t="s">
        <v>1196</v>
      </c>
      <c r="C1499" s="538" t="s">
        <v>3589</v>
      </c>
      <c r="D1499" s="266" t="s">
        <v>57</v>
      </c>
      <c r="E1499" s="310">
        <v>1962</v>
      </c>
      <c r="F1499" s="39">
        <v>41811</v>
      </c>
      <c r="G1499" s="52">
        <v>1962</v>
      </c>
      <c r="H1499" s="322">
        <f t="shared" si="24"/>
        <v>0</v>
      </c>
      <c r="I1499" s="266" t="s">
        <v>30</v>
      </c>
    </row>
    <row r="1500" spans="1:9" ht="15.75" x14ac:dyDescent="0.25">
      <c r="A1500" s="269"/>
      <c r="B1500" s="537" t="s">
        <v>1197</v>
      </c>
      <c r="C1500" s="538" t="s">
        <v>3589</v>
      </c>
      <c r="D1500" s="266" t="s">
        <v>3663</v>
      </c>
      <c r="E1500" s="310">
        <v>2117</v>
      </c>
      <c r="F1500" s="39">
        <v>41811</v>
      </c>
      <c r="G1500" s="52">
        <v>2117</v>
      </c>
      <c r="H1500" s="322">
        <f t="shared" si="24"/>
        <v>0</v>
      </c>
      <c r="I1500" s="266"/>
    </row>
    <row r="1501" spans="1:9" ht="15.75" x14ac:dyDescent="0.25">
      <c r="A1501" s="269"/>
      <c r="B1501" s="537" t="s">
        <v>1198</v>
      </c>
      <c r="C1501" s="538" t="s">
        <v>3589</v>
      </c>
      <c r="D1501" s="266" t="s">
        <v>98</v>
      </c>
      <c r="E1501" s="310">
        <v>3924</v>
      </c>
      <c r="F1501" s="39">
        <v>41811</v>
      </c>
      <c r="G1501" s="52">
        <v>3924</v>
      </c>
      <c r="H1501" s="322">
        <f t="shared" si="24"/>
        <v>0</v>
      </c>
      <c r="I1501" s="266" t="s">
        <v>30</v>
      </c>
    </row>
    <row r="1502" spans="1:9" ht="15.75" x14ac:dyDescent="0.25">
      <c r="A1502" s="269"/>
      <c r="B1502" s="537" t="s">
        <v>1199</v>
      </c>
      <c r="C1502" s="538" t="s">
        <v>3589</v>
      </c>
      <c r="D1502" s="266" t="s">
        <v>47</v>
      </c>
      <c r="E1502" s="310">
        <v>2821.5</v>
      </c>
      <c r="F1502" s="39">
        <v>41811</v>
      </c>
      <c r="G1502" s="52">
        <v>2821.5</v>
      </c>
      <c r="H1502" s="322">
        <f t="shared" si="24"/>
        <v>0</v>
      </c>
      <c r="I1502" s="266" t="s">
        <v>30</v>
      </c>
    </row>
    <row r="1503" spans="1:9" ht="15.75" x14ac:dyDescent="0.25">
      <c r="A1503" s="269"/>
      <c r="B1503" s="537" t="s">
        <v>1200</v>
      </c>
      <c r="C1503" s="538" t="s">
        <v>3589</v>
      </c>
      <c r="D1503" s="266" t="s">
        <v>16</v>
      </c>
      <c r="E1503" s="310">
        <v>187819</v>
      </c>
      <c r="F1503" s="39">
        <v>41816</v>
      </c>
      <c r="G1503" s="52">
        <v>187819</v>
      </c>
      <c r="H1503" s="322">
        <f t="shared" si="24"/>
        <v>0</v>
      </c>
      <c r="I1503" s="266" t="s">
        <v>2867</v>
      </c>
    </row>
    <row r="1504" spans="1:9" ht="15.75" x14ac:dyDescent="0.25">
      <c r="A1504" s="269"/>
      <c r="B1504" s="537" t="s">
        <v>1201</v>
      </c>
      <c r="C1504" s="538" t="s">
        <v>3589</v>
      </c>
      <c r="D1504" s="266" t="s">
        <v>374</v>
      </c>
      <c r="E1504" s="310">
        <v>12679</v>
      </c>
      <c r="F1504" s="39">
        <v>41811</v>
      </c>
      <c r="G1504" s="52">
        <v>12679</v>
      </c>
      <c r="H1504" s="322">
        <f t="shared" si="24"/>
        <v>0</v>
      </c>
      <c r="I1504" s="266"/>
    </row>
    <row r="1505" spans="1:9" ht="15.75" x14ac:dyDescent="0.25">
      <c r="A1505" s="269"/>
      <c r="B1505" s="537" t="s">
        <v>1202</v>
      </c>
      <c r="C1505" s="538" t="s">
        <v>3589</v>
      </c>
      <c r="D1505" s="266" t="s">
        <v>287</v>
      </c>
      <c r="E1505" s="310">
        <v>1890</v>
      </c>
      <c r="F1505" s="39">
        <v>41811</v>
      </c>
      <c r="G1505" s="52">
        <v>1890</v>
      </c>
      <c r="H1505" s="322">
        <f t="shared" si="24"/>
        <v>0</v>
      </c>
      <c r="I1505" s="266" t="s">
        <v>30</v>
      </c>
    </row>
    <row r="1506" spans="1:9" ht="15.75" x14ac:dyDescent="0.25">
      <c r="A1506" s="269"/>
      <c r="B1506" s="537" t="s">
        <v>1203</v>
      </c>
      <c r="C1506" s="538" t="s">
        <v>3589</v>
      </c>
      <c r="D1506" s="266" t="s">
        <v>8</v>
      </c>
      <c r="E1506" s="310">
        <v>3234</v>
      </c>
      <c r="F1506" s="39">
        <v>41811</v>
      </c>
      <c r="G1506" s="52">
        <v>3234</v>
      </c>
      <c r="H1506" s="322">
        <f t="shared" si="24"/>
        <v>0</v>
      </c>
      <c r="I1506" s="266"/>
    </row>
    <row r="1507" spans="1:9" ht="15.75" x14ac:dyDescent="0.25">
      <c r="A1507" s="269"/>
      <c r="B1507" s="537" t="s">
        <v>1204</v>
      </c>
      <c r="C1507" s="538" t="s">
        <v>3589</v>
      </c>
      <c r="D1507" s="266" t="s">
        <v>8</v>
      </c>
      <c r="E1507" s="310">
        <v>563</v>
      </c>
      <c r="F1507" s="39">
        <v>41811</v>
      </c>
      <c r="G1507" s="52">
        <v>563</v>
      </c>
      <c r="H1507" s="322">
        <f t="shared" si="24"/>
        <v>0</v>
      </c>
      <c r="I1507" s="266"/>
    </row>
    <row r="1508" spans="1:9" ht="15.75" x14ac:dyDescent="0.25">
      <c r="A1508" s="269"/>
      <c r="B1508" s="537" t="s">
        <v>1209</v>
      </c>
      <c r="C1508" s="538" t="s">
        <v>3589</v>
      </c>
      <c r="D1508" s="266" t="s">
        <v>2850</v>
      </c>
      <c r="E1508" s="310">
        <v>1787</v>
      </c>
      <c r="F1508" s="39">
        <v>41811</v>
      </c>
      <c r="G1508" s="52">
        <v>1787</v>
      </c>
      <c r="H1508" s="322">
        <f t="shared" si="24"/>
        <v>0</v>
      </c>
      <c r="I1508" s="266" t="s">
        <v>217</v>
      </c>
    </row>
    <row r="1509" spans="1:9" ht="15.75" x14ac:dyDescent="0.25">
      <c r="A1509" s="269"/>
      <c r="B1509" s="537" t="s">
        <v>1210</v>
      </c>
      <c r="C1509" s="538" t="s">
        <v>3589</v>
      </c>
      <c r="D1509" s="266" t="s">
        <v>52</v>
      </c>
      <c r="E1509" s="310">
        <v>3777</v>
      </c>
      <c r="F1509" s="39">
        <v>41811</v>
      </c>
      <c r="G1509" s="52">
        <v>3777</v>
      </c>
      <c r="H1509" s="322">
        <f t="shared" si="24"/>
        <v>0</v>
      </c>
      <c r="I1509" s="266" t="s">
        <v>217</v>
      </c>
    </row>
    <row r="1510" spans="1:9" ht="15.75" x14ac:dyDescent="0.25">
      <c r="A1510" s="269"/>
      <c r="B1510" s="537" t="s">
        <v>1211</v>
      </c>
      <c r="C1510" s="538" t="s">
        <v>3589</v>
      </c>
      <c r="D1510" s="266" t="s">
        <v>55</v>
      </c>
      <c r="E1510" s="310">
        <v>16291</v>
      </c>
      <c r="F1510" s="39">
        <v>41811</v>
      </c>
      <c r="G1510" s="52">
        <v>16291</v>
      </c>
      <c r="H1510" s="322">
        <f t="shared" si="24"/>
        <v>0</v>
      </c>
      <c r="I1510" s="266"/>
    </row>
    <row r="1511" spans="1:9" ht="15.75" x14ac:dyDescent="0.25">
      <c r="A1511" s="269"/>
      <c r="B1511" s="537" t="s">
        <v>1213</v>
      </c>
      <c r="C1511" s="538" t="s">
        <v>3589</v>
      </c>
      <c r="D1511" s="266" t="s">
        <v>130</v>
      </c>
      <c r="E1511" s="310">
        <v>9537</v>
      </c>
      <c r="F1511" s="39">
        <v>41817</v>
      </c>
      <c r="G1511" s="52">
        <v>9537</v>
      </c>
      <c r="H1511" s="322">
        <f t="shared" si="24"/>
        <v>0</v>
      </c>
      <c r="I1511" s="266" t="s">
        <v>65</v>
      </c>
    </row>
    <row r="1512" spans="1:9" ht="15.75" x14ac:dyDescent="0.25">
      <c r="A1512" s="269"/>
      <c r="B1512" s="537" t="s">
        <v>1215</v>
      </c>
      <c r="C1512" s="538" t="s">
        <v>3589</v>
      </c>
      <c r="D1512" s="266" t="s">
        <v>66</v>
      </c>
      <c r="E1512" s="310">
        <v>1692</v>
      </c>
      <c r="F1512" s="39">
        <v>41811</v>
      </c>
      <c r="G1512" s="52">
        <v>1692</v>
      </c>
      <c r="H1512" s="322">
        <f t="shared" si="24"/>
        <v>0</v>
      </c>
      <c r="I1512" s="266" t="s">
        <v>217</v>
      </c>
    </row>
    <row r="1513" spans="1:9" ht="15.75" x14ac:dyDescent="0.25">
      <c r="A1513" s="269"/>
      <c r="B1513" s="537" t="s">
        <v>1216</v>
      </c>
      <c r="C1513" s="538" t="s">
        <v>3589</v>
      </c>
      <c r="D1513" s="266" t="s">
        <v>3427</v>
      </c>
      <c r="E1513" s="310">
        <v>6380</v>
      </c>
      <c r="F1513" s="55" t="s">
        <v>3664</v>
      </c>
      <c r="G1513" s="52">
        <v>6380</v>
      </c>
      <c r="H1513" s="322">
        <f t="shared" si="24"/>
        <v>0</v>
      </c>
      <c r="I1513" s="266" t="s">
        <v>217</v>
      </c>
    </row>
    <row r="1514" spans="1:9" ht="15.75" x14ac:dyDescent="0.25">
      <c r="A1514" s="269"/>
      <c r="B1514" s="537" t="s">
        <v>1217</v>
      </c>
      <c r="C1514" s="538" t="s">
        <v>3589</v>
      </c>
      <c r="D1514" s="266" t="s">
        <v>1793</v>
      </c>
      <c r="E1514" s="310">
        <v>3889</v>
      </c>
      <c r="F1514" s="39">
        <v>41811</v>
      </c>
      <c r="G1514" s="52">
        <v>3889</v>
      </c>
      <c r="H1514" s="322">
        <f t="shared" si="24"/>
        <v>0</v>
      </c>
      <c r="I1514" s="266" t="s">
        <v>30</v>
      </c>
    </row>
    <row r="1515" spans="1:9" ht="15.75" x14ac:dyDescent="0.25">
      <c r="A1515" s="269"/>
      <c r="B1515" s="537" t="s">
        <v>1218</v>
      </c>
      <c r="C1515" s="538" t="s">
        <v>3589</v>
      </c>
      <c r="D1515" s="266" t="s">
        <v>130</v>
      </c>
      <c r="E1515" s="310">
        <v>10430.5</v>
      </c>
      <c r="F1515" s="39">
        <v>41817</v>
      </c>
      <c r="G1515" s="52">
        <v>10430.5</v>
      </c>
      <c r="H1515" s="322">
        <f t="shared" si="24"/>
        <v>0</v>
      </c>
      <c r="I1515" s="266" t="s">
        <v>65</v>
      </c>
    </row>
    <row r="1516" spans="1:9" ht="15.75" x14ac:dyDescent="0.25">
      <c r="A1516" s="269"/>
      <c r="B1516" s="537" t="s">
        <v>1219</v>
      </c>
      <c r="C1516" s="538" t="s">
        <v>3589</v>
      </c>
      <c r="D1516" s="266" t="s">
        <v>8</v>
      </c>
      <c r="E1516" s="310">
        <v>715</v>
      </c>
      <c r="F1516" s="39">
        <v>41811</v>
      </c>
      <c r="G1516" s="52">
        <v>715</v>
      </c>
      <c r="H1516" s="322">
        <f t="shared" si="24"/>
        <v>0</v>
      </c>
      <c r="I1516" s="266"/>
    </row>
    <row r="1517" spans="1:9" ht="15.75" x14ac:dyDescent="0.25">
      <c r="A1517" s="269"/>
      <c r="B1517" s="537" t="s">
        <v>1220</v>
      </c>
      <c r="C1517" s="538" t="s">
        <v>3589</v>
      </c>
      <c r="D1517" s="266" t="s">
        <v>188</v>
      </c>
      <c r="E1517" s="310">
        <v>12159</v>
      </c>
      <c r="F1517" s="39">
        <v>41817</v>
      </c>
      <c r="G1517" s="52">
        <v>12159</v>
      </c>
      <c r="H1517" s="322">
        <f t="shared" si="24"/>
        <v>0</v>
      </c>
      <c r="I1517" s="266" t="s">
        <v>65</v>
      </c>
    </row>
    <row r="1518" spans="1:9" ht="15.75" x14ac:dyDescent="0.25">
      <c r="A1518" s="269"/>
      <c r="B1518" s="537" t="s">
        <v>1221</v>
      </c>
      <c r="C1518" s="538" t="s">
        <v>3589</v>
      </c>
      <c r="D1518" s="273" t="s">
        <v>3129</v>
      </c>
      <c r="E1518" s="318">
        <v>0</v>
      </c>
      <c r="F1518" s="39"/>
      <c r="G1518" s="52"/>
      <c r="H1518" s="322">
        <f t="shared" si="24"/>
        <v>0</v>
      </c>
      <c r="I1518" s="266" t="s">
        <v>3665</v>
      </c>
    </row>
    <row r="1519" spans="1:9" ht="15.75" x14ac:dyDescent="0.25">
      <c r="A1519" s="269"/>
      <c r="B1519" s="537" t="s">
        <v>1222</v>
      </c>
      <c r="C1519" s="538" t="s">
        <v>3589</v>
      </c>
      <c r="D1519" s="266" t="s">
        <v>503</v>
      </c>
      <c r="E1519" s="310">
        <v>12648</v>
      </c>
      <c r="F1519" s="39">
        <v>41812</v>
      </c>
      <c r="G1519" s="52">
        <v>12648</v>
      </c>
      <c r="H1519" s="322">
        <f t="shared" si="24"/>
        <v>0</v>
      </c>
      <c r="I1519" s="266" t="s">
        <v>65</v>
      </c>
    </row>
    <row r="1520" spans="1:9" ht="15.75" x14ac:dyDescent="0.25">
      <c r="A1520" s="269"/>
      <c r="B1520" s="537" t="s">
        <v>1224</v>
      </c>
      <c r="C1520" s="538" t="s">
        <v>3589</v>
      </c>
      <c r="D1520" s="266" t="s">
        <v>269</v>
      </c>
      <c r="E1520" s="310">
        <v>3540</v>
      </c>
      <c r="F1520" s="39">
        <v>41811</v>
      </c>
      <c r="G1520" s="52">
        <v>3540</v>
      </c>
      <c r="H1520" s="322">
        <f t="shared" si="24"/>
        <v>0</v>
      </c>
      <c r="I1520" s="266"/>
    </row>
    <row r="1521" spans="1:9" ht="15.75" x14ac:dyDescent="0.25">
      <c r="A1521" s="269"/>
      <c r="B1521" s="537" t="s">
        <v>1225</v>
      </c>
      <c r="C1521" s="538" t="s">
        <v>3589</v>
      </c>
      <c r="D1521" s="266" t="s">
        <v>59</v>
      </c>
      <c r="E1521" s="310">
        <v>34148</v>
      </c>
      <c r="F1521" s="42" t="s">
        <v>3666</v>
      </c>
      <c r="G1521" s="52">
        <v>34148</v>
      </c>
      <c r="H1521" s="322">
        <f t="shared" si="24"/>
        <v>0</v>
      </c>
      <c r="I1521" s="266" t="s">
        <v>65</v>
      </c>
    </row>
    <row r="1522" spans="1:9" ht="15.75" x14ac:dyDescent="0.25">
      <c r="A1522" s="269"/>
      <c r="B1522" s="537" t="s">
        <v>1226</v>
      </c>
      <c r="C1522" s="538" t="s">
        <v>3589</v>
      </c>
      <c r="D1522" s="266" t="s">
        <v>250</v>
      </c>
      <c r="E1522" s="310">
        <v>23802</v>
      </c>
      <c r="F1522" s="39">
        <v>41812</v>
      </c>
      <c r="G1522" s="52">
        <v>23802</v>
      </c>
      <c r="H1522" s="322">
        <f t="shared" si="24"/>
        <v>0</v>
      </c>
      <c r="I1522" s="266" t="s">
        <v>27</v>
      </c>
    </row>
    <row r="1523" spans="1:9" ht="15.75" x14ac:dyDescent="0.25">
      <c r="A1523" s="269"/>
      <c r="B1523" s="537" t="s">
        <v>1227</v>
      </c>
      <c r="C1523" s="538" t="s">
        <v>3589</v>
      </c>
      <c r="D1523" s="266" t="s">
        <v>215</v>
      </c>
      <c r="E1523" s="310">
        <v>2509</v>
      </c>
      <c r="F1523" s="39">
        <v>41811</v>
      </c>
      <c r="G1523" s="52">
        <v>2509</v>
      </c>
      <c r="H1523" s="322">
        <f t="shared" si="24"/>
        <v>0</v>
      </c>
      <c r="I1523" s="266"/>
    </row>
    <row r="1524" spans="1:9" ht="15.75" x14ac:dyDescent="0.25">
      <c r="A1524" s="269"/>
      <c r="B1524" s="537" t="s">
        <v>1228</v>
      </c>
      <c r="C1524" s="538" t="s">
        <v>3589</v>
      </c>
      <c r="D1524" s="266" t="s">
        <v>8</v>
      </c>
      <c r="E1524" s="310">
        <v>234</v>
      </c>
      <c r="F1524" s="39">
        <v>41811</v>
      </c>
      <c r="G1524" s="52">
        <v>234</v>
      </c>
      <c r="H1524" s="322">
        <f t="shared" si="24"/>
        <v>0</v>
      </c>
      <c r="I1524" s="266"/>
    </row>
    <row r="1525" spans="1:9" ht="15.75" x14ac:dyDescent="0.25">
      <c r="A1525" s="269"/>
      <c r="B1525" s="537" t="s">
        <v>1230</v>
      </c>
      <c r="C1525" s="538" t="s">
        <v>3589</v>
      </c>
      <c r="D1525" s="266" t="s">
        <v>22</v>
      </c>
      <c r="E1525" s="310">
        <v>3104</v>
      </c>
      <c r="F1525" s="39">
        <v>41811</v>
      </c>
      <c r="G1525" s="52">
        <v>3104</v>
      </c>
      <c r="H1525" s="322">
        <f t="shared" si="24"/>
        <v>0</v>
      </c>
      <c r="I1525" s="266"/>
    </row>
    <row r="1526" spans="1:9" ht="15.75" x14ac:dyDescent="0.25">
      <c r="A1526" s="269"/>
      <c r="B1526" s="537" t="s">
        <v>1231</v>
      </c>
      <c r="C1526" s="538" t="s">
        <v>3589</v>
      </c>
      <c r="D1526" s="266" t="s">
        <v>914</v>
      </c>
      <c r="E1526" s="310">
        <v>15028</v>
      </c>
      <c r="F1526" s="39">
        <v>41811</v>
      </c>
      <c r="G1526" s="52">
        <v>15028</v>
      </c>
      <c r="H1526" s="322">
        <f t="shared" si="24"/>
        <v>0</v>
      </c>
      <c r="I1526" s="266"/>
    </row>
    <row r="1527" spans="1:9" ht="15.75" x14ac:dyDescent="0.25">
      <c r="A1527" s="269"/>
      <c r="B1527" s="537" t="s">
        <v>1232</v>
      </c>
      <c r="C1527" s="538" t="s">
        <v>3589</v>
      </c>
      <c r="D1527" s="266" t="s">
        <v>260</v>
      </c>
      <c r="E1527" s="310">
        <v>1860</v>
      </c>
      <c r="F1527" s="39">
        <v>41811</v>
      </c>
      <c r="G1527" s="52">
        <v>1860</v>
      </c>
      <c r="H1527" s="322">
        <f t="shared" si="24"/>
        <v>0</v>
      </c>
      <c r="I1527" s="266" t="s">
        <v>12</v>
      </c>
    </row>
    <row r="1528" spans="1:9" ht="15.75" x14ac:dyDescent="0.25">
      <c r="A1528" s="269"/>
      <c r="B1528" s="537" t="s">
        <v>1233</v>
      </c>
      <c r="C1528" s="538" t="s">
        <v>3589</v>
      </c>
      <c r="D1528" s="266" t="s">
        <v>373</v>
      </c>
      <c r="E1528" s="310">
        <v>40019</v>
      </c>
      <c r="F1528" s="39">
        <v>41812</v>
      </c>
      <c r="G1528" s="52">
        <v>40019</v>
      </c>
      <c r="H1528" s="322">
        <f t="shared" si="24"/>
        <v>0</v>
      </c>
      <c r="I1528" s="266" t="s">
        <v>27</v>
      </c>
    </row>
    <row r="1529" spans="1:9" ht="15.75" x14ac:dyDescent="0.25">
      <c r="A1529" s="269"/>
      <c r="B1529" s="537" t="s">
        <v>1235</v>
      </c>
      <c r="C1529" s="538" t="s">
        <v>3589</v>
      </c>
      <c r="D1529" s="266" t="s">
        <v>115</v>
      </c>
      <c r="E1529" s="310">
        <v>3315</v>
      </c>
      <c r="F1529" s="39">
        <v>41811</v>
      </c>
      <c r="G1529" s="52">
        <v>3315</v>
      </c>
      <c r="H1529" s="322">
        <f t="shared" si="24"/>
        <v>0</v>
      </c>
      <c r="I1529" s="266"/>
    </row>
    <row r="1530" spans="1:9" ht="15.75" x14ac:dyDescent="0.25">
      <c r="A1530" s="269"/>
      <c r="B1530" s="537" t="s">
        <v>1236</v>
      </c>
      <c r="C1530" s="538" t="s">
        <v>3589</v>
      </c>
      <c r="D1530" s="266" t="s">
        <v>269</v>
      </c>
      <c r="E1530" s="310">
        <v>4132</v>
      </c>
      <c r="F1530" s="39">
        <v>41811</v>
      </c>
      <c r="G1530" s="52">
        <v>4132</v>
      </c>
      <c r="H1530" s="322">
        <f t="shared" si="24"/>
        <v>0</v>
      </c>
      <c r="I1530" s="266"/>
    </row>
    <row r="1531" spans="1:9" ht="15.75" x14ac:dyDescent="0.25">
      <c r="A1531" s="269"/>
      <c r="B1531" s="537" t="s">
        <v>1237</v>
      </c>
      <c r="C1531" s="538" t="s">
        <v>3589</v>
      </c>
      <c r="D1531" s="266" t="s">
        <v>8</v>
      </c>
      <c r="E1531" s="310">
        <v>441</v>
      </c>
      <c r="F1531" s="39">
        <v>41811</v>
      </c>
      <c r="G1531" s="52">
        <v>441</v>
      </c>
      <c r="H1531" s="322">
        <f t="shared" si="24"/>
        <v>0</v>
      </c>
      <c r="I1531" s="266"/>
    </row>
    <row r="1532" spans="1:9" ht="15.75" x14ac:dyDescent="0.25">
      <c r="A1532" s="269"/>
      <c r="B1532" s="537" t="s">
        <v>1238</v>
      </c>
      <c r="C1532" s="538" t="s">
        <v>3589</v>
      </c>
      <c r="D1532" s="266" t="s">
        <v>124</v>
      </c>
      <c r="E1532" s="310">
        <v>9363</v>
      </c>
      <c r="F1532" s="39">
        <v>41812</v>
      </c>
      <c r="G1532" s="52">
        <v>9363</v>
      </c>
      <c r="H1532" s="322">
        <f t="shared" si="24"/>
        <v>0</v>
      </c>
      <c r="I1532" s="266" t="s">
        <v>27</v>
      </c>
    </row>
    <row r="1533" spans="1:9" ht="15.75" x14ac:dyDescent="0.25">
      <c r="A1533" s="269"/>
      <c r="B1533" s="537" t="s">
        <v>1240</v>
      </c>
      <c r="C1533" s="538" t="s">
        <v>3589</v>
      </c>
      <c r="D1533" s="266" t="s">
        <v>111</v>
      </c>
      <c r="E1533" s="310">
        <v>4337</v>
      </c>
      <c r="F1533" s="39">
        <v>41812</v>
      </c>
      <c r="G1533" s="52">
        <v>4337</v>
      </c>
      <c r="H1533" s="322">
        <f t="shared" si="24"/>
        <v>0</v>
      </c>
      <c r="I1533" s="266" t="s">
        <v>27</v>
      </c>
    </row>
    <row r="1534" spans="1:9" ht="15.75" x14ac:dyDescent="0.25">
      <c r="A1534" s="269"/>
      <c r="B1534" s="537" t="s">
        <v>1241</v>
      </c>
      <c r="C1534" s="538" t="s">
        <v>3589</v>
      </c>
      <c r="D1534" s="266" t="s">
        <v>1622</v>
      </c>
      <c r="E1534" s="310">
        <v>5300</v>
      </c>
      <c r="F1534" s="39">
        <v>41812</v>
      </c>
      <c r="G1534" s="52">
        <v>5300</v>
      </c>
      <c r="H1534" s="322">
        <f t="shared" si="24"/>
        <v>0</v>
      </c>
      <c r="I1534" s="266" t="s">
        <v>27</v>
      </c>
    </row>
    <row r="1535" spans="1:9" ht="15.75" x14ac:dyDescent="0.25">
      <c r="A1535" s="269"/>
      <c r="B1535" s="537" t="s">
        <v>1242</v>
      </c>
      <c r="C1535" s="538" t="s">
        <v>3589</v>
      </c>
      <c r="D1535" s="266" t="s">
        <v>8</v>
      </c>
      <c r="E1535" s="310">
        <v>2378</v>
      </c>
      <c r="F1535" s="39">
        <v>41811</v>
      </c>
      <c r="G1535" s="52">
        <v>2378</v>
      </c>
      <c r="H1535" s="322">
        <f t="shared" si="24"/>
        <v>0</v>
      </c>
      <c r="I1535" s="266"/>
    </row>
    <row r="1536" spans="1:9" ht="15.75" x14ac:dyDescent="0.25">
      <c r="A1536" s="269"/>
      <c r="B1536" s="537" t="s">
        <v>1243</v>
      </c>
      <c r="C1536" s="538" t="s">
        <v>3589</v>
      </c>
      <c r="D1536" s="266" t="s">
        <v>3667</v>
      </c>
      <c r="E1536" s="310">
        <v>675</v>
      </c>
      <c r="F1536" s="39">
        <v>41812</v>
      </c>
      <c r="G1536" s="52">
        <v>675</v>
      </c>
      <c r="H1536" s="322">
        <f t="shared" si="24"/>
        <v>0</v>
      </c>
      <c r="I1536" s="266" t="s">
        <v>27</v>
      </c>
    </row>
    <row r="1537" spans="1:9" ht="15.75" x14ac:dyDescent="0.25">
      <c r="A1537" s="269"/>
      <c r="B1537" s="537" t="s">
        <v>1244</v>
      </c>
      <c r="C1537" s="538" t="s">
        <v>3589</v>
      </c>
      <c r="D1537" s="266" t="s">
        <v>180</v>
      </c>
      <c r="E1537" s="310">
        <v>31574</v>
      </c>
      <c r="F1537" s="39">
        <v>41811</v>
      </c>
      <c r="G1537" s="52">
        <v>31574</v>
      </c>
      <c r="H1537" s="322">
        <f t="shared" si="24"/>
        <v>0</v>
      </c>
      <c r="I1537" s="266" t="s">
        <v>1057</v>
      </c>
    </row>
    <row r="1538" spans="1:9" ht="15.75" x14ac:dyDescent="0.25">
      <c r="A1538" s="269"/>
      <c r="B1538" s="537" t="s">
        <v>1246</v>
      </c>
      <c r="C1538" s="538" t="s">
        <v>3589</v>
      </c>
      <c r="D1538" s="266" t="s">
        <v>51</v>
      </c>
      <c r="E1538" s="310">
        <v>1901</v>
      </c>
      <c r="F1538" s="39">
        <v>41811</v>
      </c>
      <c r="G1538" s="52">
        <v>1901</v>
      </c>
      <c r="H1538" s="322">
        <f t="shared" si="24"/>
        <v>0</v>
      </c>
      <c r="I1538" s="266"/>
    </row>
    <row r="1539" spans="1:9" ht="15.75" x14ac:dyDescent="0.25">
      <c r="A1539" s="269"/>
      <c r="B1539" s="537" t="s">
        <v>1247</v>
      </c>
      <c r="C1539" s="538" t="s">
        <v>3589</v>
      </c>
      <c r="D1539" s="266" t="s">
        <v>68</v>
      </c>
      <c r="E1539" s="310">
        <v>1375</v>
      </c>
      <c r="F1539" s="39">
        <v>41811</v>
      </c>
      <c r="G1539" s="52">
        <v>1375</v>
      </c>
      <c r="H1539" s="322">
        <f t="shared" si="24"/>
        <v>0</v>
      </c>
      <c r="I1539" s="266" t="s">
        <v>1057</v>
      </c>
    </row>
    <row r="1540" spans="1:9" ht="15.75" x14ac:dyDescent="0.25">
      <c r="A1540" s="269"/>
      <c r="B1540" s="537" t="s">
        <v>1249</v>
      </c>
      <c r="C1540" s="538" t="s">
        <v>3589</v>
      </c>
      <c r="D1540" s="266" t="s">
        <v>8</v>
      </c>
      <c r="E1540" s="310">
        <v>1222</v>
      </c>
      <c r="F1540" s="39">
        <v>41811</v>
      </c>
      <c r="G1540" s="52">
        <v>1222</v>
      </c>
      <c r="H1540" s="322">
        <f t="shared" si="24"/>
        <v>0</v>
      </c>
      <c r="I1540" s="266"/>
    </row>
    <row r="1541" spans="1:9" ht="15.75" x14ac:dyDescent="0.25">
      <c r="A1541" s="269"/>
      <c r="B1541" s="537" t="s">
        <v>1250</v>
      </c>
      <c r="C1541" s="538" t="s">
        <v>3589</v>
      </c>
      <c r="D1541" s="266" t="s">
        <v>509</v>
      </c>
      <c r="E1541" s="310">
        <v>1101</v>
      </c>
      <c r="F1541" s="39">
        <v>41811</v>
      </c>
      <c r="G1541" s="52">
        <v>1101</v>
      </c>
      <c r="H1541" s="322">
        <f t="shared" si="24"/>
        <v>0</v>
      </c>
      <c r="I1541" s="266"/>
    </row>
    <row r="1542" spans="1:9" ht="15.75" x14ac:dyDescent="0.25">
      <c r="A1542" s="269"/>
      <c r="B1542" s="537" t="s">
        <v>1252</v>
      </c>
      <c r="C1542" s="538" t="s">
        <v>3589</v>
      </c>
      <c r="D1542" s="266" t="s">
        <v>163</v>
      </c>
      <c r="E1542" s="310">
        <v>647.5</v>
      </c>
      <c r="F1542" s="39">
        <v>41811</v>
      </c>
      <c r="G1542" s="52">
        <v>647.5</v>
      </c>
      <c r="H1542" s="322">
        <f t="shared" si="24"/>
        <v>0</v>
      </c>
      <c r="I1542" s="266"/>
    </row>
    <row r="1543" spans="1:9" ht="15.75" x14ac:dyDescent="0.25">
      <c r="A1543" s="269"/>
      <c r="B1543" s="537" t="s">
        <v>1253</v>
      </c>
      <c r="C1543" s="538" t="s">
        <v>3589</v>
      </c>
      <c r="D1543" s="266" t="s">
        <v>136</v>
      </c>
      <c r="E1543" s="310">
        <v>2558</v>
      </c>
      <c r="F1543" s="39">
        <v>41811</v>
      </c>
      <c r="G1543" s="52">
        <v>2558</v>
      </c>
      <c r="H1543" s="322">
        <f t="shared" ref="H1543:H1606" si="25">E1543-G1543</f>
        <v>0</v>
      </c>
      <c r="I1543" s="266"/>
    </row>
    <row r="1544" spans="1:9" ht="15.75" x14ac:dyDescent="0.25">
      <c r="A1544" s="269"/>
      <c r="B1544" s="537" t="s">
        <v>1254</v>
      </c>
      <c r="C1544" s="538" t="s">
        <v>3589</v>
      </c>
      <c r="D1544" s="266" t="s">
        <v>11</v>
      </c>
      <c r="E1544" s="310">
        <v>49000</v>
      </c>
      <c r="F1544" s="536"/>
      <c r="G1544" s="506"/>
      <c r="H1544" s="322">
        <f t="shared" si="25"/>
        <v>49000</v>
      </c>
      <c r="I1544" s="266" t="s">
        <v>65</v>
      </c>
    </row>
    <row r="1545" spans="1:9" ht="15.75" x14ac:dyDescent="0.25">
      <c r="A1545" s="269"/>
      <c r="B1545" s="537" t="s">
        <v>1255</v>
      </c>
      <c r="C1545" s="538" t="s">
        <v>3589</v>
      </c>
      <c r="D1545" s="266" t="s">
        <v>133</v>
      </c>
      <c r="E1545" s="310">
        <v>49307</v>
      </c>
      <c r="F1545" s="55" t="s">
        <v>3668</v>
      </c>
      <c r="G1545" s="52">
        <v>49307</v>
      </c>
      <c r="H1545" s="322">
        <f t="shared" si="25"/>
        <v>0</v>
      </c>
      <c r="I1545" s="266"/>
    </row>
    <row r="1546" spans="1:9" ht="15.75" x14ac:dyDescent="0.25">
      <c r="A1546" s="269"/>
      <c r="B1546" s="537" t="s">
        <v>1256</v>
      </c>
      <c r="C1546" s="538" t="s">
        <v>3589</v>
      </c>
      <c r="D1546" s="266" t="s">
        <v>3136</v>
      </c>
      <c r="E1546" s="310">
        <v>11592</v>
      </c>
      <c r="F1546" s="39">
        <v>41812</v>
      </c>
      <c r="G1546" s="52">
        <v>11592</v>
      </c>
      <c r="H1546" s="322">
        <f t="shared" si="25"/>
        <v>0</v>
      </c>
      <c r="I1546" s="266" t="s">
        <v>65</v>
      </c>
    </row>
    <row r="1547" spans="1:9" ht="15.75" x14ac:dyDescent="0.25">
      <c r="A1547" s="269"/>
      <c r="B1547" s="537" t="s">
        <v>1257</v>
      </c>
      <c r="C1547" s="538" t="s">
        <v>3589</v>
      </c>
      <c r="D1547" s="266" t="s">
        <v>62</v>
      </c>
      <c r="E1547" s="310">
        <v>23345</v>
      </c>
      <c r="F1547" s="39">
        <v>41812</v>
      </c>
      <c r="G1547" s="52">
        <v>23345</v>
      </c>
      <c r="H1547" s="322">
        <f t="shared" si="25"/>
        <v>0</v>
      </c>
      <c r="I1547" s="266" t="s">
        <v>65</v>
      </c>
    </row>
    <row r="1548" spans="1:9" ht="15.75" x14ac:dyDescent="0.25">
      <c r="A1548" s="269"/>
      <c r="B1548" s="537" t="s">
        <v>1258</v>
      </c>
      <c r="C1548" s="538" t="s">
        <v>3589</v>
      </c>
      <c r="D1548" s="266" t="s">
        <v>106</v>
      </c>
      <c r="E1548" s="310">
        <v>133248</v>
      </c>
      <c r="F1548" s="39">
        <v>41817</v>
      </c>
      <c r="G1548" s="52">
        <v>133248</v>
      </c>
      <c r="H1548" s="322">
        <f t="shared" si="25"/>
        <v>0</v>
      </c>
      <c r="I1548" s="266" t="s">
        <v>65</v>
      </c>
    </row>
    <row r="1549" spans="1:9" ht="15.75" x14ac:dyDescent="0.25">
      <c r="A1549" s="269"/>
      <c r="B1549" s="537" t="s">
        <v>1259</v>
      </c>
      <c r="C1549" s="538" t="s">
        <v>3589</v>
      </c>
      <c r="D1549" s="266" t="s">
        <v>106</v>
      </c>
      <c r="E1549" s="310">
        <v>230747</v>
      </c>
      <c r="F1549" s="42">
        <v>41821</v>
      </c>
      <c r="G1549" s="326">
        <v>230747</v>
      </c>
      <c r="H1549" s="322">
        <f t="shared" si="25"/>
        <v>0</v>
      </c>
      <c r="I1549" s="266" t="s">
        <v>65</v>
      </c>
    </row>
    <row r="1550" spans="1:9" ht="15.75" x14ac:dyDescent="0.25">
      <c r="A1550" s="269"/>
      <c r="B1550" s="537" t="s">
        <v>1260</v>
      </c>
      <c r="C1550" s="538" t="s">
        <v>3589</v>
      </c>
      <c r="D1550" s="266" t="s">
        <v>106</v>
      </c>
      <c r="E1550" s="310">
        <v>420675</v>
      </c>
      <c r="F1550" s="42">
        <v>41821</v>
      </c>
      <c r="G1550" s="326">
        <v>420675</v>
      </c>
      <c r="H1550" s="322">
        <f t="shared" si="25"/>
        <v>0</v>
      </c>
      <c r="I1550" s="266" t="s">
        <v>65</v>
      </c>
    </row>
    <row r="1551" spans="1:9" ht="15.75" x14ac:dyDescent="0.25">
      <c r="A1551" s="269"/>
      <c r="B1551" s="537" t="s">
        <v>1261</v>
      </c>
      <c r="C1551" s="538" t="s">
        <v>3589</v>
      </c>
      <c r="D1551" s="266" t="s">
        <v>524</v>
      </c>
      <c r="E1551" s="310">
        <v>50</v>
      </c>
      <c r="F1551" s="39">
        <v>41811</v>
      </c>
      <c r="G1551" s="52">
        <v>50</v>
      </c>
      <c r="H1551" s="322">
        <f t="shared" si="25"/>
        <v>0</v>
      </c>
      <c r="I1551" s="266"/>
    </row>
    <row r="1552" spans="1:9" ht="15.75" x14ac:dyDescent="0.25">
      <c r="A1552" s="269"/>
      <c r="B1552" s="537" t="s">
        <v>1262</v>
      </c>
      <c r="C1552" s="538" t="s">
        <v>3589</v>
      </c>
      <c r="D1552" s="266" t="s">
        <v>137</v>
      </c>
      <c r="E1552" s="310">
        <v>8488</v>
      </c>
      <c r="F1552" s="39">
        <v>41811</v>
      </c>
      <c r="G1552" s="52">
        <v>8488</v>
      </c>
      <c r="H1552" s="322">
        <f t="shared" si="25"/>
        <v>0</v>
      </c>
      <c r="I1552" s="266"/>
    </row>
    <row r="1553" spans="1:9" ht="15.75" x14ac:dyDescent="0.25">
      <c r="A1553" s="269"/>
      <c r="B1553" s="537" t="s">
        <v>1263</v>
      </c>
      <c r="C1553" s="538" t="s">
        <v>3589</v>
      </c>
      <c r="D1553" s="266" t="s">
        <v>136</v>
      </c>
      <c r="E1553" s="310">
        <v>1163</v>
      </c>
      <c r="F1553" s="39">
        <v>41811</v>
      </c>
      <c r="G1553" s="52">
        <v>1163</v>
      </c>
      <c r="H1553" s="322">
        <f t="shared" si="25"/>
        <v>0</v>
      </c>
      <c r="I1553" s="266"/>
    </row>
    <row r="1554" spans="1:9" ht="15.75" x14ac:dyDescent="0.25">
      <c r="A1554" s="269"/>
      <c r="B1554" s="537" t="s">
        <v>1265</v>
      </c>
      <c r="C1554" s="538" t="s">
        <v>3589</v>
      </c>
      <c r="D1554" s="266" t="s">
        <v>49</v>
      </c>
      <c r="E1554" s="310">
        <v>529.5</v>
      </c>
      <c r="F1554" s="39">
        <v>41811</v>
      </c>
      <c r="G1554" s="52">
        <v>529.5</v>
      </c>
      <c r="H1554" s="322">
        <f t="shared" si="25"/>
        <v>0</v>
      </c>
      <c r="I1554" s="266"/>
    </row>
    <row r="1555" spans="1:9" ht="15.75" x14ac:dyDescent="0.25">
      <c r="A1555" s="269"/>
      <c r="B1555" s="537" t="s">
        <v>1266</v>
      </c>
      <c r="C1555" s="538" t="s">
        <v>3589</v>
      </c>
      <c r="D1555" s="266" t="s">
        <v>524</v>
      </c>
      <c r="E1555" s="310">
        <v>14318</v>
      </c>
      <c r="F1555" s="39">
        <v>41818</v>
      </c>
      <c r="G1555" s="52">
        <v>14318</v>
      </c>
      <c r="H1555" s="322">
        <f t="shared" si="25"/>
        <v>0</v>
      </c>
      <c r="I1555" s="266"/>
    </row>
    <row r="1556" spans="1:9" ht="15.75" x14ac:dyDescent="0.25">
      <c r="A1556" s="269"/>
      <c r="B1556" s="537" t="s">
        <v>1267</v>
      </c>
      <c r="C1556" s="538" t="s">
        <v>3589</v>
      </c>
      <c r="D1556" s="266" t="s">
        <v>534</v>
      </c>
      <c r="E1556" s="310">
        <v>3763</v>
      </c>
      <c r="F1556" s="39">
        <v>41811</v>
      </c>
      <c r="G1556" s="52">
        <v>3763</v>
      </c>
      <c r="H1556" s="322">
        <f t="shared" si="25"/>
        <v>0</v>
      </c>
      <c r="I1556" s="266"/>
    </row>
    <row r="1557" spans="1:9" ht="15.75" x14ac:dyDescent="0.25">
      <c r="A1557" s="269"/>
      <c r="B1557" s="537" t="s">
        <v>1268</v>
      </c>
      <c r="C1557" s="538" t="s">
        <v>3589</v>
      </c>
      <c r="D1557" s="266" t="s">
        <v>74</v>
      </c>
      <c r="E1557" s="310">
        <v>6938</v>
      </c>
      <c r="F1557" s="39">
        <v>41811</v>
      </c>
      <c r="G1557" s="52">
        <v>6938</v>
      </c>
      <c r="H1557" s="322">
        <f t="shared" si="25"/>
        <v>0</v>
      </c>
      <c r="I1557" s="266"/>
    </row>
    <row r="1558" spans="1:9" ht="15.75" x14ac:dyDescent="0.25">
      <c r="A1558" s="269"/>
      <c r="B1558" s="537" t="s">
        <v>1269</v>
      </c>
      <c r="C1558" s="538" t="s">
        <v>3589</v>
      </c>
      <c r="D1558" s="266" t="s">
        <v>3622</v>
      </c>
      <c r="E1558" s="310">
        <v>9464</v>
      </c>
      <c r="F1558" s="39">
        <v>41813</v>
      </c>
      <c r="G1558" s="52">
        <v>9464</v>
      </c>
      <c r="H1558" s="322">
        <f t="shared" si="25"/>
        <v>0</v>
      </c>
      <c r="I1558" s="266" t="s">
        <v>217</v>
      </c>
    </row>
    <row r="1559" spans="1:9" ht="15.75" x14ac:dyDescent="0.25">
      <c r="A1559" s="269"/>
      <c r="B1559" s="537" t="s">
        <v>1270</v>
      </c>
      <c r="C1559" s="538" t="s">
        <v>3589</v>
      </c>
      <c r="D1559" s="266" t="s">
        <v>349</v>
      </c>
      <c r="E1559" s="310">
        <v>5634.2</v>
      </c>
      <c r="F1559" s="39">
        <v>41813</v>
      </c>
      <c r="G1559" s="52">
        <v>5634.2</v>
      </c>
      <c r="H1559" s="322">
        <f t="shared" si="25"/>
        <v>0</v>
      </c>
      <c r="I1559" s="266" t="s">
        <v>217</v>
      </c>
    </row>
    <row r="1560" spans="1:9" ht="15.75" x14ac:dyDescent="0.25">
      <c r="A1560" s="269"/>
      <c r="B1560" s="537" t="s">
        <v>1271</v>
      </c>
      <c r="C1560" s="538" t="s">
        <v>3589</v>
      </c>
      <c r="D1560" s="266" t="s">
        <v>36</v>
      </c>
      <c r="E1560" s="310">
        <v>13484</v>
      </c>
      <c r="F1560" s="39">
        <v>41813</v>
      </c>
      <c r="G1560" s="52">
        <v>13484</v>
      </c>
      <c r="H1560" s="322">
        <f t="shared" si="25"/>
        <v>0</v>
      </c>
      <c r="I1560" s="266" t="s">
        <v>217</v>
      </c>
    </row>
    <row r="1561" spans="1:9" ht="15.75" x14ac:dyDescent="0.25">
      <c r="A1561" s="269"/>
      <c r="B1561" s="537" t="s">
        <v>1272</v>
      </c>
      <c r="C1561" s="538" t="s">
        <v>3589</v>
      </c>
      <c r="D1561" s="266" t="s">
        <v>8</v>
      </c>
      <c r="E1561" s="310">
        <v>399.6</v>
      </c>
      <c r="F1561" s="39">
        <v>41811</v>
      </c>
      <c r="G1561" s="52">
        <v>399.6</v>
      </c>
      <c r="H1561" s="322">
        <f t="shared" si="25"/>
        <v>0</v>
      </c>
      <c r="I1561" s="266"/>
    </row>
    <row r="1562" spans="1:9" ht="15.75" x14ac:dyDescent="0.25">
      <c r="A1562" s="269"/>
      <c r="B1562" s="537" t="s">
        <v>1273</v>
      </c>
      <c r="C1562" s="538" t="s">
        <v>3589</v>
      </c>
      <c r="D1562" s="266" t="s">
        <v>80</v>
      </c>
      <c r="E1562" s="310">
        <v>4253.6000000000004</v>
      </c>
      <c r="F1562" s="39">
        <v>41813</v>
      </c>
      <c r="G1562" s="52">
        <v>4253.6000000000004</v>
      </c>
      <c r="H1562" s="322">
        <f t="shared" si="25"/>
        <v>0</v>
      </c>
      <c r="I1562" s="266" t="s">
        <v>217</v>
      </c>
    </row>
    <row r="1563" spans="1:9" ht="15.75" x14ac:dyDescent="0.25">
      <c r="A1563" s="269"/>
      <c r="B1563" s="537" t="s">
        <v>1274</v>
      </c>
      <c r="C1563" s="538" t="s">
        <v>3589</v>
      </c>
      <c r="D1563" s="266" t="s">
        <v>99</v>
      </c>
      <c r="E1563" s="310">
        <v>1340</v>
      </c>
      <c r="F1563" s="39">
        <v>41813</v>
      </c>
      <c r="G1563" s="52">
        <v>1340</v>
      </c>
      <c r="H1563" s="322">
        <f t="shared" si="25"/>
        <v>0</v>
      </c>
      <c r="I1563" s="266" t="s">
        <v>217</v>
      </c>
    </row>
    <row r="1564" spans="1:9" ht="15.75" x14ac:dyDescent="0.25">
      <c r="A1564" s="269"/>
      <c r="B1564" s="537" t="s">
        <v>1275</v>
      </c>
      <c r="C1564" s="538" t="s">
        <v>3589</v>
      </c>
      <c r="D1564" s="266" t="s">
        <v>233</v>
      </c>
      <c r="E1564" s="310">
        <v>716.5</v>
      </c>
      <c r="F1564" s="39">
        <v>41813</v>
      </c>
      <c r="G1564" s="52">
        <v>716.5</v>
      </c>
      <c r="H1564" s="322">
        <f t="shared" si="25"/>
        <v>0</v>
      </c>
      <c r="I1564" s="266" t="s">
        <v>217</v>
      </c>
    </row>
    <row r="1565" spans="1:9" ht="15.75" x14ac:dyDescent="0.25">
      <c r="A1565" s="269"/>
      <c r="B1565" s="537" t="s">
        <v>1276</v>
      </c>
      <c r="C1565" s="538" t="s">
        <v>3589</v>
      </c>
      <c r="D1565" s="266" t="s">
        <v>78</v>
      </c>
      <c r="E1565" s="310">
        <v>7254.5</v>
      </c>
      <c r="F1565" s="39">
        <v>41813</v>
      </c>
      <c r="G1565" s="52">
        <v>7254.5</v>
      </c>
      <c r="H1565" s="322">
        <f t="shared" si="25"/>
        <v>0</v>
      </c>
      <c r="I1565" s="266" t="s">
        <v>217</v>
      </c>
    </row>
    <row r="1566" spans="1:9" ht="15.75" x14ac:dyDescent="0.25">
      <c r="A1566" s="269"/>
      <c r="B1566" s="537" t="s">
        <v>1277</v>
      </c>
      <c r="C1566" s="538" t="s">
        <v>3589</v>
      </c>
      <c r="D1566" s="266" t="s">
        <v>58</v>
      </c>
      <c r="E1566" s="310">
        <v>911</v>
      </c>
      <c r="F1566" s="39">
        <v>41811</v>
      </c>
      <c r="G1566" s="52">
        <v>911</v>
      </c>
      <c r="H1566" s="322">
        <f t="shared" si="25"/>
        <v>0</v>
      </c>
      <c r="I1566" s="266" t="s">
        <v>30</v>
      </c>
    </row>
    <row r="1567" spans="1:9" ht="15.75" x14ac:dyDescent="0.25">
      <c r="A1567" s="269"/>
      <c r="B1567" s="537" t="s">
        <v>1278</v>
      </c>
      <c r="C1567" s="538" t="s">
        <v>3589</v>
      </c>
      <c r="D1567" s="266" t="s">
        <v>186</v>
      </c>
      <c r="E1567" s="310">
        <v>9600</v>
      </c>
      <c r="F1567" s="39">
        <v>41817</v>
      </c>
      <c r="G1567" s="52">
        <v>9600</v>
      </c>
      <c r="H1567" s="322">
        <f t="shared" si="25"/>
        <v>0</v>
      </c>
      <c r="I1567" s="266"/>
    </row>
    <row r="1568" spans="1:9" ht="15.75" x14ac:dyDescent="0.25">
      <c r="A1568" s="269">
        <v>41812</v>
      </c>
      <c r="B1568" s="537" t="s">
        <v>1279</v>
      </c>
      <c r="C1568" s="538" t="s">
        <v>3589</v>
      </c>
      <c r="D1568" s="266" t="s">
        <v>269</v>
      </c>
      <c r="E1568" s="310">
        <v>2042</v>
      </c>
      <c r="F1568" s="39">
        <v>41812</v>
      </c>
      <c r="G1568" s="52">
        <v>2042</v>
      </c>
      <c r="H1568" s="322">
        <f t="shared" si="25"/>
        <v>0</v>
      </c>
      <c r="I1568" s="266"/>
    </row>
    <row r="1569" spans="1:9" ht="15.75" x14ac:dyDescent="0.25">
      <c r="A1569" s="269"/>
      <c r="B1569" s="537" t="s">
        <v>1282</v>
      </c>
      <c r="C1569" s="538" t="s">
        <v>3589</v>
      </c>
      <c r="D1569" s="266" t="s">
        <v>14</v>
      </c>
      <c r="E1569" s="310">
        <v>7980</v>
      </c>
      <c r="F1569" s="39">
        <v>41813</v>
      </c>
      <c r="G1569" s="52">
        <v>7980</v>
      </c>
      <c r="H1569" s="322">
        <f t="shared" si="25"/>
        <v>0</v>
      </c>
      <c r="I1569" s="66" t="s">
        <v>30</v>
      </c>
    </row>
    <row r="1570" spans="1:9" ht="15.75" x14ac:dyDescent="0.25">
      <c r="A1570" s="269"/>
      <c r="B1570" s="537" t="s">
        <v>1283</v>
      </c>
      <c r="C1570" s="538" t="s">
        <v>3589</v>
      </c>
      <c r="D1570" s="266" t="s">
        <v>27</v>
      </c>
      <c r="E1570" s="310">
        <v>22227</v>
      </c>
      <c r="F1570" s="39">
        <v>41813</v>
      </c>
      <c r="G1570" s="52">
        <v>22227</v>
      </c>
      <c r="H1570" s="322">
        <f t="shared" si="25"/>
        <v>0</v>
      </c>
      <c r="I1570" s="266" t="s">
        <v>27</v>
      </c>
    </row>
    <row r="1571" spans="1:9" ht="15.75" x14ac:dyDescent="0.25">
      <c r="A1571" s="269"/>
      <c r="B1571" s="537" t="s">
        <v>1284</v>
      </c>
      <c r="C1571" s="538" t="s">
        <v>3589</v>
      </c>
      <c r="D1571" s="266" t="s">
        <v>92</v>
      </c>
      <c r="E1571" s="310">
        <v>7866.5</v>
      </c>
      <c r="F1571" s="55" t="s">
        <v>3669</v>
      </c>
      <c r="G1571" s="52">
        <v>7866.5</v>
      </c>
      <c r="H1571" s="322">
        <f t="shared" si="25"/>
        <v>0</v>
      </c>
      <c r="I1571" s="266" t="s">
        <v>27</v>
      </c>
    </row>
    <row r="1572" spans="1:9" ht="15.75" x14ac:dyDescent="0.25">
      <c r="A1572" s="269"/>
      <c r="B1572" s="537" t="s">
        <v>1285</v>
      </c>
      <c r="C1572" s="538" t="s">
        <v>3589</v>
      </c>
      <c r="D1572" s="266" t="s">
        <v>8</v>
      </c>
      <c r="E1572" s="310">
        <v>2545</v>
      </c>
      <c r="F1572" s="39">
        <v>41812</v>
      </c>
      <c r="G1572" s="52">
        <v>2545</v>
      </c>
      <c r="H1572" s="322">
        <f t="shared" si="25"/>
        <v>0</v>
      </c>
      <c r="I1572" s="66"/>
    </row>
    <row r="1573" spans="1:9" ht="15.75" x14ac:dyDescent="0.25">
      <c r="A1573" s="269"/>
      <c r="B1573" s="537" t="s">
        <v>1286</v>
      </c>
      <c r="C1573" s="538" t="s">
        <v>3589</v>
      </c>
      <c r="D1573" s="266" t="s">
        <v>339</v>
      </c>
      <c r="E1573" s="310">
        <v>443</v>
      </c>
      <c r="F1573" s="39">
        <v>41812</v>
      </c>
      <c r="G1573" s="52">
        <v>443</v>
      </c>
      <c r="H1573" s="322">
        <f t="shared" si="25"/>
        <v>0</v>
      </c>
      <c r="I1573" s="266"/>
    </row>
    <row r="1574" spans="1:9" ht="15.75" x14ac:dyDescent="0.25">
      <c r="A1574" s="269"/>
      <c r="B1574" s="537" t="s">
        <v>1287</v>
      </c>
      <c r="C1574" s="538" t="s">
        <v>3589</v>
      </c>
      <c r="D1574" s="266" t="s">
        <v>116</v>
      </c>
      <c r="E1574" s="310">
        <v>2383</v>
      </c>
      <c r="F1574" s="39">
        <v>41812</v>
      </c>
      <c r="G1574" s="52">
        <v>2383</v>
      </c>
      <c r="H1574" s="322">
        <f t="shared" si="25"/>
        <v>0</v>
      </c>
      <c r="I1574" s="266"/>
    </row>
    <row r="1575" spans="1:9" ht="15.75" x14ac:dyDescent="0.25">
      <c r="A1575" s="269"/>
      <c r="B1575" s="537" t="s">
        <v>1288</v>
      </c>
      <c r="C1575" s="538" t="s">
        <v>3589</v>
      </c>
      <c r="D1575" s="266" t="s">
        <v>188</v>
      </c>
      <c r="E1575" s="310">
        <v>13520</v>
      </c>
      <c r="F1575" s="39">
        <v>41817</v>
      </c>
      <c r="G1575" s="52">
        <v>13520</v>
      </c>
      <c r="H1575" s="322">
        <f t="shared" si="25"/>
        <v>0</v>
      </c>
      <c r="I1575" s="266" t="s">
        <v>27</v>
      </c>
    </row>
    <row r="1576" spans="1:9" ht="15.75" x14ac:dyDescent="0.25">
      <c r="A1576" s="269"/>
      <c r="B1576" s="537" t="s">
        <v>1289</v>
      </c>
      <c r="C1576" s="538" t="s">
        <v>3589</v>
      </c>
      <c r="D1576" s="266" t="s">
        <v>188</v>
      </c>
      <c r="E1576" s="310">
        <v>4181</v>
      </c>
      <c r="F1576" s="39">
        <v>41817</v>
      </c>
      <c r="G1576" s="52">
        <v>4181</v>
      </c>
      <c r="H1576" s="322">
        <f t="shared" si="25"/>
        <v>0</v>
      </c>
      <c r="I1576" s="266" t="s">
        <v>3443</v>
      </c>
    </row>
    <row r="1577" spans="1:9" ht="15.75" x14ac:dyDescent="0.25">
      <c r="A1577" s="269"/>
      <c r="B1577" s="537" t="s">
        <v>1290</v>
      </c>
      <c r="C1577" s="538" t="s">
        <v>3589</v>
      </c>
      <c r="D1577" s="266" t="s">
        <v>88</v>
      </c>
      <c r="E1577" s="310">
        <v>5258.4</v>
      </c>
      <c r="F1577" s="39">
        <v>41813</v>
      </c>
      <c r="G1577" s="52">
        <v>5258.4</v>
      </c>
      <c r="H1577" s="322">
        <f t="shared" si="25"/>
        <v>0</v>
      </c>
      <c r="I1577" s="266" t="s">
        <v>27</v>
      </c>
    </row>
    <row r="1578" spans="1:9" ht="15.75" x14ac:dyDescent="0.25">
      <c r="A1578" s="269"/>
      <c r="B1578" s="537" t="s">
        <v>1291</v>
      </c>
      <c r="C1578" s="538" t="s">
        <v>3589</v>
      </c>
      <c r="D1578" s="266" t="s">
        <v>123</v>
      </c>
      <c r="E1578" s="310">
        <v>2060</v>
      </c>
      <c r="F1578" s="39">
        <v>41813</v>
      </c>
      <c r="G1578" s="52">
        <v>2060</v>
      </c>
      <c r="H1578" s="322">
        <f t="shared" si="25"/>
        <v>0</v>
      </c>
      <c r="I1578" s="266"/>
    </row>
    <row r="1579" spans="1:9" ht="15.75" x14ac:dyDescent="0.25">
      <c r="A1579" s="269"/>
      <c r="B1579" s="537" t="s">
        <v>1293</v>
      </c>
      <c r="C1579" s="538" t="s">
        <v>3589</v>
      </c>
      <c r="D1579" s="266" t="s">
        <v>130</v>
      </c>
      <c r="E1579" s="310">
        <v>6280.5</v>
      </c>
      <c r="F1579" s="63" t="s">
        <v>3670</v>
      </c>
      <c r="G1579" s="52">
        <v>6280.5</v>
      </c>
      <c r="H1579" s="322">
        <f t="shared" si="25"/>
        <v>0</v>
      </c>
      <c r="I1579" s="266" t="s">
        <v>27</v>
      </c>
    </row>
    <row r="1580" spans="1:9" ht="15.75" x14ac:dyDescent="0.25">
      <c r="A1580" s="269"/>
      <c r="B1580" s="537" t="s">
        <v>1294</v>
      </c>
      <c r="C1580" s="538" t="s">
        <v>3589</v>
      </c>
      <c r="D1580" s="266" t="s">
        <v>8</v>
      </c>
      <c r="E1580" s="310">
        <v>4717</v>
      </c>
      <c r="F1580" s="39">
        <v>41812</v>
      </c>
      <c r="G1580" s="52">
        <v>4717</v>
      </c>
      <c r="H1580" s="322">
        <f t="shared" si="25"/>
        <v>0</v>
      </c>
      <c r="I1580" s="266"/>
    </row>
    <row r="1581" spans="1:9" ht="15.75" x14ac:dyDescent="0.25">
      <c r="A1581" s="269"/>
      <c r="B1581" s="537" t="s">
        <v>1295</v>
      </c>
      <c r="C1581" s="538" t="s">
        <v>3589</v>
      </c>
      <c r="D1581" s="266" t="s">
        <v>245</v>
      </c>
      <c r="E1581" s="310">
        <v>22620</v>
      </c>
      <c r="F1581" s="39">
        <v>41813</v>
      </c>
      <c r="G1581" s="52">
        <v>22620</v>
      </c>
      <c r="H1581" s="322">
        <f t="shared" si="25"/>
        <v>0</v>
      </c>
      <c r="I1581" s="266" t="s">
        <v>27</v>
      </c>
    </row>
    <row r="1582" spans="1:9" ht="15.75" x14ac:dyDescent="0.25">
      <c r="A1582" s="269"/>
      <c r="B1582" s="537" t="s">
        <v>1296</v>
      </c>
      <c r="C1582" s="538" t="s">
        <v>3589</v>
      </c>
      <c r="D1582" s="266" t="s">
        <v>152</v>
      </c>
      <c r="E1582" s="310">
        <v>23500</v>
      </c>
      <c r="F1582" s="39">
        <v>41812</v>
      </c>
      <c r="G1582" s="52">
        <v>23500</v>
      </c>
      <c r="H1582" s="322">
        <f t="shared" si="25"/>
        <v>0</v>
      </c>
      <c r="I1582" s="266"/>
    </row>
    <row r="1583" spans="1:9" ht="15.75" x14ac:dyDescent="0.25">
      <c r="A1583" s="269"/>
      <c r="B1583" s="537" t="s">
        <v>1297</v>
      </c>
      <c r="C1583" s="538" t="s">
        <v>3589</v>
      </c>
      <c r="D1583" s="266" t="s">
        <v>55</v>
      </c>
      <c r="E1583" s="310">
        <v>8531</v>
      </c>
      <c r="F1583" s="39">
        <v>41812</v>
      </c>
      <c r="G1583" s="52">
        <v>8531</v>
      </c>
      <c r="H1583" s="322">
        <f t="shared" si="25"/>
        <v>0</v>
      </c>
      <c r="I1583" s="266"/>
    </row>
    <row r="1584" spans="1:9" ht="15.75" x14ac:dyDescent="0.25">
      <c r="A1584" s="269"/>
      <c r="B1584" s="537" t="s">
        <v>1298</v>
      </c>
      <c r="C1584" s="538" t="s">
        <v>3589</v>
      </c>
      <c r="D1584" s="266" t="s">
        <v>91</v>
      </c>
      <c r="E1584" s="310">
        <v>5292</v>
      </c>
      <c r="F1584" s="39">
        <v>41812</v>
      </c>
      <c r="G1584" s="52">
        <v>5292</v>
      </c>
      <c r="H1584" s="322">
        <f t="shared" si="25"/>
        <v>0</v>
      </c>
      <c r="I1584" s="266" t="s">
        <v>27</v>
      </c>
    </row>
    <row r="1585" spans="1:9" ht="15.75" x14ac:dyDescent="0.25">
      <c r="A1585" s="269"/>
      <c r="B1585" s="537" t="s">
        <v>1299</v>
      </c>
      <c r="C1585" s="538" t="s">
        <v>3589</v>
      </c>
      <c r="D1585" s="266" t="s">
        <v>36</v>
      </c>
      <c r="E1585" s="310">
        <v>44707</v>
      </c>
      <c r="F1585" s="55" t="s">
        <v>3671</v>
      </c>
      <c r="G1585" s="52">
        <v>44707</v>
      </c>
      <c r="H1585" s="322">
        <f t="shared" si="25"/>
        <v>0</v>
      </c>
      <c r="I1585" s="266"/>
    </row>
    <row r="1586" spans="1:9" ht="15.75" x14ac:dyDescent="0.25">
      <c r="A1586" s="269"/>
      <c r="B1586" s="537" t="s">
        <v>1300</v>
      </c>
      <c r="C1586" s="538" t="s">
        <v>3589</v>
      </c>
      <c r="D1586" s="266" t="s">
        <v>111</v>
      </c>
      <c r="E1586" s="310">
        <v>4295</v>
      </c>
      <c r="F1586" s="39">
        <v>41812</v>
      </c>
      <c r="G1586" s="52">
        <v>4295</v>
      </c>
      <c r="H1586" s="322">
        <f t="shared" si="25"/>
        <v>0</v>
      </c>
      <c r="I1586" s="266" t="s">
        <v>3672</v>
      </c>
    </row>
    <row r="1587" spans="1:9" ht="15.75" x14ac:dyDescent="0.25">
      <c r="A1587" s="269"/>
      <c r="B1587" s="537" t="s">
        <v>1302</v>
      </c>
      <c r="C1587" s="538" t="s">
        <v>3589</v>
      </c>
      <c r="D1587" s="266" t="s">
        <v>545</v>
      </c>
      <c r="E1587" s="310">
        <v>7165.5</v>
      </c>
      <c r="F1587" s="39">
        <v>41812</v>
      </c>
      <c r="G1587" s="52">
        <v>7165.5</v>
      </c>
      <c r="H1587" s="322">
        <f t="shared" si="25"/>
        <v>0</v>
      </c>
      <c r="I1587" s="266" t="s">
        <v>27</v>
      </c>
    </row>
    <row r="1588" spans="1:9" ht="15.75" x14ac:dyDescent="0.25">
      <c r="A1588" s="269"/>
      <c r="B1588" s="537" t="s">
        <v>1304</v>
      </c>
      <c r="C1588" s="538" t="s">
        <v>3589</v>
      </c>
      <c r="D1588" s="266" t="s">
        <v>52</v>
      </c>
      <c r="E1588" s="310">
        <v>3823</v>
      </c>
      <c r="F1588" s="39">
        <v>41812</v>
      </c>
      <c r="G1588" s="52">
        <v>3823</v>
      </c>
      <c r="H1588" s="322">
        <f t="shared" si="25"/>
        <v>0</v>
      </c>
      <c r="I1588" s="266" t="s">
        <v>65</v>
      </c>
    </row>
    <row r="1589" spans="1:9" ht="15.75" x14ac:dyDescent="0.25">
      <c r="A1589" s="269"/>
      <c r="B1589" s="537" t="s">
        <v>1305</v>
      </c>
      <c r="C1589" s="538" t="s">
        <v>3589</v>
      </c>
      <c r="D1589" s="266" t="s">
        <v>215</v>
      </c>
      <c r="E1589" s="310">
        <v>134</v>
      </c>
      <c r="F1589" s="39">
        <v>41812</v>
      </c>
      <c r="G1589" s="52">
        <v>134</v>
      </c>
      <c r="H1589" s="322">
        <f t="shared" si="25"/>
        <v>0</v>
      </c>
      <c r="I1589" s="266"/>
    </row>
    <row r="1590" spans="1:9" ht="15.75" x14ac:dyDescent="0.25">
      <c r="A1590" s="269"/>
      <c r="B1590" s="537" t="s">
        <v>1307</v>
      </c>
      <c r="C1590" s="538" t="s">
        <v>3589</v>
      </c>
      <c r="D1590" s="266" t="s">
        <v>250</v>
      </c>
      <c r="E1590" s="310">
        <v>21893</v>
      </c>
      <c r="F1590" s="39">
        <v>41812</v>
      </c>
      <c r="G1590" s="52">
        <v>21893</v>
      </c>
      <c r="H1590" s="322">
        <f t="shared" si="25"/>
        <v>0</v>
      </c>
      <c r="I1590" s="266"/>
    </row>
    <row r="1591" spans="1:9" ht="15.75" x14ac:dyDescent="0.25">
      <c r="A1591" s="269"/>
      <c r="B1591" s="537" t="s">
        <v>1308</v>
      </c>
      <c r="C1591" s="538" t="s">
        <v>3589</v>
      </c>
      <c r="D1591" s="266" t="s">
        <v>8</v>
      </c>
      <c r="E1591" s="310">
        <v>464</v>
      </c>
      <c r="F1591" s="39">
        <v>41812</v>
      </c>
      <c r="G1591" s="52">
        <v>464</v>
      </c>
      <c r="H1591" s="322">
        <f t="shared" si="25"/>
        <v>0</v>
      </c>
      <c r="I1591" s="266"/>
    </row>
    <row r="1592" spans="1:9" ht="15.75" x14ac:dyDescent="0.25">
      <c r="A1592" s="269"/>
      <c r="B1592" s="537" t="s">
        <v>1309</v>
      </c>
      <c r="C1592" s="538" t="s">
        <v>3589</v>
      </c>
      <c r="D1592" s="266" t="s">
        <v>47</v>
      </c>
      <c r="E1592" s="310">
        <v>2899.5</v>
      </c>
      <c r="F1592" s="39">
        <v>41812</v>
      </c>
      <c r="G1592" s="52">
        <v>2899.5</v>
      </c>
      <c r="H1592" s="322">
        <f t="shared" si="25"/>
        <v>0</v>
      </c>
      <c r="I1592" s="266" t="s">
        <v>3443</v>
      </c>
    </row>
    <row r="1593" spans="1:9" ht="15.75" x14ac:dyDescent="0.25">
      <c r="A1593" s="269"/>
      <c r="B1593" s="537" t="s">
        <v>1310</v>
      </c>
      <c r="C1593" s="538" t="s">
        <v>3589</v>
      </c>
      <c r="D1593" s="266" t="s">
        <v>29</v>
      </c>
      <c r="E1593" s="310">
        <v>5756.5</v>
      </c>
      <c r="F1593" s="39">
        <v>41812</v>
      </c>
      <c r="G1593" s="52">
        <v>5756.5</v>
      </c>
      <c r="H1593" s="322">
        <f t="shared" si="25"/>
        <v>0</v>
      </c>
      <c r="I1593" s="266" t="s">
        <v>27</v>
      </c>
    </row>
    <row r="1594" spans="1:9" ht="15.75" x14ac:dyDescent="0.25">
      <c r="A1594" s="269"/>
      <c r="B1594" s="537" t="s">
        <v>1311</v>
      </c>
      <c r="C1594" s="538" t="s">
        <v>3589</v>
      </c>
      <c r="D1594" s="266" t="s">
        <v>57</v>
      </c>
      <c r="E1594" s="310">
        <v>1350</v>
      </c>
      <c r="F1594" s="39">
        <v>41812</v>
      </c>
      <c r="G1594" s="52">
        <v>1350</v>
      </c>
      <c r="H1594" s="322">
        <f t="shared" si="25"/>
        <v>0</v>
      </c>
      <c r="I1594" s="266" t="s">
        <v>3149</v>
      </c>
    </row>
    <row r="1595" spans="1:9" ht="15.75" x14ac:dyDescent="0.25">
      <c r="A1595" s="269"/>
      <c r="B1595" s="537" t="s">
        <v>1312</v>
      </c>
      <c r="C1595" s="538" t="s">
        <v>3589</v>
      </c>
      <c r="D1595" s="266" t="s">
        <v>1793</v>
      </c>
      <c r="E1595" s="310">
        <v>1518</v>
      </c>
      <c r="F1595" s="39">
        <v>41812</v>
      </c>
      <c r="G1595" s="52">
        <v>1518</v>
      </c>
      <c r="H1595" s="322">
        <f t="shared" si="25"/>
        <v>0</v>
      </c>
      <c r="I1595" s="266" t="s">
        <v>3443</v>
      </c>
    </row>
    <row r="1596" spans="1:9" ht="15.75" x14ac:dyDescent="0.25">
      <c r="A1596" s="269"/>
      <c r="B1596" s="537" t="s">
        <v>1313</v>
      </c>
      <c r="C1596" s="538" t="s">
        <v>3589</v>
      </c>
      <c r="D1596" s="266" t="s">
        <v>1622</v>
      </c>
      <c r="E1596" s="310">
        <v>4349</v>
      </c>
      <c r="F1596" s="39">
        <v>41812</v>
      </c>
      <c r="G1596" s="52">
        <v>4349</v>
      </c>
      <c r="H1596" s="322">
        <f t="shared" si="25"/>
        <v>0</v>
      </c>
      <c r="I1596" s="266"/>
    </row>
    <row r="1597" spans="1:9" ht="15.75" x14ac:dyDescent="0.25">
      <c r="A1597" s="269"/>
      <c r="B1597" s="537" t="s">
        <v>1315</v>
      </c>
      <c r="C1597" s="538" t="s">
        <v>3589</v>
      </c>
      <c r="D1597" s="266" t="s">
        <v>136</v>
      </c>
      <c r="E1597" s="310">
        <v>2564</v>
      </c>
      <c r="F1597" s="39">
        <v>41812</v>
      </c>
      <c r="G1597" s="52">
        <v>2564</v>
      </c>
      <c r="H1597" s="322">
        <f t="shared" si="25"/>
        <v>0</v>
      </c>
      <c r="I1597" s="266"/>
    </row>
    <row r="1598" spans="1:9" ht="15.75" x14ac:dyDescent="0.25">
      <c r="A1598" s="269"/>
      <c r="B1598" s="537" t="s">
        <v>1316</v>
      </c>
      <c r="C1598" s="538" t="s">
        <v>3589</v>
      </c>
      <c r="D1598" s="266" t="s">
        <v>133</v>
      </c>
      <c r="E1598" s="310">
        <v>32946</v>
      </c>
      <c r="F1598" s="39">
        <v>41812</v>
      </c>
      <c r="G1598" s="52">
        <v>32946</v>
      </c>
      <c r="H1598" s="322">
        <f t="shared" si="25"/>
        <v>0</v>
      </c>
      <c r="I1598" s="266"/>
    </row>
    <row r="1599" spans="1:9" ht="15.75" x14ac:dyDescent="0.25">
      <c r="A1599" s="269"/>
      <c r="B1599" s="537" t="s">
        <v>1317</v>
      </c>
      <c r="C1599" s="538" t="s">
        <v>3589</v>
      </c>
      <c r="D1599" s="266" t="s">
        <v>51</v>
      </c>
      <c r="E1599" s="310">
        <v>2636.7</v>
      </c>
      <c r="F1599" s="39">
        <v>41812</v>
      </c>
      <c r="G1599" s="52">
        <v>2636.7</v>
      </c>
      <c r="H1599" s="322">
        <f t="shared" si="25"/>
        <v>0</v>
      </c>
      <c r="I1599" s="266"/>
    </row>
    <row r="1600" spans="1:9" ht="15.75" x14ac:dyDescent="0.25">
      <c r="A1600" s="269"/>
      <c r="B1600" s="537" t="s">
        <v>1319</v>
      </c>
      <c r="C1600" s="538" t="s">
        <v>3589</v>
      </c>
      <c r="D1600" s="266" t="s">
        <v>22</v>
      </c>
      <c r="E1600" s="310">
        <v>4773.6000000000004</v>
      </c>
      <c r="F1600" s="39">
        <v>41812</v>
      </c>
      <c r="G1600" s="52">
        <v>4773.6000000000004</v>
      </c>
      <c r="H1600" s="322">
        <f t="shared" si="25"/>
        <v>0</v>
      </c>
      <c r="I1600" s="266"/>
    </row>
    <row r="1601" spans="1:9" ht="15.75" x14ac:dyDescent="0.25">
      <c r="A1601" s="269"/>
      <c r="B1601" s="537" t="s">
        <v>1320</v>
      </c>
      <c r="C1601" s="538" t="s">
        <v>3589</v>
      </c>
      <c r="D1601" s="266" t="s">
        <v>99</v>
      </c>
      <c r="E1601" s="310">
        <v>1413.5</v>
      </c>
      <c r="F1601" s="39">
        <v>41812</v>
      </c>
      <c r="G1601" s="52">
        <v>1413.5</v>
      </c>
      <c r="H1601" s="322">
        <f t="shared" si="25"/>
        <v>0</v>
      </c>
      <c r="I1601" s="266"/>
    </row>
    <row r="1602" spans="1:9" ht="15.75" x14ac:dyDescent="0.25">
      <c r="A1602" s="269"/>
      <c r="B1602" s="537" t="s">
        <v>1321</v>
      </c>
      <c r="C1602" s="538" t="s">
        <v>3589</v>
      </c>
      <c r="D1602" s="266" t="s">
        <v>8</v>
      </c>
      <c r="E1602" s="310">
        <v>390</v>
      </c>
      <c r="F1602" s="39">
        <v>41812</v>
      </c>
      <c r="G1602" s="52">
        <v>390</v>
      </c>
      <c r="H1602" s="322">
        <f t="shared" si="25"/>
        <v>0</v>
      </c>
      <c r="I1602" s="266"/>
    </row>
    <row r="1603" spans="1:9" ht="15.75" x14ac:dyDescent="0.25">
      <c r="A1603" s="269"/>
      <c r="B1603" s="537" t="s">
        <v>1322</v>
      </c>
      <c r="C1603" s="538" t="s">
        <v>3589</v>
      </c>
      <c r="D1603" s="266" t="s">
        <v>11</v>
      </c>
      <c r="E1603" s="310">
        <v>33978</v>
      </c>
      <c r="F1603" s="536"/>
      <c r="G1603" s="506"/>
      <c r="H1603" s="322">
        <f t="shared" si="25"/>
        <v>33978</v>
      </c>
      <c r="I1603" s="266" t="s">
        <v>65</v>
      </c>
    </row>
    <row r="1604" spans="1:9" ht="15.75" x14ac:dyDescent="0.25">
      <c r="A1604" s="269"/>
      <c r="B1604" s="537" t="s">
        <v>1323</v>
      </c>
      <c r="C1604" s="538" t="s">
        <v>3589</v>
      </c>
      <c r="D1604" s="266" t="s">
        <v>3136</v>
      </c>
      <c r="E1604" s="310">
        <v>11435.2</v>
      </c>
      <c r="F1604" s="39">
        <v>41813</v>
      </c>
      <c r="G1604" s="52">
        <v>11435.2</v>
      </c>
      <c r="H1604" s="322">
        <f t="shared" si="25"/>
        <v>0</v>
      </c>
      <c r="I1604" s="266" t="s">
        <v>65</v>
      </c>
    </row>
    <row r="1605" spans="1:9" ht="15.75" x14ac:dyDescent="0.25">
      <c r="A1605" s="269"/>
      <c r="B1605" s="537" t="s">
        <v>1324</v>
      </c>
      <c r="C1605" s="538" t="s">
        <v>3589</v>
      </c>
      <c r="D1605" s="266" t="s">
        <v>180</v>
      </c>
      <c r="E1605" s="310">
        <v>11232</v>
      </c>
      <c r="F1605" s="42">
        <v>41822</v>
      </c>
      <c r="G1605" s="326">
        <v>11232</v>
      </c>
      <c r="H1605" s="322">
        <f t="shared" si="25"/>
        <v>0</v>
      </c>
      <c r="I1605" s="266" t="s">
        <v>65</v>
      </c>
    </row>
    <row r="1606" spans="1:9" ht="15.75" x14ac:dyDescent="0.25">
      <c r="A1606" s="269"/>
      <c r="B1606" s="537" t="s">
        <v>1326</v>
      </c>
      <c r="C1606" s="538" t="s">
        <v>3589</v>
      </c>
      <c r="D1606" s="266" t="s">
        <v>269</v>
      </c>
      <c r="E1606" s="310">
        <v>270</v>
      </c>
      <c r="F1606" s="39">
        <v>41812</v>
      </c>
      <c r="G1606" s="52">
        <v>270</v>
      </c>
      <c r="H1606" s="322">
        <f t="shared" si="25"/>
        <v>0</v>
      </c>
      <c r="I1606" s="266"/>
    </row>
    <row r="1607" spans="1:9" ht="15.75" x14ac:dyDescent="0.25">
      <c r="A1607" s="269"/>
      <c r="B1607" s="537" t="s">
        <v>1327</v>
      </c>
      <c r="C1607" s="538" t="s">
        <v>3589</v>
      </c>
      <c r="D1607" s="266" t="s">
        <v>152</v>
      </c>
      <c r="E1607" s="310">
        <v>6632</v>
      </c>
      <c r="F1607" s="39">
        <v>41812</v>
      </c>
      <c r="G1607" s="52">
        <v>6632</v>
      </c>
      <c r="H1607" s="322">
        <f t="shared" ref="H1607:H1670" si="26">E1607-G1607</f>
        <v>0</v>
      </c>
      <c r="I1607" s="266"/>
    </row>
    <row r="1608" spans="1:9" ht="15.75" x14ac:dyDescent="0.25">
      <c r="A1608" s="269"/>
      <c r="B1608" s="537" t="s">
        <v>1329</v>
      </c>
      <c r="C1608" s="538" t="s">
        <v>3589</v>
      </c>
      <c r="D1608" s="266" t="s">
        <v>115</v>
      </c>
      <c r="E1608" s="310">
        <v>1955.2</v>
      </c>
      <c r="F1608" s="39">
        <v>41812</v>
      </c>
      <c r="G1608" s="52">
        <v>1955.2</v>
      </c>
      <c r="H1608" s="322">
        <f t="shared" si="26"/>
        <v>0</v>
      </c>
      <c r="I1608" s="266"/>
    </row>
    <row r="1609" spans="1:9" ht="15.75" x14ac:dyDescent="0.25">
      <c r="A1609" s="269"/>
      <c r="B1609" s="537" t="s">
        <v>1330</v>
      </c>
      <c r="C1609" s="538" t="s">
        <v>3589</v>
      </c>
      <c r="D1609" s="266" t="s">
        <v>534</v>
      </c>
      <c r="E1609" s="310">
        <v>551.5</v>
      </c>
      <c r="F1609" s="39">
        <v>41812</v>
      </c>
      <c r="G1609" s="52">
        <v>551.5</v>
      </c>
      <c r="H1609" s="322">
        <f t="shared" si="26"/>
        <v>0</v>
      </c>
      <c r="I1609" s="266"/>
    </row>
    <row r="1610" spans="1:9" ht="15.75" x14ac:dyDescent="0.25">
      <c r="A1610" s="269"/>
      <c r="B1610" s="537" t="s">
        <v>1331</v>
      </c>
      <c r="C1610" s="538" t="s">
        <v>3589</v>
      </c>
      <c r="D1610" s="266" t="s">
        <v>8</v>
      </c>
      <c r="E1610" s="310">
        <v>494</v>
      </c>
      <c r="F1610" s="39">
        <v>41812</v>
      </c>
      <c r="G1610" s="52">
        <v>494</v>
      </c>
      <c r="H1610" s="322">
        <f t="shared" si="26"/>
        <v>0</v>
      </c>
      <c r="I1610" s="266"/>
    </row>
    <row r="1611" spans="1:9" ht="15.75" x14ac:dyDescent="0.25">
      <c r="A1611" s="269"/>
      <c r="B1611" s="537" t="s">
        <v>1334</v>
      </c>
      <c r="C1611" s="538" t="s">
        <v>3589</v>
      </c>
      <c r="D1611" s="266" t="s">
        <v>14</v>
      </c>
      <c r="E1611" s="310">
        <v>7980</v>
      </c>
      <c r="F1611" s="39">
        <v>41813</v>
      </c>
      <c r="G1611" s="52">
        <v>7980</v>
      </c>
      <c r="H1611" s="322">
        <f t="shared" si="26"/>
        <v>0</v>
      </c>
      <c r="I1611" s="266" t="s">
        <v>3443</v>
      </c>
    </row>
    <row r="1612" spans="1:9" ht="15.75" x14ac:dyDescent="0.25">
      <c r="A1612" s="269"/>
      <c r="B1612" s="537" t="s">
        <v>1335</v>
      </c>
      <c r="C1612" s="538" t="s">
        <v>3589</v>
      </c>
      <c r="D1612" s="266" t="s">
        <v>8</v>
      </c>
      <c r="E1612" s="310">
        <v>235</v>
      </c>
      <c r="F1612" s="39">
        <v>41812</v>
      </c>
      <c r="G1612" s="52">
        <v>235</v>
      </c>
      <c r="H1612" s="322">
        <f t="shared" si="26"/>
        <v>0</v>
      </c>
      <c r="I1612" s="266"/>
    </row>
    <row r="1613" spans="1:9" ht="15.75" x14ac:dyDescent="0.25">
      <c r="A1613" s="269">
        <v>41813</v>
      </c>
      <c r="B1613" s="537" t="s">
        <v>1336</v>
      </c>
      <c r="C1613" s="538" t="s">
        <v>3589</v>
      </c>
      <c r="D1613" s="266" t="s">
        <v>8</v>
      </c>
      <c r="E1613" s="310">
        <v>422</v>
      </c>
      <c r="F1613" s="39">
        <v>41813</v>
      </c>
      <c r="G1613" s="52">
        <v>422</v>
      </c>
      <c r="H1613" s="322">
        <f t="shared" si="26"/>
        <v>0</v>
      </c>
      <c r="I1613" s="266"/>
    </row>
    <row r="1614" spans="1:9" ht="15.75" x14ac:dyDescent="0.25">
      <c r="A1614" s="269"/>
      <c r="B1614" s="537" t="s">
        <v>1337</v>
      </c>
      <c r="C1614" s="538" t="s">
        <v>3589</v>
      </c>
      <c r="D1614" s="266" t="s">
        <v>28</v>
      </c>
      <c r="E1614" s="310">
        <v>8782</v>
      </c>
      <c r="F1614" s="39">
        <v>41813</v>
      </c>
      <c r="G1614" s="52">
        <v>8782</v>
      </c>
      <c r="H1614" s="322">
        <f t="shared" si="26"/>
        <v>0</v>
      </c>
      <c r="I1614" s="66"/>
    </row>
    <row r="1615" spans="1:9" ht="15.75" x14ac:dyDescent="0.25">
      <c r="A1615" s="269"/>
      <c r="B1615" s="537" t="s">
        <v>1338</v>
      </c>
      <c r="C1615" s="538" t="s">
        <v>3589</v>
      </c>
      <c r="D1615" s="266" t="s">
        <v>269</v>
      </c>
      <c r="E1615" s="310">
        <v>6000.5</v>
      </c>
      <c r="F1615" s="39">
        <v>41813</v>
      </c>
      <c r="G1615" s="52">
        <v>6000.5</v>
      </c>
      <c r="H1615" s="322">
        <f t="shared" si="26"/>
        <v>0</v>
      </c>
      <c r="I1615" s="266"/>
    </row>
    <row r="1616" spans="1:9" ht="15.75" x14ac:dyDescent="0.25">
      <c r="A1616" s="269"/>
      <c r="B1616" s="537" t="s">
        <v>1339</v>
      </c>
      <c r="C1616" s="538" t="s">
        <v>3589</v>
      </c>
      <c r="D1616" s="266" t="s">
        <v>260</v>
      </c>
      <c r="E1616" s="310">
        <v>1208</v>
      </c>
      <c r="F1616" s="39">
        <v>41813</v>
      </c>
      <c r="G1616" s="52">
        <v>1208</v>
      </c>
      <c r="H1616" s="322">
        <f t="shared" si="26"/>
        <v>0</v>
      </c>
      <c r="I1616" s="66" t="s">
        <v>217</v>
      </c>
    </row>
    <row r="1617" spans="1:9" ht="15.75" x14ac:dyDescent="0.25">
      <c r="A1617" s="269"/>
      <c r="B1617" s="537" t="s">
        <v>1341</v>
      </c>
      <c r="C1617" s="538" t="s">
        <v>3589</v>
      </c>
      <c r="D1617" s="266" t="s">
        <v>321</v>
      </c>
      <c r="E1617" s="310">
        <v>3009.6</v>
      </c>
      <c r="F1617" s="39">
        <v>41813</v>
      </c>
      <c r="G1617" s="52">
        <v>3009.6</v>
      </c>
      <c r="H1617" s="322">
        <f t="shared" si="26"/>
        <v>0</v>
      </c>
      <c r="I1617" s="266"/>
    </row>
    <row r="1618" spans="1:9" ht="15.75" x14ac:dyDescent="0.25">
      <c r="A1618" s="269"/>
      <c r="B1618" s="537" t="s">
        <v>1342</v>
      </c>
      <c r="C1618" s="538" t="s">
        <v>3589</v>
      </c>
      <c r="D1618" s="266" t="s">
        <v>545</v>
      </c>
      <c r="E1618" s="310">
        <v>13241</v>
      </c>
      <c r="F1618" s="39">
        <v>41813</v>
      </c>
      <c r="G1618" s="52">
        <v>13241</v>
      </c>
      <c r="H1618" s="322">
        <f t="shared" si="26"/>
        <v>0</v>
      </c>
      <c r="I1618" s="266"/>
    </row>
    <row r="1619" spans="1:9" ht="15.75" x14ac:dyDescent="0.25">
      <c r="A1619" s="269"/>
      <c r="B1619" s="537" t="s">
        <v>1343</v>
      </c>
      <c r="C1619" s="538" t="s">
        <v>3589</v>
      </c>
      <c r="D1619" s="266" t="s">
        <v>792</v>
      </c>
      <c r="E1619" s="310">
        <v>7512</v>
      </c>
      <c r="F1619" s="39">
        <v>41813</v>
      </c>
      <c r="G1619" s="52">
        <v>7512</v>
      </c>
      <c r="H1619" s="322">
        <f t="shared" si="26"/>
        <v>0</v>
      </c>
      <c r="I1619" s="266"/>
    </row>
    <row r="1620" spans="1:9" ht="15.75" x14ac:dyDescent="0.25">
      <c r="A1620" s="269"/>
      <c r="B1620" s="537" t="s">
        <v>1344</v>
      </c>
      <c r="C1620" s="538" t="s">
        <v>3589</v>
      </c>
      <c r="D1620" s="266" t="s">
        <v>54</v>
      </c>
      <c r="E1620" s="310">
        <v>41570</v>
      </c>
      <c r="F1620" s="39">
        <v>41813</v>
      </c>
      <c r="G1620" s="52">
        <v>41570</v>
      </c>
      <c r="H1620" s="322">
        <f t="shared" si="26"/>
        <v>0</v>
      </c>
      <c r="I1620" s="266" t="s">
        <v>30</v>
      </c>
    </row>
    <row r="1621" spans="1:9" ht="15.75" x14ac:dyDescent="0.25">
      <c r="A1621" s="269"/>
      <c r="B1621" s="537" t="s">
        <v>1345</v>
      </c>
      <c r="C1621" s="538" t="s">
        <v>3589</v>
      </c>
      <c r="D1621" s="266" t="s">
        <v>123</v>
      </c>
      <c r="E1621" s="310">
        <v>7681</v>
      </c>
      <c r="F1621" s="39">
        <v>41814</v>
      </c>
      <c r="G1621" s="52">
        <v>7681</v>
      </c>
      <c r="H1621" s="322">
        <f t="shared" si="26"/>
        <v>0</v>
      </c>
      <c r="I1621" s="266"/>
    </row>
    <row r="1622" spans="1:9" ht="15.75" x14ac:dyDescent="0.25">
      <c r="A1622" s="269"/>
      <c r="B1622" s="537" t="s">
        <v>1347</v>
      </c>
      <c r="C1622" s="538" t="s">
        <v>3589</v>
      </c>
      <c r="D1622" s="266" t="s">
        <v>29</v>
      </c>
      <c r="E1622" s="310">
        <v>5785</v>
      </c>
      <c r="F1622" s="39">
        <v>41813</v>
      </c>
      <c r="G1622" s="52">
        <v>5785</v>
      </c>
      <c r="H1622" s="322">
        <f t="shared" si="26"/>
        <v>0</v>
      </c>
      <c r="I1622" s="266" t="s">
        <v>30</v>
      </c>
    </row>
    <row r="1623" spans="1:9" ht="15.75" x14ac:dyDescent="0.25">
      <c r="A1623" s="269"/>
      <c r="B1623" s="537" t="s">
        <v>1348</v>
      </c>
      <c r="C1623" s="538" t="s">
        <v>3589</v>
      </c>
      <c r="D1623" s="266" t="s">
        <v>34</v>
      </c>
      <c r="E1623" s="310">
        <v>2305.5</v>
      </c>
      <c r="F1623" s="39">
        <v>41813</v>
      </c>
      <c r="G1623" s="52">
        <v>2305.5</v>
      </c>
      <c r="H1623" s="322">
        <f t="shared" si="26"/>
        <v>0</v>
      </c>
      <c r="I1623" s="266" t="s">
        <v>30</v>
      </c>
    </row>
    <row r="1624" spans="1:9" ht="15.75" x14ac:dyDescent="0.25">
      <c r="A1624" s="269"/>
      <c r="B1624" s="537" t="s">
        <v>1349</v>
      </c>
      <c r="C1624" s="538" t="s">
        <v>3589</v>
      </c>
      <c r="D1624" s="266" t="s">
        <v>316</v>
      </c>
      <c r="E1624" s="310">
        <v>453.5</v>
      </c>
      <c r="F1624" s="39">
        <v>41813</v>
      </c>
      <c r="G1624" s="52">
        <v>453.5</v>
      </c>
      <c r="H1624" s="322">
        <f t="shared" si="26"/>
        <v>0</v>
      </c>
      <c r="I1624" s="266" t="s">
        <v>30</v>
      </c>
    </row>
    <row r="1625" spans="1:9" ht="15.75" x14ac:dyDescent="0.25">
      <c r="A1625" s="269"/>
      <c r="B1625" s="537" t="s">
        <v>1350</v>
      </c>
      <c r="C1625" s="538" t="s">
        <v>3589</v>
      </c>
      <c r="D1625" s="266" t="s">
        <v>55</v>
      </c>
      <c r="E1625" s="310">
        <v>8580.5</v>
      </c>
      <c r="F1625" s="39">
        <v>41813</v>
      </c>
      <c r="G1625" s="52">
        <v>8580.5</v>
      </c>
      <c r="H1625" s="322">
        <f t="shared" si="26"/>
        <v>0</v>
      </c>
      <c r="I1625" s="266"/>
    </row>
    <row r="1626" spans="1:9" ht="15.75" x14ac:dyDescent="0.25">
      <c r="A1626" s="269"/>
      <c r="B1626" s="537" t="s">
        <v>1351</v>
      </c>
      <c r="C1626" s="538" t="s">
        <v>3589</v>
      </c>
      <c r="D1626" s="266" t="s">
        <v>130</v>
      </c>
      <c r="E1626" s="310">
        <v>7573</v>
      </c>
      <c r="F1626" s="39">
        <v>41816</v>
      </c>
      <c r="G1626" s="52">
        <v>7573</v>
      </c>
      <c r="H1626" s="322">
        <f t="shared" si="26"/>
        <v>0</v>
      </c>
      <c r="I1626" s="266" t="s">
        <v>65</v>
      </c>
    </row>
    <row r="1627" spans="1:9" ht="15.75" x14ac:dyDescent="0.25">
      <c r="A1627" s="269"/>
      <c r="B1627" s="537" t="s">
        <v>1352</v>
      </c>
      <c r="C1627" s="538" t="s">
        <v>3589</v>
      </c>
      <c r="D1627" s="266" t="s">
        <v>32</v>
      </c>
      <c r="E1627" s="310">
        <v>5325</v>
      </c>
      <c r="F1627" s="39">
        <v>41813</v>
      </c>
      <c r="G1627" s="52">
        <v>5325</v>
      </c>
      <c r="H1627" s="322">
        <f t="shared" si="26"/>
        <v>0</v>
      </c>
      <c r="I1627" s="266" t="s">
        <v>30</v>
      </c>
    </row>
    <row r="1628" spans="1:9" ht="15.75" x14ac:dyDescent="0.25">
      <c r="A1628" s="269"/>
      <c r="B1628" s="537" t="s">
        <v>1354</v>
      </c>
      <c r="C1628" s="538" t="s">
        <v>3589</v>
      </c>
      <c r="D1628" s="266" t="s">
        <v>130</v>
      </c>
      <c r="E1628" s="310">
        <v>10181</v>
      </c>
      <c r="F1628" s="39">
        <v>41820</v>
      </c>
      <c r="G1628" s="52">
        <v>10181</v>
      </c>
      <c r="H1628" s="322">
        <f t="shared" si="26"/>
        <v>0</v>
      </c>
      <c r="I1628" s="266" t="s">
        <v>65</v>
      </c>
    </row>
    <row r="1629" spans="1:9" ht="15.75" x14ac:dyDescent="0.25">
      <c r="A1629" s="269"/>
      <c r="B1629" s="537" t="s">
        <v>1355</v>
      </c>
      <c r="C1629" s="538" t="s">
        <v>3589</v>
      </c>
      <c r="D1629" s="266" t="s">
        <v>188</v>
      </c>
      <c r="E1629" s="310">
        <v>4654</v>
      </c>
      <c r="F1629" s="39">
        <v>41816</v>
      </c>
      <c r="G1629" s="52">
        <v>4654</v>
      </c>
      <c r="H1629" s="322">
        <f t="shared" si="26"/>
        <v>0</v>
      </c>
      <c r="I1629" s="266" t="s">
        <v>65</v>
      </c>
    </row>
    <row r="1630" spans="1:9" ht="15.75" x14ac:dyDescent="0.25">
      <c r="A1630" s="269"/>
      <c r="B1630" s="537" t="s">
        <v>1357</v>
      </c>
      <c r="C1630" s="538" t="s">
        <v>3589</v>
      </c>
      <c r="D1630" s="266" t="s">
        <v>16</v>
      </c>
      <c r="E1630" s="310">
        <v>61246.3</v>
      </c>
      <c r="F1630" s="39">
        <v>41816</v>
      </c>
      <c r="G1630" s="52">
        <v>61246.3</v>
      </c>
      <c r="H1630" s="322">
        <f t="shared" si="26"/>
        <v>0</v>
      </c>
      <c r="I1630" s="266" t="s">
        <v>3443</v>
      </c>
    </row>
    <row r="1631" spans="1:9" ht="15.75" x14ac:dyDescent="0.25">
      <c r="A1631" s="269"/>
      <c r="B1631" s="537" t="s">
        <v>1360</v>
      </c>
      <c r="C1631" s="538" t="s">
        <v>3589</v>
      </c>
      <c r="D1631" s="266" t="s">
        <v>186</v>
      </c>
      <c r="E1631" s="310">
        <v>6059</v>
      </c>
      <c r="F1631" s="39">
        <v>41817</v>
      </c>
      <c r="G1631" s="52">
        <v>6059</v>
      </c>
      <c r="H1631" s="322">
        <f t="shared" si="26"/>
        <v>0</v>
      </c>
      <c r="I1631" s="266" t="s">
        <v>65</v>
      </c>
    </row>
    <row r="1632" spans="1:9" ht="15.75" x14ac:dyDescent="0.25">
      <c r="A1632" s="269"/>
      <c r="B1632" s="537" t="s">
        <v>1361</v>
      </c>
      <c r="C1632" s="538" t="s">
        <v>3589</v>
      </c>
      <c r="D1632" s="266" t="s">
        <v>338</v>
      </c>
      <c r="E1632" s="310">
        <v>488.5</v>
      </c>
      <c r="F1632" s="39">
        <v>41813</v>
      </c>
      <c r="G1632" s="52">
        <v>488.5</v>
      </c>
      <c r="H1632" s="322">
        <f t="shared" si="26"/>
        <v>0</v>
      </c>
      <c r="I1632" s="266" t="s">
        <v>30</v>
      </c>
    </row>
    <row r="1633" spans="1:9" ht="15.75" x14ac:dyDescent="0.25">
      <c r="A1633" s="269"/>
      <c r="B1633" s="537" t="s">
        <v>1362</v>
      </c>
      <c r="C1633" s="538" t="s">
        <v>3589</v>
      </c>
      <c r="D1633" s="266" t="s">
        <v>47</v>
      </c>
      <c r="E1633" s="310">
        <v>4077</v>
      </c>
      <c r="F1633" s="39">
        <v>41813</v>
      </c>
      <c r="G1633" s="52">
        <v>4077</v>
      </c>
      <c r="H1633" s="322">
        <f t="shared" si="26"/>
        <v>0</v>
      </c>
      <c r="I1633" s="266" t="s">
        <v>30</v>
      </c>
    </row>
    <row r="1634" spans="1:9" ht="15.75" x14ac:dyDescent="0.25">
      <c r="A1634" s="269"/>
      <c r="B1634" s="537" t="s">
        <v>1364</v>
      </c>
      <c r="C1634" s="538" t="s">
        <v>3589</v>
      </c>
      <c r="D1634" s="266" t="s">
        <v>188</v>
      </c>
      <c r="E1634" s="310">
        <v>3146</v>
      </c>
      <c r="F1634" s="555"/>
      <c r="G1634" s="534"/>
      <c r="H1634" s="322">
        <f t="shared" si="26"/>
        <v>3146</v>
      </c>
      <c r="I1634" s="266" t="s">
        <v>65</v>
      </c>
    </row>
    <row r="1635" spans="1:9" ht="15.75" x14ac:dyDescent="0.25">
      <c r="A1635" s="269"/>
      <c r="B1635" s="537" t="s">
        <v>1365</v>
      </c>
      <c r="C1635" s="538" t="s">
        <v>3589</v>
      </c>
      <c r="D1635" s="266" t="s">
        <v>136</v>
      </c>
      <c r="E1635" s="310">
        <v>789</v>
      </c>
      <c r="F1635" s="39">
        <v>41813</v>
      </c>
      <c r="G1635" s="52">
        <v>789</v>
      </c>
      <c r="H1635" s="322">
        <f t="shared" si="26"/>
        <v>0</v>
      </c>
      <c r="I1635" s="266"/>
    </row>
    <row r="1636" spans="1:9" ht="15.75" x14ac:dyDescent="0.25">
      <c r="A1636" s="269"/>
      <c r="B1636" s="537" t="s">
        <v>1367</v>
      </c>
      <c r="C1636" s="538" t="s">
        <v>3589</v>
      </c>
      <c r="D1636" s="266" t="s">
        <v>36</v>
      </c>
      <c r="E1636" s="310">
        <v>32108.52</v>
      </c>
      <c r="F1636" s="43" t="s">
        <v>3806</v>
      </c>
      <c r="G1636" s="422">
        <v>12108.52</v>
      </c>
      <c r="H1636" s="514">
        <f t="shared" si="26"/>
        <v>20000</v>
      </c>
      <c r="I1636" s="266" t="s">
        <v>217</v>
      </c>
    </row>
    <row r="1637" spans="1:9" ht="15.75" x14ac:dyDescent="0.25">
      <c r="A1637" s="269"/>
      <c r="B1637" s="537" t="s">
        <v>1368</v>
      </c>
      <c r="C1637" s="538" t="s">
        <v>3589</v>
      </c>
      <c r="D1637" s="266" t="s">
        <v>250</v>
      </c>
      <c r="E1637" s="310">
        <v>20565</v>
      </c>
      <c r="F1637" s="39">
        <v>41813</v>
      </c>
      <c r="G1637" s="52">
        <v>20565</v>
      </c>
      <c r="H1637" s="322">
        <f t="shared" si="26"/>
        <v>0</v>
      </c>
      <c r="I1637" s="266"/>
    </row>
    <row r="1638" spans="1:9" ht="15.75" x14ac:dyDescent="0.25">
      <c r="A1638" s="269"/>
      <c r="B1638" s="537" t="s">
        <v>1370</v>
      </c>
      <c r="C1638" s="538" t="s">
        <v>3589</v>
      </c>
      <c r="D1638" s="266" t="s">
        <v>304</v>
      </c>
      <c r="E1638" s="310">
        <v>16324</v>
      </c>
      <c r="F1638" s="39">
        <v>41813</v>
      </c>
      <c r="G1638" s="52">
        <v>16324</v>
      </c>
      <c r="H1638" s="322">
        <f t="shared" si="26"/>
        <v>0</v>
      </c>
      <c r="I1638" s="266" t="s">
        <v>27</v>
      </c>
    </row>
    <row r="1639" spans="1:9" ht="15.75" x14ac:dyDescent="0.25">
      <c r="A1639" s="269"/>
      <c r="B1639" s="537" t="s">
        <v>1371</v>
      </c>
      <c r="C1639" s="538" t="s">
        <v>3589</v>
      </c>
      <c r="D1639" s="266" t="s">
        <v>795</v>
      </c>
      <c r="E1639" s="310">
        <v>1174.5</v>
      </c>
      <c r="F1639" s="39">
        <v>41813</v>
      </c>
      <c r="G1639" s="52">
        <v>1174.5</v>
      </c>
      <c r="H1639" s="322">
        <f t="shared" si="26"/>
        <v>0</v>
      </c>
      <c r="I1639" s="266" t="s">
        <v>30</v>
      </c>
    </row>
    <row r="1640" spans="1:9" ht="15.75" x14ac:dyDescent="0.25">
      <c r="A1640" s="269"/>
      <c r="B1640" s="537" t="s">
        <v>1373</v>
      </c>
      <c r="C1640" s="538" t="s">
        <v>3589</v>
      </c>
      <c r="D1640" s="266" t="s">
        <v>22</v>
      </c>
      <c r="E1640" s="310">
        <v>1612</v>
      </c>
      <c r="F1640" s="39">
        <v>41813</v>
      </c>
      <c r="G1640" s="52">
        <v>1612</v>
      </c>
      <c r="H1640" s="322">
        <f t="shared" si="26"/>
        <v>0</v>
      </c>
      <c r="I1640" s="266"/>
    </row>
    <row r="1641" spans="1:9" ht="15.75" x14ac:dyDescent="0.25">
      <c r="A1641" s="269"/>
      <c r="B1641" s="537" t="s">
        <v>1374</v>
      </c>
      <c r="C1641" s="538" t="s">
        <v>3589</v>
      </c>
      <c r="D1641" s="266" t="s">
        <v>536</v>
      </c>
      <c r="E1641" s="310">
        <v>3909.5</v>
      </c>
      <c r="F1641" s="39">
        <v>41813</v>
      </c>
      <c r="G1641" s="52">
        <v>3909.5</v>
      </c>
      <c r="H1641" s="322">
        <f t="shared" si="26"/>
        <v>0</v>
      </c>
      <c r="I1641" s="266"/>
    </row>
    <row r="1642" spans="1:9" ht="15.75" x14ac:dyDescent="0.25">
      <c r="A1642" s="269"/>
      <c r="B1642" s="537" t="s">
        <v>1376</v>
      </c>
      <c r="C1642" s="538" t="s">
        <v>3589</v>
      </c>
      <c r="D1642" s="266" t="s">
        <v>111</v>
      </c>
      <c r="E1642" s="310">
        <v>4534</v>
      </c>
      <c r="F1642" s="39">
        <v>41813</v>
      </c>
      <c r="G1642" s="52">
        <v>4534</v>
      </c>
      <c r="H1642" s="322">
        <f t="shared" si="26"/>
        <v>0</v>
      </c>
      <c r="I1642" s="266" t="s">
        <v>217</v>
      </c>
    </row>
    <row r="1643" spans="1:9" ht="15.75" x14ac:dyDescent="0.25">
      <c r="A1643" s="269"/>
      <c r="B1643" s="537" t="s">
        <v>1377</v>
      </c>
      <c r="C1643" s="538" t="s">
        <v>3589</v>
      </c>
      <c r="D1643" s="266" t="s">
        <v>3622</v>
      </c>
      <c r="E1643" s="310">
        <v>7862.5</v>
      </c>
      <c r="F1643" s="39">
        <v>41813</v>
      </c>
      <c r="G1643" s="52">
        <v>7862.5</v>
      </c>
      <c r="H1643" s="322">
        <f t="shared" si="26"/>
        <v>0</v>
      </c>
      <c r="I1643" s="266" t="s">
        <v>27</v>
      </c>
    </row>
    <row r="1644" spans="1:9" ht="15.75" x14ac:dyDescent="0.25">
      <c r="A1644" s="263"/>
      <c r="B1644" s="537" t="s">
        <v>1378</v>
      </c>
      <c r="C1644" s="538" t="s">
        <v>3589</v>
      </c>
      <c r="D1644" s="266" t="s">
        <v>74</v>
      </c>
      <c r="E1644" s="310">
        <v>5961</v>
      </c>
      <c r="F1644" s="39">
        <v>41813</v>
      </c>
      <c r="G1644" s="52">
        <v>5961</v>
      </c>
      <c r="H1644" s="322">
        <f t="shared" si="26"/>
        <v>0</v>
      </c>
      <c r="I1644" s="266"/>
    </row>
    <row r="1645" spans="1:9" ht="15.75" x14ac:dyDescent="0.25">
      <c r="A1645" s="269"/>
      <c r="B1645" s="537" t="s">
        <v>1379</v>
      </c>
      <c r="C1645" s="538" t="s">
        <v>3589</v>
      </c>
      <c r="D1645" s="266" t="s">
        <v>115</v>
      </c>
      <c r="E1645" s="310">
        <v>462</v>
      </c>
      <c r="F1645" s="39">
        <v>41813</v>
      </c>
      <c r="G1645" s="52">
        <v>462</v>
      </c>
      <c r="H1645" s="322">
        <f t="shared" si="26"/>
        <v>0</v>
      </c>
      <c r="I1645" s="266"/>
    </row>
    <row r="1646" spans="1:9" ht="15.75" x14ac:dyDescent="0.25">
      <c r="A1646" s="269"/>
      <c r="B1646" s="537" t="s">
        <v>1380</v>
      </c>
      <c r="C1646" s="538" t="s">
        <v>3589</v>
      </c>
      <c r="D1646" s="266" t="s">
        <v>11</v>
      </c>
      <c r="E1646" s="310">
        <v>22391.200000000001</v>
      </c>
      <c r="F1646" s="555"/>
      <c r="G1646" s="534"/>
      <c r="H1646" s="322">
        <f t="shared" si="26"/>
        <v>22391.200000000001</v>
      </c>
      <c r="I1646" s="266" t="s">
        <v>65</v>
      </c>
    </row>
    <row r="1647" spans="1:9" ht="15.75" x14ac:dyDescent="0.25">
      <c r="A1647" s="269"/>
      <c r="B1647" s="537" t="s">
        <v>1382</v>
      </c>
      <c r="C1647" s="538" t="s">
        <v>3589</v>
      </c>
      <c r="D1647" s="266" t="s">
        <v>180</v>
      </c>
      <c r="E1647" s="310">
        <v>18099.8</v>
      </c>
      <c r="F1647" s="43" t="s">
        <v>3734</v>
      </c>
      <c r="G1647" s="326">
        <v>18099.8</v>
      </c>
      <c r="H1647" s="322">
        <f t="shared" si="26"/>
        <v>0</v>
      </c>
      <c r="I1647" s="266" t="s">
        <v>65</v>
      </c>
    </row>
    <row r="1648" spans="1:9" ht="15.75" x14ac:dyDescent="0.25">
      <c r="A1648" s="269"/>
      <c r="B1648" s="537" t="s">
        <v>1383</v>
      </c>
      <c r="C1648" s="538" t="s">
        <v>3589</v>
      </c>
      <c r="D1648" s="266" t="s">
        <v>959</v>
      </c>
      <c r="E1648" s="310">
        <v>5456</v>
      </c>
      <c r="F1648" s="39">
        <v>41813</v>
      </c>
      <c r="G1648" s="52">
        <v>5456</v>
      </c>
      <c r="H1648" s="322">
        <f t="shared" si="26"/>
        <v>0</v>
      </c>
      <c r="I1648" s="266" t="s">
        <v>3443</v>
      </c>
    </row>
    <row r="1649" spans="1:9" ht="15.75" x14ac:dyDescent="0.25">
      <c r="A1649" s="269"/>
      <c r="B1649" s="537" t="s">
        <v>1384</v>
      </c>
      <c r="C1649" s="538" t="s">
        <v>3589</v>
      </c>
      <c r="D1649" s="266" t="s">
        <v>8</v>
      </c>
      <c r="E1649" s="310">
        <v>736.6</v>
      </c>
      <c r="F1649" s="39">
        <v>41813</v>
      </c>
      <c r="G1649" s="52">
        <v>736.6</v>
      </c>
      <c r="H1649" s="322">
        <f t="shared" si="26"/>
        <v>0</v>
      </c>
      <c r="I1649" s="266"/>
    </row>
    <row r="1650" spans="1:9" ht="15.75" x14ac:dyDescent="0.25">
      <c r="A1650" s="269"/>
      <c r="B1650" s="537" t="s">
        <v>1386</v>
      </c>
      <c r="C1650" s="538" t="s">
        <v>3589</v>
      </c>
      <c r="D1650" s="266" t="s">
        <v>3673</v>
      </c>
      <c r="E1650" s="310">
        <v>1499.4</v>
      </c>
      <c r="F1650" s="39">
        <v>41814</v>
      </c>
      <c r="G1650" s="52">
        <v>1499.4</v>
      </c>
      <c r="H1650" s="322">
        <f t="shared" si="26"/>
        <v>0</v>
      </c>
      <c r="I1650" s="266" t="s">
        <v>65</v>
      </c>
    </row>
    <row r="1651" spans="1:9" ht="15.75" x14ac:dyDescent="0.25">
      <c r="A1651" s="269"/>
      <c r="B1651" s="537" t="s">
        <v>1387</v>
      </c>
      <c r="C1651" s="538" t="s">
        <v>3589</v>
      </c>
      <c r="D1651" s="266" t="s">
        <v>51</v>
      </c>
      <c r="E1651" s="310">
        <v>2110</v>
      </c>
      <c r="F1651" s="39">
        <v>41814</v>
      </c>
      <c r="G1651" s="52">
        <v>2110</v>
      </c>
      <c r="H1651" s="322">
        <f t="shared" si="26"/>
        <v>0</v>
      </c>
      <c r="I1651" s="266" t="s">
        <v>217</v>
      </c>
    </row>
    <row r="1652" spans="1:9" ht="15.75" x14ac:dyDescent="0.25">
      <c r="A1652" s="269"/>
      <c r="B1652" s="537" t="s">
        <v>1388</v>
      </c>
      <c r="C1652" s="538" t="s">
        <v>3589</v>
      </c>
      <c r="D1652" s="273" t="s">
        <v>3129</v>
      </c>
      <c r="E1652" s="318">
        <v>0</v>
      </c>
      <c r="F1652" s="39"/>
      <c r="G1652" s="52"/>
      <c r="H1652" s="322">
        <f t="shared" si="26"/>
        <v>0</v>
      </c>
      <c r="I1652" s="266" t="s">
        <v>3674</v>
      </c>
    </row>
    <row r="1653" spans="1:9" ht="15.75" x14ac:dyDescent="0.25">
      <c r="A1653" s="269"/>
      <c r="B1653" s="537" t="s">
        <v>1390</v>
      </c>
      <c r="C1653" s="538" t="s">
        <v>3589</v>
      </c>
      <c r="D1653" s="266" t="s">
        <v>412</v>
      </c>
      <c r="E1653" s="310">
        <v>1296.5</v>
      </c>
      <c r="F1653" s="39">
        <v>41814</v>
      </c>
      <c r="G1653" s="52">
        <v>1296.5</v>
      </c>
      <c r="H1653" s="322">
        <f t="shared" si="26"/>
        <v>0</v>
      </c>
      <c r="I1653" s="266" t="s">
        <v>217</v>
      </c>
    </row>
    <row r="1654" spans="1:9" ht="15.75" x14ac:dyDescent="0.25">
      <c r="A1654" s="269"/>
      <c r="B1654" s="537" t="s">
        <v>1391</v>
      </c>
      <c r="C1654" s="538" t="s">
        <v>3589</v>
      </c>
      <c r="D1654" s="266" t="s">
        <v>8</v>
      </c>
      <c r="E1654" s="310">
        <v>251</v>
      </c>
      <c r="F1654" s="39">
        <v>41813</v>
      </c>
      <c r="G1654" s="52">
        <v>251</v>
      </c>
      <c r="H1654" s="322">
        <f t="shared" si="26"/>
        <v>0</v>
      </c>
      <c r="I1654" s="266"/>
    </row>
    <row r="1655" spans="1:9" ht="15.75" x14ac:dyDescent="0.25">
      <c r="A1655" s="269"/>
      <c r="B1655" s="537" t="s">
        <v>1392</v>
      </c>
      <c r="C1655" s="538" t="s">
        <v>3589</v>
      </c>
      <c r="D1655" s="266" t="s">
        <v>3675</v>
      </c>
      <c r="E1655" s="310">
        <v>32030.35</v>
      </c>
      <c r="F1655" s="39">
        <v>41814</v>
      </c>
      <c r="G1655" s="52">
        <v>32030.35</v>
      </c>
      <c r="H1655" s="322">
        <f t="shared" si="26"/>
        <v>0</v>
      </c>
      <c r="I1655" s="266" t="s">
        <v>217</v>
      </c>
    </row>
    <row r="1656" spans="1:9" ht="15.75" x14ac:dyDescent="0.25">
      <c r="A1656" s="269"/>
      <c r="B1656" s="537" t="s">
        <v>1394</v>
      </c>
      <c r="C1656" s="538" t="s">
        <v>3589</v>
      </c>
      <c r="D1656" s="266" t="s">
        <v>133</v>
      </c>
      <c r="E1656" s="310">
        <v>27390.400000000001</v>
      </c>
      <c r="F1656" s="39">
        <v>41813</v>
      </c>
      <c r="G1656" s="52">
        <v>27390.400000000001</v>
      </c>
      <c r="H1656" s="322">
        <f t="shared" si="26"/>
        <v>0</v>
      </c>
      <c r="I1656" s="266"/>
    </row>
    <row r="1657" spans="1:9" ht="15.75" x14ac:dyDescent="0.25">
      <c r="A1657" s="269"/>
      <c r="B1657" s="537" t="s">
        <v>1396</v>
      </c>
      <c r="C1657" s="538" t="s">
        <v>3589</v>
      </c>
      <c r="D1657" s="266" t="s">
        <v>310</v>
      </c>
      <c r="E1657" s="310">
        <v>66410</v>
      </c>
      <c r="F1657" s="535" t="s">
        <v>3804</v>
      </c>
      <c r="G1657" s="326">
        <v>66410</v>
      </c>
      <c r="H1657" s="322">
        <f t="shared" si="26"/>
        <v>0</v>
      </c>
      <c r="I1657" s="266" t="s">
        <v>27</v>
      </c>
    </row>
    <row r="1658" spans="1:9" ht="15.75" x14ac:dyDescent="0.25">
      <c r="A1658" s="269"/>
      <c r="B1658" s="537" t="s">
        <v>1399</v>
      </c>
      <c r="C1658" s="538" t="s">
        <v>3589</v>
      </c>
      <c r="D1658" s="266" t="s">
        <v>244</v>
      </c>
      <c r="E1658" s="310">
        <v>19836</v>
      </c>
      <c r="F1658" s="555"/>
      <c r="G1658" s="534"/>
      <c r="H1658" s="322">
        <f t="shared" si="26"/>
        <v>19836</v>
      </c>
      <c r="I1658" s="266" t="s">
        <v>27</v>
      </c>
    </row>
    <row r="1659" spans="1:9" ht="15.75" x14ac:dyDescent="0.25">
      <c r="A1659" s="269"/>
      <c r="B1659" s="537" t="s">
        <v>1400</v>
      </c>
      <c r="C1659" s="538" t="s">
        <v>3589</v>
      </c>
      <c r="D1659" s="273" t="s">
        <v>3129</v>
      </c>
      <c r="E1659" s="318">
        <v>0</v>
      </c>
      <c r="F1659" s="39"/>
      <c r="G1659" s="52"/>
      <c r="H1659" s="322">
        <f t="shared" si="26"/>
        <v>0</v>
      </c>
      <c r="I1659" s="266" t="s">
        <v>513</v>
      </c>
    </row>
    <row r="1660" spans="1:9" ht="15.75" x14ac:dyDescent="0.25">
      <c r="A1660" s="269"/>
      <c r="B1660" s="537" t="s">
        <v>1401</v>
      </c>
      <c r="C1660" s="538" t="s">
        <v>3589</v>
      </c>
      <c r="D1660" s="266" t="s">
        <v>233</v>
      </c>
      <c r="E1660" s="310">
        <v>1130.5</v>
      </c>
      <c r="F1660" s="39">
        <v>41814</v>
      </c>
      <c r="G1660" s="52">
        <v>1130.5</v>
      </c>
      <c r="H1660" s="322">
        <f t="shared" si="26"/>
        <v>0</v>
      </c>
      <c r="I1660" s="266" t="s">
        <v>3443</v>
      </c>
    </row>
    <row r="1661" spans="1:9" ht="15.75" x14ac:dyDescent="0.25">
      <c r="A1661" s="269"/>
      <c r="B1661" s="537" t="s">
        <v>1402</v>
      </c>
      <c r="C1661" s="538" t="s">
        <v>3589</v>
      </c>
      <c r="D1661" s="266" t="s">
        <v>2129</v>
      </c>
      <c r="E1661" s="310">
        <v>550</v>
      </c>
      <c r="F1661" s="39">
        <v>41814</v>
      </c>
      <c r="G1661" s="52">
        <v>550</v>
      </c>
      <c r="H1661" s="322">
        <f t="shared" si="26"/>
        <v>0</v>
      </c>
      <c r="I1661" s="266" t="s">
        <v>3443</v>
      </c>
    </row>
    <row r="1662" spans="1:9" ht="15.75" x14ac:dyDescent="0.25">
      <c r="A1662" s="269"/>
      <c r="B1662" s="537" t="s">
        <v>1404</v>
      </c>
      <c r="C1662" s="538" t="s">
        <v>3589</v>
      </c>
      <c r="D1662" s="266" t="s">
        <v>36</v>
      </c>
      <c r="E1662" s="310">
        <v>13511.34</v>
      </c>
      <c r="F1662" s="63" t="s">
        <v>3676</v>
      </c>
      <c r="G1662" s="52">
        <v>13511.34</v>
      </c>
      <c r="H1662" s="322">
        <f t="shared" si="26"/>
        <v>0</v>
      </c>
      <c r="I1662" s="266" t="s">
        <v>3443</v>
      </c>
    </row>
    <row r="1663" spans="1:9" ht="15.75" x14ac:dyDescent="0.25">
      <c r="A1663" s="269"/>
      <c r="B1663" s="537" t="s">
        <v>1405</v>
      </c>
      <c r="C1663" s="538" t="s">
        <v>3589</v>
      </c>
      <c r="D1663" s="266" t="s">
        <v>27</v>
      </c>
      <c r="E1663" s="310">
        <v>16793.2</v>
      </c>
      <c r="F1663" s="39">
        <v>41815</v>
      </c>
      <c r="G1663" s="52">
        <v>16793.2</v>
      </c>
      <c r="H1663" s="322">
        <f t="shared" si="26"/>
        <v>0</v>
      </c>
      <c r="I1663" s="266" t="s">
        <v>27</v>
      </c>
    </row>
    <row r="1664" spans="1:9" ht="15.75" x14ac:dyDescent="0.25">
      <c r="A1664" s="269"/>
      <c r="B1664" s="537" t="s">
        <v>1406</v>
      </c>
      <c r="C1664" s="538" t="s">
        <v>3589</v>
      </c>
      <c r="D1664" s="266" t="s">
        <v>892</v>
      </c>
      <c r="E1664" s="310">
        <v>20740</v>
      </c>
      <c r="F1664" s="55" t="s">
        <v>3677</v>
      </c>
      <c r="G1664" s="52">
        <v>20740</v>
      </c>
      <c r="H1664" s="322">
        <f t="shared" si="26"/>
        <v>0</v>
      </c>
      <c r="I1664" s="266" t="s">
        <v>27</v>
      </c>
    </row>
    <row r="1665" spans="1:9" ht="15.75" x14ac:dyDescent="0.25">
      <c r="A1665" s="269"/>
      <c r="B1665" s="537" t="s">
        <v>1407</v>
      </c>
      <c r="C1665" s="538" t="s">
        <v>3589</v>
      </c>
      <c r="D1665" s="266" t="s">
        <v>91</v>
      </c>
      <c r="E1665" s="310">
        <v>22215.599999999999</v>
      </c>
      <c r="F1665" s="39">
        <v>41815</v>
      </c>
      <c r="G1665" s="64">
        <v>22215.599999999999</v>
      </c>
      <c r="H1665" s="322">
        <f t="shared" si="26"/>
        <v>0</v>
      </c>
      <c r="I1665" s="266" t="s">
        <v>27</v>
      </c>
    </row>
    <row r="1666" spans="1:9" ht="15.75" x14ac:dyDescent="0.25">
      <c r="A1666" s="269"/>
      <c r="B1666" s="537" t="s">
        <v>1409</v>
      </c>
      <c r="C1666" s="538" t="s">
        <v>3589</v>
      </c>
      <c r="D1666" s="266" t="s">
        <v>92</v>
      </c>
      <c r="E1666" s="310">
        <v>5069.6000000000004</v>
      </c>
      <c r="F1666" s="39">
        <v>41815</v>
      </c>
      <c r="G1666" s="64">
        <v>5069.6000000000004</v>
      </c>
      <c r="H1666" s="322">
        <f t="shared" si="26"/>
        <v>0</v>
      </c>
      <c r="I1666" s="266" t="s">
        <v>27</v>
      </c>
    </row>
    <row r="1667" spans="1:9" ht="15.75" x14ac:dyDescent="0.25">
      <c r="A1667" s="269"/>
      <c r="B1667" s="537" t="s">
        <v>1411</v>
      </c>
      <c r="C1667" s="538" t="s">
        <v>3589</v>
      </c>
      <c r="D1667" s="266" t="s">
        <v>346</v>
      </c>
      <c r="E1667" s="310">
        <v>1932</v>
      </c>
      <c r="F1667" s="39">
        <v>41815</v>
      </c>
      <c r="G1667" s="64">
        <v>1932</v>
      </c>
      <c r="H1667" s="322">
        <f t="shared" si="26"/>
        <v>0</v>
      </c>
      <c r="I1667" s="266" t="s">
        <v>27</v>
      </c>
    </row>
    <row r="1668" spans="1:9" ht="15.75" x14ac:dyDescent="0.25">
      <c r="A1668" s="269"/>
      <c r="B1668" s="537" t="s">
        <v>1412</v>
      </c>
      <c r="C1668" s="538" t="s">
        <v>3589</v>
      </c>
      <c r="D1668" s="266" t="s">
        <v>697</v>
      </c>
      <c r="E1668" s="310">
        <v>756</v>
      </c>
      <c r="F1668" s="39">
        <v>41815</v>
      </c>
      <c r="G1668" s="64">
        <v>756</v>
      </c>
      <c r="H1668" s="322">
        <f t="shared" si="26"/>
        <v>0</v>
      </c>
      <c r="I1668" s="266" t="s">
        <v>27</v>
      </c>
    </row>
    <row r="1669" spans="1:9" ht="15.75" x14ac:dyDescent="0.25">
      <c r="A1669" s="269"/>
      <c r="B1669" s="537" t="s">
        <v>1413</v>
      </c>
      <c r="C1669" s="538" t="s">
        <v>3589</v>
      </c>
      <c r="D1669" s="273" t="s">
        <v>3129</v>
      </c>
      <c r="E1669" s="318">
        <v>0</v>
      </c>
      <c r="F1669" s="39"/>
      <c r="G1669" s="52"/>
      <c r="H1669" s="322">
        <f t="shared" si="26"/>
        <v>0</v>
      </c>
      <c r="I1669" s="266" t="s">
        <v>3678</v>
      </c>
    </row>
    <row r="1670" spans="1:9" ht="15.75" x14ac:dyDescent="0.25">
      <c r="A1670" s="269"/>
      <c r="B1670" s="537" t="s">
        <v>1414</v>
      </c>
      <c r="C1670" s="538" t="s">
        <v>3589</v>
      </c>
      <c r="D1670" s="266" t="s">
        <v>245</v>
      </c>
      <c r="E1670" s="310">
        <v>12043</v>
      </c>
      <c r="F1670" s="39">
        <v>41815</v>
      </c>
      <c r="G1670" s="52">
        <v>12043</v>
      </c>
      <c r="H1670" s="322">
        <f t="shared" si="26"/>
        <v>0</v>
      </c>
      <c r="I1670" s="266" t="s">
        <v>27</v>
      </c>
    </row>
    <row r="1671" spans="1:9" ht="15.75" x14ac:dyDescent="0.25">
      <c r="A1671" s="269"/>
      <c r="B1671" s="537" t="s">
        <v>1416</v>
      </c>
      <c r="C1671" s="538" t="s">
        <v>3589</v>
      </c>
      <c r="D1671" s="273" t="s">
        <v>3129</v>
      </c>
      <c r="E1671" s="318">
        <v>0</v>
      </c>
      <c r="F1671" s="39"/>
      <c r="G1671" s="52"/>
      <c r="H1671" s="322">
        <f t="shared" ref="H1671:H1734" si="27">E1671-G1671</f>
        <v>0</v>
      </c>
      <c r="I1671" s="266" t="s">
        <v>513</v>
      </c>
    </row>
    <row r="1672" spans="1:9" ht="15.75" x14ac:dyDescent="0.25">
      <c r="A1672" s="269"/>
      <c r="B1672" s="537" t="s">
        <v>1418</v>
      </c>
      <c r="C1672" s="538" t="s">
        <v>3589</v>
      </c>
      <c r="D1672" s="266" t="s">
        <v>234</v>
      </c>
      <c r="E1672" s="310">
        <v>812</v>
      </c>
      <c r="F1672" s="39">
        <v>41814</v>
      </c>
      <c r="G1672" s="52">
        <v>812</v>
      </c>
      <c r="H1672" s="322">
        <f t="shared" si="27"/>
        <v>0</v>
      </c>
      <c r="I1672" s="266" t="s">
        <v>3443</v>
      </c>
    </row>
    <row r="1673" spans="1:9" ht="15.75" x14ac:dyDescent="0.25">
      <c r="A1673" s="269"/>
      <c r="B1673" s="537" t="s">
        <v>1419</v>
      </c>
      <c r="C1673" s="538" t="s">
        <v>3589</v>
      </c>
      <c r="D1673" s="266" t="s">
        <v>20</v>
      </c>
      <c r="E1673" s="310">
        <v>8214.5</v>
      </c>
      <c r="F1673" s="39">
        <v>41814</v>
      </c>
      <c r="G1673" s="52">
        <v>8214.5</v>
      </c>
      <c r="H1673" s="322">
        <f t="shared" si="27"/>
        <v>0</v>
      </c>
      <c r="I1673" s="266" t="s">
        <v>3443</v>
      </c>
    </row>
    <row r="1674" spans="1:9" ht="15.75" x14ac:dyDescent="0.25">
      <c r="A1674" s="269"/>
      <c r="B1674" s="537" t="s">
        <v>1420</v>
      </c>
      <c r="C1674" s="538" t="s">
        <v>3589</v>
      </c>
      <c r="D1674" s="266" t="s">
        <v>80</v>
      </c>
      <c r="E1674" s="310">
        <v>2197</v>
      </c>
      <c r="F1674" s="39">
        <v>41814</v>
      </c>
      <c r="G1674" s="52">
        <v>2197</v>
      </c>
      <c r="H1674" s="322">
        <f t="shared" si="27"/>
        <v>0</v>
      </c>
      <c r="I1674" s="266" t="s">
        <v>3443</v>
      </c>
    </row>
    <row r="1675" spans="1:9" ht="15.75" x14ac:dyDescent="0.25">
      <c r="A1675" s="269"/>
      <c r="B1675" s="537" t="s">
        <v>1422</v>
      </c>
      <c r="C1675" s="538" t="s">
        <v>3589</v>
      </c>
      <c r="D1675" s="266" t="s">
        <v>137</v>
      </c>
      <c r="E1675" s="310">
        <v>3029.5</v>
      </c>
      <c r="F1675" s="39">
        <v>41813</v>
      </c>
      <c r="G1675" s="52">
        <v>3029.5</v>
      </c>
      <c r="H1675" s="322">
        <f t="shared" si="27"/>
        <v>0</v>
      </c>
      <c r="I1675" s="266"/>
    </row>
    <row r="1676" spans="1:9" ht="15.75" x14ac:dyDescent="0.25">
      <c r="A1676" s="269"/>
      <c r="B1676" s="537" t="s">
        <v>1423</v>
      </c>
      <c r="C1676" s="538" t="s">
        <v>3589</v>
      </c>
      <c r="D1676" s="266" t="s">
        <v>101</v>
      </c>
      <c r="E1676" s="310">
        <v>61700.5</v>
      </c>
      <c r="F1676" s="42" t="s">
        <v>3735</v>
      </c>
      <c r="G1676" s="52">
        <v>61700.5</v>
      </c>
      <c r="H1676" s="322">
        <f t="shared" si="27"/>
        <v>0</v>
      </c>
      <c r="I1676" s="266" t="s">
        <v>27</v>
      </c>
    </row>
    <row r="1677" spans="1:9" ht="15.75" x14ac:dyDescent="0.25">
      <c r="A1677" s="269"/>
      <c r="B1677" s="537" t="s">
        <v>1424</v>
      </c>
      <c r="C1677" s="538" t="s">
        <v>3589</v>
      </c>
      <c r="D1677" s="266" t="s">
        <v>160</v>
      </c>
      <c r="E1677" s="310">
        <v>129574</v>
      </c>
      <c r="F1677" s="42" t="s">
        <v>3679</v>
      </c>
      <c r="G1677" s="52">
        <v>129574</v>
      </c>
      <c r="H1677" s="322">
        <f t="shared" si="27"/>
        <v>0</v>
      </c>
      <c r="I1677" s="266" t="s">
        <v>162</v>
      </c>
    </row>
    <row r="1678" spans="1:9" ht="15.75" x14ac:dyDescent="0.25">
      <c r="A1678" s="269"/>
      <c r="B1678" s="537" t="s">
        <v>1426</v>
      </c>
      <c r="C1678" s="538" t="s">
        <v>3589</v>
      </c>
      <c r="D1678" s="266" t="s">
        <v>250</v>
      </c>
      <c r="E1678" s="310">
        <v>3233.6</v>
      </c>
      <c r="F1678" s="39">
        <v>41815</v>
      </c>
      <c r="G1678" s="52">
        <v>3233.6</v>
      </c>
      <c r="H1678" s="322">
        <f t="shared" si="27"/>
        <v>0</v>
      </c>
      <c r="I1678" s="266" t="s">
        <v>162</v>
      </c>
    </row>
    <row r="1679" spans="1:9" ht="15.75" x14ac:dyDescent="0.25">
      <c r="A1679" s="269"/>
      <c r="B1679" s="537" t="s">
        <v>1427</v>
      </c>
      <c r="C1679" s="538" t="s">
        <v>3589</v>
      </c>
      <c r="D1679" s="266" t="s">
        <v>2949</v>
      </c>
      <c r="E1679" s="310">
        <v>5688.6</v>
      </c>
      <c r="F1679" s="535" t="s">
        <v>3680</v>
      </c>
      <c r="G1679" s="52">
        <v>5688.6</v>
      </c>
      <c r="H1679" s="322">
        <f t="shared" si="27"/>
        <v>0</v>
      </c>
      <c r="I1679" s="266" t="s">
        <v>162</v>
      </c>
    </row>
    <row r="1680" spans="1:9" ht="15.75" x14ac:dyDescent="0.25">
      <c r="A1680" s="269"/>
      <c r="B1680" s="537" t="s">
        <v>1428</v>
      </c>
      <c r="C1680" s="538" t="s">
        <v>3589</v>
      </c>
      <c r="D1680" s="266" t="s">
        <v>172</v>
      </c>
      <c r="E1680" s="310">
        <v>6333.6</v>
      </c>
      <c r="F1680" s="39">
        <v>41815</v>
      </c>
      <c r="G1680" s="52">
        <v>6333.6</v>
      </c>
      <c r="H1680" s="322">
        <f t="shared" si="27"/>
        <v>0</v>
      </c>
      <c r="I1680" s="266" t="s">
        <v>162</v>
      </c>
    </row>
    <row r="1681" spans="1:9" ht="15.75" x14ac:dyDescent="0.25">
      <c r="A1681" s="269"/>
      <c r="B1681" s="537" t="s">
        <v>1430</v>
      </c>
      <c r="C1681" s="538" t="s">
        <v>3589</v>
      </c>
      <c r="D1681" s="266" t="s">
        <v>199</v>
      </c>
      <c r="E1681" s="310">
        <v>7644.5</v>
      </c>
      <c r="F1681" s="39">
        <v>41815</v>
      </c>
      <c r="G1681" s="52">
        <v>7644.5</v>
      </c>
      <c r="H1681" s="322">
        <f t="shared" si="27"/>
        <v>0</v>
      </c>
      <c r="I1681" s="266" t="s">
        <v>162</v>
      </c>
    </row>
    <row r="1682" spans="1:9" ht="15.75" x14ac:dyDescent="0.25">
      <c r="A1682" s="269"/>
      <c r="B1682" s="537" t="s">
        <v>1431</v>
      </c>
      <c r="C1682" s="538" t="s">
        <v>3589</v>
      </c>
      <c r="D1682" s="266" t="s">
        <v>168</v>
      </c>
      <c r="E1682" s="310">
        <v>31775</v>
      </c>
      <c r="F1682" s="39">
        <v>41815</v>
      </c>
      <c r="G1682" s="52">
        <v>31775</v>
      </c>
      <c r="H1682" s="322">
        <f t="shared" si="27"/>
        <v>0</v>
      </c>
      <c r="I1682" s="266" t="s">
        <v>162</v>
      </c>
    </row>
    <row r="1683" spans="1:9" ht="15.75" x14ac:dyDescent="0.25">
      <c r="A1683" s="269"/>
      <c r="B1683" s="537" t="s">
        <v>1432</v>
      </c>
      <c r="C1683" s="538" t="s">
        <v>3589</v>
      </c>
      <c r="D1683" s="266" t="s">
        <v>358</v>
      </c>
      <c r="E1683" s="310">
        <v>57382</v>
      </c>
      <c r="F1683" s="39">
        <v>41823</v>
      </c>
      <c r="G1683" s="513">
        <v>20000</v>
      </c>
      <c r="H1683" s="514">
        <f t="shared" si="27"/>
        <v>37382</v>
      </c>
      <c r="I1683" s="266" t="s">
        <v>162</v>
      </c>
    </row>
    <row r="1684" spans="1:9" ht="15.75" x14ac:dyDescent="0.25">
      <c r="A1684" s="269"/>
      <c r="B1684" s="537" t="s">
        <v>1434</v>
      </c>
      <c r="C1684" s="538" t="s">
        <v>3589</v>
      </c>
      <c r="D1684" s="266" t="s">
        <v>370</v>
      </c>
      <c r="E1684" s="310">
        <v>11106</v>
      </c>
      <c r="F1684" s="39">
        <v>41815</v>
      </c>
      <c r="G1684" s="52">
        <v>11106</v>
      </c>
      <c r="H1684" s="322">
        <f t="shared" si="27"/>
        <v>0</v>
      </c>
      <c r="I1684" s="266" t="s">
        <v>162</v>
      </c>
    </row>
    <row r="1685" spans="1:9" ht="15.75" x14ac:dyDescent="0.25">
      <c r="A1685" s="269"/>
      <c r="B1685" s="537" t="s">
        <v>1435</v>
      </c>
      <c r="C1685" s="538" t="s">
        <v>3589</v>
      </c>
      <c r="D1685" s="266" t="s">
        <v>272</v>
      </c>
      <c r="E1685" s="310">
        <v>4573.5</v>
      </c>
      <c r="F1685" s="39">
        <v>41820</v>
      </c>
      <c r="G1685" s="52">
        <v>4573.5</v>
      </c>
      <c r="H1685" s="322">
        <f t="shared" si="27"/>
        <v>0</v>
      </c>
      <c r="I1685" s="266" t="s">
        <v>162</v>
      </c>
    </row>
    <row r="1686" spans="1:9" ht="15.75" x14ac:dyDescent="0.25">
      <c r="A1686" s="269"/>
      <c r="B1686" s="537" t="s">
        <v>1437</v>
      </c>
      <c r="C1686" s="538" t="s">
        <v>3589</v>
      </c>
      <c r="D1686" s="266" t="s">
        <v>269</v>
      </c>
      <c r="E1686" s="310">
        <v>2596.54</v>
      </c>
      <c r="F1686" s="39">
        <v>41815</v>
      </c>
      <c r="G1686" s="52">
        <v>2596.54</v>
      </c>
      <c r="H1686" s="322">
        <f t="shared" si="27"/>
        <v>0</v>
      </c>
      <c r="I1686" s="266" t="s">
        <v>162</v>
      </c>
    </row>
    <row r="1687" spans="1:9" ht="15.75" x14ac:dyDescent="0.25">
      <c r="A1687" s="269"/>
      <c r="B1687" s="537" t="s">
        <v>1438</v>
      </c>
      <c r="C1687" s="538" t="s">
        <v>3589</v>
      </c>
      <c r="D1687" s="266" t="s">
        <v>565</v>
      </c>
      <c r="E1687" s="310">
        <v>7361.2</v>
      </c>
      <c r="F1687" s="39">
        <v>41815</v>
      </c>
      <c r="G1687" s="52">
        <v>7361.2</v>
      </c>
      <c r="H1687" s="322">
        <f t="shared" si="27"/>
        <v>0</v>
      </c>
      <c r="I1687" s="266" t="s">
        <v>162</v>
      </c>
    </row>
    <row r="1688" spans="1:9" ht="15.75" x14ac:dyDescent="0.25">
      <c r="A1688" s="269"/>
      <c r="B1688" s="537" t="s">
        <v>1439</v>
      </c>
      <c r="C1688" s="538" t="s">
        <v>3589</v>
      </c>
      <c r="D1688" s="266" t="s">
        <v>99</v>
      </c>
      <c r="E1688" s="310">
        <v>925.5</v>
      </c>
      <c r="F1688" s="39">
        <v>41815</v>
      </c>
      <c r="G1688" s="52">
        <v>925.5</v>
      </c>
      <c r="H1688" s="322">
        <f t="shared" si="27"/>
        <v>0</v>
      </c>
      <c r="I1688" s="266" t="s">
        <v>27</v>
      </c>
    </row>
    <row r="1689" spans="1:9" ht="15.75" x14ac:dyDescent="0.25">
      <c r="A1689" s="269"/>
      <c r="B1689" s="537" t="s">
        <v>1440</v>
      </c>
      <c r="C1689" s="538" t="s">
        <v>3589</v>
      </c>
      <c r="D1689" s="266" t="s">
        <v>96</v>
      </c>
      <c r="E1689" s="310">
        <v>40146.5</v>
      </c>
      <c r="F1689" s="63" t="s">
        <v>3681</v>
      </c>
      <c r="G1689" s="52">
        <v>40146.5</v>
      </c>
      <c r="H1689" s="322">
        <f t="shared" si="27"/>
        <v>0</v>
      </c>
      <c r="I1689" s="266" t="s">
        <v>27</v>
      </c>
    </row>
    <row r="1690" spans="1:9" ht="15.75" x14ac:dyDescent="0.25">
      <c r="A1690" s="269"/>
      <c r="B1690" s="537" t="s">
        <v>1441</v>
      </c>
      <c r="C1690" s="538" t="s">
        <v>3589</v>
      </c>
      <c r="D1690" s="266" t="s">
        <v>152</v>
      </c>
      <c r="E1690" s="310">
        <v>5968</v>
      </c>
      <c r="F1690" s="39">
        <v>41813</v>
      </c>
      <c r="G1690" s="52">
        <v>5968</v>
      </c>
      <c r="H1690" s="322">
        <f t="shared" si="27"/>
        <v>0</v>
      </c>
      <c r="I1690" s="266"/>
    </row>
    <row r="1691" spans="1:9" ht="15.75" x14ac:dyDescent="0.25">
      <c r="A1691" s="269"/>
      <c r="B1691" s="537" t="s">
        <v>1442</v>
      </c>
      <c r="C1691" s="538" t="s">
        <v>3589</v>
      </c>
      <c r="D1691" s="266" t="s">
        <v>8</v>
      </c>
      <c r="E1691" s="310">
        <v>1388.2</v>
      </c>
      <c r="F1691" s="39">
        <v>41813</v>
      </c>
      <c r="G1691" s="52">
        <v>1388.2</v>
      </c>
      <c r="H1691" s="322">
        <f t="shared" si="27"/>
        <v>0</v>
      </c>
      <c r="I1691" s="266"/>
    </row>
    <row r="1692" spans="1:9" ht="15.75" x14ac:dyDescent="0.25">
      <c r="A1692" s="269">
        <v>41814</v>
      </c>
      <c r="B1692" s="537" t="s">
        <v>1443</v>
      </c>
      <c r="C1692" s="538" t="s">
        <v>3589</v>
      </c>
      <c r="D1692" s="266" t="s">
        <v>178</v>
      </c>
      <c r="E1692" s="310">
        <v>80240.5</v>
      </c>
      <c r="F1692" s="55" t="s">
        <v>3682</v>
      </c>
      <c r="G1692" s="52">
        <v>80240.5</v>
      </c>
      <c r="H1692" s="322">
        <f t="shared" si="27"/>
        <v>0</v>
      </c>
      <c r="I1692" s="266" t="s">
        <v>162</v>
      </c>
    </row>
    <row r="1693" spans="1:9" ht="15.75" x14ac:dyDescent="0.25">
      <c r="A1693" s="269"/>
      <c r="B1693" s="537" t="s">
        <v>1444</v>
      </c>
      <c r="C1693" s="538" t="s">
        <v>3589</v>
      </c>
      <c r="D1693" s="266" t="s">
        <v>62</v>
      </c>
      <c r="E1693" s="310">
        <v>32589.119999999999</v>
      </c>
      <c r="F1693" s="42" t="s">
        <v>3683</v>
      </c>
      <c r="G1693" s="52">
        <v>32589.119999999999</v>
      </c>
      <c r="H1693" s="322">
        <f t="shared" si="27"/>
        <v>0</v>
      </c>
      <c r="I1693" s="66" t="s">
        <v>30</v>
      </c>
    </row>
    <row r="1694" spans="1:9" ht="15.75" x14ac:dyDescent="0.25">
      <c r="A1694" s="269"/>
      <c r="B1694" s="537" t="s">
        <v>1445</v>
      </c>
      <c r="C1694" s="538" t="s">
        <v>3589</v>
      </c>
      <c r="D1694" s="266" t="s">
        <v>434</v>
      </c>
      <c r="E1694" s="310">
        <v>3224.5</v>
      </c>
      <c r="F1694" s="39">
        <v>41818</v>
      </c>
      <c r="G1694" s="52">
        <v>3224.5</v>
      </c>
      <c r="H1694" s="322">
        <f t="shared" si="27"/>
        <v>0</v>
      </c>
      <c r="I1694" s="266"/>
    </row>
    <row r="1695" spans="1:9" ht="15.75" x14ac:dyDescent="0.25">
      <c r="A1695" s="269"/>
      <c r="B1695" s="537" t="s">
        <v>1447</v>
      </c>
      <c r="C1695" s="538" t="s">
        <v>3589</v>
      </c>
      <c r="D1695" s="266" t="s">
        <v>14</v>
      </c>
      <c r="E1695" s="310">
        <v>8040</v>
      </c>
      <c r="F1695" s="39">
        <v>41814</v>
      </c>
      <c r="G1695" s="52">
        <v>8040</v>
      </c>
      <c r="H1695" s="322">
        <f t="shared" si="27"/>
        <v>0</v>
      </c>
      <c r="I1695" s="66" t="s">
        <v>65</v>
      </c>
    </row>
    <row r="1696" spans="1:9" ht="15.75" x14ac:dyDescent="0.25">
      <c r="A1696" s="269"/>
      <c r="B1696" s="537" t="s">
        <v>1449</v>
      </c>
      <c r="C1696" s="538" t="s">
        <v>3589</v>
      </c>
      <c r="D1696" s="266" t="s">
        <v>175</v>
      </c>
      <c r="E1696" s="310">
        <v>12632</v>
      </c>
      <c r="F1696" s="535" t="s">
        <v>3684</v>
      </c>
      <c r="G1696" s="52">
        <v>12632</v>
      </c>
      <c r="H1696" s="322">
        <f t="shared" si="27"/>
        <v>0</v>
      </c>
      <c r="I1696" s="266" t="s">
        <v>162</v>
      </c>
    </row>
    <row r="1697" spans="1:9" ht="15.75" x14ac:dyDescent="0.25">
      <c r="A1697" s="269"/>
      <c r="B1697" s="537" t="s">
        <v>1450</v>
      </c>
      <c r="C1697" s="538" t="s">
        <v>3589</v>
      </c>
      <c r="D1697" s="266" t="s">
        <v>160</v>
      </c>
      <c r="E1697" s="310">
        <v>14879</v>
      </c>
      <c r="F1697" s="39">
        <v>41816</v>
      </c>
      <c r="G1697" s="52">
        <v>14879</v>
      </c>
      <c r="H1697" s="322">
        <f t="shared" si="27"/>
        <v>0</v>
      </c>
      <c r="I1697" s="266" t="s">
        <v>162</v>
      </c>
    </row>
    <row r="1698" spans="1:9" ht="15.75" x14ac:dyDescent="0.25">
      <c r="A1698" s="269"/>
      <c r="B1698" s="537" t="s">
        <v>1451</v>
      </c>
      <c r="C1698" s="538" t="s">
        <v>3589</v>
      </c>
      <c r="D1698" s="266" t="s">
        <v>260</v>
      </c>
      <c r="E1698" s="310">
        <v>1860</v>
      </c>
      <c r="F1698" s="39">
        <v>41814</v>
      </c>
      <c r="G1698" s="38">
        <v>1860</v>
      </c>
      <c r="H1698" s="322">
        <f t="shared" si="27"/>
        <v>0</v>
      </c>
      <c r="I1698" s="266" t="s">
        <v>3443</v>
      </c>
    </row>
    <row r="1699" spans="1:9" ht="15.75" x14ac:dyDescent="0.25">
      <c r="A1699" s="269"/>
      <c r="B1699" s="537" t="s">
        <v>1452</v>
      </c>
      <c r="C1699" s="538" t="s">
        <v>3589</v>
      </c>
      <c r="D1699" s="266" t="s">
        <v>62</v>
      </c>
      <c r="E1699" s="310">
        <v>9028</v>
      </c>
      <c r="F1699" s="42" t="s">
        <v>3685</v>
      </c>
      <c r="G1699" s="38">
        <v>9028</v>
      </c>
      <c r="H1699" s="322">
        <f t="shared" si="27"/>
        <v>0</v>
      </c>
      <c r="I1699" s="266" t="s">
        <v>65</v>
      </c>
    </row>
    <row r="1700" spans="1:9" ht="15.75" x14ac:dyDescent="0.25">
      <c r="A1700" s="269"/>
      <c r="B1700" s="537" t="s">
        <v>1453</v>
      </c>
      <c r="C1700" s="538" t="s">
        <v>3589</v>
      </c>
      <c r="D1700" s="266" t="s">
        <v>11</v>
      </c>
      <c r="E1700" s="310">
        <v>39749</v>
      </c>
      <c r="F1700" s="536"/>
      <c r="G1700" s="526"/>
      <c r="H1700" s="322">
        <f t="shared" si="27"/>
        <v>39749</v>
      </c>
      <c r="I1700" s="266" t="s">
        <v>65</v>
      </c>
    </row>
    <row r="1701" spans="1:9" ht="15.75" x14ac:dyDescent="0.25">
      <c r="A1701" s="269"/>
      <c r="B1701" s="537" t="s">
        <v>1454</v>
      </c>
      <c r="C1701" s="538" t="s">
        <v>3589</v>
      </c>
      <c r="D1701" s="266" t="s">
        <v>269</v>
      </c>
      <c r="E1701" s="310">
        <v>4948.6000000000004</v>
      </c>
      <c r="F1701" s="39">
        <v>41814</v>
      </c>
      <c r="G1701" s="38">
        <v>4948.6000000000004</v>
      </c>
      <c r="H1701" s="322">
        <f t="shared" si="27"/>
        <v>0</v>
      </c>
      <c r="I1701" s="135"/>
    </row>
    <row r="1702" spans="1:9" ht="15.75" x14ac:dyDescent="0.25">
      <c r="A1702" s="269"/>
      <c r="B1702" s="537" t="s">
        <v>1455</v>
      </c>
      <c r="C1702" s="538" t="s">
        <v>3589</v>
      </c>
      <c r="D1702" s="266" t="s">
        <v>28</v>
      </c>
      <c r="E1702" s="310">
        <v>9449.5</v>
      </c>
      <c r="F1702" s="39">
        <v>41814</v>
      </c>
      <c r="G1702" s="38">
        <v>9449.5</v>
      </c>
      <c r="H1702" s="322">
        <f t="shared" si="27"/>
        <v>0</v>
      </c>
      <c r="I1702" s="135"/>
    </row>
    <row r="1703" spans="1:9" ht="15.75" x14ac:dyDescent="0.25">
      <c r="A1703" s="269"/>
      <c r="B1703" s="537" t="s">
        <v>1456</v>
      </c>
      <c r="C1703" s="538" t="s">
        <v>3589</v>
      </c>
      <c r="D1703" s="266" t="s">
        <v>110</v>
      </c>
      <c r="E1703" s="310">
        <v>52239.5</v>
      </c>
      <c r="F1703" s="39">
        <v>41817</v>
      </c>
      <c r="G1703" s="38">
        <v>52239.5</v>
      </c>
      <c r="H1703" s="322">
        <f t="shared" si="27"/>
        <v>0</v>
      </c>
      <c r="I1703" s="266" t="s">
        <v>12</v>
      </c>
    </row>
    <row r="1704" spans="1:9" ht="15.75" x14ac:dyDescent="0.25">
      <c r="A1704" s="269"/>
      <c r="B1704" s="537" t="s">
        <v>1458</v>
      </c>
      <c r="C1704" s="538" t="s">
        <v>3589</v>
      </c>
      <c r="D1704" s="266" t="s">
        <v>74</v>
      </c>
      <c r="E1704" s="310">
        <v>1532</v>
      </c>
      <c r="F1704" s="39">
        <v>41814</v>
      </c>
      <c r="G1704" s="38">
        <v>1532</v>
      </c>
      <c r="H1704" s="322">
        <f t="shared" si="27"/>
        <v>0</v>
      </c>
      <c r="I1704" s="135"/>
    </row>
    <row r="1705" spans="1:9" ht="15.75" x14ac:dyDescent="0.25">
      <c r="A1705" s="269"/>
      <c r="B1705" s="537" t="s">
        <v>1459</v>
      </c>
      <c r="C1705" s="538" t="s">
        <v>3589</v>
      </c>
      <c r="D1705" s="266" t="s">
        <v>47</v>
      </c>
      <c r="E1705" s="310">
        <v>2959</v>
      </c>
      <c r="F1705" s="39">
        <v>41815</v>
      </c>
      <c r="G1705" s="38">
        <v>2959</v>
      </c>
      <c r="H1705" s="322">
        <f t="shared" si="27"/>
        <v>0</v>
      </c>
      <c r="I1705" s="135" t="s">
        <v>30</v>
      </c>
    </row>
    <row r="1706" spans="1:9" ht="15.75" x14ac:dyDescent="0.25">
      <c r="A1706" s="269"/>
      <c r="B1706" s="537" t="s">
        <v>1460</v>
      </c>
      <c r="C1706" s="538" t="s">
        <v>3589</v>
      </c>
      <c r="D1706" s="266" t="s">
        <v>29</v>
      </c>
      <c r="E1706" s="310">
        <v>5669</v>
      </c>
      <c r="F1706" s="39">
        <v>41815</v>
      </c>
      <c r="G1706" s="38">
        <v>5669</v>
      </c>
      <c r="H1706" s="322">
        <f t="shared" si="27"/>
        <v>0</v>
      </c>
      <c r="I1706" s="135" t="s">
        <v>30</v>
      </c>
    </row>
    <row r="1707" spans="1:9" ht="15.75" x14ac:dyDescent="0.25">
      <c r="A1707" s="269"/>
      <c r="B1707" s="537" t="s">
        <v>1461</v>
      </c>
      <c r="C1707" s="538" t="s">
        <v>3589</v>
      </c>
      <c r="D1707" s="266" t="s">
        <v>34</v>
      </c>
      <c r="E1707" s="310">
        <v>2559</v>
      </c>
      <c r="F1707" s="39">
        <v>41815</v>
      </c>
      <c r="G1707" s="38">
        <v>2559</v>
      </c>
      <c r="H1707" s="322">
        <f t="shared" si="27"/>
        <v>0</v>
      </c>
      <c r="I1707" s="135" t="s">
        <v>30</v>
      </c>
    </row>
    <row r="1708" spans="1:9" ht="15.75" x14ac:dyDescent="0.25">
      <c r="A1708" s="269"/>
      <c r="B1708" s="537" t="s">
        <v>1462</v>
      </c>
      <c r="C1708" s="538" t="s">
        <v>3589</v>
      </c>
      <c r="D1708" s="266" t="s">
        <v>8</v>
      </c>
      <c r="E1708" s="310">
        <v>200</v>
      </c>
      <c r="F1708" s="39">
        <v>41814</v>
      </c>
      <c r="G1708" s="38">
        <v>200</v>
      </c>
      <c r="H1708" s="322">
        <f t="shared" si="27"/>
        <v>0</v>
      </c>
      <c r="I1708" s="135"/>
    </row>
    <row r="1709" spans="1:9" ht="15.75" x14ac:dyDescent="0.25">
      <c r="A1709" s="263"/>
      <c r="B1709" s="537" t="s">
        <v>1463</v>
      </c>
      <c r="C1709" s="538" t="s">
        <v>3589</v>
      </c>
      <c r="D1709" s="266" t="s">
        <v>123</v>
      </c>
      <c r="E1709" s="310">
        <v>3448</v>
      </c>
      <c r="F1709" s="39">
        <v>41816</v>
      </c>
      <c r="G1709" s="38">
        <v>3448</v>
      </c>
      <c r="H1709" s="322">
        <f t="shared" si="27"/>
        <v>0</v>
      </c>
      <c r="I1709" s="135"/>
    </row>
    <row r="1710" spans="1:9" ht="15.75" x14ac:dyDescent="0.25">
      <c r="A1710" s="269"/>
      <c r="B1710" s="537" t="s">
        <v>1465</v>
      </c>
      <c r="C1710" s="538" t="s">
        <v>3589</v>
      </c>
      <c r="D1710" s="266" t="s">
        <v>373</v>
      </c>
      <c r="E1710" s="310">
        <v>36660</v>
      </c>
      <c r="F1710" s="39">
        <v>41815</v>
      </c>
      <c r="G1710" s="38">
        <v>36660</v>
      </c>
      <c r="H1710" s="322">
        <f t="shared" si="27"/>
        <v>0</v>
      </c>
      <c r="I1710" s="135" t="s">
        <v>30</v>
      </c>
    </row>
    <row r="1711" spans="1:9" ht="15.75" x14ac:dyDescent="0.25">
      <c r="A1711" s="269"/>
      <c r="B1711" s="537" t="s">
        <v>1467</v>
      </c>
      <c r="C1711" s="538" t="s">
        <v>3589</v>
      </c>
      <c r="D1711" s="266" t="s">
        <v>2427</v>
      </c>
      <c r="E1711" s="310">
        <v>1724</v>
      </c>
      <c r="F1711" s="39">
        <v>41815</v>
      </c>
      <c r="G1711" s="38">
        <v>1724</v>
      </c>
      <c r="H1711" s="322">
        <f t="shared" si="27"/>
        <v>0</v>
      </c>
      <c r="I1711" s="135" t="s">
        <v>30</v>
      </c>
    </row>
    <row r="1712" spans="1:9" ht="15.75" x14ac:dyDescent="0.25">
      <c r="A1712" s="269"/>
      <c r="B1712" s="537" t="s">
        <v>1468</v>
      </c>
      <c r="C1712" s="538" t="s">
        <v>3589</v>
      </c>
      <c r="D1712" s="266" t="s">
        <v>55</v>
      </c>
      <c r="E1712" s="310">
        <v>9237.5</v>
      </c>
      <c r="F1712" s="39">
        <v>41814</v>
      </c>
      <c r="G1712" s="38">
        <v>9237.5</v>
      </c>
      <c r="H1712" s="322">
        <f t="shared" si="27"/>
        <v>0</v>
      </c>
      <c r="I1712" s="135"/>
    </row>
    <row r="1713" spans="1:9" ht="15.75" x14ac:dyDescent="0.25">
      <c r="A1713" s="269"/>
      <c r="B1713" s="537" t="s">
        <v>1469</v>
      </c>
      <c r="C1713" s="538" t="s">
        <v>3589</v>
      </c>
      <c r="D1713" s="266" t="s">
        <v>176</v>
      </c>
      <c r="E1713" s="310">
        <v>2849</v>
      </c>
      <c r="F1713" s="39">
        <v>41814</v>
      </c>
      <c r="G1713" s="38">
        <v>2849</v>
      </c>
      <c r="H1713" s="322">
        <f t="shared" si="27"/>
        <v>0</v>
      </c>
      <c r="I1713" s="135"/>
    </row>
    <row r="1714" spans="1:9" ht="15.75" x14ac:dyDescent="0.25">
      <c r="A1714" s="269"/>
      <c r="B1714" s="537" t="s">
        <v>1470</v>
      </c>
      <c r="C1714" s="538" t="s">
        <v>3589</v>
      </c>
      <c r="D1714" s="266" t="s">
        <v>111</v>
      </c>
      <c r="E1714" s="310">
        <v>12646</v>
      </c>
      <c r="F1714" s="39">
        <v>41820</v>
      </c>
      <c r="G1714" s="38">
        <v>12646</v>
      </c>
      <c r="H1714" s="322">
        <f t="shared" si="27"/>
        <v>0</v>
      </c>
      <c r="I1714" s="135" t="s">
        <v>21</v>
      </c>
    </row>
    <row r="1715" spans="1:9" ht="15.75" x14ac:dyDescent="0.25">
      <c r="A1715" s="269"/>
      <c r="B1715" s="537" t="s">
        <v>1471</v>
      </c>
      <c r="C1715" s="538" t="s">
        <v>3589</v>
      </c>
      <c r="D1715" s="266" t="s">
        <v>255</v>
      </c>
      <c r="E1715" s="310">
        <v>7323.5</v>
      </c>
      <c r="F1715" s="42" t="s">
        <v>3686</v>
      </c>
      <c r="G1715" s="38">
        <v>7323.5</v>
      </c>
      <c r="H1715" s="322">
        <f t="shared" si="27"/>
        <v>0</v>
      </c>
      <c r="I1715" s="135" t="s">
        <v>21</v>
      </c>
    </row>
    <row r="1716" spans="1:9" ht="15.75" x14ac:dyDescent="0.25">
      <c r="A1716" s="269"/>
      <c r="B1716" s="537" t="s">
        <v>1472</v>
      </c>
      <c r="C1716" s="538" t="s">
        <v>3589</v>
      </c>
      <c r="D1716" s="266" t="s">
        <v>57</v>
      </c>
      <c r="E1716" s="310">
        <v>1400</v>
      </c>
      <c r="F1716" s="63" t="s">
        <v>3687</v>
      </c>
      <c r="G1716" s="38">
        <v>1400</v>
      </c>
      <c r="H1716" s="322">
        <f t="shared" si="27"/>
        <v>0</v>
      </c>
      <c r="I1716" s="135" t="s">
        <v>30</v>
      </c>
    </row>
    <row r="1717" spans="1:9" ht="15.75" x14ac:dyDescent="0.25">
      <c r="A1717" s="269"/>
      <c r="B1717" s="537" t="s">
        <v>1473</v>
      </c>
      <c r="C1717" s="538" t="s">
        <v>3589</v>
      </c>
      <c r="D1717" s="266" t="s">
        <v>130</v>
      </c>
      <c r="E1717" s="310">
        <v>8403</v>
      </c>
      <c r="F1717" s="39">
        <v>41817</v>
      </c>
      <c r="G1717" s="38">
        <v>8403</v>
      </c>
      <c r="H1717" s="322">
        <f t="shared" si="27"/>
        <v>0</v>
      </c>
      <c r="I1717" s="135" t="s">
        <v>21</v>
      </c>
    </row>
    <row r="1718" spans="1:9" ht="15.75" x14ac:dyDescent="0.25">
      <c r="A1718" s="269"/>
      <c r="B1718" s="537" t="s">
        <v>1474</v>
      </c>
      <c r="C1718" s="538" t="s">
        <v>3589</v>
      </c>
      <c r="D1718" s="266" t="s">
        <v>32</v>
      </c>
      <c r="E1718" s="310">
        <v>6015.5</v>
      </c>
      <c r="F1718" s="39">
        <v>41815</v>
      </c>
      <c r="G1718" s="38">
        <v>6015.5</v>
      </c>
      <c r="H1718" s="322">
        <f t="shared" si="27"/>
        <v>0</v>
      </c>
      <c r="I1718" s="135" t="s">
        <v>30</v>
      </c>
    </row>
    <row r="1719" spans="1:9" ht="15.75" x14ac:dyDescent="0.25">
      <c r="A1719" s="269"/>
      <c r="B1719" s="537" t="s">
        <v>1475</v>
      </c>
      <c r="C1719" s="538" t="s">
        <v>3589</v>
      </c>
      <c r="D1719" s="266" t="s">
        <v>16</v>
      </c>
      <c r="E1719" s="310">
        <v>31978.799999999999</v>
      </c>
      <c r="F1719" s="39">
        <v>41816</v>
      </c>
      <c r="G1719" s="38">
        <v>31978.799999999999</v>
      </c>
      <c r="H1719" s="322">
        <f t="shared" si="27"/>
        <v>0</v>
      </c>
      <c r="I1719" s="135" t="s">
        <v>217</v>
      </c>
    </row>
    <row r="1720" spans="1:9" ht="15.75" x14ac:dyDescent="0.25">
      <c r="A1720" s="269"/>
      <c r="B1720" s="537" t="s">
        <v>1477</v>
      </c>
      <c r="C1720" s="538" t="s">
        <v>3589</v>
      </c>
      <c r="D1720" s="266" t="s">
        <v>22</v>
      </c>
      <c r="E1720" s="310">
        <v>4420.5</v>
      </c>
      <c r="F1720" s="39">
        <v>41814</v>
      </c>
      <c r="G1720" s="38">
        <v>4420.5</v>
      </c>
      <c r="H1720" s="322">
        <f t="shared" si="27"/>
        <v>0</v>
      </c>
      <c r="I1720" s="135"/>
    </row>
    <row r="1721" spans="1:9" ht="15.75" x14ac:dyDescent="0.25">
      <c r="A1721" s="269"/>
      <c r="B1721" s="537" t="s">
        <v>1479</v>
      </c>
      <c r="C1721" s="538" t="s">
        <v>3589</v>
      </c>
      <c r="D1721" s="266" t="s">
        <v>124</v>
      </c>
      <c r="E1721" s="310">
        <v>5309.5</v>
      </c>
      <c r="F1721" s="39">
        <v>41815</v>
      </c>
      <c r="G1721" s="38">
        <v>5309.5</v>
      </c>
      <c r="H1721" s="322">
        <f t="shared" si="27"/>
        <v>0</v>
      </c>
      <c r="I1721" s="135" t="s">
        <v>30</v>
      </c>
    </row>
    <row r="1722" spans="1:9" ht="15.75" x14ac:dyDescent="0.25">
      <c r="A1722" s="269"/>
      <c r="B1722" s="537" t="s">
        <v>1480</v>
      </c>
      <c r="C1722" s="538" t="s">
        <v>3589</v>
      </c>
      <c r="D1722" s="266" t="s">
        <v>188</v>
      </c>
      <c r="E1722" s="310">
        <v>2818.4</v>
      </c>
      <c r="F1722" s="39">
        <v>41820</v>
      </c>
      <c r="G1722" s="38">
        <v>2818.4</v>
      </c>
      <c r="H1722" s="322">
        <f t="shared" si="27"/>
        <v>0</v>
      </c>
      <c r="I1722" s="135" t="s">
        <v>21</v>
      </c>
    </row>
    <row r="1723" spans="1:9" ht="15.75" x14ac:dyDescent="0.25">
      <c r="A1723" s="269"/>
      <c r="B1723" s="537" t="s">
        <v>1481</v>
      </c>
      <c r="C1723" s="538" t="s">
        <v>3589</v>
      </c>
      <c r="D1723" s="266" t="s">
        <v>41</v>
      </c>
      <c r="E1723" s="310">
        <v>10950</v>
      </c>
      <c r="F1723" s="39">
        <v>41815</v>
      </c>
      <c r="G1723" s="38">
        <v>10950</v>
      </c>
      <c r="H1723" s="322">
        <f t="shared" si="27"/>
        <v>0</v>
      </c>
      <c r="I1723" s="135" t="s">
        <v>30</v>
      </c>
    </row>
    <row r="1724" spans="1:9" ht="15.75" x14ac:dyDescent="0.25">
      <c r="A1724" s="269"/>
      <c r="B1724" s="537" t="s">
        <v>1482</v>
      </c>
      <c r="C1724" s="538" t="s">
        <v>3589</v>
      </c>
      <c r="D1724" s="266" t="s">
        <v>188</v>
      </c>
      <c r="E1724" s="310">
        <v>2848.5</v>
      </c>
      <c r="F1724" s="39">
        <v>41817</v>
      </c>
      <c r="G1724" s="38">
        <v>2848.5</v>
      </c>
      <c r="H1724" s="322">
        <f t="shared" si="27"/>
        <v>0</v>
      </c>
      <c r="I1724" s="135" t="s">
        <v>21</v>
      </c>
    </row>
    <row r="1725" spans="1:9" ht="15.75" x14ac:dyDescent="0.25">
      <c r="A1725" s="269"/>
      <c r="B1725" s="537" t="s">
        <v>1483</v>
      </c>
      <c r="C1725" s="538" t="s">
        <v>3589</v>
      </c>
      <c r="D1725" s="266" t="s">
        <v>136</v>
      </c>
      <c r="E1725" s="310">
        <v>1378.5</v>
      </c>
      <c r="F1725" s="39">
        <v>41814</v>
      </c>
      <c r="G1725" s="38">
        <v>1378.5</v>
      </c>
      <c r="H1725" s="322">
        <f t="shared" si="27"/>
        <v>0</v>
      </c>
      <c r="I1725" s="135"/>
    </row>
    <row r="1726" spans="1:9" ht="15.75" x14ac:dyDescent="0.25">
      <c r="A1726" s="269"/>
      <c r="B1726" s="537" t="s">
        <v>1484</v>
      </c>
      <c r="C1726" s="538" t="s">
        <v>3589</v>
      </c>
      <c r="D1726" s="266" t="s">
        <v>147</v>
      </c>
      <c r="E1726" s="310">
        <v>6632</v>
      </c>
      <c r="F1726" s="39">
        <v>41815</v>
      </c>
      <c r="G1726" s="38">
        <v>6632</v>
      </c>
      <c r="H1726" s="322">
        <f t="shared" si="27"/>
        <v>0</v>
      </c>
      <c r="I1726" s="135"/>
    </row>
    <row r="1727" spans="1:9" ht="15.75" x14ac:dyDescent="0.25">
      <c r="A1727" s="269"/>
      <c r="B1727" s="537" t="s">
        <v>1485</v>
      </c>
      <c r="C1727" s="538" t="s">
        <v>3589</v>
      </c>
      <c r="D1727" s="266" t="s">
        <v>36</v>
      </c>
      <c r="E1727" s="310">
        <v>18283.5</v>
      </c>
      <c r="F1727" s="536"/>
      <c r="G1727" s="526"/>
      <c r="H1727" s="322">
        <f t="shared" si="27"/>
        <v>18283.5</v>
      </c>
      <c r="I1727" s="135" t="s">
        <v>12</v>
      </c>
    </row>
    <row r="1728" spans="1:9" ht="15.75" x14ac:dyDescent="0.25">
      <c r="A1728" s="269"/>
      <c r="B1728" s="537" t="s">
        <v>1486</v>
      </c>
      <c r="C1728" s="538" t="s">
        <v>3589</v>
      </c>
      <c r="D1728" s="266" t="s">
        <v>66</v>
      </c>
      <c r="E1728" s="310">
        <v>1666</v>
      </c>
      <c r="F1728" s="39">
        <v>41814</v>
      </c>
      <c r="G1728" s="38">
        <v>1666</v>
      </c>
      <c r="H1728" s="322">
        <f t="shared" si="27"/>
        <v>0</v>
      </c>
      <c r="I1728" s="135" t="s">
        <v>12</v>
      </c>
    </row>
    <row r="1729" spans="1:9" ht="15.75" x14ac:dyDescent="0.25">
      <c r="A1729" s="269"/>
      <c r="B1729" s="537" t="s">
        <v>1487</v>
      </c>
      <c r="C1729" s="538" t="s">
        <v>3589</v>
      </c>
      <c r="D1729" s="266" t="s">
        <v>1622</v>
      </c>
      <c r="E1729" s="310">
        <v>5443</v>
      </c>
      <c r="F1729" s="39">
        <v>41814</v>
      </c>
      <c r="G1729" s="38">
        <v>5443</v>
      </c>
      <c r="H1729" s="322">
        <f t="shared" si="27"/>
        <v>0</v>
      </c>
      <c r="I1729" s="135"/>
    </row>
    <row r="1730" spans="1:9" ht="15.75" x14ac:dyDescent="0.25">
      <c r="A1730" s="269"/>
      <c r="B1730" s="537" t="s">
        <v>1489</v>
      </c>
      <c r="C1730" s="538" t="s">
        <v>3589</v>
      </c>
      <c r="D1730" s="266" t="s">
        <v>133</v>
      </c>
      <c r="E1730" s="310">
        <v>34376</v>
      </c>
      <c r="F1730" s="39">
        <v>41814</v>
      </c>
      <c r="G1730" s="38">
        <v>34376</v>
      </c>
      <c r="H1730" s="322">
        <f t="shared" si="27"/>
        <v>0</v>
      </c>
      <c r="I1730" s="135"/>
    </row>
    <row r="1731" spans="1:9" ht="15.75" x14ac:dyDescent="0.25">
      <c r="A1731" s="269"/>
      <c r="B1731" s="537" t="s">
        <v>1491</v>
      </c>
      <c r="C1731" s="538" t="s">
        <v>3589</v>
      </c>
      <c r="D1731" s="266" t="s">
        <v>304</v>
      </c>
      <c r="E1731" s="310">
        <v>21698</v>
      </c>
      <c r="F1731" s="39">
        <v>41815</v>
      </c>
      <c r="G1731" s="38">
        <v>21698</v>
      </c>
      <c r="H1731" s="322">
        <f t="shared" si="27"/>
        <v>0</v>
      </c>
      <c r="I1731" s="135"/>
    </row>
    <row r="1732" spans="1:9" ht="15.75" x14ac:dyDescent="0.25">
      <c r="A1732" s="269"/>
      <c r="B1732" s="537" t="s">
        <v>1492</v>
      </c>
      <c r="C1732" s="538" t="s">
        <v>3589</v>
      </c>
      <c r="D1732" s="266" t="s">
        <v>64</v>
      </c>
      <c r="E1732" s="310">
        <v>1590.5</v>
      </c>
      <c r="F1732" s="39">
        <v>41814</v>
      </c>
      <c r="G1732" s="38">
        <v>1590.5</v>
      </c>
      <c r="H1732" s="322">
        <f t="shared" si="27"/>
        <v>0</v>
      </c>
      <c r="I1732" s="135" t="s">
        <v>217</v>
      </c>
    </row>
    <row r="1733" spans="1:9" ht="15.75" x14ac:dyDescent="0.25">
      <c r="A1733" s="269"/>
      <c r="B1733" s="537" t="s">
        <v>1493</v>
      </c>
      <c r="C1733" s="538" t="s">
        <v>3589</v>
      </c>
      <c r="D1733" s="266" t="s">
        <v>68</v>
      </c>
      <c r="E1733" s="310">
        <v>100</v>
      </c>
      <c r="F1733" s="39">
        <v>41814</v>
      </c>
      <c r="G1733" s="38">
        <v>100</v>
      </c>
      <c r="H1733" s="322">
        <f t="shared" si="27"/>
        <v>0</v>
      </c>
      <c r="I1733" s="135" t="s">
        <v>217</v>
      </c>
    </row>
    <row r="1734" spans="1:9" ht="15.75" x14ac:dyDescent="0.25">
      <c r="A1734" s="269"/>
      <c r="B1734" s="537" t="s">
        <v>1494</v>
      </c>
      <c r="C1734" s="538" t="s">
        <v>3589</v>
      </c>
      <c r="D1734" s="266" t="s">
        <v>51</v>
      </c>
      <c r="E1734" s="310">
        <v>1064</v>
      </c>
      <c r="F1734" s="39">
        <v>41814</v>
      </c>
      <c r="G1734" s="38">
        <v>1064</v>
      </c>
      <c r="H1734" s="322">
        <f t="shared" si="27"/>
        <v>0</v>
      </c>
      <c r="I1734" s="135"/>
    </row>
    <row r="1735" spans="1:9" ht="15.75" x14ac:dyDescent="0.25">
      <c r="A1735" s="269"/>
      <c r="B1735" s="537" t="s">
        <v>1495</v>
      </c>
      <c r="C1735" s="538" t="s">
        <v>3589</v>
      </c>
      <c r="D1735" s="266" t="s">
        <v>215</v>
      </c>
      <c r="E1735" s="310">
        <v>5611.24</v>
      </c>
      <c r="F1735" s="39">
        <v>41814</v>
      </c>
      <c r="G1735" s="38">
        <v>5611.24</v>
      </c>
      <c r="H1735" s="322">
        <f t="shared" ref="H1735:H1798" si="28">E1735-G1735</f>
        <v>0</v>
      </c>
      <c r="I1735" s="135"/>
    </row>
    <row r="1736" spans="1:9" ht="15.75" x14ac:dyDescent="0.25">
      <c r="A1736" s="269">
        <v>41815</v>
      </c>
      <c r="B1736" s="537" t="s">
        <v>1496</v>
      </c>
      <c r="C1736" s="538" t="s">
        <v>3589</v>
      </c>
      <c r="D1736" s="266" t="s">
        <v>257</v>
      </c>
      <c r="E1736" s="310">
        <v>6470</v>
      </c>
      <c r="F1736" s="39">
        <v>41815</v>
      </c>
      <c r="G1736" s="38">
        <v>6470</v>
      </c>
      <c r="H1736" s="322">
        <f t="shared" si="28"/>
        <v>0</v>
      </c>
      <c r="I1736" s="135" t="s">
        <v>65</v>
      </c>
    </row>
    <row r="1737" spans="1:9" ht="15.75" x14ac:dyDescent="0.25">
      <c r="A1737" s="269"/>
      <c r="B1737" s="537" t="s">
        <v>1497</v>
      </c>
      <c r="C1737" s="538" t="s">
        <v>3589</v>
      </c>
      <c r="D1737" s="266" t="s">
        <v>233</v>
      </c>
      <c r="E1737" s="310">
        <v>1586</v>
      </c>
      <c r="F1737" s="39">
        <v>41815</v>
      </c>
      <c r="G1737" s="38">
        <v>1586</v>
      </c>
      <c r="H1737" s="322">
        <f t="shared" si="28"/>
        <v>0</v>
      </c>
      <c r="I1737" s="135" t="s">
        <v>65</v>
      </c>
    </row>
    <row r="1738" spans="1:9" ht="15.75" x14ac:dyDescent="0.25">
      <c r="A1738" s="269"/>
      <c r="B1738" s="537" t="s">
        <v>1499</v>
      </c>
      <c r="C1738" s="538" t="s">
        <v>3589</v>
      </c>
      <c r="D1738" s="266" t="s">
        <v>691</v>
      </c>
      <c r="E1738" s="310">
        <v>10394</v>
      </c>
      <c r="F1738" s="39">
        <v>41815</v>
      </c>
      <c r="G1738" s="38">
        <v>10394</v>
      </c>
      <c r="H1738" s="322">
        <f t="shared" si="28"/>
        <v>0</v>
      </c>
      <c r="I1738" s="135" t="s">
        <v>65</v>
      </c>
    </row>
    <row r="1739" spans="1:9" ht="15.75" x14ac:dyDescent="0.25">
      <c r="A1739" s="269"/>
      <c r="B1739" s="537" t="s">
        <v>1501</v>
      </c>
      <c r="C1739" s="538" t="s">
        <v>3589</v>
      </c>
      <c r="D1739" s="266" t="s">
        <v>2724</v>
      </c>
      <c r="E1739" s="310">
        <v>456.5</v>
      </c>
      <c r="F1739" s="39">
        <v>41815</v>
      </c>
      <c r="G1739" s="38">
        <v>456.5</v>
      </c>
      <c r="H1739" s="322">
        <f t="shared" si="28"/>
        <v>0</v>
      </c>
      <c r="I1739" s="135" t="s">
        <v>65</v>
      </c>
    </row>
    <row r="1740" spans="1:9" ht="15.75" x14ac:dyDescent="0.25">
      <c r="A1740" s="269"/>
      <c r="B1740" s="537" t="s">
        <v>1502</v>
      </c>
      <c r="C1740" s="538" t="s">
        <v>3589</v>
      </c>
      <c r="D1740" s="266" t="s">
        <v>193</v>
      </c>
      <c r="E1740" s="310">
        <v>4583</v>
      </c>
      <c r="F1740" s="39">
        <v>41815</v>
      </c>
      <c r="G1740" s="38">
        <v>4583</v>
      </c>
      <c r="H1740" s="322">
        <f t="shared" si="28"/>
        <v>0</v>
      </c>
      <c r="I1740" s="135" t="s">
        <v>65</v>
      </c>
    </row>
    <row r="1741" spans="1:9" ht="15.75" x14ac:dyDescent="0.25">
      <c r="A1741" s="269"/>
      <c r="B1741" s="537" t="s">
        <v>1503</v>
      </c>
      <c r="C1741" s="538" t="s">
        <v>3589</v>
      </c>
      <c r="D1741" s="266" t="s">
        <v>3622</v>
      </c>
      <c r="E1741" s="310">
        <v>8024.2</v>
      </c>
      <c r="F1741" s="39">
        <v>41815</v>
      </c>
      <c r="G1741" s="38">
        <v>8024.2</v>
      </c>
      <c r="H1741" s="322">
        <f t="shared" si="28"/>
        <v>0</v>
      </c>
      <c r="I1741" s="135" t="s">
        <v>65</v>
      </c>
    </row>
    <row r="1742" spans="1:9" ht="15.75" x14ac:dyDescent="0.25">
      <c r="A1742" s="269"/>
      <c r="B1742" s="537" t="s">
        <v>1506</v>
      </c>
      <c r="C1742" s="538" t="s">
        <v>3589</v>
      </c>
      <c r="D1742" s="266" t="s">
        <v>257</v>
      </c>
      <c r="E1742" s="310">
        <v>9932.2000000000007</v>
      </c>
      <c r="F1742" s="39">
        <v>41815</v>
      </c>
      <c r="G1742" s="38">
        <v>9932.2000000000007</v>
      </c>
      <c r="H1742" s="322">
        <f t="shared" si="28"/>
        <v>0</v>
      </c>
      <c r="I1742" s="135" t="s">
        <v>65</v>
      </c>
    </row>
    <row r="1743" spans="1:9" ht="15.75" x14ac:dyDescent="0.25">
      <c r="A1743" s="269"/>
      <c r="B1743" s="537" t="s">
        <v>1507</v>
      </c>
      <c r="C1743" s="538" t="s">
        <v>3589</v>
      </c>
      <c r="D1743" s="266" t="s">
        <v>78</v>
      </c>
      <c r="E1743" s="310">
        <v>3371</v>
      </c>
      <c r="F1743" s="39">
        <v>41815</v>
      </c>
      <c r="G1743" s="38">
        <v>3371</v>
      </c>
      <c r="H1743" s="322">
        <f t="shared" si="28"/>
        <v>0</v>
      </c>
      <c r="I1743" s="135" t="s">
        <v>65</v>
      </c>
    </row>
    <row r="1744" spans="1:9" ht="15.75" x14ac:dyDescent="0.25">
      <c r="A1744" s="269"/>
      <c r="B1744" s="537" t="s">
        <v>1508</v>
      </c>
      <c r="C1744" s="538" t="s">
        <v>3589</v>
      </c>
      <c r="D1744" s="266" t="s">
        <v>54</v>
      </c>
      <c r="E1744" s="310">
        <v>7040.5</v>
      </c>
      <c r="F1744" s="39">
        <v>41815</v>
      </c>
      <c r="G1744" s="38">
        <v>7040.5</v>
      </c>
      <c r="H1744" s="322">
        <f t="shared" si="28"/>
        <v>0</v>
      </c>
      <c r="I1744" s="135" t="s">
        <v>65</v>
      </c>
    </row>
    <row r="1745" spans="1:9" ht="15.75" x14ac:dyDescent="0.25">
      <c r="A1745" s="269"/>
      <c r="B1745" s="537" t="s">
        <v>1509</v>
      </c>
      <c r="C1745" s="538" t="s">
        <v>3589</v>
      </c>
      <c r="D1745" s="266" t="s">
        <v>16</v>
      </c>
      <c r="E1745" s="310">
        <v>49491</v>
      </c>
      <c r="F1745" s="42">
        <v>41844</v>
      </c>
      <c r="G1745" s="44">
        <v>49491</v>
      </c>
      <c r="H1745" s="322">
        <f t="shared" si="28"/>
        <v>0</v>
      </c>
      <c r="I1745" s="135" t="s">
        <v>21</v>
      </c>
    </row>
    <row r="1746" spans="1:9" ht="15.75" x14ac:dyDescent="0.25">
      <c r="A1746" s="269"/>
      <c r="B1746" s="537" t="s">
        <v>1510</v>
      </c>
      <c r="C1746" s="538" t="s">
        <v>3589</v>
      </c>
      <c r="D1746" s="266" t="s">
        <v>667</v>
      </c>
      <c r="E1746" s="310">
        <v>9921.6</v>
      </c>
      <c r="F1746" s="39">
        <v>41815</v>
      </c>
      <c r="G1746" s="38">
        <v>9921.6</v>
      </c>
      <c r="H1746" s="322">
        <f t="shared" si="28"/>
        <v>0</v>
      </c>
      <c r="I1746" s="135" t="s">
        <v>12</v>
      </c>
    </row>
    <row r="1747" spans="1:9" ht="15.75" x14ac:dyDescent="0.25">
      <c r="A1747" s="269"/>
      <c r="B1747" s="537" t="s">
        <v>1512</v>
      </c>
      <c r="C1747" s="538" t="s">
        <v>3589</v>
      </c>
      <c r="D1747" s="266" t="s">
        <v>478</v>
      </c>
      <c r="E1747" s="310">
        <v>10164</v>
      </c>
      <c r="F1747" s="39">
        <v>41815</v>
      </c>
      <c r="G1747" s="38">
        <v>10164</v>
      </c>
      <c r="H1747" s="322">
        <f t="shared" si="28"/>
        <v>0</v>
      </c>
      <c r="I1747" s="135" t="s">
        <v>12</v>
      </c>
    </row>
    <row r="1748" spans="1:9" ht="15.75" x14ac:dyDescent="0.25">
      <c r="A1748" s="269"/>
      <c r="B1748" s="537" t="s">
        <v>1513</v>
      </c>
      <c r="C1748" s="538" t="s">
        <v>3589</v>
      </c>
      <c r="D1748" s="266" t="s">
        <v>3136</v>
      </c>
      <c r="E1748" s="310">
        <v>12730</v>
      </c>
      <c r="F1748" s="39">
        <v>41816</v>
      </c>
      <c r="G1748" s="38">
        <v>12730</v>
      </c>
      <c r="H1748" s="322">
        <f t="shared" si="28"/>
        <v>0</v>
      </c>
      <c r="I1748" s="135" t="s">
        <v>21</v>
      </c>
    </row>
    <row r="1749" spans="1:9" ht="15.75" x14ac:dyDescent="0.25">
      <c r="A1749" s="269"/>
      <c r="B1749" s="537" t="s">
        <v>1515</v>
      </c>
      <c r="C1749" s="538" t="s">
        <v>3589</v>
      </c>
      <c r="D1749" s="266" t="s">
        <v>3155</v>
      </c>
      <c r="E1749" s="310">
        <v>2510.1999999999998</v>
      </c>
      <c r="F1749" s="42" t="s">
        <v>3729</v>
      </c>
      <c r="G1749" s="38">
        <v>2510.1999999999998</v>
      </c>
      <c r="H1749" s="322">
        <f t="shared" si="28"/>
        <v>0</v>
      </c>
      <c r="I1749" s="135"/>
    </row>
    <row r="1750" spans="1:9" ht="15.75" x14ac:dyDescent="0.25">
      <c r="A1750" s="269"/>
      <c r="B1750" s="537" t="s">
        <v>1517</v>
      </c>
      <c r="C1750" s="538" t="s">
        <v>3589</v>
      </c>
      <c r="D1750" s="266" t="s">
        <v>14</v>
      </c>
      <c r="E1750" s="310">
        <v>9480</v>
      </c>
      <c r="F1750" s="39">
        <v>41815</v>
      </c>
      <c r="G1750" s="38">
        <v>9480</v>
      </c>
      <c r="H1750" s="322">
        <f t="shared" si="28"/>
        <v>0</v>
      </c>
      <c r="I1750" s="135" t="s">
        <v>217</v>
      </c>
    </row>
    <row r="1751" spans="1:9" ht="15.75" x14ac:dyDescent="0.25">
      <c r="A1751" s="269"/>
      <c r="B1751" s="537" t="s">
        <v>1518</v>
      </c>
      <c r="C1751" s="538" t="s">
        <v>3589</v>
      </c>
      <c r="D1751" s="266" t="s">
        <v>269</v>
      </c>
      <c r="E1751" s="310">
        <v>3863</v>
      </c>
      <c r="F1751" s="39">
        <v>41815</v>
      </c>
      <c r="G1751" s="38">
        <v>3863</v>
      </c>
      <c r="H1751" s="322">
        <f t="shared" si="28"/>
        <v>0</v>
      </c>
      <c r="I1751" s="135"/>
    </row>
    <row r="1752" spans="1:9" ht="15.75" x14ac:dyDescent="0.25">
      <c r="A1752" s="269"/>
      <c r="B1752" s="537" t="s">
        <v>1520</v>
      </c>
      <c r="C1752" s="538" t="s">
        <v>3589</v>
      </c>
      <c r="D1752" s="266" t="s">
        <v>650</v>
      </c>
      <c r="E1752" s="310">
        <v>3677</v>
      </c>
      <c r="F1752" s="39" t="s">
        <v>3688</v>
      </c>
      <c r="G1752" s="38">
        <v>3677</v>
      </c>
      <c r="H1752" s="322">
        <f t="shared" si="28"/>
        <v>0</v>
      </c>
      <c r="I1752" s="135"/>
    </row>
    <row r="1753" spans="1:9" ht="15.75" x14ac:dyDescent="0.25">
      <c r="A1753" s="269"/>
      <c r="B1753" s="537" t="s">
        <v>1522</v>
      </c>
      <c r="C1753" s="538" t="s">
        <v>3589</v>
      </c>
      <c r="D1753" s="266" t="s">
        <v>36</v>
      </c>
      <c r="E1753" s="310">
        <v>23537</v>
      </c>
      <c r="F1753" s="39">
        <v>41815</v>
      </c>
      <c r="G1753" s="38">
        <v>23537</v>
      </c>
      <c r="H1753" s="322">
        <f t="shared" si="28"/>
        <v>0</v>
      </c>
      <c r="I1753" s="135"/>
    </row>
    <row r="1754" spans="1:9" ht="15.75" x14ac:dyDescent="0.25">
      <c r="A1754" s="269"/>
      <c r="B1754" s="537" t="s">
        <v>1523</v>
      </c>
      <c r="C1754" s="538" t="s">
        <v>3589</v>
      </c>
      <c r="D1754" s="266" t="s">
        <v>3642</v>
      </c>
      <c r="E1754" s="310">
        <v>2303.5</v>
      </c>
      <c r="F1754" s="39">
        <v>41815</v>
      </c>
      <c r="G1754" s="38">
        <v>2303.5</v>
      </c>
      <c r="H1754" s="322">
        <f t="shared" si="28"/>
        <v>0</v>
      </c>
      <c r="I1754" s="135" t="s">
        <v>65</v>
      </c>
    </row>
    <row r="1755" spans="1:9" ht="15.75" x14ac:dyDescent="0.25">
      <c r="A1755" s="269"/>
      <c r="B1755" s="537" t="s">
        <v>1524</v>
      </c>
      <c r="C1755" s="538" t="s">
        <v>3589</v>
      </c>
      <c r="D1755" s="266" t="s">
        <v>36</v>
      </c>
      <c r="E1755" s="310">
        <v>319</v>
      </c>
      <c r="F1755" s="39">
        <v>41815</v>
      </c>
      <c r="G1755" s="38">
        <v>319</v>
      </c>
      <c r="H1755" s="322">
        <f t="shared" si="28"/>
        <v>0</v>
      </c>
      <c r="I1755" s="135"/>
    </row>
    <row r="1756" spans="1:9" ht="15.75" x14ac:dyDescent="0.25">
      <c r="A1756" s="269"/>
      <c r="B1756" s="537" t="s">
        <v>1525</v>
      </c>
      <c r="C1756" s="538" t="s">
        <v>3589</v>
      </c>
      <c r="D1756" s="266" t="s">
        <v>11</v>
      </c>
      <c r="E1756" s="310">
        <v>51178</v>
      </c>
      <c r="F1756" s="536"/>
      <c r="G1756" s="526"/>
      <c r="H1756" s="322">
        <f t="shared" si="28"/>
        <v>51178</v>
      </c>
      <c r="I1756" s="135" t="s">
        <v>65</v>
      </c>
    </row>
    <row r="1757" spans="1:9" ht="15.75" x14ac:dyDescent="0.25">
      <c r="A1757" s="269"/>
      <c r="B1757" s="537" t="s">
        <v>1526</v>
      </c>
      <c r="C1757" s="538" t="s">
        <v>3589</v>
      </c>
      <c r="D1757" s="266" t="s">
        <v>509</v>
      </c>
      <c r="E1757" s="310">
        <v>546</v>
      </c>
      <c r="F1757" s="39">
        <v>41815</v>
      </c>
      <c r="G1757" s="38">
        <v>546</v>
      </c>
      <c r="H1757" s="322">
        <f t="shared" si="28"/>
        <v>0</v>
      </c>
      <c r="I1757" s="135"/>
    </row>
    <row r="1758" spans="1:9" ht="15.75" x14ac:dyDescent="0.25">
      <c r="A1758" s="269"/>
      <c r="B1758" s="537" t="s">
        <v>1528</v>
      </c>
      <c r="C1758" s="538" t="s">
        <v>3589</v>
      </c>
      <c r="D1758" s="266" t="s">
        <v>16</v>
      </c>
      <c r="E1758" s="310">
        <v>416455</v>
      </c>
      <c r="F1758" s="42">
        <v>41844</v>
      </c>
      <c r="G1758" s="44">
        <v>416455</v>
      </c>
      <c r="H1758" s="322">
        <f t="shared" si="28"/>
        <v>0</v>
      </c>
      <c r="I1758" s="135"/>
    </row>
    <row r="1759" spans="1:9" ht="15.75" x14ac:dyDescent="0.25">
      <c r="A1759" s="269"/>
      <c r="B1759" s="537" t="s">
        <v>1532</v>
      </c>
      <c r="C1759" s="538" t="s">
        <v>3589</v>
      </c>
      <c r="D1759" s="266" t="s">
        <v>260</v>
      </c>
      <c r="E1759" s="310">
        <v>1860</v>
      </c>
      <c r="F1759" s="39">
        <v>41815</v>
      </c>
      <c r="G1759" s="38">
        <v>1860</v>
      </c>
      <c r="H1759" s="322">
        <f t="shared" si="28"/>
        <v>0</v>
      </c>
      <c r="I1759" s="135" t="s">
        <v>217</v>
      </c>
    </row>
    <row r="1760" spans="1:9" ht="15.75" x14ac:dyDescent="0.25">
      <c r="A1760" s="269"/>
      <c r="B1760" s="537" t="s">
        <v>1533</v>
      </c>
      <c r="C1760" s="538" t="s">
        <v>3589</v>
      </c>
      <c r="D1760" s="266" t="s">
        <v>180</v>
      </c>
      <c r="E1760" s="310">
        <v>11819</v>
      </c>
      <c r="F1760" s="42">
        <v>41825</v>
      </c>
      <c r="G1760" s="44">
        <v>11819</v>
      </c>
      <c r="H1760" s="322">
        <f t="shared" si="28"/>
        <v>0</v>
      </c>
      <c r="I1760" s="135" t="s">
        <v>65</v>
      </c>
    </row>
    <row r="1761" spans="1:9" ht="15.75" x14ac:dyDescent="0.25">
      <c r="A1761" s="269"/>
      <c r="B1761" s="537" t="s">
        <v>1534</v>
      </c>
      <c r="C1761" s="538" t="s">
        <v>3589</v>
      </c>
      <c r="D1761" s="266" t="s">
        <v>123</v>
      </c>
      <c r="E1761" s="310">
        <v>2193</v>
      </c>
      <c r="F1761" s="39">
        <v>41815</v>
      </c>
      <c r="G1761" s="38">
        <v>2193</v>
      </c>
      <c r="H1761" s="322">
        <f t="shared" si="28"/>
        <v>0</v>
      </c>
      <c r="I1761" s="135"/>
    </row>
    <row r="1762" spans="1:9" ht="15.75" x14ac:dyDescent="0.25">
      <c r="A1762" s="269"/>
      <c r="B1762" s="537" t="s">
        <v>1535</v>
      </c>
      <c r="C1762" s="538" t="s">
        <v>3589</v>
      </c>
      <c r="D1762" s="266" t="s">
        <v>163</v>
      </c>
      <c r="E1762" s="310">
        <v>2864</v>
      </c>
      <c r="F1762" s="39">
        <v>41815</v>
      </c>
      <c r="G1762" s="38">
        <v>2864</v>
      </c>
      <c r="H1762" s="322">
        <f t="shared" si="28"/>
        <v>0</v>
      </c>
      <c r="I1762" s="135"/>
    </row>
    <row r="1763" spans="1:9" ht="15.75" x14ac:dyDescent="0.25">
      <c r="A1763" s="269"/>
      <c r="B1763" s="537" t="s">
        <v>1536</v>
      </c>
      <c r="C1763" s="538" t="s">
        <v>3589</v>
      </c>
      <c r="D1763" s="266" t="s">
        <v>8</v>
      </c>
      <c r="E1763" s="310">
        <v>720</v>
      </c>
      <c r="F1763" s="39">
        <v>41815</v>
      </c>
      <c r="G1763" s="38">
        <v>720</v>
      </c>
      <c r="H1763" s="322">
        <f t="shared" si="28"/>
        <v>0</v>
      </c>
      <c r="I1763" s="135"/>
    </row>
    <row r="1764" spans="1:9" ht="15.75" x14ac:dyDescent="0.25">
      <c r="A1764" s="269"/>
      <c r="B1764" s="537" t="s">
        <v>1537</v>
      </c>
      <c r="C1764" s="538" t="s">
        <v>3589</v>
      </c>
      <c r="D1764" s="266" t="s">
        <v>55</v>
      </c>
      <c r="E1764" s="310">
        <v>6898</v>
      </c>
      <c r="F1764" s="39">
        <v>41815</v>
      </c>
      <c r="G1764" s="38">
        <v>6898</v>
      </c>
      <c r="H1764" s="322">
        <f t="shared" si="28"/>
        <v>0</v>
      </c>
      <c r="I1764" s="135"/>
    </row>
    <row r="1765" spans="1:9" ht="15.75" x14ac:dyDescent="0.25">
      <c r="A1765" s="269"/>
      <c r="B1765" s="537" t="s">
        <v>1538</v>
      </c>
      <c r="C1765" s="538" t="s">
        <v>3589</v>
      </c>
      <c r="D1765" s="266" t="s">
        <v>8</v>
      </c>
      <c r="E1765" s="310">
        <v>1587</v>
      </c>
      <c r="F1765" s="39">
        <v>41815</v>
      </c>
      <c r="G1765" s="38">
        <v>1587</v>
      </c>
      <c r="H1765" s="322">
        <f t="shared" si="28"/>
        <v>0</v>
      </c>
      <c r="I1765" s="135"/>
    </row>
    <row r="1766" spans="1:9" ht="15.75" x14ac:dyDescent="0.25">
      <c r="A1766" s="269"/>
      <c r="B1766" s="537" t="s">
        <v>1539</v>
      </c>
      <c r="C1766" s="538" t="s">
        <v>3589</v>
      </c>
      <c r="D1766" s="266" t="s">
        <v>34</v>
      </c>
      <c r="E1766" s="310">
        <v>2417</v>
      </c>
      <c r="F1766" s="39">
        <v>41816</v>
      </c>
      <c r="G1766" s="38">
        <v>2417</v>
      </c>
      <c r="H1766" s="322">
        <f t="shared" si="28"/>
        <v>0</v>
      </c>
      <c r="I1766" s="135" t="s">
        <v>30</v>
      </c>
    </row>
    <row r="1767" spans="1:9" ht="15.75" x14ac:dyDescent="0.25">
      <c r="A1767" s="269"/>
      <c r="B1767" s="537" t="s">
        <v>1541</v>
      </c>
      <c r="C1767" s="538" t="s">
        <v>3589</v>
      </c>
      <c r="D1767" s="266" t="s">
        <v>57</v>
      </c>
      <c r="E1767" s="310">
        <v>960</v>
      </c>
      <c r="F1767" s="39">
        <v>41816</v>
      </c>
      <c r="G1767" s="38">
        <v>960</v>
      </c>
      <c r="H1767" s="322">
        <f t="shared" si="28"/>
        <v>0</v>
      </c>
      <c r="I1767" s="135" t="s">
        <v>30</v>
      </c>
    </row>
    <row r="1768" spans="1:9" ht="15.75" x14ac:dyDescent="0.25">
      <c r="A1768" s="269"/>
      <c r="B1768" s="537" t="s">
        <v>1542</v>
      </c>
      <c r="C1768" s="538" t="s">
        <v>3589</v>
      </c>
      <c r="D1768" s="266" t="s">
        <v>108</v>
      </c>
      <c r="E1768" s="310">
        <v>11925.5</v>
      </c>
      <c r="F1768" s="39">
        <v>41816</v>
      </c>
      <c r="G1768" s="38">
        <v>11925.5</v>
      </c>
      <c r="H1768" s="322">
        <f t="shared" si="28"/>
        <v>0</v>
      </c>
      <c r="I1768" s="135" t="s">
        <v>30</v>
      </c>
    </row>
    <row r="1769" spans="1:9" ht="15.75" x14ac:dyDescent="0.25">
      <c r="A1769" s="269"/>
      <c r="B1769" s="537" t="s">
        <v>1543</v>
      </c>
      <c r="C1769" s="538" t="s">
        <v>3589</v>
      </c>
      <c r="D1769" s="266" t="s">
        <v>3689</v>
      </c>
      <c r="E1769" s="310">
        <v>10574</v>
      </c>
      <c r="F1769" s="39">
        <v>41816</v>
      </c>
      <c r="G1769" s="38">
        <v>10574</v>
      </c>
      <c r="H1769" s="322">
        <f t="shared" si="28"/>
        <v>0</v>
      </c>
      <c r="I1769" s="135" t="s">
        <v>30</v>
      </c>
    </row>
    <row r="1770" spans="1:9" ht="15.75" x14ac:dyDescent="0.25">
      <c r="A1770" s="269"/>
      <c r="B1770" s="537" t="s">
        <v>1544</v>
      </c>
      <c r="C1770" s="538" t="s">
        <v>3589</v>
      </c>
      <c r="D1770" s="266" t="s">
        <v>47</v>
      </c>
      <c r="E1770" s="310">
        <v>40</v>
      </c>
      <c r="F1770" s="39">
        <v>41816</v>
      </c>
      <c r="G1770" s="38">
        <v>40</v>
      </c>
      <c r="H1770" s="322">
        <f t="shared" si="28"/>
        <v>0</v>
      </c>
      <c r="I1770" s="135" t="s">
        <v>30</v>
      </c>
    </row>
    <row r="1771" spans="1:9" ht="15.75" x14ac:dyDescent="0.25">
      <c r="A1771" s="269"/>
      <c r="B1771" s="537" t="s">
        <v>1545</v>
      </c>
      <c r="C1771" s="538" t="s">
        <v>3589</v>
      </c>
      <c r="D1771" s="266" t="s">
        <v>509</v>
      </c>
      <c r="E1771" s="310">
        <v>1440</v>
      </c>
      <c r="F1771" s="39">
        <v>41815</v>
      </c>
      <c r="G1771" s="38">
        <v>1440</v>
      </c>
      <c r="H1771" s="322">
        <f t="shared" si="28"/>
        <v>0</v>
      </c>
      <c r="I1771" s="135"/>
    </row>
    <row r="1772" spans="1:9" ht="15.75" x14ac:dyDescent="0.25">
      <c r="A1772" s="269"/>
      <c r="B1772" s="537" t="s">
        <v>1546</v>
      </c>
      <c r="C1772" s="538" t="s">
        <v>3589</v>
      </c>
      <c r="D1772" s="266" t="s">
        <v>62</v>
      </c>
      <c r="E1772" s="310">
        <v>20301</v>
      </c>
      <c r="F1772" s="42" t="s">
        <v>3683</v>
      </c>
      <c r="G1772" s="38">
        <v>20301</v>
      </c>
      <c r="H1772" s="322">
        <f t="shared" si="28"/>
        <v>0</v>
      </c>
      <c r="I1772" s="135"/>
    </row>
    <row r="1773" spans="1:9" ht="15.75" x14ac:dyDescent="0.25">
      <c r="A1773" s="269"/>
      <c r="B1773" s="537" t="s">
        <v>1547</v>
      </c>
      <c r="C1773" s="538" t="s">
        <v>3589</v>
      </c>
      <c r="D1773" s="266" t="s">
        <v>3136</v>
      </c>
      <c r="E1773" s="310">
        <v>1965</v>
      </c>
      <c r="F1773" s="39">
        <v>41816</v>
      </c>
      <c r="G1773" s="38">
        <v>1965</v>
      </c>
      <c r="H1773" s="322">
        <f t="shared" si="28"/>
        <v>0</v>
      </c>
      <c r="I1773" s="135" t="s">
        <v>30</v>
      </c>
    </row>
    <row r="1774" spans="1:9" ht="15.75" x14ac:dyDescent="0.25">
      <c r="A1774" s="269"/>
      <c r="B1774" s="537" t="s">
        <v>1548</v>
      </c>
      <c r="C1774" s="538" t="s">
        <v>3589</v>
      </c>
      <c r="D1774" s="266" t="s">
        <v>136</v>
      </c>
      <c r="E1774" s="310">
        <v>933</v>
      </c>
      <c r="F1774" s="39">
        <v>41815</v>
      </c>
      <c r="G1774" s="38">
        <v>933</v>
      </c>
      <c r="H1774" s="322">
        <f t="shared" si="28"/>
        <v>0</v>
      </c>
      <c r="I1774" s="135"/>
    </row>
    <row r="1775" spans="1:9" ht="15.75" x14ac:dyDescent="0.25">
      <c r="A1775" s="263"/>
      <c r="B1775" s="537" t="s">
        <v>1549</v>
      </c>
      <c r="C1775" s="538" t="s">
        <v>3589</v>
      </c>
      <c r="D1775" s="266" t="s">
        <v>32</v>
      </c>
      <c r="E1775" s="310">
        <v>6979</v>
      </c>
      <c r="F1775" s="39">
        <v>41816</v>
      </c>
      <c r="G1775" s="38">
        <v>6979</v>
      </c>
      <c r="H1775" s="322">
        <f t="shared" si="28"/>
        <v>0</v>
      </c>
      <c r="I1775" s="135" t="s">
        <v>30</v>
      </c>
    </row>
    <row r="1776" spans="1:9" ht="15.75" x14ac:dyDescent="0.25">
      <c r="A1776" s="269"/>
      <c r="B1776" s="537" t="s">
        <v>1550</v>
      </c>
      <c r="C1776" s="538" t="s">
        <v>3589</v>
      </c>
      <c r="D1776" s="266" t="s">
        <v>338</v>
      </c>
      <c r="E1776" s="310">
        <v>323</v>
      </c>
      <c r="F1776" s="39">
        <v>41816</v>
      </c>
      <c r="G1776" s="38">
        <v>323</v>
      </c>
      <c r="H1776" s="322">
        <f t="shared" si="28"/>
        <v>0</v>
      </c>
      <c r="I1776" s="135" t="s">
        <v>30</v>
      </c>
    </row>
    <row r="1777" spans="1:9" ht="15.75" x14ac:dyDescent="0.25">
      <c r="A1777" s="269"/>
      <c r="B1777" s="537" t="s">
        <v>1552</v>
      </c>
      <c r="C1777" s="538" t="s">
        <v>3589</v>
      </c>
      <c r="D1777" s="266" t="s">
        <v>188</v>
      </c>
      <c r="E1777" s="310">
        <v>5432</v>
      </c>
      <c r="F1777" s="39">
        <v>41820</v>
      </c>
      <c r="G1777" s="38">
        <v>5432</v>
      </c>
      <c r="H1777" s="322">
        <f t="shared" si="28"/>
        <v>0</v>
      </c>
      <c r="I1777" s="135" t="s">
        <v>21</v>
      </c>
    </row>
    <row r="1778" spans="1:9" ht="15.75" x14ac:dyDescent="0.25">
      <c r="A1778" s="269"/>
      <c r="B1778" s="537" t="s">
        <v>1553</v>
      </c>
      <c r="C1778" s="538" t="s">
        <v>3589</v>
      </c>
      <c r="D1778" s="266" t="s">
        <v>130</v>
      </c>
      <c r="E1778" s="310">
        <v>3966</v>
      </c>
      <c r="F1778" s="39">
        <v>41816</v>
      </c>
      <c r="G1778" s="38">
        <v>3966</v>
      </c>
      <c r="H1778" s="322">
        <f t="shared" si="28"/>
        <v>0</v>
      </c>
      <c r="I1778" s="135" t="s">
        <v>21</v>
      </c>
    </row>
    <row r="1779" spans="1:9" ht="15.75" x14ac:dyDescent="0.25">
      <c r="A1779" s="269"/>
      <c r="B1779" s="537" t="s">
        <v>1554</v>
      </c>
      <c r="C1779" s="538" t="s">
        <v>3589</v>
      </c>
      <c r="D1779" s="266" t="s">
        <v>8</v>
      </c>
      <c r="E1779" s="310">
        <v>2030</v>
      </c>
      <c r="F1779" s="39">
        <v>41815</v>
      </c>
      <c r="G1779" s="38">
        <v>2030</v>
      </c>
      <c r="H1779" s="322">
        <f t="shared" si="28"/>
        <v>0</v>
      </c>
      <c r="I1779" s="135"/>
    </row>
    <row r="1780" spans="1:9" ht="15.75" x14ac:dyDescent="0.25">
      <c r="A1780" s="269"/>
      <c r="B1780" s="537" t="s">
        <v>1556</v>
      </c>
      <c r="C1780" s="538" t="s">
        <v>3589</v>
      </c>
      <c r="D1780" s="266" t="s">
        <v>8</v>
      </c>
      <c r="E1780" s="310">
        <v>152</v>
      </c>
      <c r="F1780" s="39">
        <v>41815</v>
      </c>
      <c r="G1780" s="38">
        <v>152</v>
      </c>
      <c r="H1780" s="322">
        <f t="shared" si="28"/>
        <v>0</v>
      </c>
      <c r="I1780" s="135"/>
    </row>
    <row r="1781" spans="1:9" ht="15.75" x14ac:dyDescent="0.25">
      <c r="A1781" s="269"/>
      <c r="B1781" s="537" t="s">
        <v>1557</v>
      </c>
      <c r="C1781" s="538" t="s">
        <v>3589</v>
      </c>
      <c r="D1781" s="266" t="s">
        <v>189</v>
      </c>
      <c r="E1781" s="310">
        <v>23187</v>
      </c>
      <c r="F1781" s="39">
        <v>41815</v>
      </c>
      <c r="G1781" s="38">
        <v>23187</v>
      </c>
      <c r="H1781" s="322">
        <f t="shared" si="28"/>
        <v>0</v>
      </c>
      <c r="I1781" s="135" t="s">
        <v>217</v>
      </c>
    </row>
    <row r="1782" spans="1:9" ht="15.75" x14ac:dyDescent="0.25">
      <c r="A1782" s="269"/>
      <c r="B1782" s="537" t="s">
        <v>1558</v>
      </c>
      <c r="C1782" s="538" t="s">
        <v>3589</v>
      </c>
      <c r="D1782" s="266" t="s">
        <v>52</v>
      </c>
      <c r="E1782" s="310">
        <v>3450</v>
      </c>
      <c r="F1782" s="39">
        <v>41815</v>
      </c>
      <c r="G1782" s="38">
        <v>3450</v>
      </c>
      <c r="H1782" s="322">
        <f t="shared" si="28"/>
        <v>0</v>
      </c>
      <c r="I1782" s="135" t="s">
        <v>12</v>
      </c>
    </row>
    <row r="1783" spans="1:9" ht="15.75" x14ac:dyDescent="0.25">
      <c r="A1783" s="269"/>
      <c r="B1783" s="537" t="s">
        <v>1559</v>
      </c>
      <c r="C1783" s="538" t="s">
        <v>3589</v>
      </c>
      <c r="D1783" s="266" t="s">
        <v>638</v>
      </c>
      <c r="E1783" s="310">
        <v>2861</v>
      </c>
      <c r="F1783" s="39">
        <v>41815</v>
      </c>
      <c r="G1783" s="38">
        <v>2861</v>
      </c>
      <c r="H1783" s="322">
        <f t="shared" si="28"/>
        <v>0</v>
      </c>
      <c r="I1783" s="135" t="s">
        <v>12</v>
      </c>
    </row>
    <row r="1784" spans="1:9" ht="15.75" x14ac:dyDescent="0.25">
      <c r="A1784" s="269"/>
      <c r="B1784" s="537" t="s">
        <v>1560</v>
      </c>
      <c r="C1784" s="538" t="s">
        <v>3589</v>
      </c>
      <c r="D1784" s="266" t="s">
        <v>312</v>
      </c>
      <c r="E1784" s="310">
        <v>9928.5</v>
      </c>
      <c r="F1784" s="39">
        <v>41815</v>
      </c>
      <c r="G1784" s="38">
        <v>9928.5</v>
      </c>
      <c r="H1784" s="322">
        <f t="shared" si="28"/>
        <v>0</v>
      </c>
      <c r="I1784" s="135" t="s">
        <v>12</v>
      </c>
    </row>
    <row r="1785" spans="1:9" ht="15.75" x14ac:dyDescent="0.25">
      <c r="A1785" s="269"/>
      <c r="B1785" s="537" t="s">
        <v>1561</v>
      </c>
      <c r="C1785" s="538" t="s">
        <v>3589</v>
      </c>
      <c r="D1785" s="266" t="s">
        <v>3427</v>
      </c>
      <c r="E1785" s="310">
        <v>2974</v>
      </c>
      <c r="F1785" s="39">
        <v>41815</v>
      </c>
      <c r="G1785" s="38">
        <v>2974</v>
      </c>
      <c r="H1785" s="322">
        <f t="shared" si="28"/>
        <v>0</v>
      </c>
      <c r="I1785" s="135" t="s">
        <v>12</v>
      </c>
    </row>
    <row r="1786" spans="1:9" ht="15.75" x14ac:dyDescent="0.25">
      <c r="A1786" s="269"/>
      <c r="B1786" s="537" t="s">
        <v>1562</v>
      </c>
      <c r="C1786" s="538" t="s">
        <v>3589</v>
      </c>
      <c r="D1786" s="266" t="s">
        <v>60</v>
      </c>
      <c r="E1786" s="310">
        <v>4418</v>
      </c>
      <c r="F1786" s="567" t="s">
        <v>3690</v>
      </c>
      <c r="G1786" s="38">
        <v>4418</v>
      </c>
      <c r="H1786" s="322">
        <f t="shared" si="28"/>
        <v>0</v>
      </c>
      <c r="I1786" s="135"/>
    </row>
    <row r="1787" spans="1:9" ht="15.75" x14ac:dyDescent="0.25">
      <c r="A1787" s="269"/>
      <c r="B1787" s="537" t="s">
        <v>1563</v>
      </c>
      <c r="C1787" s="538" t="s">
        <v>3589</v>
      </c>
      <c r="D1787" s="266" t="s">
        <v>137</v>
      </c>
      <c r="E1787" s="310">
        <v>2694.5</v>
      </c>
      <c r="F1787" s="39">
        <v>41815</v>
      </c>
      <c r="G1787" s="38">
        <v>2694.5</v>
      </c>
      <c r="H1787" s="322">
        <f t="shared" si="28"/>
        <v>0</v>
      </c>
      <c r="I1787" s="135"/>
    </row>
    <row r="1788" spans="1:9" ht="15.75" x14ac:dyDescent="0.25">
      <c r="A1788" s="269"/>
      <c r="B1788" s="537" t="s">
        <v>1564</v>
      </c>
      <c r="C1788" s="538" t="s">
        <v>3589</v>
      </c>
      <c r="D1788" s="266" t="s">
        <v>137</v>
      </c>
      <c r="E1788" s="310">
        <v>3736</v>
      </c>
      <c r="F1788" s="39">
        <v>41815</v>
      </c>
      <c r="G1788" s="38">
        <v>3736</v>
      </c>
      <c r="H1788" s="322">
        <f t="shared" si="28"/>
        <v>0</v>
      </c>
      <c r="I1788" s="135"/>
    </row>
    <row r="1789" spans="1:9" ht="15.75" x14ac:dyDescent="0.25">
      <c r="A1789" s="269"/>
      <c r="B1789" s="537" t="s">
        <v>1565</v>
      </c>
      <c r="C1789" s="538" t="s">
        <v>3589</v>
      </c>
      <c r="D1789" s="266" t="s">
        <v>137</v>
      </c>
      <c r="E1789" s="310">
        <v>7895</v>
      </c>
      <c r="F1789" s="42" t="s">
        <v>3691</v>
      </c>
      <c r="G1789" s="38">
        <v>7895</v>
      </c>
      <c r="H1789" s="322">
        <f t="shared" si="28"/>
        <v>0</v>
      </c>
      <c r="I1789" s="135" t="s">
        <v>21</v>
      </c>
    </row>
    <row r="1790" spans="1:9" ht="15.75" x14ac:dyDescent="0.25">
      <c r="A1790" s="269"/>
      <c r="B1790" s="537" t="s">
        <v>1566</v>
      </c>
      <c r="C1790" s="538" t="s">
        <v>3589</v>
      </c>
      <c r="D1790" s="266" t="s">
        <v>59</v>
      </c>
      <c r="E1790" s="310">
        <v>20337.150000000001</v>
      </c>
      <c r="F1790" s="535" t="s">
        <v>3692</v>
      </c>
      <c r="G1790" s="38">
        <v>20337.150000000001</v>
      </c>
      <c r="H1790" s="322">
        <f t="shared" si="28"/>
        <v>0</v>
      </c>
      <c r="I1790" s="135" t="s">
        <v>21</v>
      </c>
    </row>
    <row r="1791" spans="1:9" ht="15.75" x14ac:dyDescent="0.25">
      <c r="A1791" s="269"/>
      <c r="B1791" s="537" t="s">
        <v>1567</v>
      </c>
      <c r="C1791" s="538" t="s">
        <v>3589</v>
      </c>
      <c r="D1791" s="266" t="s">
        <v>3693</v>
      </c>
      <c r="E1791" s="310">
        <v>10639</v>
      </c>
      <c r="F1791" s="39">
        <v>41816</v>
      </c>
      <c r="G1791" s="38">
        <v>10639</v>
      </c>
      <c r="H1791" s="322">
        <f t="shared" si="28"/>
        <v>0</v>
      </c>
      <c r="I1791" s="135" t="s">
        <v>21</v>
      </c>
    </row>
    <row r="1792" spans="1:9" ht="15.75" x14ac:dyDescent="0.25">
      <c r="A1792" s="269"/>
      <c r="B1792" s="537" t="s">
        <v>1569</v>
      </c>
      <c r="C1792" s="538" t="s">
        <v>3589</v>
      </c>
      <c r="D1792" s="266" t="s">
        <v>133</v>
      </c>
      <c r="E1792" s="310">
        <v>79500</v>
      </c>
      <c r="F1792" s="55" t="s">
        <v>3694</v>
      </c>
      <c r="G1792" s="38">
        <v>79500</v>
      </c>
      <c r="H1792" s="322">
        <f t="shared" si="28"/>
        <v>0</v>
      </c>
      <c r="I1792" s="135"/>
    </row>
    <row r="1793" spans="1:9" ht="15.75" x14ac:dyDescent="0.25">
      <c r="A1793" s="269"/>
      <c r="B1793" s="537" t="s">
        <v>1570</v>
      </c>
      <c r="C1793" s="538" t="s">
        <v>3589</v>
      </c>
      <c r="D1793" s="266" t="s">
        <v>51</v>
      </c>
      <c r="E1793" s="310">
        <v>2760</v>
      </c>
      <c r="F1793" s="39">
        <v>41815</v>
      </c>
      <c r="G1793" s="38">
        <v>2760</v>
      </c>
      <c r="H1793" s="322">
        <f t="shared" si="28"/>
        <v>0</v>
      </c>
      <c r="I1793" s="135" t="s">
        <v>217</v>
      </c>
    </row>
    <row r="1794" spans="1:9" ht="15.75" x14ac:dyDescent="0.25">
      <c r="A1794" s="269"/>
      <c r="B1794" s="537" t="s">
        <v>1571</v>
      </c>
      <c r="C1794" s="538" t="s">
        <v>3589</v>
      </c>
      <c r="D1794" s="266" t="s">
        <v>795</v>
      </c>
      <c r="E1794" s="310">
        <v>1017</v>
      </c>
      <c r="F1794" s="39">
        <v>41815</v>
      </c>
      <c r="G1794" s="38">
        <v>1017</v>
      </c>
      <c r="H1794" s="322">
        <f t="shared" si="28"/>
        <v>0</v>
      </c>
      <c r="I1794" s="135" t="s">
        <v>217</v>
      </c>
    </row>
    <row r="1795" spans="1:9" ht="15.75" x14ac:dyDescent="0.25">
      <c r="A1795" s="269"/>
      <c r="B1795" s="537" t="s">
        <v>1572</v>
      </c>
      <c r="C1795" s="538" t="s">
        <v>3589</v>
      </c>
      <c r="D1795" s="266" t="s">
        <v>304</v>
      </c>
      <c r="E1795" s="310">
        <v>18535</v>
      </c>
      <c r="F1795" s="39">
        <v>41816</v>
      </c>
      <c r="G1795" s="38">
        <v>18535</v>
      </c>
      <c r="H1795" s="322">
        <f t="shared" si="28"/>
        <v>0</v>
      </c>
      <c r="I1795" s="135" t="s">
        <v>27</v>
      </c>
    </row>
    <row r="1796" spans="1:9" ht="15.75" x14ac:dyDescent="0.25">
      <c r="A1796" s="269"/>
      <c r="B1796" s="537" t="s">
        <v>1573</v>
      </c>
      <c r="C1796" s="538" t="s">
        <v>3589</v>
      </c>
      <c r="D1796" s="266" t="s">
        <v>525</v>
      </c>
      <c r="E1796" s="310">
        <v>262</v>
      </c>
      <c r="F1796" s="39">
        <v>41815</v>
      </c>
      <c r="G1796" s="38">
        <v>262</v>
      </c>
      <c r="H1796" s="322">
        <f t="shared" si="28"/>
        <v>0</v>
      </c>
      <c r="I1796" s="135"/>
    </row>
    <row r="1797" spans="1:9" ht="15.75" x14ac:dyDescent="0.25">
      <c r="A1797" s="269"/>
      <c r="B1797" s="537" t="s">
        <v>1574</v>
      </c>
      <c r="C1797" s="538" t="s">
        <v>3589</v>
      </c>
      <c r="D1797" s="266" t="s">
        <v>373</v>
      </c>
      <c r="E1797" s="310">
        <v>39597</v>
      </c>
      <c r="F1797" s="39">
        <v>41816</v>
      </c>
      <c r="G1797" s="38">
        <v>39597</v>
      </c>
      <c r="H1797" s="322">
        <f t="shared" si="28"/>
        <v>0</v>
      </c>
      <c r="I1797" s="135" t="s">
        <v>27</v>
      </c>
    </row>
    <row r="1798" spans="1:9" ht="15.75" x14ac:dyDescent="0.25">
      <c r="A1798" s="269"/>
      <c r="B1798" s="537" t="s">
        <v>1575</v>
      </c>
      <c r="C1798" s="538" t="s">
        <v>3589</v>
      </c>
      <c r="D1798" s="266" t="s">
        <v>8</v>
      </c>
      <c r="E1798" s="310">
        <v>309</v>
      </c>
      <c r="F1798" s="39">
        <v>41815</v>
      </c>
      <c r="G1798" s="38">
        <v>309</v>
      </c>
      <c r="H1798" s="322">
        <f t="shared" si="28"/>
        <v>0</v>
      </c>
      <c r="I1798" s="135"/>
    </row>
    <row r="1799" spans="1:9" ht="15.75" x14ac:dyDescent="0.25">
      <c r="A1799" s="269"/>
      <c r="B1799" s="537" t="s">
        <v>1576</v>
      </c>
      <c r="C1799" s="538" t="s">
        <v>3589</v>
      </c>
      <c r="D1799" s="266" t="s">
        <v>163</v>
      </c>
      <c r="E1799" s="310">
        <v>3125</v>
      </c>
      <c r="F1799" s="39">
        <v>41815</v>
      </c>
      <c r="G1799" s="38">
        <v>3125</v>
      </c>
      <c r="H1799" s="322">
        <f t="shared" ref="H1799:H1862" si="29">E1799-G1799</f>
        <v>0</v>
      </c>
      <c r="I1799" s="135"/>
    </row>
    <row r="1800" spans="1:9" ht="15.75" x14ac:dyDescent="0.25">
      <c r="A1800" s="269"/>
      <c r="B1800" s="537" t="s">
        <v>1578</v>
      </c>
      <c r="C1800" s="538" t="s">
        <v>3589</v>
      </c>
      <c r="D1800" s="266" t="s">
        <v>105</v>
      </c>
      <c r="E1800" s="310">
        <v>56</v>
      </c>
      <c r="F1800" s="39">
        <v>41815</v>
      </c>
      <c r="G1800" s="38">
        <v>56</v>
      </c>
      <c r="H1800" s="322">
        <f t="shared" si="29"/>
        <v>0</v>
      </c>
      <c r="I1800" s="135"/>
    </row>
    <row r="1801" spans="1:9" ht="15.75" x14ac:dyDescent="0.25">
      <c r="A1801" s="269"/>
      <c r="B1801" s="537" t="s">
        <v>1579</v>
      </c>
      <c r="C1801" s="538" t="s">
        <v>3589</v>
      </c>
      <c r="D1801" s="266" t="s">
        <v>8</v>
      </c>
      <c r="E1801" s="310">
        <v>1829</v>
      </c>
      <c r="F1801" s="39">
        <v>41815</v>
      </c>
      <c r="G1801" s="38">
        <v>1829</v>
      </c>
      <c r="H1801" s="322">
        <f t="shared" si="29"/>
        <v>0</v>
      </c>
      <c r="I1801" s="135"/>
    </row>
    <row r="1802" spans="1:9" ht="15.75" x14ac:dyDescent="0.25">
      <c r="A1802" s="269"/>
      <c r="B1802" s="537" t="s">
        <v>1580</v>
      </c>
      <c r="C1802" s="538" t="s">
        <v>3589</v>
      </c>
      <c r="D1802" s="266" t="s">
        <v>62</v>
      </c>
      <c r="E1802" s="310">
        <v>5520</v>
      </c>
      <c r="F1802" s="39">
        <v>41815</v>
      </c>
      <c r="G1802" s="38">
        <v>5520</v>
      </c>
      <c r="H1802" s="322">
        <f t="shared" si="29"/>
        <v>0</v>
      </c>
      <c r="I1802" s="135"/>
    </row>
    <row r="1803" spans="1:9" ht="15.75" x14ac:dyDescent="0.25">
      <c r="A1803" s="269"/>
      <c r="B1803" s="537" t="s">
        <v>1581</v>
      </c>
      <c r="C1803" s="538" t="s">
        <v>3589</v>
      </c>
      <c r="D1803" s="266" t="s">
        <v>3498</v>
      </c>
      <c r="E1803" s="310">
        <v>4779</v>
      </c>
      <c r="F1803" s="39">
        <v>41815</v>
      </c>
      <c r="G1803" s="38">
        <v>4779</v>
      </c>
      <c r="H1803" s="322">
        <f t="shared" si="29"/>
        <v>0</v>
      </c>
      <c r="I1803" s="135"/>
    </row>
    <row r="1804" spans="1:9" ht="15.75" x14ac:dyDescent="0.25">
      <c r="A1804" s="269">
        <v>41816</v>
      </c>
      <c r="B1804" s="537" t="s">
        <v>1582</v>
      </c>
      <c r="C1804" s="538" t="s">
        <v>3589</v>
      </c>
      <c r="D1804" s="266" t="s">
        <v>152</v>
      </c>
      <c r="E1804" s="559">
        <v>5116</v>
      </c>
      <c r="F1804" s="39">
        <v>41816</v>
      </c>
      <c r="G1804" s="38">
        <v>5116</v>
      </c>
      <c r="H1804" s="322">
        <f t="shared" si="29"/>
        <v>0</v>
      </c>
      <c r="I1804" s="135"/>
    </row>
    <row r="1805" spans="1:9" ht="15.75" x14ac:dyDescent="0.25">
      <c r="A1805" s="269"/>
      <c r="B1805" s="537" t="s">
        <v>1583</v>
      </c>
      <c r="C1805" s="538" t="s">
        <v>3589</v>
      </c>
      <c r="D1805" s="266" t="s">
        <v>14</v>
      </c>
      <c r="E1805" s="310">
        <v>6750</v>
      </c>
      <c r="F1805" s="39">
        <v>41816</v>
      </c>
      <c r="G1805" s="38">
        <v>6750</v>
      </c>
      <c r="H1805" s="322">
        <f t="shared" si="29"/>
        <v>0</v>
      </c>
      <c r="I1805" s="60" t="s">
        <v>12</v>
      </c>
    </row>
    <row r="1806" spans="1:9" ht="15.75" x14ac:dyDescent="0.25">
      <c r="A1806" s="269"/>
      <c r="B1806" s="537" t="s">
        <v>1584</v>
      </c>
      <c r="C1806" s="538" t="s">
        <v>3589</v>
      </c>
      <c r="D1806" s="266" t="s">
        <v>434</v>
      </c>
      <c r="E1806" s="310">
        <v>5516</v>
      </c>
      <c r="F1806" s="536"/>
      <c r="G1806" s="526"/>
      <c r="H1806" s="322">
        <f t="shared" si="29"/>
        <v>5516</v>
      </c>
      <c r="I1806" s="135"/>
    </row>
    <row r="1807" spans="1:9" ht="15.75" x14ac:dyDescent="0.25">
      <c r="A1807" s="269"/>
      <c r="B1807" s="537" t="s">
        <v>1585</v>
      </c>
      <c r="C1807" s="538" t="s">
        <v>3589</v>
      </c>
      <c r="D1807" s="266" t="s">
        <v>269</v>
      </c>
      <c r="E1807" s="310">
        <v>3571</v>
      </c>
      <c r="F1807" s="39">
        <v>41816</v>
      </c>
      <c r="G1807" s="38">
        <v>3571</v>
      </c>
      <c r="H1807" s="322">
        <f t="shared" si="29"/>
        <v>0</v>
      </c>
      <c r="I1807" s="60"/>
    </row>
    <row r="1808" spans="1:9" ht="15.75" x14ac:dyDescent="0.25">
      <c r="A1808" s="269"/>
      <c r="B1808" s="537" t="s">
        <v>1586</v>
      </c>
      <c r="C1808" s="538" t="s">
        <v>3589</v>
      </c>
      <c r="D1808" s="266" t="s">
        <v>28</v>
      </c>
      <c r="E1808" s="310">
        <v>9404</v>
      </c>
      <c r="F1808" s="39">
        <v>41816</v>
      </c>
      <c r="G1808" s="38">
        <v>9404</v>
      </c>
      <c r="H1808" s="322">
        <f t="shared" si="29"/>
        <v>0</v>
      </c>
      <c r="I1808" s="60"/>
    </row>
    <row r="1809" spans="1:9" ht="15.75" x14ac:dyDescent="0.25">
      <c r="A1809" s="269"/>
      <c r="B1809" s="537" t="s">
        <v>1588</v>
      </c>
      <c r="C1809" s="538" t="s">
        <v>3589</v>
      </c>
      <c r="D1809" s="266" t="s">
        <v>3622</v>
      </c>
      <c r="E1809" s="310">
        <v>8840</v>
      </c>
      <c r="F1809" s="42" t="s">
        <v>3695</v>
      </c>
      <c r="G1809" s="38">
        <v>8840</v>
      </c>
      <c r="H1809" s="322">
        <f t="shared" si="29"/>
        <v>0</v>
      </c>
      <c r="I1809" s="135" t="s">
        <v>30</v>
      </c>
    </row>
    <row r="1810" spans="1:9" ht="15.75" x14ac:dyDescent="0.25">
      <c r="A1810" s="269"/>
      <c r="B1810" s="537" t="s">
        <v>1589</v>
      </c>
      <c r="C1810" s="538" t="s">
        <v>3589</v>
      </c>
      <c r="D1810" s="266" t="s">
        <v>349</v>
      </c>
      <c r="E1810" s="310">
        <v>2517</v>
      </c>
      <c r="F1810" s="39">
        <v>41816</v>
      </c>
      <c r="G1810" s="38">
        <v>2517</v>
      </c>
      <c r="H1810" s="322">
        <f t="shared" si="29"/>
        <v>0</v>
      </c>
      <c r="I1810" s="135"/>
    </row>
    <row r="1811" spans="1:9" ht="15.75" x14ac:dyDescent="0.25">
      <c r="A1811" s="269"/>
      <c r="B1811" s="537" t="s">
        <v>1590</v>
      </c>
      <c r="C1811" s="538" t="s">
        <v>3589</v>
      </c>
      <c r="D1811" s="266" t="s">
        <v>2850</v>
      </c>
      <c r="E1811" s="310">
        <v>1901</v>
      </c>
      <c r="F1811" s="42">
        <v>41821</v>
      </c>
      <c r="G1811" s="44">
        <v>1901</v>
      </c>
      <c r="H1811" s="322">
        <f t="shared" si="29"/>
        <v>0</v>
      </c>
      <c r="I1811" s="135" t="s">
        <v>3443</v>
      </c>
    </row>
    <row r="1812" spans="1:9" ht="15.75" x14ac:dyDescent="0.25">
      <c r="A1812" s="269"/>
      <c r="B1812" s="537" t="s">
        <v>1591</v>
      </c>
      <c r="C1812" s="538" t="s">
        <v>3589</v>
      </c>
      <c r="D1812" s="266" t="s">
        <v>116</v>
      </c>
      <c r="E1812" s="310">
        <v>1821</v>
      </c>
      <c r="F1812" s="39">
        <v>41816</v>
      </c>
      <c r="G1812" s="38">
        <v>1821</v>
      </c>
      <c r="H1812" s="322">
        <f t="shared" si="29"/>
        <v>0</v>
      </c>
      <c r="I1812" s="135"/>
    </row>
    <row r="1813" spans="1:9" ht="15.75" x14ac:dyDescent="0.25">
      <c r="A1813" s="269"/>
      <c r="B1813" s="537" t="s">
        <v>1592</v>
      </c>
      <c r="C1813" s="538" t="s">
        <v>3589</v>
      </c>
      <c r="D1813" s="266" t="s">
        <v>123</v>
      </c>
      <c r="E1813" s="310">
        <v>8576</v>
      </c>
      <c r="F1813" s="535" t="s">
        <v>3696</v>
      </c>
      <c r="G1813" s="38">
        <v>8576</v>
      </c>
      <c r="H1813" s="322">
        <f t="shared" si="29"/>
        <v>0</v>
      </c>
      <c r="I1813" s="135"/>
    </row>
    <row r="1814" spans="1:9" ht="15.75" x14ac:dyDescent="0.25">
      <c r="A1814" s="269"/>
      <c r="B1814" s="537" t="s">
        <v>1593</v>
      </c>
      <c r="C1814" s="538" t="s">
        <v>3589</v>
      </c>
      <c r="D1814" s="266" t="s">
        <v>8</v>
      </c>
      <c r="E1814" s="310">
        <v>5581</v>
      </c>
      <c r="F1814" s="39">
        <v>41816</v>
      </c>
      <c r="G1814" s="38">
        <v>5581</v>
      </c>
      <c r="H1814" s="322">
        <f t="shared" si="29"/>
        <v>0</v>
      </c>
      <c r="I1814" s="135"/>
    </row>
    <row r="1815" spans="1:9" ht="15.75" x14ac:dyDescent="0.25">
      <c r="A1815" s="269"/>
      <c r="B1815" s="537" t="s">
        <v>1594</v>
      </c>
      <c r="C1815" s="538" t="s">
        <v>3589</v>
      </c>
      <c r="D1815" s="266" t="s">
        <v>304</v>
      </c>
      <c r="E1815" s="310">
        <v>929.5</v>
      </c>
      <c r="F1815" s="63" t="s">
        <v>3724</v>
      </c>
      <c r="G1815" s="38">
        <v>929.5</v>
      </c>
      <c r="H1815" s="322">
        <f t="shared" si="29"/>
        <v>0</v>
      </c>
      <c r="I1815" s="135" t="s">
        <v>3443</v>
      </c>
    </row>
    <row r="1816" spans="1:9" ht="15.75" x14ac:dyDescent="0.25">
      <c r="A1816" s="269"/>
      <c r="B1816" s="537" t="s">
        <v>1595</v>
      </c>
      <c r="C1816" s="538" t="s">
        <v>3589</v>
      </c>
      <c r="D1816" s="266" t="s">
        <v>3622</v>
      </c>
      <c r="E1816" s="310">
        <v>811</v>
      </c>
      <c r="F1816" s="535" t="s">
        <v>3695</v>
      </c>
      <c r="G1816" s="38">
        <v>811</v>
      </c>
      <c r="H1816" s="322">
        <f t="shared" si="29"/>
        <v>0</v>
      </c>
      <c r="I1816" s="135" t="s">
        <v>30</v>
      </c>
    </row>
    <row r="1817" spans="1:9" ht="15.75" x14ac:dyDescent="0.25">
      <c r="A1817" s="269"/>
      <c r="B1817" s="537" t="s">
        <v>1596</v>
      </c>
      <c r="C1817" s="538" t="s">
        <v>3589</v>
      </c>
      <c r="D1817" s="266" t="s">
        <v>57</v>
      </c>
      <c r="E1817" s="310">
        <v>960</v>
      </c>
      <c r="F1817" s="39">
        <v>41816</v>
      </c>
      <c r="G1817" s="38">
        <v>960</v>
      </c>
      <c r="H1817" s="322">
        <f t="shared" si="29"/>
        <v>0</v>
      </c>
      <c r="I1817" s="135" t="s">
        <v>30</v>
      </c>
    </row>
    <row r="1818" spans="1:9" ht="15.75" x14ac:dyDescent="0.25">
      <c r="A1818" s="269"/>
      <c r="B1818" s="537" t="s">
        <v>1597</v>
      </c>
      <c r="C1818" s="538" t="s">
        <v>3589</v>
      </c>
      <c r="D1818" s="266" t="s">
        <v>11</v>
      </c>
      <c r="E1818" s="310">
        <v>73178</v>
      </c>
      <c r="F1818" s="555"/>
      <c r="G1818" s="571"/>
      <c r="H1818" s="322">
        <f t="shared" si="29"/>
        <v>73178</v>
      </c>
      <c r="I1818" s="135" t="s">
        <v>65</v>
      </c>
    </row>
    <row r="1819" spans="1:9" ht="15.75" x14ac:dyDescent="0.25">
      <c r="A1819" s="269"/>
      <c r="B1819" s="537" t="s">
        <v>1598</v>
      </c>
      <c r="C1819" s="538" t="s">
        <v>3589</v>
      </c>
      <c r="D1819" s="266" t="s">
        <v>34</v>
      </c>
      <c r="E1819" s="310">
        <v>2753</v>
      </c>
      <c r="F1819" s="39">
        <v>41816</v>
      </c>
      <c r="G1819" s="38">
        <v>2753</v>
      </c>
      <c r="H1819" s="322">
        <f t="shared" si="29"/>
        <v>0</v>
      </c>
      <c r="I1819" s="135" t="s">
        <v>30</v>
      </c>
    </row>
    <row r="1820" spans="1:9" ht="15.75" x14ac:dyDescent="0.25">
      <c r="A1820" s="269"/>
      <c r="B1820" s="537" t="s">
        <v>1599</v>
      </c>
      <c r="C1820" s="538" t="s">
        <v>3589</v>
      </c>
      <c r="D1820" s="266" t="s">
        <v>11</v>
      </c>
      <c r="E1820" s="310">
        <v>3060</v>
      </c>
      <c r="F1820" s="555"/>
      <c r="G1820" s="571"/>
      <c r="H1820" s="322">
        <f t="shared" si="29"/>
        <v>3060</v>
      </c>
      <c r="I1820" s="135" t="s">
        <v>65</v>
      </c>
    </row>
    <row r="1821" spans="1:9" ht="15.75" x14ac:dyDescent="0.25">
      <c r="A1821" s="269"/>
      <c r="B1821" s="537" t="s">
        <v>1601</v>
      </c>
      <c r="C1821" s="538" t="s">
        <v>3589</v>
      </c>
      <c r="D1821" s="266" t="s">
        <v>215</v>
      </c>
      <c r="E1821" s="310">
        <v>6025</v>
      </c>
      <c r="F1821" s="39">
        <v>41816</v>
      </c>
      <c r="G1821" s="38">
        <v>6025</v>
      </c>
      <c r="H1821" s="322">
        <f t="shared" si="29"/>
        <v>0</v>
      </c>
      <c r="I1821" s="135"/>
    </row>
    <row r="1822" spans="1:9" ht="15.75" x14ac:dyDescent="0.25">
      <c r="A1822" s="269"/>
      <c r="B1822" s="537" t="s">
        <v>1602</v>
      </c>
      <c r="C1822" s="538" t="s">
        <v>3589</v>
      </c>
      <c r="D1822" s="266" t="s">
        <v>2427</v>
      </c>
      <c r="E1822" s="310">
        <v>2516</v>
      </c>
      <c r="F1822" s="39">
        <v>41816</v>
      </c>
      <c r="G1822" s="38">
        <v>2516</v>
      </c>
      <c r="H1822" s="322">
        <f t="shared" si="29"/>
        <v>0</v>
      </c>
      <c r="I1822" s="135" t="s">
        <v>30</v>
      </c>
    </row>
    <row r="1823" spans="1:9" ht="15.75" x14ac:dyDescent="0.25">
      <c r="A1823" s="269"/>
      <c r="B1823" s="537" t="s">
        <v>1604</v>
      </c>
      <c r="C1823" s="538" t="s">
        <v>3589</v>
      </c>
      <c r="D1823" s="266" t="s">
        <v>58</v>
      </c>
      <c r="E1823" s="310">
        <v>840</v>
      </c>
      <c r="F1823" s="39">
        <v>41816</v>
      </c>
      <c r="G1823" s="38">
        <v>840</v>
      </c>
      <c r="H1823" s="322">
        <f t="shared" si="29"/>
        <v>0</v>
      </c>
      <c r="I1823" s="135" t="s">
        <v>30</v>
      </c>
    </row>
    <row r="1824" spans="1:9" ht="15.75" x14ac:dyDescent="0.25">
      <c r="A1824" s="269"/>
      <c r="B1824" s="537" t="s">
        <v>1606</v>
      </c>
      <c r="C1824" s="538" t="s">
        <v>3589</v>
      </c>
      <c r="D1824" s="266" t="s">
        <v>29</v>
      </c>
      <c r="E1824" s="310">
        <v>5121</v>
      </c>
      <c r="F1824" s="39">
        <v>41816</v>
      </c>
      <c r="G1824" s="38">
        <v>5121</v>
      </c>
      <c r="H1824" s="322">
        <f t="shared" si="29"/>
        <v>0</v>
      </c>
      <c r="I1824" s="135" t="s">
        <v>30</v>
      </c>
    </row>
    <row r="1825" spans="1:9" ht="15.75" x14ac:dyDescent="0.25">
      <c r="A1825" s="269"/>
      <c r="B1825" s="537" t="s">
        <v>1607</v>
      </c>
      <c r="C1825" s="538" t="s">
        <v>3589</v>
      </c>
      <c r="D1825" s="266" t="s">
        <v>62</v>
      </c>
      <c r="E1825" s="310">
        <v>16397.5</v>
      </c>
      <c r="F1825" s="42">
        <v>41822</v>
      </c>
      <c r="G1825" s="44">
        <v>16397.5</v>
      </c>
      <c r="H1825" s="322">
        <f t="shared" si="29"/>
        <v>0</v>
      </c>
      <c r="I1825" s="135" t="s">
        <v>65</v>
      </c>
    </row>
    <row r="1826" spans="1:9" ht="15.75" x14ac:dyDescent="0.25">
      <c r="A1826" s="269"/>
      <c r="B1826" s="537" t="s">
        <v>1608</v>
      </c>
      <c r="C1826" s="538" t="s">
        <v>3589</v>
      </c>
      <c r="D1826" s="266" t="s">
        <v>180</v>
      </c>
      <c r="E1826" s="310">
        <v>9126.5</v>
      </c>
      <c r="F1826" s="39">
        <v>41816</v>
      </c>
      <c r="G1826" s="38">
        <v>9126.5</v>
      </c>
      <c r="H1826" s="322">
        <f t="shared" si="29"/>
        <v>0</v>
      </c>
      <c r="I1826" s="135" t="s">
        <v>65</v>
      </c>
    </row>
    <row r="1827" spans="1:9" ht="15.75" x14ac:dyDescent="0.25">
      <c r="A1827" s="269"/>
      <c r="B1827" s="537" t="s">
        <v>1609</v>
      </c>
      <c r="C1827" s="538" t="s">
        <v>3589</v>
      </c>
      <c r="D1827" s="266" t="s">
        <v>318</v>
      </c>
      <c r="E1827" s="310">
        <v>5788</v>
      </c>
      <c r="F1827" s="39">
        <v>41816</v>
      </c>
      <c r="G1827" s="38">
        <v>5788</v>
      </c>
      <c r="H1827" s="322">
        <f t="shared" si="29"/>
        <v>0</v>
      </c>
      <c r="I1827" s="135"/>
    </row>
    <row r="1828" spans="1:9" ht="15.75" x14ac:dyDescent="0.25">
      <c r="A1828" s="269"/>
      <c r="B1828" s="537" t="s">
        <v>1610</v>
      </c>
      <c r="C1828" s="538" t="s">
        <v>3589</v>
      </c>
      <c r="D1828" s="266" t="s">
        <v>22</v>
      </c>
      <c r="E1828" s="310">
        <v>1809.5</v>
      </c>
      <c r="F1828" s="39">
        <v>41816</v>
      </c>
      <c r="G1828" s="38">
        <v>1809.5</v>
      </c>
      <c r="H1828" s="322">
        <f t="shared" si="29"/>
        <v>0</v>
      </c>
      <c r="I1828" s="135"/>
    </row>
    <row r="1829" spans="1:9" ht="15.75" x14ac:dyDescent="0.25">
      <c r="A1829" s="269"/>
      <c r="B1829" s="537" t="s">
        <v>1611</v>
      </c>
      <c r="C1829" s="538" t="s">
        <v>3589</v>
      </c>
      <c r="D1829" s="266" t="s">
        <v>124</v>
      </c>
      <c r="E1829" s="310">
        <v>10016</v>
      </c>
      <c r="F1829" s="39">
        <v>41816</v>
      </c>
      <c r="G1829" s="38">
        <v>10016</v>
      </c>
      <c r="H1829" s="322">
        <f t="shared" si="29"/>
        <v>0</v>
      </c>
      <c r="I1829" s="135" t="s">
        <v>30</v>
      </c>
    </row>
    <row r="1830" spans="1:9" ht="15.75" x14ac:dyDescent="0.25">
      <c r="A1830" s="269"/>
      <c r="B1830" s="537" t="s">
        <v>1612</v>
      </c>
      <c r="C1830" s="538" t="s">
        <v>3589</v>
      </c>
      <c r="D1830" s="266" t="s">
        <v>188</v>
      </c>
      <c r="E1830" s="310">
        <v>7287</v>
      </c>
      <c r="F1830" s="39">
        <v>41820</v>
      </c>
      <c r="G1830" s="38">
        <v>7287</v>
      </c>
      <c r="H1830" s="322">
        <f t="shared" si="29"/>
        <v>0</v>
      </c>
      <c r="I1830" s="135" t="s">
        <v>21</v>
      </c>
    </row>
    <row r="1831" spans="1:9" ht="15.75" x14ac:dyDescent="0.25">
      <c r="A1831" s="269"/>
      <c r="B1831" s="537" t="s">
        <v>1613</v>
      </c>
      <c r="C1831" s="538" t="s">
        <v>3589</v>
      </c>
      <c r="D1831" s="266" t="s">
        <v>130</v>
      </c>
      <c r="E1831" s="310">
        <v>2220</v>
      </c>
      <c r="F1831" s="39">
        <v>41817</v>
      </c>
      <c r="G1831" s="38">
        <v>2220</v>
      </c>
      <c r="H1831" s="322">
        <f t="shared" si="29"/>
        <v>0</v>
      </c>
      <c r="I1831" s="135" t="s">
        <v>21</v>
      </c>
    </row>
    <row r="1832" spans="1:9" ht="15.75" x14ac:dyDescent="0.25">
      <c r="A1832" s="269"/>
      <c r="B1832" s="537" t="s">
        <v>1614</v>
      </c>
      <c r="C1832" s="538" t="s">
        <v>3589</v>
      </c>
      <c r="D1832" s="266" t="s">
        <v>3136</v>
      </c>
      <c r="E1832" s="310">
        <v>456</v>
      </c>
      <c r="F1832" s="39">
        <v>41816</v>
      </c>
      <c r="G1832" s="38">
        <v>456</v>
      </c>
      <c r="H1832" s="322">
        <f t="shared" si="29"/>
        <v>0</v>
      </c>
      <c r="I1832" s="135" t="s">
        <v>65</v>
      </c>
    </row>
    <row r="1833" spans="1:9" ht="15.75" x14ac:dyDescent="0.25">
      <c r="A1833" s="269"/>
      <c r="B1833" s="537" t="s">
        <v>1616</v>
      </c>
      <c r="C1833" s="538" t="s">
        <v>3589</v>
      </c>
      <c r="D1833" s="266" t="s">
        <v>8</v>
      </c>
      <c r="E1833" s="310">
        <v>442</v>
      </c>
      <c r="F1833" s="39">
        <v>41816</v>
      </c>
      <c r="G1833" s="38">
        <v>442</v>
      </c>
      <c r="H1833" s="322">
        <f t="shared" si="29"/>
        <v>0</v>
      </c>
      <c r="I1833" s="135"/>
    </row>
    <row r="1834" spans="1:9" ht="15.75" x14ac:dyDescent="0.25">
      <c r="A1834" s="269"/>
      <c r="B1834" s="537" t="s">
        <v>1617</v>
      </c>
      <c r="C1834" s="538" t="s">
        <v>3589</v>
      </c>
      <c r="D1834" s="266" t="s">
        <v>330</v>
      </c>
      <c r="E1834" s="310">
        <v>5184</v>
      </c>
      <c r="F1834" s="39">
        <v>41816</v>
      </c>
      <c r="G1834" s="38">
        <v>5184</v>
      </c>
      <c r="H1834" s="322">
        <f t="shared" si="29"/>
        <v>0</v>
      </c>
      <c r="I1834" s="135" t="s">
        <v>21</v>
      </c>
    </row>
    <row r="1835" spans="1:9" ht="15.75" x14ac:dyDescent="0.25">
      <c r="A1835" s="269"/>
      <c r="B1835" s="537" t="s">
        <v>1618</v>
      </c>
      <c r="C1835" s="538" t="s">
        <v>3589</v>
      </c>
      <c r="D1835" s="266" t="s">
        <v>373</v>
      </c>
      <c r="E1835" s="310">
        <v>925</v>
      </c>
      <c r="F1835" s="39">
        <v>41816</v>
      </c>
      <c r="G1835" s="38">
        <v>925</v>
      </c>
      <c r="H1835" s="322">
        <f t="shared" si="29"/>
        <v>0</v>
      </c>
      <c r="I1835" s="135" t="s">
        <v>30</v>
      </c>
    </row>
    <row r="1836" spans="1:9" ht="15.75" x14ac:dyDescent="0.25">
      <c r="A1836" s="269"/>
      <c r="B1836" s="537" t="s">
        <v>1619</v>
      </c>
      <c r="C1836" s="538" t="s">
        <v>3589</v>
      </c>
      <c r="D1836" s="266" t="s">
        <v>54</v>
      </c>
      <c r="E1836" s="310">
        <v>7354</v>
      </c>
      <c r="F1836" s="39">
        <v>41816</v>
      </c>
      <c r="G1836" s="38">
        <v>7354</v>
      </c>
      <c r="H1836" s="322">
        <f t="shared" si="29"/>
        <v>0</v>
      </c>
      <c r="I1836" s="135" t="s">
        <v>30</v>
      </c>
    </row>
    <row r="1837" spans="1:9" ht="15.75" x14ac:dyDescent="0.25">
      <c r="A1837" s="269"/>
      <c r="B1837" s="537" t="s">
        <v>1620</v>
      </c>
      <c r="C1837" s="538" t="s">
        <v>3589</v>
      </c>
      <c r="D1837" s="266" t="s">
        <v>21</v>
      </c>
      <c r="E1837" s="310">
        <v>240</v>
      </c>
      <c r="F1837" s="39">
        <v>41816</v>
      </c>
      <c r="G1837" s="38">
        <v>240</v>
      </c>
      <c r="H1837" s="322">
        <f t="shared" si="29"/>
        <v>0</v>
      </c>
      <c r="I1837" s="135"/>
    </row>
    <row r="1838" spans="1:9" ht="15.75" x14ac:dyDescent="0.25">
      <c r="A1838" s="269"/>
      <c r="B1838" s="537" t="s">
        <v>1621</v>
      </c>
      <c r="C1838" s="538" t="s">
        <v>3589</v>
      </c>
      <c r="D1838" s="273" t="s">
        <v>3129</v>
      </c>
      <c r="E1838" s="318">
        <v>0</v>
      </c>
      <c r="F1838" s="39"/>
      <c r="G1838" s="38"/>
      <c r="H1838" s="322">
        <f t="shared" si="29"/>
        <v>0</v>
      </c>
      <c r="I1838" s="135" t="s">
        <v>324</v>
      </c>
    </row>
    <row r="1839" spans="1:9" ht="15.75" x14ac:dyDescent="0.25">
      <c r="A1839" s="395"/>
      <c r="B1839" s="537" t="s">
        <v>1623</v>
      </c>
      <c r="C1839" s="538" t="s">
        <v>3589</v>
      </c>
      <c r="D1839" s="266" t="s">
        <v>130</v>
      </c>
      <c r="E1839" s="310">
        <v>5406</v>
      </c>
      <c r="F1839" s="39">
        <v>41820</v>
      </c>
      <c r="G1839" s="38">
        <v>5406</v>
      </c>
      <c r="H1839" s="322">
        <f t="shared" si="29"/>
        <v>0</v>
      </c>
      <c r="I1839" s="135" t="s">
        <v>21</v>
      </c>
    </row>
    <row r="1840" spans="1:9" ht="15.75" x14ac:dyDescent="0.25">
      <c r="A1840" s="269"/>
      <c r="B1840" s="537" t="s">
        <v>1625</v>
      </c>
      <c r="C1840" s="538" t="s">
        <v>3589</v>
      </c>
      <c r="D1840" s="266" t="s">
        <v>215</v>
      </c>
      <c r="E1840" s="310">
        <v>476</v>
      </c>
      <c r="F1840" s="39">
        <v>41816</v>
      </c>
      <c r="G1840" s="38">
        <v>476</v>
      </c>
      <c r="H1840" s="322">
        <f t="shared" si="29"/>
        <v>0</v>
      </c>
      <c r="I1840" s="135"/>
    </row>
    <row r="1841" spans="1:9" ht="15.75" x14ac:dyDescent="0.25">
      <c r="A1841" s="269"/>
      <c r="B1841" s="537" t="s">
        <v>1626</v>
      </c>
      <c r="C1841" s="538" t="s">
        <v>3589</v>
      </c>
      <c r="D1841" s="266" t="s">
        <v>111</v>
      </c>
      <c r="E1841" s="310">
        <v>4314.5</v>
      </c>
      <c r="F1841" s="39">
        <v>41816</v>
      </c>
      <c r="G1841" s="38">
        <v>4314.5</v>
      </c>
      <c r="H1841" s="322">
        <f t="shared" si="29"/>
        <v>0</v>
      </c>
      <c r="I1841" s="135" t="s">
        <v>12</v>
      </c>
    </row>
    <row r="1842" spans="1:9" ht="15.75" x14ac:dyDescent="0.25">
      <c r="A1842" s="269"/>
      <c r="B1842" s="537" t="s">
        <v>1627</v>
      </c>
      <c r="C1842" s="538" t="s">
        <v>3589</v>
      </c>
      <c r="D1842" s="266" t="s">
        <v>245</v>
      </c>
      <c r="E1842" s="310">
        <v>30386</v>
      </c>
      <c r="F1842" s="39">
        <v>41817</v>
      </c>
      <c r="G1842" s="38">
        <v>30386</v>
      </c>
      <c r="H1842" s="322">
        <f t="shared" si="29"/>
        <v>0</v>
      </c>
      <c r="I1842" s="135" t="s">
        <v>27</v>
      </c>
    </row>
    <row r="1843" spans="1:9" ht="15.75" x14ac:dyDescent="0.25">
      <c r="A1843" s="269"/>
      <c r="B1843" s="537" t="s">
        <v>1628</v>
      </c>
      <c r="C1843" s="538" t="s">
        <v>3589</v>
      </c>
      <c r="D1843" s="266" t="s">
        <v>260</v>
      </c>
      <c r="E1843" s="310">
        <v>1860</v>
      </c>
      <c r="F1843" s="39">
        <v>41816</v>
      </c>
      <c r="G1843" s="38">
        <v>1860</v>
      </c>
      <c r="H1843" s="322">
        <f t="shared" si="29"/>
        <v>0</v>
      </c>
      <c r="I1843" s="135" t="s">
        <v>3149</v>
      </c>
    </row>
    <row r="1844" spans="1:9" ht="15.75" x14ac:dyDescent="0.25">
      <c r="A1844" s="269"/>
      <c r="B1844" s="537" t="s">
        <v>1629</v>
      </c>
      <c r="C1844" s="538" t="s">
        <v>3589</v>
      </c>
      <c r="D1844" s="266" t="s">
        <v>39</v>
      </c>
      <c r="E1844" s="310">
        <v>7186</v>
      </c>
      <c r="F1844" s="535" t="s">
        <v>3808</v>
      </c>
      <c r="G1844" s="44">
        <v>7186</v>
      </c>
      <c r="H1844" s="322">
        <f t="shared" si="29"/>
        <v>0</v>
      </c>
      <c r="I1844" s="135" t="s">
        <v>12</v>
      </c>
    </row>
    <row r="1845" spans="1:9" ht="15.75" x14ac:dyDescent="0.25">
      <c r="A1845" s="269"/>
      <c r="B1845" s="537" t="s">
        <v>1630</v>
      </c>
      <c r="C1845" s="538" t="s">
        <v>3589</v>
      </c>
      <c r="D1845" s="266" t="s">
        <v>66</v>
      </c>
      <c r="E1845" s="310">
        <v>1725</v>
      </c>
      <c r="F1845" s="39">
        <v>41816</v>
      </c>
      <c r="G1845" s="38">
        <v>1725</v>
      </c>
      <c r="H1845" s="322">
        <f t="shared" si="29"/>
        <v>0</v>
      </c>
      <c r="I1845" s="135" t="s">
        <v>12</v>
      </c>
    </row>
    <row r="1846" spans="1:9" ht="15.75" x14ac:dyDescent="0.25">
      <c r="A1846" s="269"/>
      <c r="B1846" s="537" t="s">
        <v>1632</v>
      </c>
      <c r="C1846" s="538" t="s">
        <v>3589</v>
      </c>
      <c r="D1846" s="266" t="s">
        <v>248</v>
      </c>
      <c r="E1846" s="310">
        <v>429</v>
      </c>
      <c r="F1846" s="39">
        <v>41816</v>
      </c>
      <c r="G1846" s="38">
        <v>429</v>
      </c>
      <c r="H1846" s="322">
        <f t="shared" si="29"/>
        <v>0</v>
      </c>
      <c r="I1846" s="135" t="s">
        <v>12</v>
      </c>
    </row>
    <row r="1847" spans="1:9" ht="15.75" x14ac:dyDescent="0.25">
      <c r="A1847" s="269"/>
      <c r="B1847" s="537" t="s">
        <v>1634</v>
      </c>
      <c r="C1847" s="538" t="s">
        <v>3589</v>
      </c>
      <c r="D1847" s="266" t="s">
        <v>106</v>
      </c>
      <c r="E1847" s="310">
        <v>20028</v>
      </c>
      <c r="F1847" s="42">
        <v>41822</v>
      </c>
      <c r="G1847" s="44">
        <v>20028</v>
      </c>
      <c r="H1847" s="322">
        <f t="shared" si="29"/>
        <v>0</v>
      </c>
      <c r="I1847" s="135" t="s">
        <v>12</v>
      </c>
    </row>
    <row r="1848" spans="1:9" x14ac:dyDescent="0.25">
      <c r="A1848" s="269"/>
      <c r="B1848" s="264" t="s">
        <v>1635</v>
      </c>
      <c r="C1848" s="349" t="s">
        <v>3697</v>
      </c>
      <c r="D1848" s="266" t="s">
        <v>8</v>
      </c>
      <c r="E1848" s="310">
        <v>1738.5</v>
      </c>
      <c r="F1848" s="39">
        <v>41816</v>
      </c>
      <c r="G1848" s="38">
        <v>1738.5</v>
      </c>
      <c r="H1848" s="322">
        <f t="shared" si="29"/>
        <v>0</v>
      </c>
      <c r="I1848" s="135"/>
    </row>
    <row r="1849" spans="1:9" x14ac:dyDescent="0.25">
      <c r="A1849" s="269"/>
      <c r="B1849" s="264" t="s">
        <v>1638</v>
      </c>
      <c r="C1849" s="349" t="s">
        <v>3697</v>
      </c>
      <c r="D1849" s="266" t="s">
        <v>3698</v>
      </c>
      <c r="E1849" s="310">
        <v>5535</v>
      </c>
      <c r="F1849" s="39">
        <v>41816</v>
      </c>
      <c r="G1849" s="38">
        <v>5535</v>
      </c>
      <c r="H1849" s="322">
        <f t="shared" si="29"/>
        <v>0</v>
      </c>
      <c r="I1849" s="135"/>
    </row>
    <row r="1850" spans="1:9" x14ac:dyDescent="0.25">
      <c r="A1850" s="269"/>
      <c r="B1850" s="264" t="s">
        <v>1639</v>
      </c>
      <c r="C1850" s="349" t="s">
        <v>3697</v>
      </c>
      <c r="D1850" s="266" t="s">
        <v>8</v>
      </c>
      <c r="E1850" s="310">
        <v>380</v>
      </c>
      <c r="F1850" s="39">
        <v>41816</v>
      </c>
      <c r="G1850" s="38">
        <v>380</v>
      </c>
      <c r="H1850" s="322">
        <f t="shared" si="29"/>
        <v>0</v>
      </c>
      <c r="I1850" s="135"/>
    </row>
    <row r="1851" spans="1:9" x14ac:dyDescent="0.25">
      <c r="A1851" s="269"/>
      <c r="B1851" s="264" t="s">
        <v>1640</v>
      </c>
      <c r="C1851" s="349" t="s">
        <v>3697</v>
      </c>
      <c r="D1851" s="266" t="s">
        <v>149</v>
      </c>
      <c r="E1851" s="310">
        <v>24409.5</v>
      </c>
      <c r="F1851" s="572" t="s">
        <v>3725</v>
      </c>
      <c r="G1851" s="38">
        <v>24409.5</v>
      </c>
      <c r="H1851" s="322">
        <f t="shared" si="29"/>
        <v>0</v>
      </c>
      <c r="I1851" s="135" t="s">
        <v>27</v>
      </c>
    </row>
    <row r="1852" spans="1:9" x14ac:dyDescent="0.25">
      <c r="A1852" s="269"/>
      <c r="B1852" s="264" t="s">
        <v>1641</v>
      </c>
      <c r="C1852" s="349" t="s">
        <v>3697</v>
      </c>
      <c r="D1852" s="266" t="s">
        <v>8</v>
      </c>
      <c r="E1852" s="310">
        <v>925.5</v>
      </c>
      <c r="F1852" s="39">
        <v>41816</v>
      </c>
      <c r="G1852" s="38">
        <v>925.5</v>
      </c>
      <c r="H1852" s="322">
        <f t="shared" si="29"/>
        <v>0</v>
      </c>
      <c r="I1852" s="135"/>
    </row>
    <row r="1853" spans="1:9" x14ac:dyDescent="0.25">
      <c r="A1853" s="269"/>
      <c r="B1853" s="264" t="s">
        <v>1643</v>
      </c>
      <c r="C1853" s="349" t="s">
        <v>3697</v>
      </c>
      <c r="D1853" s="266" t="s">
        <v>28</v>
      </c>
      <c r="E1853" s="310">
        <v>1193</v>
      </c>
      <c r="F1853" s="39">
        <v>41816</v>
      </c>
      <c r="G1853" s="38">
        <v>1193</v>
      </c>
      <c r="H1853" s="322">
        <f t="shared" si="29"/>
        <v>0</v>
      </c>
      <c r="I1853" s="135" t="s">
        <v>21</v>
      </c>
    </row>
    <row r="1854" spans="1:9" x14ac:dyDescent="0.25">
      <c r="A1854" s="269"/>
      <c r="B1854" s="264" t="s">
        <v>1645</v>
      </c>
      <c r="C1854" s="349" t="s">
        <v>3697</v>
      </c>
      <c r="D1854" s="266" t="s">
        <v>27</v>
      </c>
      <c r="E1854" s="310">
        <v>26381</v>
      </c>
      <c r="F1854" s="39">
        <v>41818</v>
      </c>
      <c r="G1854" s="38">
        <v>26381</v>
      </c>
      <c r="H1854" s="322">
        <f t="shared" si="29"/>
        <v>0</v>
      </c>
      <c r="I1854" s="135" t="s">
        <v>27</v>
      </c>
    </row>
    <row r="1855" spans="1:9" x14ac:dyDescent="0.25">
      <c r="A1855" s="269"/>
      <c r="B1855" s="264" t="s">
        <v>1646</v>
      </c>
      <c r="C1855" s="349" t="s">
        <v>3697</v>
      </c>
      <c r="D1855" s="266" t="s">
        <v>3427</v>
      </c>
      <c r="E1855" s="310">
        <v>465.5</v>
      </c>
      <c r="F1855" s="39">
        <v>41816</v>
      </c>
      <c r="G1855" s="38">
        <v>465.5</v>
      </c>
      <c r="H1855" s="322">
        <f t="shared" si="29"/>
        <v>0</v>
      </c>
      <c r="I1855" s="135" t="s">
        <v>12</v>
      </c>
    </row>
    <row r="1856" spans="1:9" x14ac:dyDescent="0.25">
      <c r="A1856" s="269"/>
      <c r="B1856" s="264" t="s">
        <v>1647</v>
      </c>
      <c r="C1856" s="349" t="s">
        <v>3697</v>
      </c>
      <c r="D1856" s="266" t="s">
        <v>3699</v>
      </c>
      <c r="E1856" s="310">
        <v>5411</v>
      </c>
      <c r="F1856" s="39">
        <v>41817</v>
      </c>
      <c r="G1856" s="38">
        <v>5411</v>
      </c>
      <c r="H1856" s="322">
        <f t="shared" si="29"/>
        <v>0</v>
      </c>
      <c r="I1856" s="135" t="s">
        <v>27</v>
      </c>
    </row>
    <row r="1857" spans="1:9" x14ac:dyDescent="0.25">
      <c r="A1857" s="269"/>
      <c r="B1857" s="264" t="s">
        <v>1648</v>
      </c>
      <c r="C1857" s="349" t="s">
        <v>3697</v>
      </c>
      <c r="D1857" s="266" t="s">
        <v>51</v>
      </c>
      <c r="E1857" s="310">
        <v>1079</v>
      </c>
      <c r="F1857" s="39">
        <v>41816</v>
      </c>
      <c r="G1857" s="38">
        <v>1079</v>
      </c>
      <c r="H1857" s="322">
        <f t="shared" si="29"/>
        <v>0</v>
      </c>
      <c r="I1857" s="135"/>
    </row>
    <row r="1858" spans="1:9" x14ac:dyDescent="0.25">
      <c r="A1858" s="269"/>
      <c r="B1858" s="264" t="s">
        <v>1650</v>
      </c>
      <c r="C1858" s="349" t="s">
        <v>3697</v>
      </c>
      <c r="D1858" s="266" t="s">
        <v>339</v>
      </c>
      <c r="E1858" s="310">
        <v>1285</v>
      </c>
      <c r="F1858" s="39">
        <v>41816</v>
      </c>
      <c r="G1858" s="38">
        <v>1285</v>
      </c>
      <c r="H1858" s="322">
        <f t="shared" si="29"/>
        <v>0</v>
      </c>
      <c r="I1858" s="135"/>
    </row>
    <row r="1859" spans="1:9" x14ac:dyDescent="0.25">
      <c r="A1859" s="269"/>
      <c r="B1859" s="264" t="s">
        <v>1652</v>
      </c>
      <c r="C1859" s="349" t="s">
        <v>3697</v>
      </c>
      <c r="D1859" s="266" t="s">
        <v>152</v>
      </c>
      <c r="E1859" s="310">
        <v>5975</v>
      </c>
      <c r="F1859" s="39">
        <v>41817</v>
      </c>
      <c r="G1859" s="38">
        <v>5975</v>
      </c>
      <c r="H1859" s="322">
        <f t="shared" si="29"/>
        <v>0</v>
      </c>
      <c r="I1859" s="135" t="s">
        <v>27</v>
      </c>
    </row>
    <row r="1860" spans="1:9" x14ac:dyDescent="0.25">
      <c r="A1860" s="269"/>
      <c r="B1860" s="264" t="s">
        <v>1653</v>
      </c>
      <c r="C1860" s="349" t="s">
        <v>3697</v>
      </c>
      <c r="D1860" s="266" t="s">
        <v>1622</v>
      </c>
      <c r="E1860" s="310">
        <v>5168.5</v>
      </c>
      <c r="F1860" s="39">
        <v>41816</v>
      </c>
      <c r="G1860" s="38">
        <v>5168.5</v>
      </c>
      <c r="H1860" s="322">
        <f t="shared" si="29"/>
        <v>0</v>
      </c>
      <c r="I1860" s="135"/>
    </row>
    <row r="1861" spans="1:9" x14ac:dyDescent="0.25">
      <c r="A1861" s="269"/>
      <c r="B1861" s="264" t="s">
        <v>1654</v>
      </c>
      <c r="C1861" s="349" t="s">
        <v>3697</v>
      </c>
      <c r="D1861" s="266" t="s">
        <v>12</v>
      </c>
      <c r="E1861" s="310">
        <v>19800</v>
      </c>
      <c r="F1861" s="39">
        <v>41816</v>
      </c>
      <c r="G1861" s="38">
        <v>19800</v>
      </c>
      <c r="H1861" s="322">
        <f t="shared" si="29"/>
        <v>0</v>
      </c>
      <c r="I1861" s="135"/>
    </row>
    <row r="1862" spans="1:9" x14ac:dyDescent="0.25">
      <c r="A1862" s="269"/>
      <c r="B1862" s="264" t="s">
        <v>1655</v>
      </c>
      <c r="C1862" s="349" t="s">
        <v>3697</v>
      </c>
      <c r="D1862" s="266" t="s">
        <v>88</v>
      </c>
      <c r="E1862" s="310">
        <v>5717.5</v>
      </c>
      <c r="F1862" s="39">
        <v>41817</v>
      </c>
      <c r="G1862" s="38">
        <v>5717.5</v>
      </c>
      <c r="H1862" s="322">
        <f t="shared" si="29"/>
        <v>0</v>
      </c>
      <c r="I1862" s="135" t="s">
        <v>27</v>
      </c>
    </row>
    <row r="1863" spans="1:9" x14ac:dyDescent="0.25">
      <c r="A1863" s="269"/>
      <c r="B1863" s="264" t="s">
        <v>1656</v>
      </c>
      <c r="C1863" s="349" t="s">
        <v>3697</v>
      </c>
      <c r="D1863" s="266" t="s">
        <v>3700</v>
      </c>
      <c r="E1863" s="310">
        <v>13597</v>
      </c>
      <c r="F1863" s="39">
        <v>41817</v>
      </c>
      <c r="G1863" s="38">
        <v>13597</v>
      </c>
      <c r="H1863" s="322">
        <f t="shared" ref="H1863:H1926" si="30">E1863-G1863</f>
        <v>0</v>
      </c>
      <c r="I1863" s="135" t="s">
        <v>27</v>
      </c>
    </row>
    <row r="1864" spans="1:9" x14ac:dyDescent="0.25">
      <c r="A1864" s="269"/>
      <c r="B1864" s="264" t="s">
        <v>1657</v>
      </c>
      <c r="C1864" s="349" t="s">
        <v>3697</v>
      </c>
      <c r="D1864" s="266" t="s">
        <v>8</v>
      </c>
      <c r="E1864" s="310">
        <v>537</v>
      </c>
      <c r="F1864" s="39">
        <v>41816</v>
      </c>
      <c r="G1864" s="52">
        <v>537</v>
      </c>
      <c r="H1864" s="322">
        <f t="shared" si="30"/>
        <v>0</v>
      </c>
      <c r="I1864" s="266"/>
    </row>
    <row r="1865" spans="1:9" x14ac:dyDescent="0.25">
      <c r="A1865" s="269"/>
      <c r="B1865" s="264" t="s">
        <v>1658</v>
      </c>
      <c r="C1865" s="349" t="s">
        <v>3697</v>
      </c>
      <c r="D1865" s="266" t="s">
        <v>3453</v>
      </c>
      <c r="E1865" s="310">
        <v>1359.5</v>
      </c>
      <c r="F1865" s="39">
        <v>41817</v>
      </c>
      <c r="G1865" s="38">
        <v>1359.5</v>
      </c>
      <c r="H1865" s="322">
        <f t="shared" si="30"/>
        <v>0</v>
      </c>
      <c r="I1865" s="135" t="s">
        <v>217</v>
      </c>
    </row>
    <row r="1866" spans="1:9" x14ac:dyDescent="0.25">
      <c r="A1866" s="269"/>
      <c r="B1866" s="264" t="s">
        <v>1659</v>
      </c>
      <c r="C1866" s="349" t="s">
        <v>3697</v>
      </c>
      <c r="D1866" s="266" t="s">
        <v>2724</v>
      </c>
      <c r="E1866" s="310">
        <v>1023.5</v>
      </c>
      <c r="F1866" s="39">
        <v>41817</v>
      </c>
      <c r="G1866" s="64">
        <v>1023.5</v>
      </c>
      <c r="H1866" s="322">
        <f t="shared" si="30"/>
        <v>0</v>
      </c>
      <c r="I1866" s="135" t="s">
        <v>217</v>
      </c>
    </row>
    <row r="1867" spans="1:9" x14ac:dyDescent="0.25">
      <c r="A1867" s="269"/>
      <c r="B1867" s="264" t="s">
        <v>1660</v>
      </c>
      <c r="C1867" s="349" t="s">
        <v>3697</v>
      </c>
      <c r="D1867" s="266" t="s">
        <v>80</v>
      </c>
      <c r="E1867" s="310">
        <v>2581.5</v>
      </c>
      <c r="F1867" s="39">
        <v>41817</v>
      </c>
      <c r="G1867" s="64">
        <v>2581.5</v>
      </c>
      <c r="H1867" s="322">
        <f t="shared" si="30"/>
        <v>0</v>
      </c>
      <c r="I1867" s="135" t="s">
        <v>217</v>
      </c>
    </row>
    <row r="1868" spans="1:9" x14ac:dyDescent="0.25">
      <c r="A1868" s="269"/>
      <c r="B1868" s="264" t="s">
        <v>1661</v>
      </c>
      <c r="C1868" s="349" t="s">
        <v>3697</v>
      </c>
      <c r="D1868" s="266" t="s">
        <v>20</v>
      </c>
      <c r="E1868" s="310">
        <v>6010.2</v>
      </c>
      <c r="F1868" s="39">
        <v>41817</v>
      </c>
      <c r="G1868" s="64">
        <v>6010.2</v>
      </c>
      <c r="H1868" s="322">
        <f t="shared" si="30"/>
        <v>0</v>
      </c>
      <c r="I1868" s="135" t="s">
        <v>217</v>
      </c>
    </row>
    <row r="1869" spans="1:9" x14ac:dyDescent="0.25">
      <c r="A1869" s="269"/>
      <c r="B1869" s="264" t="s">
        <v>1662</v>
      </c>
      <c r="C1869" s="349" t="s">
        <v>3697</v>
      </c>
      <c r="D1869" s="266" t="s">
        <v>78</v>
      </c>
      <c r="E1869" s="310">
        <v>3290.5</v>
      </c>
      <c r="F1869" s="39">
        <v>41817</v>
      </c>
      <c r="G1869" s="64">
        <v>3290.5</v>
      </c>
      <c r="H1869" s="322">
        <f t="shared" si="30"/>
        <v>0</v>
      </c>
      <c r="I1869" s="135" t="s">
        <v>217</v>
      </c>
    </row>
    <row r="1870" spans="1:9" x14ac:dyDescent="0.25">
      <c r="A1870" s="269"/>
      <c r="B1870" s="264" t="s">
        <v>1663</v>
      </c>
      <c r="C1870" s="349" t="s">
        <v>3697</v>
      </c>
      <c r="D1870" s="266" t="s">
        <v>89</v>
      </c>
      <c r="E1870" s="310">
        <v>18847.400000000001</v>
      </c>
      <c r="F1870" s="39">
        <v>41817</v>
      </c>
      <c r="G1870" s="64">
        <v>18847.400000000001</v>
      </c>
      <c r="H1870" s="322">
        <f t="shared" si="30"/>
        <v>0</v>
      </c>
      <c r="I1870" s="135" t="s">
        <v>217</v>
      </c>
    </row>
    <row r="1871" spans="1:9" x14ac:dyDescent="0.25">
      <c r="A1871" s="269"/>
      <c r="B1871" s="264" t="s">
        <v>1665</v>
      </c>
      <c r="C1871" s="349" t="s">
        <v>3697</v>
      </c>
      <c r="D1871" s="266" t="s">
        <v>99</v>
      </c>
      <c r="E1871" s="310">
        <v>1422</v>
      </c>
      <c r="F1871" s="39">
        <v>41817</v>
      </c>
      <c r="G1871" s="64">
        <v>1422</v>
      </c>
      <c r="H1871" s="322">
        <f t="shared" si="30"/>
        <v>0</v>
      </c>
      <c r="I1871" s="135" t="s">
        <v>217</v>
      </c>
    </row>
    <row r="1872" spans="1:9" x14ac:dyDescent="0.25">
      <c r="A1872" s="269"/>
      <c r="B1872" s="264" t="s">
        <v>1666</v>
      </c>
      <c r="C1872" s="349" t="s">
        <v>3697</v>
      </c>
      <c r="D1872" s="266" t="s">
        <v>16</v>
      </c>
      <c r="E1872" s="310">
        <v>11629</v>
      </c>
      <c r="F1872" s="42">
        <v>41844</v>
      </c>
      <c r="G1872" s="44">
        <v>11629</v>
      </c>
      <c r="H1872" s="322">
        <f t="shared" si="30"/>
        <v>0</v>
      </c>
      <c r="I1872" s="135" t="s">
        <v>217</v>
      </c>
    </row>
    <row r="1873" spans="1:9" x14ac:dyDescent="0.25">
      <c r="A1873" s="269"/>
      <c r="B1873" s="264" t="s">
        <v>1667</v>
      </c>
      <c r="C1873" s="349" t="s">
        <v>3697</v>
      </c>
      <c r="D1873" s="266" t="s">
        <v>133</v>
      </c>
      <c r="E1873" s="310">
        <v>58040.5</v>
      </c>
      <c r="F1873" s="55" t="s">
        <v>3701</v>
      </c>
      <c r="G1873" s="38" t="s">
        <v>3098</v>
      </c>
      <c r="H1873" s="322" t="e">
        <f t="shared" si="30"/>
        <v>#VALUE!</v>
      </c>
      <c r="I1873" s="135"/>
    </row>
    <row r="1874" spans="1:9" x14ac:dyDescent="0.25">
      <c r="A1874" s="269"/>
      <c r="B1874" s="264" t="s">
        <v>1668</v>
      </c>
      <c r="C1874" s="349" t="s">
        <v>3697</v>
      </c>
      <c r="D1874" s="266" t="s">
        <v>312</v>
      </c>
      <c r="E1874" s="310">
        <v>902</v>
      </c>
      <c r="F1874" s="39">
        <v>41816</v>
      </c>
      <c r="G1874" s="38">
        <v>902</v>
      </c>
      <c r="H1874" s="322">
        <f t="shared" si="30"/>
        <v>0</v>
      </c>
      <c r="I1874" s="135"/>
    </row>
    <row r="1875" spans="1:9" x14ac:dyDescent="0.25">
      <c r="A1875" s="269"/>
      <c r="B1875" s="264" t="s">
        <v>1671</v>
      </c>
      <c r="C1875" s="349" t="s">
        <v>3697</v>
      </c>
      <c r="D1875" s="266" t="s">
        <v>67</v>
      </c>
      <c r="E1875" s="310">
        <v>2548</v>
      </c>
      <c r="F1875" s="39">
        <v>41816</v>
      </c>
      <c r="G1875" s="38">
        <v>2548</v>
      </c>
      <c r="H1875" s="322">
        <f t="shared" si="30"/>
        <v>0</v>
      </c>
      <c r="I1875" s="135" t="s">
        <v>21</v>
      </c>
    </row>
    <row r="1876" spans="1:9" x14ac:dyDescent="0.25">
      <c r="A1876" s="269"/>
      <c r="B1876" s="264" t="s">
        <v>1672</v>
      </c>
      <c r="C1876" s="349" t="s">
        <v>3697</v>
      </c>
      <c r="D1876" s="266" t="s">
        <v>160</v>
      </c>
      <c r="E1876" s="310">
        <v>92800.38</v>
      </c>
      <c r="F1876" s="535" t="s">
        <v>3702</v>
      </c>
      <c r="G1876" s="38">
        <v>92800.38</v>
      </c>
      <c r="H1876" s="322">
        <f t="shared" si="30"/>
        <v>0</v>
      </c>
      <c r="I1876" s="135" t="s">
        <v>162</v>
      </c>
    </row>
    <row r="1877" spans="1:9" x14ac:dyDescent="0.25">
      <c r="A1877" s="269"/>
      <c r="B1877" s="264" t="s">
        <v>1673</v>
      </c>
      <c r="C1877" s="349" t="s">
        <v>3697</v>
      </c>
      <c r="D1877" s="266" t="s">
        <v>358</v>
      </c>
      <c r="E1877" s="310">
        <v>41124.44</v>
      </c>
      <c r="F1877" s="39">
        <v>41818</v>
      </c>
      <c r="G1877" s="38">
        <v>41124.44</v>
      </c>
      <c r="H1877" s="322">
        <f t="shared" si="30"/>
        <v>0</v>
      </c>
      <c r="I1877" s="135" t="s">
        <v>162</v>
      </c>
    </row>
    <row r="1878" spans="1:9" x14ac:dyDescent="0.25">
      <c r="A1878" s="269"/>
      <c r="B1878" s="264" t="s">
        <v>1674</v>
      </c>
      <c r="C1878" s="349" t="s">
        <v>3697</v>
      </c>
      <c r="D1878" s="266" t="s">
        <v>106</v>
      </c>
      <c r="E1878" s="310">
        <v>32582.400000000001</v>
      </c>
      <c r="F1878" s="42">
        <v>41822</v>
      </c>
      <c r="G1878" s="44">
        <v>32582.400000000001</v>
      </c>
      <c r="H1878" s="322">
        <f t="shared" si="30"/>
        <v>0</v>
      </c>
      <c r="I1878" s="135" t="s">
        <v>12</v>
      </c>
    </row>
    <row r="1879" spans="1:9" x14ac:dyDescent="0.25">
      <c r="A1879" s="269"/>
      <c r="B1879" s="264" t="s">
        <v>1675</v>
      </c>
      <c r="C1879" s="349" t="s">
        <v>3697</v>
      </c>
      <c r="D1879" s="266" t="s">
        <v>160</v>
      </c>
      <c r="E1879" s="310">
        <v>70814.600000000006</v>
      </c>
      <c r="F1879" s="42" t="s">
        <v>3703</v>
      </c>
      <c r="G1879" s="38">
        <v>70814.600000000006</v>
      </c>
      <c r="H1879" s="322">
        <f t="shared" si="30"/>
        <v>0</v>
      </c>
      <c r="I1879" s="135" t="s">
        <v>162</v>
      </c>
    </row>
    <row r="1880" spans="1:9" x14ac:dyDescent="0.25">
      <c r="A1880" s="269"/>
      <c r="B1880" s="264" t="s">
        <v>1676</v>
      </c>
      <c r="C1880" s="349" t="s">
        <v>3697</v>
      </c>
      <c r="D1880" s="266" t="s">
        <v>163</v>
      </c>
      <c r="E1880" s="310">
        <v>2286</v>
      </c>
      <c r="F1880" s="39">
        <v>41818</v>
      </c>
      <c r="G1880" s="38">
        <v>2286</v>
      </c>
      <c r="H1880" s="322">
        <f t="shared" si="30"/>
        <v>0</v>
      </c>
      <c r="I1880" s="135" t="s">
        <v>162</v>
      </c>
    </row>
    <row r="1881" spans="1:9" x14ac:dyDescent="0.25">
      <c r="A1881" s="269"/>
      <c r="B1881" s="264" t="s">
        <v>1677</v>
      </c>
      <c r="C1881" s="349" t="s">
        <v>3697</v>
      </c>
      <c r="D1881" s="266" t="s">
        <v>250</v>
      </c>
      <c r="E1881" s="310">
        <v>3620.5</v>
      </c>
      <c r="F1881" s="39">
        <v>41818</v>
      </c>
      <c r="G1881" s="64">
        <v>3620.5</v>
      </c>
      <c r="H1881" s="322">
        <f t="shared" si="30"/>
        <v>0</v>
      </c>
      <c r="I1881" s="135" t="s">
        <v>162</v>
      </c>
    </row>
    <row r="1882" spans="1:9" x14ac:dyDescent="0.25">
      <c r="A1882" s="269"/>
      <c r="B1882" s="264" t="s">
        <v>1678</v>
      </c>
      <c r="C1882" s="349" t="s">
        <v>3697</v>
      </c>
      <c r="D1882" s="266" t="s">
        <v>178</v>
      </c>
      <c r="E1882" s="310">
        <v>3453</v>
      </c>
      <c r="F1882" s="55" t="s">
        <v>3737</v>
      </c>
      <c r="G1882" s="52">
        <v>3453</v>
      </c>
      <c r="H1882" s="322">
        <f t="shared" si="30"/>
        <v>0</v>
      </c>
      <c r="I1882" s="135" t="s">
        <v>162</v>
      </c>
    </row>
    <row r="1883" spans="1:9" x14ac:dyDescent="0.25">
      <c r="A1883" s="269"/>
      <c r="B1883" s="264" t="s">
        <v>1679</v>
      </c>
      <c r="C1883" s="349" t="s">
        <v>3697</v>
      </c>
      <c r="D1883" s="266" t="s">
        <v>370</v>
      </c>
      <c r="E1883" s="310">
        <v>10395.200000000001</v>
      </c>
      <c r="F1883" s="39">
        <v>41818</v>
      </c>
      <c r="G1883" s="64">
        <v>10395.200000000001</v>
      </c>
      <c r="H1883" s="322">
        <f t="shared" si="30"/>
        <v>0</v>
      </c>
      <c r="I1883" s="135" t="s">
        <v>162</v>
      </c>
    </row>
    <row r="1884" spans="1:9" x14ac:dyDescent="0.25">
      <c r="A1884" s="269"/>
      <c r="B1884" s="264" t="s">
        <v>1680</v>
      </c>
      <c r="C1884" s="349" t="s">
        <v>3697</v>
      </c>
      <c r="D1884" s="266" t="s">
        <v>168</v>
      </c>
      <c r="E1884" s="310">
        <v>29086</v>
      </c>
      <c r="F1884" s="55" t="s">
        <v>3730</v>
      </c>
      <c r="G1884" s="52">
        <v>29086</v>
      </c>
      <c r="H1884" s="322">
        <f t="shared" si="30"/>
        <v>0</v>
      </c>
      <c r="I1884" s="135" t="s">
        <v>162</v>
      </c>
    </row>
    <row r="1885" spans="1:9" x14ac:dyDescent="0.25">
      <c r="A1885" s="269"/>
      <c r="B1885" s="264" t="s">
        <v>1681</v>
      </c>
      <c r="C1885" s="349" t="s">
        <v>3697</v>
      </c>
      <c r="D1885" s="266" t="s">
        <v>269</v>
      </c>
      <c r="E1885" s="310">
        <v>8378.5</v>
      </c>
      <c r="F1885" s="39">
        <v>41818</v>
      </c>
      <c r="G1885" s="64">
        <v>8378.5</v>
      </c>
      <c r="H1885" s="322">
        <f t="shared" si="30"/>
        <v>0</v>
      </c>
      <c r="I1885" s="135" t="s">
        <v>162</v>
      </c>
    </row>
    <row r="1886" spans="1:9" x14ac:dyDescent="0.25">
      <c r="A1886" s="269"/>
      <c r="B1886" s="264" t="s">
        <v>1682</v>
      </c>
      <c r="C1886" s="349" t="s">
        <v>3697</v>
      </c>
      <c r="D1886" s="266" t="s">
        <v>28</v>
      </c>
      <c r="E1886" s="310">
        <v>8806.5</v>
      </c>
      <c r="F1886" s="39">
        <v>41816</v>
      </c>
      <c r="G1886" s="38">
        <v>8806.5</v>
      </c>
      <c r="H1886" s="322">
        <f t="shared" si="30"/>
        <v>0</v>
      </c>
      <c r="I1886" s="135"/>
    </row>
    <row r="1887" spans="1:9" x14ac:dyDescent="0.25">
      <c r="A1887" s="269"/>
      <c r="B1887" s="264" t="s">
        <v>1683</v>
      </c>
      <c r="C1887" s="349" t="s">
        <v>3697</v>
      </c>
      <c r="D1887" s="266" t="s">
        <v>28</v>
      </c>
      <c r="E1887" s="310">
        <v>1117.5999999999999</v>
      </c>
      <c r="F1887" s="39">
        <v>41816</v>
      </c>
      <c r="G1887" s="38">
        <v>1117.5999999999999</v>
      </c>
      <c r="H1887" s="322">
        <f t="shared" si="30"/>
        <v>0</v>
      </c>
      <c r="I1887" s="135"/>
    </row>
    <row r="1888" spans="1:9" x14ac:dyDescent="0.25">
      <c r="A1888" s="269"/>
      <c r="B1888" s="264" t="s">
        <v>1685</v>
      </c>
      <c r="C1888" s="349" t="s">
        <v>3697</v>
      </c>
      <c r="D1888" s="266" t="s">
        <v>163</v>
      </c>
      <c r="E1888" s="310">
        <v>14358.5</v>
      </c>
      <c r="F1888" s="39">
        <v>41818</v>
      </c>
      <c r="G1888" s="38">
        <v>14358.5</v>
      </c>
      <c r="H1888" s="322">
        <f t="shared" si="30"/>
        <v>0</v>
      </c>
      <c r="I1888" s="135" t="s">
        <v>162</v>
      </c>
    </row>
    <row r="1889" spans="1:10" x14ac:dyDescent="0.25">
      <c r="A1889" s="269"/>
      <c r="B1889" s="264" t="s">
        <v>1687</v>
      </c>
      <c r="C1889" s="349" t="s">
        <v>3697</v>
      </c>
      <c r="D1889" s="266" t="s">
        <v>152</v>
      </c>
      <c r="E1889" s="310">
        <v>6220</v>
      </c>
      <c r="F1889" s="39">
        <v>41816</v>
      </c>
      <c r="G1889" s="38">
        <v>6220</v>
      </c>
      <c r="H1889" s="322">
        <f t="shared" si="30"/>
        <v>0</v>
      </c>
      <c r="I1889" s="135"/>
    </row>
    <row r="1890" spans="1:10" x14ac:dyDescent="0.25">
      <c r="A1890" s="269"/>
      <c r="B1890" s="264" t="s">
        <v>1688</v>
      </c>
      <c r="C1890" s="349" t="s">
        <v>3697</v>
      </c>
      <c r="D1890" s="266" t="s">
        <v>373</v>
      </c>
      <c r="E1890" s="310">
        <v>2285.5</v>
      </c>
      <c r="F1890" s="39">
        <v>41816</v>
      </c>
      <c r="G1890" s="38">
        <v>2285.5</v>
      </c>
      <c r="H1890" s="322">
        <f t="shared" si="30"/>
        <v>0</v>
      </c>
      <c r="I1890" s="135" t="s">
        <v>30</v>
      </c>
    </row>
    <row r="1891" spans="1:10" x14ac:dyDescent="0.25">
      <c r="A1891" s="269"/>
      <c r="B1891" s="264" t="s">
        <v>1689</v>
      </c>
      <c r="C1891" s="349" t="s">
        <v>3697</v>
      </c>
      <c r="D1891" s="266" t="s">
        <v>68</v>
      </c>
      <c r="E1891" s="310">
        <v>50</v>
      </c>
      <c r="F1891" s="39">
        <v>41816</v>
      </c>
      <c r="G1891" s="38">
        <v>50</v>
      </c>
      <c r="H1891" s="322">
        <f t="shared" si="30"/>
        <v>0</v>
      </c>
      <c r="I1891" s="135"/>
    </row>
    <row r="1892" spans="1:10" x14ac:dyDescent="0.25">
      <c r="A1892" s="269">
        <v>41817</v>
      </c>
      <c r="B1892" s="264" t="s">
        <v>1690</v>
      </c>
      <c r="C1892" s="349" t="s">
        <v>3697</v>
      </c>
      <c r="D1892" s="266" t="s">
        <v>14</v>
      </c>
      <c r="E1892" s="559">
        <v>9240</v>
      </c>
      <c r="F1892" s="39">
        <v>41817</v>
      </c>
      <c r="G1892" s="38">
        <v>9240</v>
      </c>
      <c r="H1892" s="322">
        <f t="shared" si="30"/>
        <v>0</v>
      </c>
      <c r="I1892" s="135" t="s">
        <v>65</v>
      </c>
      <c r="J1892" s="135"/>
    </row>
    <row r="1893" spans="1:10" x14ac:dyDescent="0.25">
      <c r="A1893" s="269"/>
      <c r="B1893" s="264" t="s">
        <v>1691</v>
      </c>
      <c r="C1893" s="349" t="s">
        <v>3697</v>
      </c>
      <c r="D1893" s="266" t="s">
        <v>39</v>
      </c>
      <c r="E1893" s="310">
        <v>10888</v>
      </c>
      <c r="F1893" s="42" t="s">
        <v>3800</v>
      </c>
      <c r="G1893" s="38">
        <v>10888</v>
      </c>
      <c r="H1893" s="322">
        <f t="shared" si="30"/>
        <v>0</v>
      </c>
      <c r="I1893" s="60" t="s">
        <v>12</v>
      </c>
      <c r="J1893" s="135"/>
    </row>
    <row r="1894" spans="1:10" x14ac:dyDescent="0.25">
      <c r="A1894" s="269"/>
      <c r="B1894" s="264" t="s">
        <v>1692</v>
      </c>
      <c r="C1894" s="349" t="s">
        <v>3697</v>
      </c>
      <c r="D1894" s="266" t="s">
        <v>63</v>
      </c>
      <c r="E1894" s="310">
        <v>1510</v>
      </c>
      <c r="F1894" s="39">
        <v>41817</v>
      </c>
      <c r="G1894" s="38">
        <v>1510</v>
      </c>
      <c r="H1894" s="322">
        <f t="shared" si="30"/>
        <v>0</v>
      </c>
      <c r="I1894" s="135" t="s">
        <v>21</v>
      </c>
      <c r="J1894" s="135"/>
    </row>
    <row r="1895" spans="1:10" x14ac:dyDescent="0.25">
      <c r="A1895" s="269"/>
      <c r="B1895" s="264" t="s">
        <v>1694</v>
      </c>
      <c r="C1895" s="349" t="s">
        <v>3697</v>
      </c>
      <c r="D1895" s="568" t="s">
        <v>3704</v>
      </c>
      <c r="E1895" s="327">
        <v>87776</v>
      </c>
      <c r="F1895" s="39">
        <v>41825</v>
      </c>
      <c r="G1895" s="83">
        <v>50000</v>
      </c>
      <c r="H1895" s="514">
        <f t="shared" si="30"/>
        <v>37776</v>
      </c>
      <c r="I1895" s="306"/>
      <c r="J1895" s="306"/>
    </row>
    <row r="1896" spans="1:10" x14ac:dyDescent="0.25">
      <c r="A1896" s="269"/>
      <c r="B1896" s="264" t="s">
        <v>1695</v>
      </c>
      <c r="C1896" s="349" t="s">
        <v>3697</v>
      </c>
      <c r="D1896" s="266" t="s">
        <v>11</v>
      </c>
      <c r="E1896" s="310">
        <v>33289</v>
      </c>
      <c r="F1896" s="536"/>
      <c r="G1896" s="526"/>
      <c r="H1896" s="322">
        <f t="shared" si="30"/>
        <v>33289</v>
      </c>
      <c r="I1896" s="135"/>
      <c r="J1896" s="135"/>
    </row>
    <row r="1897" spans="1:10" x14ac:dyDescent="0.25">
      <c r="A1897" s="269"/>
      <c r="B1897" s="264" t="s">
        <v>1696</v>
      </c>
      <c r="C1897" s="349" t="s">
        <v>3697</v>
      </c>
      <c r="D1897" s="569" t="s">
        <v>914</v>
      </c>
      <c r="E1897" s="457">
        <v>19784</v>
      </c>
      <c r="F1897" s="39">
        <v>41817</v>
      </c>
      <c r="G1897" s="38">
        <v>19784</v>
      </c>
      <c r="H1897" s="322">
        <f t="shared" si="30"/>
        <v>0</v>
      </c>
      <c r="I1897" s="570"/>
      <c r="J1897" s="570"/>
    </row>
    <row r="1898" spans="1:10" x14ac:dyDescent="0.25">
      <c r="A1898" s="269"/>
      <c r="B1898" s="264" t="s">
        <v>1697</v>
      </c>
      <c r="C1898" s="349" t="s">
        <v>3697</v>
      </c>
      <c r="D1898" s="266" t="s">
        <v>509</v>
      </c>
      <c r="E1898" s="310">
        <v>1289.5</v>
      </c>
      <c r="F1898" s="39">
        <v>41817</v>
      </c>
      <c r="G1898" s="38">
        <v>1289.5</v>
      </c>
      <c r="H1898" s="322">
        <f t="shared" si="30"/>
        <v>0</v>
      </c>
      <c r="I1898" s="135"/>
      <c r="J1898" s="135"/>
    </row>
    <row r="1899" spans="1:10" x14ac:dyDescent="0.25">
      <c r="A1899" s="269"/>
      <c r="B1899" s="264" t="s">
        <v>1698</v>
      </c>
      <c r="C1899" s="349" t="s">
        <v>3697</v>
      </c>
      <c r="D1899" s="266" t="s">
        <v>518</v>
      </c>
      <c r="E1899" s="310">
        <v>571</v>
      </c>
      <c r="F1899" s="39">
        <v>41817</v>
      </c>
      <c r="G1899" s="38">
        <v>571</v>
      </c>
      <c r="H1899" s="322">
        <f t="shared" si="30"/>
        <v>0</v>
      </c>
      <c r="I1899" s="135"/>
      <c r="J1899" s="135"/>
    </row>
    <row r="1900" spans="1:10" x14ac:dyDescent="0.25">
      <c r="A1900" s="269"/>
      <c r="B1900" s="264" t="s">
        <v>1699</v>
      </c>
      <c r="C1900" s="349" t="s">
        <v>3697</v>
      </c>
      <c r="D1900" s="266" t="s">
        <v>260</v>
      </c>
      <c r="E1900" s="310">
        <v>5566.5</v>
      </c>
      <c r="F1900" s="39">
        <v>41817</v>
      </c>
      <c r="G1900" s="38">
        <v>5566.5</v>
      </c>
      <c r="H1900" s="322">
        <f t="shared" si="30"/>
        <v>0</v>
      </c>
      <c r="I1900" s="135" t="s">
        <v>12</v>
      </c>
      <c r="J1900" s="135"/>
    </row>
    <row r="1901" spans="1:10" x14ac:dyDescent="0.25">
      <c r="A1901" s="269"/>
      <c r="B1901" s="264" t="s">
        <v>1700</v>
      </c>
      <c r="C1901" s="349" t="s">
        <v>3697</v>
      </c>
      <c r="D1901" s="266" t="s">
        <v>600</v>
      </c>
      <c r="E1901" s="310">
        <v>3640</v>
      </c>
      <c r="F1901" s="42">
        <v>41836</v>
      </c>
      <c r="G1901" s="44">
        <v>3640</v>
      </c>
      <c r="H1901" s="322">
        <f t="shared" si="30"/>
        <v>0</v>
      </c>
      <c r="I1901" s="135" t="s">
        <v>30</v>
      </c>
      <c r="J1901" s="135"/>
    </row>
    <row r="1902" spans="1:10" x14ac:dyDescent="0.25">
      <c r="A1902" s="269"/>
      <c r="B1902" s="264" t="s">
        <v>1701</v>
      </c>
      <c r="C1902" s="349" t="s">
        <v>3697</v>
      </c>
      <c r="D1902" s="266" t="s">
        <v>600</v>
      </c>
      <c r="E1902" s="310">
        <v>3120</v>
      </c>
      <c r="F1902" s="42">
        <v>41836</v>
      </c>
      <c r="G1902" s="44">
        <v>3120</v>
      </c>
      <c r="H1902" s="322">
        <f t="shared" si="30"/>
        <v>0</v>
      </c>
      <c r="I1902" s="135" t="s">
        <v>30</v>
      </c>
      <c r="J1902" s="135"/>
    </row>
    <row r="1903" spans="1:10" ht="16.5" customHeight="1" x14ac:dyDescent="0.25">
      <c r="A1903" s="407"/>
      <c r="B1903" s="264" t="s">
        <v>1702</v>
      </c>
      <c r="C1903" s="349" t="s">
        <v>3697</v>
      </c>
      <c r="D1903" s="266" t="s">
        <v>600</v>
      </c>
      <c r="E1903" s="310">
        <v>5720</v>
      </c>
      <c r="F1903" s="42">
        <v>41836</v>
      </c>
      <c r="G1903" s="44">
        <v>5720</v>
      </c>
      <c r="H1903" s="322">
        <f t="shared" si="30"/>
        <v>0</v>
      </c>
      <c r="I1903" s="135" t="s">
        <v>12</v>
      </c>
      <c r="J1903" s="135"/>
    </row>
    <row r="1904" spans="1:10" x14ac:dyDescent="0.25">
      <c r="A1904" s="269"/>
      <c r="B1904" s="264" t="s">
        <v>1703</v>
      </c>
      <c r="C1904" s="349" t="s">
        <v>3697</v>
      </c>
      <c r="D1904" s="266" t="s">
        <v>39</v>
      </c>
      <c r="E1904" s="310">
        <v>9799</v>
      </c>
      <c r="F1904" s="42" t="s">
        <v>3801</v>
      </c>
      <c r="G1904" s="44">
        <v>9799</v>
      </c>
      <c r="H1904" s="322">
        <f t="shared" si="30"/>
        <v>0</v>
      </c>
      <c r="I1904" s="135"/>
      <c r="J1904" s="135"/>
    </row>
    <row r="1905" spans="1:10" x14ac:dyDescent="0.25">
      <c r="A1905" s="269"/>
      <c r="B1905" s="264" t="s">
        <v>1704</v>
      </c>
      <c r="C1905" s="349" t="s">
        <v>3697</v>
      </c>
      <c r="D1905" s="266" t="s">
        <v>123</v>
      </c>
      <c r="E1905" s="310">
        <v>3274</v>
      </c>
      <c r="F1905" s="39">
        <v>41817</v>
      </c>
      <c r="G1905" s="38">
        <v>3274</v>
      </c>
      <c r="H1905" s="322">
        <f t="shared" si="30"/>
        <v>0</v>
      </c>
      <c r="I1905" s="135"/>
      <c r="J1905" s="135"/>
    </row>
    <row r="1906" spans="1:10" x14ac:dyDescent="0.25">
      <c r="A1906" s="269"/>
      <c r="B1906" s="264" t="s">
        <v>1705</v>
      </c>
      <c r="C1906" s="349" t="s">
        <v>3697</v>
      </c>
      <c r="D1906" s="266" t="s">
        <v>3184</v>
      </c>
      <c r="E1906" s="310">
        <v>32486.5</v>
      </c>
      <c r="F1906" s="42">
        <v>41837</v>
      </c>
      <c r="G1906" s="44">
        <v>32486.5</v>
      </c>
      <c r="H1906" s="322">
        <f t="shared" si="30"/>
        <v>0</v>
      </c>
      <c r="I1906" s="135" t="s">
        <v>217</v>
      </c>
      <c r="J1906" s="135"/>
    </row>
    <row r="1907" spans="1:10" x14ac:dyDescent="0.25">
      <c r="A1907" s="269"/>
      <c r="B1907" s="264" t="s">
        <v>1706</v>
      </c>
      <c r="C1907" s="349" t="s">
        <v>3697</v>
      </c>
      <c r="D1907" s="266" t="s">
        <v>54</v>
      </c>
      <c r="E1907" s="310">
        <v>8597</v>
      </c>
      <c r="F1907" s="39">
        <v>41820</v>
      </c>
      <c r="G1907" s="38">
        <v>8597</v>
      </c>
      <c r="H1907" s="322">
        <f t="shared" si="30"/>
        <v>0</v>
      </c>
      <c r="I1907" s="135" t="s">
        <v>30</v>
      </c>
      <c r="J1907" s="135"/>
    </row>
    <row r="1908" spans="1:10" x14ac:dyDescent="0.25">
      <c r="A1908" s="269"/>
      <c r="B1908" s="264" t="s">
        <v>1707</v>
      </c>
      <c r="C1908" s="349" t="s">
        <v>3697</v>
      </c>
      <c r="D1908" s="266" t="s">
        <v>899</v>
      </c>
      <c r="E1908" s="310">
        <v>4366</v>
      </c>
      <c r="F1908" s="39">
        <v>41817</v>
      </c>
      <c r="G1908" s="38">
        <v>4366</v>
      </c>
      <c r="H1908" s="322">
        <f t="shared" si="30"/>
        <v>0</v>
      </c>
      <c r="I1908" s="135" t="s">
        <v>12</v>
      </c>
      <c r="J1908" s="135"/>
    </row>
    <row r="1909" spans="1:10" x14ac:dyDescent="0.25">
      <c r="A1909" s="269"/>
      <c r="B1909" s="264" t="s">
        <v>1709</v>
      </c>
      <c r="C1909" s="349" t="s">
        <v>3697</v>
      </c>
      <c r="D1909" s="266" t="s">
        <v>19</v>
      </c>
      <c r="E1909" s="310">
        <v>9988</v>
      </c>
      <c r="F1909" s="39">
        <v>41817</v>
      </c>
      <c r="G1909" s="38">
        <v>9988</v>
      </c>
      <c r="H1909" s="322">
        <f t="shared" si="30"/>
        <v>0</v>
      </c>
      <c r="I1909" s="135" t="s">
        <v>12</v>
      </c>
      <c r="J1909" s="135"/>
    </row>
    <row r="1910" spans="1:10" x14ac:dyDescent="0.25">
      <c r="A1910" s="269"/>
      <c r="B1910" s="264" t="s">
        <v>1711</v>
      </c>
      <c r="C1910" s="349" t="s">
        <v>3697</v>
      </c>
      <c r="D1910" s="266" t="s">
        <v>189</v>
      </c>
      <c r="E1910" s="310">
        <v>23562</v>
      </c>
      <c r="F1910" s="39">
        <v>41817</v>
      </c>
      <c r="G1910" s="38">
        <v>23562</v>
      </c>
      <c r="H1910" s="322">
        <f t="shared" si="30"/>
        <v>0</v>
      </c>
      <c r="I1910" s="135" t="s">
        <v>217</v>
      </c>
      <c r="J1910" s="135"/>
    </row>
    <row r="1911" spans="1:10" x14ac:dyDescent="0.25">
      <c r="A1911" s="269"/>
      <c r="B1911" s="264" t="s">
        <v>1712</v>
      </c>
      <c r="C1911" s="349" t="s">
        <v>3697</v>
      </c>
      <c r="D1911" s="266" t="s">
        <v>55</v>
      </c>
      <c r="E1911" s="310">
        <v>9523</v>
      </c>
      <c r="F1911" s="39">
        <v>41817</v>
      </c>
      <c r="G1911" s="38">
        <v>9523</v>
      </c>
      <c r="H1911" s="322">
        <f t="shared" si="30"/>
        <v>0</v>
      </c>
      <c r="I1911" s="135"/>
      <c r="J1911" s="135"/>
    </row>
    <row r="1912" spans="1:10" x14ac:dyDescent="0.25">
      <c r="A1912" s="269"/>
      <c r="B1912" s="264" t="s">
        <v>1713</v>
      </c>
      <c r="C1912" s="349" t="s">
        <v>3697</v>
      </c>
      <c r="D1912" s="266" t="s">
        <v>250</v>
      </c>
      <c r="E1912" s="310">
        <v>21075</v>
      </c>
      <c r="F1912" s="39">
        <v>41818</v>
      </c>
      <c r="G1912" s="38">
        <v>21075</v>
      </c>
      <c r="H1912" s="322">
        <f t="shared" si="30"/>
        <v>0</v>
      </c>
      <c r="I1912" s="135" t="s">
        <v>30</v>
      </c>
      <c r="J1912" s="135"/>
    </row>
    <row r="1913" spans="1:10" x14ac:dyDescent="0.25">
      <c r="A1913" s="269"/>
      <c r="B1913" s="264" t="s">
        <v>1715</v>
      </c>
      <c r="C1913" s="349" t="s">
        <v>3697</v>
      </c>
      <c r="D1913" s="266" t="s">
        <v>338</v>
      </c>
      <c r="E1913" s="310">
        <v>616</v>
      </c>
      <c r="F1913" s="39">
        <v>41818</v>
      </c>
      <c r="G1913" s="38">
        <v>616</v>
      </c>
      <c r="H1913" s="322">
        <f t="shared" si="30"/>
        <v>0</v>
      </c>
      <c r="I1913" s="135" t="s">
        <v>30</v>
      </c>
      <c r="J1913" s="135"/>
    </row>
    <row r="1914" spans="1:10" x14ac:dyDescent="0.25">
      <c r="A1914" s="269"/>
      <c r="B1914" s="264" t="s">
        <v>1716</v>
      </c>
      <c r="C1914" s="349" t="s">
        <v>3697</v>
      </c>
      <c r="D1914" s="266" t="s">
        <v>29</v>
      </c>
      <c r="E1914" s="310">
        <v>5036</v>
      </c>
      <c r="F1914" s="39">
        <v>41818</v>
      </c>
      <c r="G1914" s="38">
        <v>5036</v>
      </c>
      <c r="H1914" s="322">
        <f t="shared" si="30"/>
        <v>0</v>
      </c>
      <c r="I1914" s="135" t="s">
        <v>30</v>
      </c>
      <c r="J1914" s="135"/>
    </row>
    <row r="1915" spans="1:10" x14ac:dyDescent="0.25">
      <c r="A1915" s="269"/>
      <c r="B1915" s="264" t="s">
        <v>1717</v>
      </c>
      <c r="C1915" s="349" t="s">
        <v>3697</v>
      </c>
      <c r="D1915" s="266" t="s">
        <v>233</v>
      </c>
      <c r="E1915" s="310">
        <v>1339</v>
      </c>
      <c r="F1915" s="39">
        <v>41817</v>
      </c>
      <c r="G1915" s="38">
        <v>1339</v>
      </c>
      <c r="H1915" s="322">
        <f t="shared" si="30"/>
        <v>0</v>
      </c>
      <c r="I1915" s="135"/>
      <c r="J1915" s="135"/>
    </row>
    <row r="1916" spans="1:10" x14ac:dyDescent="0.25">
      <c r="A1916" s="269"/>
      <c r="B1916" s="264" t="s">
        <v>1718</v>
      </c>
      <c r="C1916" s="349" t="s">
        <v>3697</v>
      </c>
      <c r="D1916" s="266" t="s">
        <v>2427</v>
      </c>
      <c r="E1916" s="310">
        <v>2450</v>
      </c>
      <c r="F1916" s="39">
        <v>41818</v>
      </c>
      <c r="G1916" s="38">
        <v>2450</v>
      </c>
      <c r="H1916" s="322">
        <f t="shared" si="30"/>
        <v>0</v>
      </c>
      <c r="I1916" s="135" t="s">
        <v>30</v>
      </c>
      <c r="J1916" s="135"/>
    </row>
    <row r="1917" spans="1:10" x14ac:dyDescent="0.25">
      <c r="A1917" s="269"/>
      <c r="B1917" s="264" t="s">
        <v>1719</v>
      </c>
      <c r="C1917" s="349" t="s">
        <v>3697</v>
      </c>
      <c r="D1917" s="266" t="s">
        <v>57</v>
      </c>
      <c r="E1917" s="310">
        <v>2080</v>
      </c>
      <c r="F1917" s="39">
        <v>41818</v>
      </c>
      <c r="G1917" s="38">
        <v>2080</v>
      </c>
      <c r="H1917" s="322">
        <f t="shared" si="30"/>
        <v>0</v>
      </c>
      <c r="I1917" s="135" t="s">
        <v>30</v>
      </c>
      <c r="J1917" s="135"/>
    </row>
    <row r="1918" spans="1:10" x14ac:dyDescent="0.25">
      <c r="A1918" s="269"/>
      <c r="B1918" s="264" t="s">
        <v>1720</v>
      </c>
      <c r="C1918" s="349" t="s">
        <v>3697</v>
      </c>
      <c r="D1918" s="266" t="s">
        <v>34</v>
      </c>
      <c r="E1918" s="310">
        <v>381</v>
      </c>
      <c r="F1918" s="39">
        <v>41818</v>
      </c>
      <c r="G1918" s="38">
        <v>381</v>
      </c>
      <c r="H1918" s="322">
        <f t="shared" si="30"/>
        <v>0</v>
      </c>
      <c r="I1918" s="135" t="s">
        <v>30</v>
      </c>
      <c r="J1918" s="135"/>
    </row>
    <row r="1919" spans="1:10" x14ac:dyDescent="0.25">
      <c r="A1919" s="269"/>
      <c r="B1919" s="264" t="s">
        <v>1721</v>
      </c>
      <c r="C1919" s="349" t="s">
        <v>3697</v>
      </c>
      <c r="D1919" s="266" t="s">
        <v>106</v>
      </c>
      <c r="E1919" s="310">
        <v>29868</v>
      </c>
      <c r="F1919" s="42">
        <v>41822</v>
      </c>
      <c r="G1919" s="44">
        <v>29868</v>
      </c>
      <c r="H1919" s="322">
        <f t="shared" si="30"/>
        <v>0</v>
      </c>
      <c r="I1919" s="135" t="s">
        <v>12</v>
      </c>
      <c r="J1919" s="135"/>
    </row>
    <row r="1920" spans="1:10" x14ac:dyDescent="0.25">
      <c r="A1920" s="269"/>
      <c r="B1920" s="264" t="s">
        <v>1722</v>
      </c>
      <c r="C1920" s="349" t="s">
        <v>3697</v>
      </c>
      <c r="D1920" s="266" t="s">
        <v>8</v>
      </c>
      <c r="E1920" s="310">
        <v>711.5</v>
      </c>
      <c r="F1920" s="39">
        <v>41817</v>
      </c>
      <c r="G1920" s="38">
        <v>711.5</v>
      </c>
      <c r="H1920" s="322">
        <f t="shared" si="30"/>
        <v>0</v>
      </c>
      <c r="I1920" s="135"/>
      <c r="J1920" s="135"/>
    </row>
    <row r="1921" spans="1:10" x14ac:dyDescent="0.25">
      <c r="A1921" s="269"/>
      <c r="B1921" s="264" t="s">
        <v>1723</v>
      </c>
      <c r="C1921" s="349" t="s">
        <v>3697</v>
      </c>
      <c r="D1921" s="266" t="s">
        <v>29</v>
      </c>
      <c r="E1921" s="310">
        <v>1961</v>
      </c>
      <c r="F1921" s="39">
        <v>41818</v>
      </c>
      <c r="G1921" s="52">
        <v>1961</v>
      </c>
      <c r="H1921" s="322">
        <f t="shared" si="30"/>
        <v>0</v>
      </c>
      <c r="I1921" s="266" t="s">
        <v>30</v>
      </c>
      <c r="J1921" s="135"/>
    </row>
    <row r="1922" spans="1:10" x14ac:dyDescent="0.25">
      <c r="A1922" s="269"/>
      <c r="B1922" s="264" t="s">
        <v>1724</v>
      </c>
      <c r="C1922" s="349" t="s">
        <v>3697</v>
      </c>
      <c r="D1922" s="266" t="s">
        <v>62</v>
      </c>
      <c r="E1922" s="310">
        <v>17466</v>
      </c>
      <c r="F1922" s="535" t="s">
        <v>3705</v>
      </c>
      <c r="G1922" s="52">
        <v>17466</v>
      </c>
      <c r="H1922" s="322">
        <f t="shared" si="30"/>
        <v>0</v>
      </c>
      <c r="I1922" s="266" t="s">
        <v>65</v>
      </c>
      <c r="J1922" s="135"/>
    </row>
    <row r="1923" spans="1:10" x14ac:dyDescent="0.25">
      <c r="A1923" s="269"/>
      <c r="B1923" s="264" t="s">
        <v>1726</v>
      </c>
      <c r="C1923" s="349" t="s">
        <v>3697</v>
      </c>
      <c r="D1923" s="266" t="s">
        <v>310</v>
      </c>
      <c r="E1923" s="310">
        <v>52762</v>
      </c>
      <c r="F1923" s="535" t="s">
        <v>3805</v>
      </c>
      <c r="G1923" s="326">
        <v>52762</v>
      </c>
      <c r="H1923" s="322">
        <f t="shared" si="30"/>
        <v>0</v>
      </c>
      <c r="I1923" s="266" t="s">
        <v>27</v>
      </c>
      <c r="J1923" s="135"/>
    </row>
    <row r="1924" spans="1:10" x14ac:dyDescent="0.25">
      <c r="A1924" s="269"/>
      <c r="B1924" s="264" t="s">
        <v>1727</v>
      </c>
      <c r="C1924" s="349" t="s">
        <v>3697</v>
      </c>
      <c r="D1924" s="266" t="s">
        <v>101</v>
      </c>
      <c r="E1924" s="310">
        <v>40095.5</v>
      </c>
      <c r="F1924" s="535" t="s">
        <v>3736</v>
      </c>
      <c r="G1924" s="326">
        <v>40095.5</v>
      </c>
      <c r="H1924" s="322">
        <f t="shared" si="30"/>
        <v>0</v>
      </c>
      <c r="I1924" s="266" t="s">
        <v>30</v>
      </c>
      <c r="J1924" s="135"/>
    </row>
    <row r="1925" spans="1:10" x14ac:dyDescent="0.25">
      <c r="A1925" s="269"/>
      <c r="B1925" s="264" t="s">
        <v>1728</v>
      </c>
      <c r="C1925" s="349" t="s">
        <v>3697</v>
      </c>
      <c r="D1925" s="266" t="s">
        <v>244</v>
      </c>
      <c r="E1925" s="310">
        <v>25454</v>
      </c>
      <c r="F1925" s="536"/>
      <c r="G1925" s="506"/>
      <c r="H1925" s="322">
        <f t="shared" si="30"/>
        <v>25454</v>
      </c>
      <c r="I1925" s="266" t="s">
        <v>27</v>
      </c>
      <c r="J1925" s="135"/>
    </row>
    <row r="1926" spans="1:10" x14ac:dyDescent="0.25">
      <c r="A1926" s="269"/>
      <c r="B1926" s="264" t="s">
        <v>1729</v>
      </c>
      <c r="C1926" s="349" t="s">
        <v>3697</v>
      </c>
      <c r="D1926" s="266" t="s">
        <v>32</v>
      </c>
      <c r="E1926" s="310">
        <v>6021</v>
      </c>
      <c r="F1926" s="39">
        <v>41818</v>
      </c>
      <c r="G1926" s="52">
        <v>6021</v>
      </c>
      <c r="H1926" s="322">
        <f t="shared" si="30"/>
        <v>0</v>
      </c>
      <c r="I1926" s="266" t="s">
        <v>30</v>
      </c>
      <c r="J1926" s="135"/>
    </row>
    <row r="1927" spans="1:10" x14ac:dyDescent="0.25">
      <c r="A1927" s="269"/>
      <c r="B1927" s="264" t="s">
        <v>1730</v>
      </c>
      <c r="C1927" s="349" t="s">
        <v>3697</v>
      </c>
      <c r="D1927" s="266" t="s">
        <v>130</v>
      </c>
      <c r="E1927" s="310">
        <v>7635.5</v>
      </c>
      <c r="F1927" s="42">
        <v>41821</v>
      </c>
      <c r="G1927" s="326">
        <v>7635.5</v>
      </c>
      <c r="H1927" s="322">
        <f t="shared" ref="H1927:H1990" si="31">E1927-G1927</f>
        <v>0</v>
      </c>
      <c r="I1927" s="266" t="s">
        <v>21</v>
      </c>
      <c r="J1927" s="135"/>
    </row>
    <row r="1928" spans="1:10" x14ac:dyDescent="0.25">
      <c r="A1928" s="269"/>
      <c r="B1928" s="264" t="s">
        <v>1731</v>
      </c>
      <c r="C1928" s="349" t="s">
        <v>3697</v>
      </c>
      <c r="D1928" s="266" t="s">
        <v>1946</v>
      </c>
      <c r="E1928" s="310">
        <v>8749.5</v>
      </c>
      <c r="F1928" s="536"/>
      <c r="G1928" s="506"/>
      <c r="H1928" s="322">
        <f t="shared" si="31"/>
        <v>8749.5</v>
      </c>
      <c r="I1928" s="266" t="s">
        <v>21</v>
      </c>
      <c r="J1928" s="135"/>
    </row>
    <row r="1929" spans="1:10" x14ac:dyDescent="0.25">
      <c r="A1929" s="269"/>
      <c r="B1929" s="264" t="s">
        <v>1732</v>
      </c>
      <c r="C1929" s="349" t="s">
        <v>3697</v>
      </c>
      <c r="D1929" s="266" t="s">
        <v>108</v>
      </c>
      <c r="E1929" s="310">
        <v>2596.5</v>
      </c>
      <c r="F1929" s="39">
        <v>41818</v>
      </c>
      <c r="G1929" s="52">
        <v>2596.5</v>
      </c>
      <c r="H1929" s="322">
        <f t="shared" si="31"/>
        <v>0</v>
      </c>
      <c r="I1929" s="266" t="s">
        <v>30</v>
      </c>
      <c r="J1929" s="135"/>
    </row>
    <row r="1930" spans="1:10" x14ac:dyDescent="0.25">
      <c r="A1930" s="269"/>
      <c r="B1930" s="264" t="s">
        <v>1733</v>
      </c>
      <c r="C1930" s="349" t="s">
        <v>3697</v>
      </c>
      <c r="D1930" s="266" t="s">
        <v>12</v>
      </c>
      <c r="E1930" s="310">
        <v>38667</v>
      </c>
      <c r="F1930" s="39">
        <v>41817</v>
      </c>
      <c r="G1930" s="52">
        <v>38667</v>
      </c>
      <c r="H1930" s="322">
        <f t="shared" si="31"/>
        <v>0</v>
      </c>
      <c r="I1930" s="266"/>
      <c r="J1930" s="135"/>
    </row>
    <row r="1931" spans="1:10" x14ac:dyDescent="0.25">
      <c r="A1931" s="269"/>
      <c r="B1931" s="264" t="s">
        <v>1734</v>
      </c>
      <c r="C1931" s="349" t="s">
        <v>3697</v>
      </c>
      <c r="D1931" s="266" t="s">
        <v>149</v>
      </c>
      <c r="E1931" s="310">
        <v>6108</v>
      </c>
      <c r="F1931" s="39">
        <v>41818</v>
      </c>
      <c r="G1931" s="52">
        <v>6108</v>
      </c>
      <c r="H1931" s="322">
        <f t="shared" si="31"/>
        <v>0</v>
      </c>
      <c r="I1931" s="266" t="s">
        <v>27</v>
      </c>
      <c r="J1931" s="135"/>
    </row>
    <row r="1932" spans="1:10" x14ac:dyDescent="0.25">
      <c r="A1932" s="269"/>
      <c r="B1932" s="264" t="s">
        <v>1735</v>
      </c>
      <c r="C1932" s="349" t="s">
        <v>3697</v>
      </c>
      <c r="D1932" s="266" t="s">
        <v>479</v>
      </c>
      <c r="E1932" s="310">
        <v>38023</v>
      </c>
      <c r="F1932" s="39">
        <v>41818</v>
      </c>
      <c r="G1932" s="52">
        <v>38023</v>
      </c>
      <c r="H1932" s="322">
        <f t="shared" si="31"/>
        <v>0</v>
      </c>
      <c r="I1932" s="266" t="s">
        <v>65</v>
      </c>
      <c r="J1932" s="135"/>
    </row>
    <row r="1933" spans="1:10" x14ac:dyDescent="0.25">
      <c r="A1933" s="269"/>
      <c r="B1933" s="264" t="s">
        <v>1736</v>
      </c>
      <c r="C1933" s="349" t="s">
        <v>3697</v>
      </c>
      <c r="D1933" s="266" t="s">
        <v>188</v>
      </c>
      <c r="E1933" s="310">
        <v>3442.5</v>
      </c>
      <c r="F1933" s="39">
        <v>41817</v>
      </c>
      <c r="G1933" s="52">
        <v>3442.5</v>
      </c>
      <c r="H1933" s="322">
        <f t="shared" si="31"/>
        <v>0</v>
      </c>
      <c r="I1933" s="266" t="s">
        <v>21</v>
      </c>
      <c r="J1933" s="135"/>
    </row>
    <row r="1934" spans="1:10" x14ac:dyDescent="0.25">
      <c r="A1934" s="269"/>
      <c r="B1934" s="264" t="s">
        <v>1738</v>
      </c>
      <c r="C1934" s="349" t="s">
        <v>3697</v>
      </c>
      <c r="D1934" s="266" t="s">
        <v>92</v>
      </c>
      <c r="E1934" s="310">
        <v>6025.5</v>
      </c>
      <c r="F1934" s="39">
        <v>41818</v>
      </c>
      <c r="G1934" s="52">
        <v>6025.5</v>
      </c>
      <c r="H1934" s="322">
        <f t="shared" si="31"/>
        <v>0</v>
      </c>
      <c r="I1934" s="266" t="s">
        <v>27</v>
      </c>
      <c r="J1934" s="135"/>
    </row>
    <row r="1935" spans="1:10" x14ac:dyDescent="0.25">
      <c r="A1935" s="269"/>
      <c r="B1935" s="264" t="s">
        <v>1739</v>
      </c>
      <c r="C1935" s="349" t="s">
        <v>3697</v>
      </c>
      <c r="D1935" s="266" t="s">
        <v>886</v>
      </c>
      <c r="E1935" s="310">
        <v>3494.5</v>
      </c>
      <c r="F1935" s="39">
        <v>41817</v>
      </c>
      <c r="G1935" s="52">
        <v>3495.5</v>
      </c>
      <c r="H1935" s="322">
        <f t="shared" si="31"/>
        <v>-1</v>
      </c>
      <c r="I1935" s="266"/>
      <c r="J1935" s="135"/>
    </row>
    <row r="1936" spans="1:10" x14ac:dyDescent="0.25">
      <c r="A1936" s="269"/>
      <c r="B1936" s="264" t="s">
        <v>1740</v>
      </c>
      <c r="C1936" s="349" t="s">
        <v>3697</v>
      </c>
      <c r="D1936" s="266" t="s">
        <v>1063</v>
      </c>
      <c r="E1936" s="310">
        <v>5916</v>
      </c>
      <c r="F1936" s="39">
        <v>41818</v>
      </c>
      <c r="G1936" s="52">
        <v>5916</v>
      </c>
      <c r="H1936" s="322">
        <f t="shared" si="31"/>
        <v>0</v>
      </c>
      <c r="I1936" s="266" t="s">
        <v>65</v>
      </c>
      <c r="J1936" s="135"/>
    </row>
    <row r="1937" spans="1:10" x14ac:dyDescent="0.25">
      <c r="A1937" s="269"/>
      <c r="B1937" s="264" t="s">
        <v>1741</v>
      </c>
      <c r="C1937" s="349" t="s">
        <v>3697</v>
      </c>
      <c r="D1937" s="266" t="s">
        <v>11</v>
      </c>
      <c r="E1937" s="310">
        <v>35079.5</v>
      </c>
      <c r="F1937" s="536"/>
      <c r="G1937" s="506"/>
      <c r="H1937" s="322">
        <f t="shared" si="31"/>
        <v>35079.5</v>
      </c>
      <c r="I1937" s="266" t="s">
        <v>65</v>
      </c>
      <c r="J1937" s="135"/>
    </row>
    <row r="1938" spans="1:10" x14ac:dyDescent="0.25">
      <c r="A1938" s="269"/>
      <c r="B1938" s="264" t="s">
        <v>1742</v>
      </c>
      <c r="C1938" s="349" t="s">
        <v>3697</v>
      </c>
      <c r="D1938" s="266" t="s">
        <v>429</v>
      </c>
      <c r="E1938" s="310">
        <v>925</v>
      </c>
      <c r="F1938" s="39">
        <v>41818</v>
      </c>
      <c r="G1938" s="52">
        <v>925</v>
      </c>
      <c r="H1938" s="322">
        <f t="shared" si="31"/>
        <v>0</v>
      </c>
      <c r="I1938" s="266" t="s">
        <v>27</v>
      </c>
      <c r="J1938" s="135"/>
    </row>
    <row r="1939" spans="1:10" x14ac:dyDescent="0.25">
      <c r="A1939" s="269"/>
      <c r="B1939" s="264" t="s">
        <v>1743</v>
      </c>
      <c r="C1939" s="349" t="s">
        <v>3697</v>
      </c>
      <c r="D1939" s="266" t="s">
        <v>3136</v>
      </c>
      <c r="E1939" s="310">
        <v>17693</v>
      </c>
      <c r="F1939" s="39">
        <v>41818</v>
      </c>
      <c r="G1939" s="513">
        <v>16500</v>
      </c>
      <c r="H1939" s="514">
        <f t="shared" si="31"/>
        <v>1193</v>
      </c>
      <c r="I1939" s="266" t="s">
        <v>65</v>
      </c>
      <c r="J1939" s="135"/>
    </row>
    <row r="1940" spans="1:10" x14ac:dyDescent="0.25">
      <c r="A1940" s="269"/>
      <c r="B1940" s="264" t="s">
        <v>1746</v>
      </c>
      <c r="C1940" s="349" t="s">
        <v>3697</v>
      </c>
      <c r="D1940" s="266" t="s">
        <v>180</v>
      </c>
      <c r="E1940" s="310">
        <v>17340</v>
      </c>
      <c r="F1940" s="42">
        <v>41825</v>
      </c>
      <c r="G1940" s="326">
        <v>17340</v>
      </c>
      <c r="H1940" s="322">
        <f t="shared" si="31"/>
        <v>0</v>
      </c>
      <c r="I1940" s="266" t="s">
        <v>65</v>
      </c>
      <c r="J1940" s="135"/>
    </row>
    <row r="1941" spans="1:10" x14ac:dyDescent="0.25">
      <c r="A1941" s="269"/>
      <c r="B1941" s="264" t="s">
        <v>1748</v>
      </c>
      <c r="C1941" s="349" t="s">
        <v>3697</v>
      </c>
      <c r="D1941" s="266" t="s">
        <v>25</v>
      </c>
      <c r="E1941" s="310">
        <v>5043.5</v>
      </c>
      <c r="F1941" s="55" t="s">
        <v>3706</v>
      </c>
      <c r="G1941" s="52">
        <v>5043.5</v>
      </c>
      <c r="H1941" s="322">
        <f t="shared" si="31"/>
        <v>0</v>
      </c>
      <c r="I1941" s="266" t="s">
        <v>65</v>
      </c>
      <c r="J1941" s="135"/>
    </row>
    <row r="1942" spans="1:10" x14ac:dyDescent="0.25">
      <c r="A1942" s="269"/>
      <c r="B1942" s="264" t="s">
        <v>1749</v>
      </c>
      <c r="C1942" s="349" t="s">
        <v>3697</v>
      </c>
      <c r="D1942" s="266" t="s">
        <v>91</v>
      </c>
      <c r="E1942" s="310">
        <v>8825.5</v>
      </c>
      <c r="F1942" s="39">
        <v>41818</v>
      </c>
      <c r="G1942" s="52">
        <v>8825.5</v>
      </c>
      <c r="H1942" s="322">
        <f t="shared" si="31"/>
        <v>0</v>
      </c>
      <c r="I1942" s="266" t="s">
        <v>27</v>
      </c>
      <c r="J1942" s="135"/>
    </row>
    <row r="1943" spans="1:10" x14ac:dyDescent="0.25">
      <c r="A1943" s="269"/>
      <c r="B1943" s="264" t="s">
        <v>1750</v>
      </c>
      <c r="C1943" s="349" t="s">
        <v>3697</v>
      </c>
      <c r="D1943" s="266" t="s">
        <v>28</v>
      </c>
      <c r="E1943" s="310">
        <v>5589</v>
      </c>
      <c r="F1943" s="39">
        <v>41817</v>
      </c>
      <c r="G1943" s="52">
        <v>5589</v>
      </c>
      <c r="H1943" s="322">
        <f t="shared" si="31"/>
        <v>0</v>
      </c>
      <c r="I1943" s="266"/>
      <c r="J1943" s="135"/>
    </row>
    <row r="1944" spans="1:10" x14ac:dyDescent="0.25">
      <c r="A1944" s="269"/>
      <c r="B1944" s="264" t="s">
        <v>1751</v>
      </c>
      <c r="C1944" s="349" t="s">
        <v>3697</v>
      </c>
      <c r="D1944" s="266" t="s">
        <v>1529</v>
      </c>
      <c r="E1944" s="310">
        <v>12367</v>
      </c>
      <c r="F1944" s="39">
        <v>41818</v>
      </c>
      <c r="G1944" s="52">
        <v>12367</v>
      </c>
      <c r="H1944" s="322">
        <f t="shared" si="31"/>
        <v>0</v>
      </c>
      <c r="I1944" s="266" t="s">
        <v>65</v>
      </c>
      <c r="J1944" s="135"/>
    </row>
    <row r="1945" spans="1:10" x14ac:dyDescent="0.25">
      <c r="A1945" s="269"/>
      <c r="B1945" s="264" t="s">
        <v>1753</v>
      </c>
      <c r="C1945" s="349" t="s">
        <v>3697</v>
      </c>
      <c r="D1945" s="266" t="s">
        <v>16</v>
      </c>
      <c r="E1945" s="310">
        <v>6953</v>
      </c>
      <c r="F1945" s="39">
        <v>41844</v>
      </c>
      <c r="G1945" s="52">
        <v>6953</v>
      </c>
      <c r="H1945" s="322">
        <f t="shared" si="31"/>
        <v>0</v>
      </c>
      <c r="I1945" s="266"/>
      <c r="J1945" s="135"/>
    </row>
    <row r="1946" spans="1:10" x14ac:dyDescent="0.25">
      <c r="A1946" s="269"/>
      <c r="B1946" s="264" t="s">
        <v>1754</v>
      </c>
      <c r="C1946" s="349" t="s">
        <v>3697</v>
      </c>
      <c r="D1946" s="266" t="s">
        <v>1036</v>
      </c>
      <c r="E1946" s="310">
        <v>6647</v>
      </c>
      <c r="F1946" s="39">
        <v>41817</v>
      </c>
      <c r="G1946" s="52">
        <v>6647</v>
      </c>
      <c r="H1946" s="322">
        <f t="shared" si="31"/>
        <v>0</v>
      </c>
      <c r="I1946" s="266"/>
      <c r="J1946" s="135"/>
    </row>
    <row r="1947" spans="1:10" x14ac:dyDescent="0.25">
      <c r="A1947" s="269"/>
      <c r="B1947" s="264" t="s">
        <v>1756</v>
      </c>
      <c r="C1947" s="349" t="s">
        <v>3697</v>
      </c>
      <c r="D1947" s="266" t="s">
        <v>83</v>
      </c>
      <c r="E1947" s="310">
        <v>344</v>
      </c>
      <c r="F1947" s="39">
        <v>41817</v>
      </c>
      <c r="G1947" s="52">
        <v>344</v>
      </c>
      <c r="H1947" s="322">
        <f t="shared" si="31"/>
        <v>0</v>
      </c>
      <c r="I1947" s="266"/>
      <c r="J1947" s="135"/>
    </row>
    <row r="1948" spans="1:10" x14ac:dyDescent="0.25">
      <c r="A1948" s="269"/>
      <c r="B1948" s="264" t="s">
        <v>1758</v>
      </c>
      <c r="C1948" s="349" t="s">
        <v>3697</v>
      </c>
      <c r="D1948" s="266" t="s">
        <v>1622</v>
      </c>
      <c r="E1948" s="310">
        <v>5245</v>
      </c>
      <c r="F1948" s="39">
        <v>41817</v>
      </c>
      <c r="G1948" s="52">
        <v>5245</v>
      </c>
      <c r="H1948" s="322">
        <f t="shared" si="31"/>
        <v>0</v>
      </c>
      <c r="I1948" s="266"/>
      <c r="J1948" s="135"/>
    </row>
    <row r="1949" spans="1:10" x14ac:dyDescent="0.25">
      <c r="A1949" s="269"/>
      <c r="B1949" s="264" t="s">
        <v>1759</v>
      </c>
      <c r="C1949" s="349" t="s">
        <v>3697</v>
      </c>
      <c r="D1949" s="266" t="s">
        <v>51</v>
      </c>
      <c r="E1949" s="310">
        <v>6191</v>
      </c>
      <c r="F1949" s="39">
        <v>41817</v>
      </c>
      <c r="G1949" s="52">
        <v>6191</v>
      </c>
      <c r="H1949" s="322">
        <f t="shared" si="31"/>
        <v>0</v>
      </c>
      <c r="I1949" s="266" t="s">
        <v>217</v>
      </c>
      <c r="J1949" s="135"/>
    </row>
    <row r="1950" spans="1:10" x14ac:dyDescent="0.25">
      <c r="A1950" s="269"/>
      <c r="B1950" s="264" t="s">
        <v>1760</v>
      </c>
      <c r="C1950" s="349" t="s">
        <v>3697</v>
      </c>
      <c r="D1950" s="266" t="s">
        <v>269</v>
      </c>
      <c r="E1950" s="310">
        <v>5178</v>
      </c>
      <c r="F1950" s="39">
        <v>41817</v>
      </c>
      <c r="G1950" s="52">
        <v>5178</v>
      </c>
      <c r="H1950" s="322">
        <f t="shared" si="31"/>
        <v>0</v>
      </c>
      <c r="I1950" s="266"/>
      <c r="J1950" s="135"/>
    </row>
    <row r="1951" spans="1:10" x14ac:dyDescent="0.25">
      <c r="A1951" s="269"/>
      <c r="B1951" s="264" t="s">
        <v>1761</v>
      </c>
      <c r="C1951" s="349" t="s">
        <v>3697</v>
      </c>
      <c r="D1951" s="266" t="s">
        <v>435</v>
      </c>
      <c r="E1951" s="310">
        <v>3183.6</v>
      </c>
      <c r="F1951" s="39">
        <v>41817</v>
      </c>
      <c r="G1951" s="52">
        <v>3183.6</v>
      </c>
      <c r="H1951" s="322">
        <f t="shared" si="31"/>
        <v>0</v>
      </c>
      <c r="I1951" s="266"/>
      <c r="J1951" s="135"/>
    </row>
    <row r="1952" spans="1:10" x14ac:dyDescent="0.25">
      <c r="A1952" s="269"/>
      <c r="B1952" s="264" t="s">
        <v>1763</v>
      </c>
      <c r="C1952" s="349" t="s">
        <v>3697</v>
      </c>
      <c r="D1952" s="266" t="s">
        <v>8</v>
      </c>
      <c r="E1952" s="310">
        <v>730</v>
      </c>
      <c r="F1952" s="39">
        <v>41817</v>
      </c>
      <c r="G1952" s="52">
        <v>730</v>
      </c>
      <c r="H1952" s="322">
        <f t="shared" si="31"/>
        <v>0</v>
      </c>
      <c r="I1952" s="266"/>
      <c r="J1952" s="135"/>
    </row>
    <row r="1953" spans="1:10" x14ac:dyDescent="0.25">
      <c r="A1953" s="269"/>
      <c r="B1953" s="264" t="s">
        <v>1765</v>
      </c>
      <c r="C1953" s="349" t="s">
        <v>3697</v>
      </c>
      <c r="D1953" s="266" t="s">
        <v>136</v>
      </c>
      <c r="E1953" s="310">
        <v>2792.5</v>
      </c>
      <c r="F1953" s="39">
        <v>41817</v>
      </c>
      <c r="G1953" s="52">
        <v>2792.5</v>
      </c>
      <c r="H1953" s="322">
        <f t="shared" si="31"/>
        <v>0</v>
      </c>
      <c r="I1953" s="266"/>
      <c r="J1953" s="135"/>
    </row>
    <row r="1954" spans="1:10" x14ac:dyDescent="0.25">
      <c r="A1954" s="269"/>
      <c r="B1954" s="264" t="s">
        <v>1767</v>
      </c>
      <c r="C1954" s="349" t="s">
        <v>3697</v>
      </c>
      <c r="D1954" s="266" t="s">
        <v>28</v>
      </c>
      <c r="E1954" s="310">
        <v>12184.5</v>
      </c>
      <c r="F1954" s="55" t="s">
        <v>3707</v>
      </c>
      <c r="G1954" s="52">
        <v>12184.5</v>
      </c>
      <c r="H1954" s="322">
        <f t="shared" si="31"/>
        <v>0</v>
      </c>
      <c r="I1954" s="266"/>
      <c r="J1954" s="135"/>
    </row>
    <row r="1955" spans="1:10" x14ac:dyDescent="0.25">
      <c r="A1955" s="269"/>
      <c r="B1955" s="264" t="s">
        <v>1768</v>
      </c>
      <c r="C1955" s="349" t="s">
        <v>3697</v>
      </c>
      <c r="D1955" s="266" t="s">
        <v>14</v>
      </c>
      <c r="E1955" s="310">
        <v>11700</v>
      </c>
      <c r="F1955" s="39">
        <v>41818</v>
      </c>
      <c r="G1955" s="52">
        <v>11700</v>
      </c>
      <c r="H1955" s="322">
        <f t="shared" si="31"/>
        <v>0</v>
      </c>
      <c r="I1955" s="266" t="s">
        <v>12</v>
      </c>
      <c r="J1955" s="135"/>
    </row>
    <row r="1956" spans="1:10" x14ac:dyDescent="0.25">
      <c r="A1956" s="269"/>
      <c r="B1956" s="264" t="s">
        <v>1769</v>
      </c>
      <c r="C1956" s="349" t="s">
        <v>3697</v>
      </c>
      <c r="D1956" s="266" t="s">
        <v>3708</v>
      </c>
      <c r="E1956" s="310">
        <v>12838.5</v>
      </c>
      <c r="F1956" s="39">
        <v>41817</v>
      </c>
      <c r="G1956" s="52">
        <v>12838.5</v>
      </c>
      <c r="H1956" s="322">
        <f t="shared" si="31"/>
        <v>0</v>
      </c>
      <c r="I1956" s="266"/>
      <c r="J1956" s="135"/>
    </row>
    <row r="1957" spans="1:10" x14ac:dyDescent="0.25">
      <c r="A1957" s="269"/>
      <c r="B1957" s="264" t="s">
        <v>1770</v>
      </c>
      <c r="C1957" s="349" t="s">
        <v>3697</v>
      </c>
      <c r="D1957" s="266" t="s">
        <v>115</v>
      </c>
      <c r="E1957" s="310">
        <v>3330</v>
      </c>
      <c r="F1957" s="39">
        <v>41817</v>
      </c>
      <c r="G1957" s="52">
        <v>3330</v>
      </c>
      <c r="H1957" s="322">
        <f t="shared" si="31"/>
        <v>0</v>
      </c>
      <c r="I1957" s="266"/>
      <c r="J1957" s="135"/>
    </row>
    <row r="1958" spans="1:10" x14ac:dyDescent="0.25">
      <c r="A1958" s="269"/>
      <c r="B1958" s="264" t="s">
        <v>1771</v>
      </c>
      <c r="C1958" s="349" t="s">
        <v>3697</v>
      </c>
      <c r="D1958" s="266" t="s">
        <v>133</v>
      </c>
      <c r="E1958" s="310">
        <v>61056</v>
      </c>
      <c r="F1958" s="55" t="s">
        <v>3709</v>
      </c>
      <c r="G1958" s="52">
        <v>61056</v>
      </c>
      <c r="H1958" s="322">
        <f t="shared" si="31"/>
        <v>0</v>
      </c>
      <c r="I1958" s="266"/>
      <c r="J1958" s="135"/>
    </row>
    <row r="1959" spans="1:10" x14ac:dyDescent="0.25">
      <c r="A1959" s="269"/>
      <c r="B1959" s="264" t="s">
        <v>1772</v>
      </c>
      <c r="C1959" s="349" t="s">
        <v>3697</v>
      </c>
      <c r="D1959" s="266" t="s">
        <v>106</v>
      </c>
      <c r="E1959" s="310">
        <v>179010</v>
      </c>
      <c r="F1959" s="555"/>
      <c r="G1959" s="534"/>
      <c r="H1959" s="322">
        <f t="shared" si="31"/>
        <v>179010</v>
      </c>
      <c r="I1959" s="266" t="s">
        <v>217</v>
      </c>
      <c r="J1959" s="135"/>
    </row>
    <row r="1960" spans="1:10" x14ac:dyDescent="0.25">
      <c r="A1960" s="269"/>
      <c r="B1960" s="264" t="s">
        <v>1773</v>
      </c>
      <c r="C1960" s="349" t="s">
        <v>3697</v>
      </c>
      <c r="D1960" s="266" t="s">
        <v>106</v>
      </c>
      <c r="E1960" s="310">
        <v>144336</v>
      </c>
      <c r="F1960" s="42">
        <v>41822</v>
      </c>
      <c r="G1960" s="326">
        <v>144336</v>
      </c>
      <c r="H1960" s="322">
        <f t="shared" si="31"/>
        <v>0</v>
      </c>
      <c r="I1960" s="266" t="s">
        <v>217</v>
      </c>
      <c r="J1960" s="135"/>
    </row>
    <row r="1961" spans="1:10" x14ac:dyDescent="0.25">
      <c r="A1961" s="269"/>
      <c r="B1961" s="264" t="s">
        <v>1774</v>
      </c>
      <c r="C1961" s="349" t="s">
        <v>3697</v>
      </c>
      <c r="D1961" s="266" t="s">
        <v>106</v>
      </c>
      <c r="E1961" s="310">
        <v>164750</v>
      </c>
      <c r="F1961" s="42">
        <v>41822</v>
      </c>
      <c r="G1961" s="326">
        <v>164750</v>
      </c>
      <c r="H1961" s="322">
        <f t="shared" si="31"/>
        <v>0</v>
      </c>
      <c r="I1961" s="266" t="s">
        <v>217</v>
      </c>
      <c r="J1961" s="135"/>
    </row>
    <row r="1962" spans="1:10" x14ac:dyDescent="0.25">
      <c r="A1962" s="269"/>
      <c r="B1962" s="264" t="s">
        <v>1775</v>
      </c>
      <c r="C1962" s="349" t="s">
        <v>3697</v>
      </c>
      <c r="D1962" s="266" t="s">
        <v>106</v>
      </c>
      <c r="E1962" s="310">
        <v>527843</v>
      </c>
      <c r="F1962" s="555"/>
      <c r="G1962" s="534"/>
      <c r="H1962" s="322">
        <f t="shared" si="31"/>
        <v>527843</v>
      </c>
      <c r="I1962" s="266" t="s">
        <v>217</v>
      </c>
      <c r="J1962" s="135"/>
    </row>
    <row r="1963" spans="1:10" x14ac:dyDescent="0.25">
      <c r="A1963" s="269">
        <v>41818</v>
      </c>
      <c r="B1963" s="264" t="s">
        <v>1776</v>
      </c>
      <c r="C1963" s="349" t="s">
        <v>3697</v>
      </c>
      <c r="D1963" s="266" t="s">
        <v>348</v>
      </c>
      <c r="E1963" s="310">
        <v>925</v>
      </c>
      <c r="F1963" s="39">
        <v>41818</v>
      </c>
      <c r="G1963" s="52">
        <v>925</v>
      </c>
      <c r="H1963" s="322">
        <f t="shared" si="31"/>
        <v>0</v>
      </c>
      <c r="I1963" s="266" t="s">
        <v>217</v>
      </c>
    </row>
    <row r="1964" spans="1:10" x14ac:dyDescent="0.25">
      <c r="A1964" s="269"/>
      <c r="B1964" s="264" t="s">
        <v>1777</v>
      </c>
      <c r="C1964" s="349" t="s">
        <v>3697</v>
      </c>
      <c r="D1964" s="266" t="s">
        <v>233</v>
      </c>
      <c r="E1964" s="310">
        <v>1156.5</v>
      </c>
      <c r="F1964" s="39">
        <v>41818</v>
      </c>
      <c r="G1964" s="52">
        <v>1156.5</v>
      </c>
      <c r="H1964" s="322">
        <f t="shared" si="31"/>
        <v>0</v>
      </c>
      <c r="I1964" s="266"/>
    </row>
    <row r="1965" spans="1:10" x14ac:dyDescent="0.25">
      <c r="A1965" s="269"/>
      <c r="B1965" s="264" t="s">
        <v>1778</v>
      </c>
      <c r="C1965" s="349" t="s">
        <v>3697</v>
      </c>
      <c r="D1965" s="266" t="s">
        <v>193</v>
      </c>
      <c r="E1965" s="310">
        <v>280</v>
      </c>
      <c r="F1965" s="39">
        <v>41818</v>
      </c>
      <c r="G1965" s="52">
        <v>280</v>
      </c>
      <c r="H1965" s="322">
        <f t="shared" si="31"/>
        <v>0</v>
      </c>
      <c r="I1965" s="266" t="s">
        <v>217</v>
      </c>
    </row>
    <row r="1966" spans="1:10" x14ac:dyDescent="0.25">
      <c r="A1966" s="269"/>
      <c r="B1966" s="264" t="s">
        <v>1779</v>
      </c>
      <c r="C1966" s="349" t="s">
        <v>3697</v>
      </c>
      <c r="D1966" s="266" t="s">
        <v>78</v>
      </c>
      <c r="E1966" s="310">
        <v>3645.5</v>
      </c>
      <c r="F1966" s="39">
        <v>41818</v>
      </c>
      <c r="G1966" s="52">
        <v>3645.5</v>
      </c>
      <c r="H1966" s="322">
        <f t="shared" si="31"/>
        <v>0</v>
      </c>
      <c r="I1966" s="266" t="s">
        <v>217</v>
      </c>
    </row>
    <row r="1967" spans="1:10" x14ac:dyDescent="0.25">
      <c r="A1967" s="269"/>
      <c r="B1967" s="264" t="s">
        <v>1780</v>
      </c>
      <c r="C1967" s="349" t="s">
        <v>3697</v>
      </c>
      <c r="D1967" s="266" t="s">
        <v>80</v>
      </c>
      <c r="E1967" s="310">
        <v>4204</v>
      </c>
      <c r="F1967" s="39">
        <v>41818</v>
      </c>
      <c r="G1967" s="52">
        <v>4204</v>
      </c>
      <c r="H1967" s="322">
        <f t="shared" si="31"/>
        <v>0</v>
      </c>
      <c r="I1967" s="266" t="s">
        <v>217</v>
      </c>
    </row>
    <row r="1968" spans="1:10" x14ac:dyDescent="0.25">
      <c r="A1968" s="269"/>
      <c r="B1968" s="264" t="s">
        <v>1781</v>
      </c>
      <c r="C1968" s="349" t="s">
        <v>3697</v>
      </c>
      <c r="D1968" s="266" t="s">
        <v>3622</v>
      </c>
      <c r="E1968" s="310">
        <v>8220</v>
      </c>
      <c r="F1968" s="42" t="s">
        <v>3710</v>
      </c>
      <c r="G1968" s="52">
        <v>8220</v>
      </c>
      <c r="H1968" s="322">
        <f t="shared" si="31"/>
        <v>0</v>
      </c>
      <c r="I1968" s="266" t="s">
        <v>217</v>
      </c>
    </row>
    <row r="1969" spans="1:9" x14ac:dyDescent="0.25">
      <c r="A1969" s="263"/>
      <c r="B1969" s="264" t="s">
        <v>1782</v>
      </c>
      <c r="C1969" s="349" t="s">
        <v>3697</v>
      </c>
      <c r="D1969" s="266" t="s">
        <v>186</v>
      </c>
      <c r="E1969" s="310">
        <v>20400</v>
      </c>
      <c r="F1969" s="39">
        <v>41820</v>
      </c>
      <c r="G1969" s="52">
        <v>20400</v>
      </c>
      <c r="H1969" s="322">
        <f t="shared" si="31"/>
        <v>0</v>
      </c>
      <c r="I1969" s="266"/>
    </row>
    <row r="1970" spans="1:9" x14ac:dyDescent="0.25">
      <c r="A1970" s="269"/>
      <c r="B1970" s="264" t="s">
        <v>1783</v>
      </c>
      <c r="C1970" s="349" t="s">
        <v>3697</v>
      </c>
      <c r="D1970" s="266" t="s">
        <v>152</v>
      </c>
      <c r="E1970" s="310">
        <v>7128</v>
      </c>
      <c r="F1970" s="39">
        <v>41818</v>
      </c>
      <c r="G1970" s="52">
        <v>7128</v>
      </c>
      <c r="H1970" s="322">
        <f t="shared" si="31"/>
        <v>0</v>
      </c>
      <c r="I1970" s="266"/>
    </row>
    <row r="1971" spans="1:9" x14ac:dyDescent="0.25">
      <c r="A1971" s="269"/>
      <c r="B1971" s="264" t="s">
        <v>1784</v>
      </c>
      <c r="C1971" s="349" t="s">
        <v>3697</v>
      </c>
      <c r="D1971" s="266" t="s">
        <v>534</v>
      </c>
      <c r="E1971" s="310">
        <v>379</v>
      </c>
      <c r="F1971" s="39">
        <v>41818</v>
      </c>
      <c r="G1971" s="52">
        <v>379</v>
      </c>
      <c r="H1971" s="322">
        <f t="shared" si="31"/>
        <v>0</v>
      </c>
      <c r="I1971" s="266"/>
    </row>
    <row r="1972" spans="1:9" x14ac:dyDescent="0.25">
      <c r="A1972" s="269"/>
      <c r="B1972" s="264" t="s">
        <v>1786</v>
      </c>
      <c r="C1972" s="349" t="s">
        <v>3697</v>
      </c>
      <c r="D1972" s="266" t="s">
        <v>106</v>
      </c>
      <c r="E1972" s="310">
        <v>46910.400000000001</v>
      </c>
      <c r="F1972" s="42">
        <v>41822</v>
      </c>
      <c r="G1972" s="326">
        <v>46910.400000000001</v>
      </c>
      <c r="H1972" s="322">
        <f t="shared" si="31"/>
        <v>0</v>
      </c>
      <c r="I1972" s="266" t="s">
        <v>65</v>
      </c>
    </row>
    <row r="1973" spans="1:9" x14ac:dyDescent="0.25">
      <c r="A1973" s="269"/>
      <c r="B1973" s="264" t="s">
        <v>1787</v>
      </c>
      <c r="C1973" s="349" t="s">
        <v>3697</v>
      </c>
      <c r="D1973" s="266" t="s">
        <v>269</v>
      </c>
      <c r="E1973" s="310">
        <v>10193.5</v>
      </c>
      <c r="F1973" s="39">
        <v>41818</v>
      </c>
      <c r="G1973" s="52">
        <v>10193.5</v>
      </c>
      <c r="H1973" s="322">
        <f t="shared" si="31"/>
        <v>0</v>
      </c>
      <c r="I1973" s="266"/>
    </row>
    <row r="1974" spans="1:9" x14ac:dyDescent="0.25">
      <c r="A1974" s="269"/>
      <c r="B1974" s="264" t="s">
        <v>1788</v>
      </c>
      <c r="C1974" s="349" t="s">
        <v>3697</v>
      </c>
      <c r="D1974" s="266" t="s">
        <v>509</v>
      </c>
      <c r="E1974" s="310">
        <v>105</v>
      </c>
      <c r="F1974" s="39">
        <v>41818</v>
      </c>
      <c r="G1974" s="52">
        <v>105</v>
      </c>
      <c r="H1974" s="322">
        <f t="shared" si="31"/>
        <v>0</v>
      </c>
      <c r="I1974" s="266"/>
    </row>
    <row r="1975" spans="1:9" x14ac:dyDescent="0.25">
      <c r="A1975" s="269"/>
      <c r="B1975" s="264" t="s">
        <v>1789</v>
      </c>
      <c r="C1975" s="349" t="s">
        <v>3697</v>
      </c>
      <c r="D1975" s="266" t="s">
        <v>2976</v>
      </c>
      <c r="E1975" s="310">
        <v>36753</v>
      </c>
      <c r="F1975" s="39">
        <v>41818</v>
      </c>
      <c r="G1975" s="52">
        <v>36753</v>
      </c>
      <c r="H1975" s="322">
        <f t="shared" si="31"/>
        <v>0</v>
      </c>
      <c r="I1975" s="266" t="s">
        <v>217</v>
      </c>
    </row>
    <row r="1976" spans="1:9" x14ac:dyDescent="0.25">
      <c r="A1976" s="269"/>
      <c r="B1976" s="264" t="s">
        <v>1790</v>
      </c>
      <c r="C1976" s="349" t="s">
        <v>3697</v>
      </c>
      <c r="D1976" s="266" t="s">
        <v>8</v>
      </c>
      <c r="E1976" s="310">
        <v>2016</v>
      </c>
      <c r="F1976" s="39">
        <v>41818</v>
      </c>
      <c r="G1976" s="52">
        <v>2016</v>
      </c>
      <c r="H1976" s="322">
        <f t="shared" si="31"/>
        <v>0</v>
      </c>
      <c r="I1976" s="266"/>
    </row>
    <row r="1977" spans="1:9" x14ac:dyDescent="0.25">
      <c r="A1977" s="269"/>
      <c r="B1977" s="264" t="s">
        <v>1792</v>
      </c>
      <c r="C1977" s="349" t="s">
        <v>3697</v>
      </c>
      <c r="D1977" s="266" t="s">
        <v>8</v>
      </c>
      <c r="E1977" s="310">
        <v>571</v>
      </c>
      <c r="F1977" s="39">
        <v>41818</v>
      </c>
      <c r="G1977" s="52">
        <v>571</v>
      </c>
      <c r="H1977" s="322">
        <f t="shared" si="31"/>
        <v>0</v>
      </c>
      <c r="I1977" s="266"/>
    </row>
    <row r="1978" spans="1:9" x14ac:dyDescent="0.25">
      <c r="A1978" s="269"/>
      <c r="B1978" s="264" t="s">
        <v>1794</v>
      </c>
      <c r="C1978" s="349" t="s">
        <v>3697</v>
      </c>
      <c r="D1978" s="266" t="s">
        <v>260</v>
      </c>
      <c r="E1978" s="310">
        <v>3100</v>
      </c>
      <c r="F1978" s="39">
        <v>41818</v>
      </c>
      <c r="G1978" s="52">
        <v>3100</v>
      </c>
      <c r="H1978" s="322">
        <f t="shared" si="31"/>
        <v>0</v>
      </c>
      <c r="I1978" s="266" t="s">
        <v>12</v>
      </c>
    </row>
    <row r="1979" spans="1:9" x14ac:dyDescent="0.25">
      <c r="A1979" s="269"/>
      <c r="B1979" s="264" t="s">
        <v>1795</v>
      </c>
      <c r="C1979" s="349" t="s">
        <v>3697</v>
      </c>
      <c r="D1979" s="266" t="s">
        <v>600</v>
      </c>
      <c r="E1979" s="310">
        <v>11960</v>
      </c>
      <c r="F1979" s="42">
        <v>41836</v>
      </c>
      <c r="G1979" s="326">
        <v>11960</v>
      </c>
      <c r="H1979" s="322">
        <f t="shared" si="31"/>
        <v>0</v>
      </c>
      <c r="I1979" s="266" t="s">
        <v>12</v>
      </c>
    </row>
    <row r="1980" spans="1:9" x14ac:dyDescent="0.25">
      <c r="A1980" s="269"/>
      <c r="B1980" s="264" t="s">
        <v>1796</v>
      </c>
      <c r="C1980" s="349" t="s">
        <v>3697</v>
      </c>
      <c r="D1980" s="273" t="s">
        <v>3129</v>
      </c>
      <c r="E1980" s="318">
        <v>0</v>
      </c>
      <c r="F1980" s="39"/>
      <c r="G1980" s="52"/>
      <c r="H1980" s="322">
        <f t="shared" si="31"/>
        <v>0</v>
      </c>
      <c r="I1980" s="266"/>
    </row>
    <row r="1981" spans="1:9" x14ac:dyDescent="0.25">
      <c r="A1981" s="269"/>
      <c r="B1981" s="264" t="s">
        <v>1797</v>
      </c>
      <c r="C1981" s="349" t="s">
        <v>3697</v>
      </c>
      <c r="D1981" s="266" t="s">
        <v>111</v>
      </c>
      <c r="E1981" s="310">
        <v>5486</v>
      </c>
      <c r="F1981" s="39">
        <v>41818</v>
      </c>
      <c r="G1981" s="52">
        <v>5486</v>
      </c>
      <c r="H1981" s="322">
        <f t="shared" si="31"/>
        <v>0</v>
      </c>
      <c r="I1981" s="266" t="s">
        <v>12</v>
      </c>
    </row>
    <row r="1982" spans="1:9" x14ac:dyDescent="0.25">
      <c r="A1982" s="269"/>
      <c r="B1982" s="264" t="s">
        <v>1798</v>
      </c>
      <c r="C1982" s="349" t="s">
        <v>3697</v>
      </c>
      <c r="D1982" s="266" t="s">
        <v>3427</v>
      </c>
      <c r="E1982" s="310">
        <v>8265.6</v>
      </c>
      <c r="F1982" s="39">
        <v>41818</v>
      </c>
      <c r="G1982" s="52">
        <v>8265.6</v>
      </c>
      <c r="H1982" s="322">
        <f t="shared" si="31"/>
        <v>0</v>
      </c>
      <c r="I1982" s="266" t="s">
        <v>12</v>
      </c>
    </row>
    <row r="1983" spans="1:9" x14ac:dyDescent="0.25">
      <c r="A1983" s="269"/>
      <c r="B1983" s="264" t="s">
        <v>1799</v>
      </c>
      <c r="C1983" s="349" t="s">
        <v>3697</v>
      </c>
      <c r="D1983" s="266" t="s">
        <v>576</v>
      </c>
      <c r="E1983" s="310">
        <v>3212</v>
      </c>
      <c r="F1983" s="39">
        <v>41818</v>
      </c>
      <c r="G1983" s="52">
        <v>3212</v>
      </c>
      <c r="H1983" s="322">
        <f t="shared" si="31"/>
        <v>0</v>
      </c>
      <c r="I1983" s="266"/>
    </row>
    <row r="1984" spans="1:9" x14ac:dyDescent="0.25">
      <c r="A1984" s="269"/>
      <c r="B1984" s="264" t="s">
        <v>1800</v>
      </c>
      <c r="C1984" s="349" t="s">
        <v>3697</v>
      </c>
      <c r="D1984" s="266" t="s">
        <v>116</v>
      </c>
      <c r="E1984" s="310">
        <v>5342.5</v>
      </c>
      <c r="F1984" s="39">
        <v>41818</v>
      </c>
      <c r="G1984" s="52">
        <v>5342.5</v>
      </c>
      <c r="H1984" s="322">
        <f t="shared" si="31"/>
        <v>0</v>
      </c>
      <c r="I1984" s="266"/>
    </row>
    <row r="1985" spans="1:9" x14ac:dyDescent="0.25">
      <c r="A1985" s="269"/>
      <c r="B1985" s="264" t="s">
        <v>1801</v>
      </c>
      <c r="C1985" s="349" t="s">
        <v>3697</v>
      </c>
      <c r="D1985" s="266" t="s">
        <v>49</v>
      </c>
      <c r="E1985" s="310">
        <v>2114.1</v>
      </c>
      <c r="F1985" s="39">
        <v>41818</v>
      </c>
      <c r="G1985" s="52">
        <v>2114.1</v>
      </c>
      <c r="H1985" s="322">
        <f t="shared" si="31"/>
        <v>0</v>
      </c>
      <c r="I1985" s="266"/>
    </row>
    <row r="1986" spans="1:9" x14ac:dyDescent="0.25">
      <c r="A1986" s="269"/>
      <c r="B1986" s="264" t="s">
        <v>1802</v>
      </c>
      <c r="C1986" s="349" t="s">
        <v>3697</v>
      </c>
      <c r="D1986" s="266" t="s">
        <v>52</v>
      </c>
      <c r="E1986" s="310">
        <v>4529.6000000000004</v>
      </c>
      <c r="F1986" s="39">
        <v>41818</v>
      </c>
      <c r="G1986" s="52">
        <v>4529.6000000000004</v>
      </c>
      <c r="H1986" s="322">
        <f t="shared" si="31"/>
        <v>0</v>
      </c>
      <c r="I1986" s="266"/>
    </row>
    <row r="1987" spans="1:9" x14ac:dyDescent="0.25">
      <c r="A1987" s="269"/>
      <c r="B1987" s="264" t="s">
        <v>1803</v>
      </c>
      <c r="C1987" s="349" t="s">
        <v>3697</v>
      </c>
      <c r="D1987" s="266" t="s">
        <v>130</v>
      </c>
      <c r="E1987" s="310">
        <v>10552</v>
      </c>
      <c r="F1987" s="42">
        <v>41821</v>
      </c>
      <c r="G1987" s="326">
        <v>10552</v>
      </c>
      <c r="H1987" s="322">
        <f t="shared" si="31"/>
        <v>0</v>
      </c>
      <c r="I1987" s="266" t="s">
        <v>21</v>
      </c>
    </row>
    <row r="1988" spans="1:9" x14ac:dyDescent="0.25">
      <c r="A1988" s="269"/>
      <c r="B1988" s="264" t="s">
        <v>1804</v>
      </c>
      <c r="C1988" s="349" t="s">
        <v>3697</v>
      </c>
      <c r="D1988" s="266" t="s">
        <v>124</v>
      </c>
      <c r="E1988" s="310">
        <v>13053</v>
      </c>
      <c r="F1988" s="39">
        <v>41818</v>
      </c>
      <c r="G1988" s="52">
        <v>13053</v>
      </c>
      <c r="H1988" s="322">
        <f t="shared" si="31"/>
        <v>0</v>
      </c>
      <c r="I1988" s="266"/>
    </row>
    <row r="1989" spans="1:9" x14ac:dyDescent="0.25">
      <c r="A1989" s="269"/>
      <c r="B1989" s="264" t="s">
        <v>1805</v>
      </c>
      <c r="C1989" s="349" t="s">
        <v>3697</v>
      </c>
      <c r="D1989" s="266" t="s">
        <v>32</v>
      </c>
      <c r="E1989" s="310">
        <v>10102</v>
      </c>
      <c r="F1989" s="39">
        <v>41818</v>
      </c>
      <c r="G1989" s="52">
        <v>10102</v>
      </c>
      <c r="H1989" s="322">
        <f t="shared" si="31"/>
        <v>0</v>
      </c>
      <c r="I1989" s="266" t="s">
        <v>30</v>
      </c>
    </row>
    <row r="1990" spans="1:9" x14ac:dyDescent="0.25">
      <c r="A1990" s="269"/>
      <c r="B1990" s="264" t="s">
        <v>1807</v>
      </c>
      <c r="C1990" s="349" t="s">
        <v>3697</v>
      </c>
      <c r="D1990" s="266" t="s">
        <v>57</v>
      </c>
      <c r="E1990" s="310">
        <v>1800</v>
      </c>
      <c r="F1990" s="39">
        <v>41818</v>
      </c>
      <c r="G1990" s="52">
        <v>1800</v>
      </c>
      <c r="H1990" s="322">
        <f t="shared" si="31"/>
        <v>0</v>
      </c>
      <c r="I1990" s="266" t="s">
        <v>30</v>
      </c>
    </row>
    <row r="1991" spans="1:9" x14ac:dyDescent="0.25">
      <c r="A1991" s="269"/>
      <c r="B1991" s="264" t="s">
        <v>1808</v>
      </c>
      <c r="C1991" s="349" t="s">
        <v>3697</v>
      </c>
      <c r="D1991" s="266" t="s">
        <v>152</v>
      </c>
      <c r="E1991" s="310">
        <v>15357.5</v>
      </c>
      <c r="F1991" s="39">
        <v>41818</v>
      </c>
      <c r="G1991" s="52">
        <v>15357.5</v>
      </c>
      <c r="H1991" s="322">
        <f t="shared" ref="H1991:H2054" si="32">E1991-G1991</f>
        <v>0</v>
      </c>
      <c r="I1991" s="266"/>
    </row>
    <row r="1992" spans="1:9" x14ac:dyDescent="0.25">
      <c r="A1992" s="269"/>
      <c r="B1992" s="264" t="s">
        <v>1809</v>
      </c>
      <c r="C1992" s="349" t="s">
        <v>3697</v>
      </c>
      <c r="D1992" s="266" t="s">
        <v>41</v>
      </c>
      <c r="E1992" s="310">
        <v>22567</v>
      </c>
      <c r="F1992" s="39">
        <v>41818</v>
      </c>
      <c r="G1992" s="52">
        <v>22567</v>
      </c>
      <c r="H1992" s="322">
        <f t="shared" si="32"/>
        <v>0</v>
      </c>
      <c r="I1992" s="266" t="s">
        <v>217</v>
      </c>
    </row>
    <row r="1993" spans="1:9" x14ac:dyDescent="0.25">
      <c r="A1993" s="269"/>
      <c r="B1993" s="264" t="s">
        <v>1810</v>
      </c>
      <c r="C1993" s="349" t="s">
        <v>3697</v>
      </c>
      <c r="D1993" s="266" t="s">
        <v>287</v>
      </c>
      <c r="E1993" s="310">
        <v>3295</v>
      </c>
      <c r="F1993" s="39">
        <v>41818</v>
      </c>
      <c r="G1993" s="52">
        <v>3295</v>
      </c>
      <c r="H1993" s="322">
        <f t="shared" si="32"/>
        <v>0</v>
      </c>
      <c r="I1993" s="266" t="s">
        <v>30</v>
      </c>
    </row>
    <row r="1994" spans="1:9" x14ac:dyDescent="0.25">
      <c r="A1994" s="269"/>
      <c r="B1994" s="264" t="s">
        <v>1811</v>
      </c>
      <c r="C1994" s="349" t="s">
        <v>3697</v>
      </c>
      <c r="D1994" s="266" t="s">
        <v>29</v>
      </c>
      <c r="E1994" s="310">
        <v>5521.6</v>
      </c>
      <c r="F1994" s="39">
        <v>41818</v>
      </c>
      <c r="G1994" s="52">
        <v>5521.6</v>
      </c>
      <c r="H1994" s="322">
        <f t="shared" si="32"/>
        <v>0</v>
      </c>
      <c r="I1994" s="266" t="s">
        <v>30</v>
      </c>
    </row>
    <row r="1995" spans="1:9" x14ac:dyDescent="0.25">
      <c r="A1995" s="269"/>
      <c r="B1995" s="264" t="s">
        <v>1812</v>
      </c>
      <c r="C1995" s="349" t="s">
        <v>3697</v>
      </c>
      <c r="D1995" s="266" t="s">
        <v>3711</v>
      </c>
      <c r="E1995" s="310">
        <v>1165</v>
      </c>
      <c r="F1995" s="39">
        <v>41818</v>
      </c>
      <c r="G1995" s="52">
        <v>1165</v>
      </c>
      <c r="H1995" s="322">
        <f t="shared" si="32"/>
        <v>0</v>
      </c>
      <c r="I1995" s="266" t="s">
        <v>30</v>
      </c>
    </row>
    <row r="1996" spans="1:9" x14ac:dyDescent="0.25">
      <c r="A1996" s="269"/>
      <c r="B1996" s="264" t="s">
        <v>1813</v>
      </c>
      <c r="C1996" s="349" t="s">
        <v>3697</v>
      </c>
      <c r="D1996" s="266" t="s">
        <v>338</v>
      </c>
      <c r="E1996" s="310">
        <v>820</v>
      </c>
      <c r="F1996" s="39">
        <v>41818</v>
      </c>
      <c r="G1996" s="52">
        <v>820</v>
      </c>
      <c r="H1996" s="322">
        <f t="shared" si="32"/>
        <v>0</v>
      </c>
      <c r="I1996" s="266" t="s">
        <v>30</v>
      </c>
    </row>
    <row r="1997" spans="1:9" x14ac:dyDescent="0.25">
      <c r="A1997" s="269"/>
      <c r="B1997" s="264" t="s">
        <v>1814</v>
      </c>
      <c r="C1997" s="349" t="s">
        <v>3697</v>
      </c>
      <c r="D1997" s="266" t="s">
        <v>8</v>
      </c>
      <c r="E1997" s="310">
        <v>3610.5</v>
      </c>
      <c r="F1997" s="39">
        <v>41818</v>
      </c>
      <c r="G1997" s="52">
        <v>3610.5</v>
      </c>
      <c r="H1997" s="322">
        <f t="shared" si="32"/>
        <v>0</v>
      </c>
      <c r="I1997" s="266"/>
    </row>
    <row r="1998" spans="1:9" x14ac:dyDescent="0.25">
      <c r="A1998" s="269"/>
      <c r="B1998" s="264" t="s">
        <v>1815</v>
      </c>
      <c r="C1998" s="349" t="s">
        <v>3697</v>
      </c>
      <c r="D1998" s="266" t="s">
        <v>58</v>
      </c>
      <c r="E1998" s="310">
        <v>2349</v>
      </c>
      <c r="F1998" s="39">
        <v>41818</v>
      </c>
      <c r="G1998" s="52">
        <v>2349</v>
      </c>
      <c r="H1998" s="322">
        <f t="shared" si="32"/>
        <v>0</v>
      </c>
      <c r="I1998" s="266" t="s">
        <v>30</v>
      </c>
    </row>
    <row r="1999" spans="1:9" x14ac:dyDescent="0.25">
      <c r="A1999" s="269"/>
      <c r="B1999" s="264" t="s">
        <v>1816</v>
      </c>
      <c r="C1999" s="349" t="s">
        <v>3697</v>
      </c>
      <c r="D1999" s="266" t="s">
        <v>57</v>
      </c>
      <c r="E1999" s="310">
        <v>1512</v>
      </c>
      <c r="F1999" s="39">
        <v>41818</v>
      </c>
      <c r="G1999" s="52">
        <v>1512</v>
      </c>
      <c r="H1999" s="322">
        <f t="shared" si="32"/>
        <v>0</v>
      </c>
      <c r="I1999" s="266" t="s">
        <v>30</v>
      </c>
    </row>
    <row r="2000" spans="1:9" x14ac:dyDescent="0.25">
      <c r="A2000" s="269"/>
      <c r="B2000" s="264" t="s">
        <v>1817</v>
      </c>
      <c r="C2000" s="349" t="s">
        <v>3697</v>
      </c>
      <c r="D2000" s="266" t="s">
        <v>188</v>
      </c>
      <c r="E2000" s="310">
        <v>2438</v>
      </c>
      <c r="F2000" s="39">
        <v>41820</v>
      </c>
      <c r="G2000" s="52">
        <v>2438</v>
      </c>
      <c r="H2000" s="322">
        <f t="shared" si="32"/>
        <v>0</v>
      </c>
      <c r="I2000" s="266" t="s">
        <v>21</v>
      </c>
    </row>
    <row r="2001" spans="1:9" x14ac:dyDescent="0.25">
      <c r="A2001" s="269"/>
      <c r="B2001" s="264" t="s">
        <v>1818</v>
      </c>
      <c r="C2001" s="349" t="s">
        <v>3697</v>
      </c>
      <c r="D2001" s="266" t="s">
        <v>2427</v>
      </c>
      <c r="E2001" s="310">
        <v>2539</v>
      </c>
      <c r="F2001" s="39">
        <v>41818</v>
      </c>
      <c r="G2001" s="52">
        <v>2539</v>
      </c>
      <c r="H2001" s="322">
        <f t="shared" si="32"/>
        <v>0</v>
      </c>
      <c r="I2001" s="266" t="s">
        <v>30</v>
      </c>
    </row>
    <row r="2002" spans="1:9" x14ac:dyDescent="0.25">
      <c r="A2002" s="269"/>
      <c r="B2002" s="264" t="s">
        <v>1819</v>
      </c>
      <c r="C2002" s="349" t="s">
        <v>3697</v>
      </c>
      <c r="D2002" s="266" t="s">
        <v>34</v>
      </c>
      <c r="E2002" s="310">
        <v>4303.5</v>
      </c>
      <c r="F2002" s="39">
        <v>41818</v>
      </c>
      <c r="G2002" s="52">
        <v>4303.5</v>
      </c>
      <c r="H2002" s="322">
        <f t="shared" si="32"/>
        <v>0</v>
      </c>
      <c r="I2002" s="266" t="s">
        <v>30</v>
      </c>
    </row>
    <row r="2003" spans="1:9" x14ac:dyDescent="0.25">
      <c r="A2003" s="269"/>
      <c r="B2003" s="264" t="s">
        <v>1820</v>
      </c>
      <c r="C2003" s="349" t="s">
        <v>3697</v>
      </c>
      <c r="D2003" s="266" t="s">
        <v>8</v>
      </c>
      <c r="E2003" s="310">
        <v>5500</v>
      </c>
      <c r="F2003" s="39">
        <v>41818</v>
      </c>
      <c r="G2003" s="52">
        <v>5500</v>
      </c>
      <c r="H2003" s="322">
        <f t="shared" si="32"/>
        <v>0</v>
      </c>
      <c r="I2003" s="266"/>
    </row>
    <row r="2004" spans="1:9" x14ac:dyDescent="0.25">
      <c r="A2004" s="269"/>
      <c r="B2004" s="264" t="s">
        <v>1821</v>
      </c>
      <c r="C2004" s="349" t="s">
        <v>3697</v>
      </c>
      <c r="D2004" s="266" t="s">
        <v>55</v>
      </c>
      <c r="E2004" s="310">
        <v>11215</v>
      </c>
      <c r="F2004" s="39">
        <v>41818</v>
      </c>
      <c r="G2004" s="52">
        <v>11215</v>
      </c>
      <c r="H2004" s="322">
        <f t="shared" si="32"/>
        <v>0</v>
      </c>
      <c r="I2004" s="266"/>
    </row>
    <row r="2005" spans="1:9" x14ac:dyDescent="0.25">
      <c r="A2005" s="269"/>
      <c r="B2005" s="264" t="s">
        <v>1822</v>
      </c>
      <c r="C2005" s="349" t="s">
        <v>3697</v>
      </c>
      <c r="D2005" s="266" t="s">
        <v>123</v>
      </c>
      <c r="E2005" s="310">
        <v>3141</v>
      </c>
      <c r="F2005" s="39">
        <v>41820</v>
      </c>
      <c r="G2005" s="52">
        <v>3141</v>
      </c>
      <c r="H2005" s="322">
        <f t="shared" si="32"/>
        <v>0</v>
      </c>
      <c r="I2005" s="266"/>
    </row>
    <row r="2006" spans="1:9" x14ac:dyDescent="0.25">
      <c r="A2006" s="269"/>
      <c r="B2006" s="264" t="s">
        <v>1823</v>
      </c>
      <c r="C2006" s="349" t="s">
        <v>3697</v>
      </c>
      <c r="D2006" s="266" t="s">
        <v>373</v>
      </c>
      <c r="E2006" s="310">
        <v>36300</v>
      </c>
      <c r="F2006" s="39">
        <v>41818</v>
      </c>
      <c r="G2006" s="52">
        <v>36300</v>
      </c>
      <c r="H2006" s="322">
        <f t="shared" si="32"/>
        <v>0</v>
      </c>
      <c r="I2006" s="266" t="s">
        <v>30</v>
      </c>
    </row>
    <row r="2007" spans="1:9" x14ac:dyDescent="0.25">
      <c r="A2007" s="269"/>
      <c r="B2007" s="264" t="s">
        <v>1824</v>
      </c>
      <c r="C2007" s="349" t="s">
        <v>3697</v>
      </c>
      <c r="D2007" s="266" t="s">
        <v>188</v>
      </c>
      <c r="E2007" s="310">
        <v>9017.5</v>
      </c>
      <c r="F2007" s="536"/>
      <c r="G2007" s="506"/>
      <c r="H2007" s="322">
        <f t="shared" si="32"/>
        <v>9017.5</v>
      </c>
      <c r="I2007" s="266" t="s">
        <v>21</v>
      </c>
    </row>
    <row r="2008" spans="1:9" x14ac:dyDescent="0.25">
      <c r="A2008" s="269"/>
      <c r="B2008" s="264" t="s">
        <v>1826</v>
      </c>
      <c r="C2008" s="349" t="s">
        <v>3697</v>
      </c>
      <c r="D2008" s="266" t="s">
        <v>130</v>
      </c>
      <c r="E2008" s="310">
        <v>12529</v>
      </c>
      <c r="F2008" s="39">
        <v>41820</v>
      </c>
      <c r="G2008" s="52">
        <v>12529</v>
      </c>
      <c r="H2008" s="322">
        <f t="shared" si="32"/>
        <v>0</v>
      </c>
      <c r="I2008" s="266" t="s">
        <v>21</v>
      </c>
    </row>
    <row r="2009" spans="1:9" x14ac:dyDescent="0.25">
      <c r="A2009" s="269"/>
      <c r="B2009" s="264" t="s">
        <v>1827</v>
      </c>
      <c r="C2009" s="349" t="s">
        <v>3697</v>
      </c>
      <c r="D2009" s="266" t="s">
        <v>215</v>
      </c>
      <c r="E2009" s="310">
        <v>290</v>
      </c>
      <c r="F2009" s="39">
        <v>41818</v>
      </c>
      <c r="G2009" s="52">
        <v>290</v>
      </c>
      <c r="H2009" s="322">
        <f t="shared" si="32"/>
        <v>0</v>
      </c>
      <c r="I2009" s="266"/>
    </row>
    <row r="2010" spans="1:9" x14ac:dyDescent="0.25">
      <c r="A2010" s="269"/>
      <c r="B2010" s="264" t="s">
        <v>1828</v>
      </c>
      <c r="C2010" s="349" t="s">
        <v>3697</v>
      </c>
      <c r="D2010" s="266" t="s">
        <v>188</v>
      </c>
      <c r="E2010" s="310">
        <v>3188.5</v>
      </c>
      <c r="F2010" s="39">
        <v>41820</v>
      </c>
      <c r="G2010" s="52">
        <v>3188.5</v>
      </c>
      <c r="H2010" s="322">
        <f t="shared" si="32"/>
        <v>0</v>
      </c>
      <c r="I2010" s="266" t="s">
        <v>21</v>
      </c>
    </row>
    <row r="2011" spans="1:9" x14ac:dyDescent="0.25">
      <c r="A2011" s="269"/>
      <c r="B2011" s="264" t="s">
        <v>1830</v>
      </c>
      <c r="C2011" s="349" t="s">
        <v>3697</v>
      </c>
      <c r="D2011" s="266" t="s">
        <v>130</v>
      </c>
      <c r="E2011" s="310">
        <v>2973</v>
      </c>
      <c r="F2011" s="42">
        <v>41822</v>
      </c>
      <c r="G2011" s="326">
        <v>2973</v>
      </c>
      <c r="H2011" s="322">
        <f t="shared" si="32"/>
        <v>0</v>
      </c>
      <c r="I2011" s="266" t="s">
        <v>21</v>
      </c>
    </row>
    <row r="2012" spans="1:9" x14ac:dyDescent="0.25">
      <c r="A2012" s="269"/>
      <c r="B2012" s="264" t="s">
        <v>1831</v>
      </c>
      <c r="C2012" s="349" t="s">
        <v>3697</v>
      </c>
      <c r="D2012" s="266" t="s">
        <v>18</v>
      </c>
      <c r="E2012" s="310">
        <v>714</v>
      </c>
      <c r="F2012" s="39">
        <v>41818</v>
      </c>
      <c r="G2012" s="52">
        <v>714</v>
      </c>
      <c r="H2012" s="322">
        <f t="shared" si="32"/>
        <v>0</v>
      </c>
      <c r="I2012" s="266"/>
    </row>
    <row r="2013" spans="1:9" x14ac:dyDescent="0.25">
      <c r="A2013" s="269"/>
      <c r="B2013" s="264" t="s">
        <v>1832</v>
      </c>
      <c r="C2013" s="349" t="s">
        <v>3697</v>
      </c>
      <c r="D2013" s="266" t="s">
        <v>62</v>
      </c>
      <c r="E2013" s="310">
        <v>28108</v>
      </c>
      <c r="F2013" s="39">
        <v>41818</v>
      </c>
      <c r="G2013" s="52">
        <v>28108</v>
      </c>
      <c r="H2013" s="322">
        <f t="shared" si="32"/>
        <v>0</v>
      </c>
      <c r="I2013" s="266" t="s">
        <v>65</v>
      </c>
    </row>
    <row r="2014" spans="1:9" x14ac:dyDescent="0.25">
      <c r="A2014" s="269"/>
      <c r="B2014" s="264" t="s">
        <v>1834</v>
      </c>
      <c r="C2014" s="349" t="s">
        <v>3697</v>
      </c>
      <c r="D2014" s="266" t="s">
        <v>11</v>
      </c>
      <c r="E2014" s="310">
        <v>55461.599999999999</v>
      </c>
      <c r="F2014" s="536"/>
      <c r="G2014" s="506"/>
      <c r="H2014" s="322">
        <f t="shared" si="32"/>
        <v>55461.599999999999</v>
      </c>
      <c r="I2014" s="266" t="s">
        <v>65</v>
      </c>
    </row>
    <row r="2015" spans="1:9" x14ac:dyDescent="0.25">
      <c r="A2015" s="269"/>
      <c r="B2015" s="264" t="s">
        <v>1836</v>
      </c>
      <c r="C2015" s="349" t="s">
        <v>3697</v>
      </c>
      <c r="D2015" s="266" t="s">
        <v>51</v>
      </c>
      <c r="E2015" s="310">
        <v>2025</v>
      </c>
      <c r="F2015" s="39">
        <v>41818</v>
      </c>
      <c r="G2015" s="52">
        <v>2025</v>
      </c>
      <c r="H2015" s="322">
        <f t="shared" si="32"/>
        <v>0</v>
      </c>
      <c r="I2015" s="266"/>
    </row>
    <row r="2016" spans="1:9" x14ac:dyDescent="0.25">
      <c r="A2016" s="269"/>
      <c r="B2016" s="264" t="s">
        <v>1837</v>
      </c>
      <c r="C2016" s="349" t="s">
        <v>3697</v>
      </c>
      <c r="D2016" s="266" t="s">
        <v>766</v>
      </c>
      <c r="E2016" s="310">
        <v>34839.5</v>
      </c>
      <c r="F2016" s="39">
        <v>41818</v>
      </c>
      <c r="G2016" s="52">
        <v>34839.5</v>
      </c>
      <c r="H2016" s="322">
        <f t="shared" si="32"/>
        <v>0</v>
      </c>
      <c r="I2016" s="266" t="s">
        <v>162</v>
      </c>
    </row>
    <row r="2017" spans="1:9" x14ac:dyDescent="0.25">
      <c r="A2017" s="269"/>
      <c r="B2017" s="264" t="s">
        <v>1838</v>
      </c>
      <c r="C2017" s="349" t="s">
        <v>3697</v>
      </c>
      <c r="D2017" s="266" t="s">
        <v>1622</v>
      </c>
      <c r="E2017" s="310">
        <v>6614.5</v>
      </c>
      <c r="F2017" s="39">
        <v>41818</v>
      </c>
      <c r="G2017" s="52">
        <v>6614.5</v>
      </c>
      <c r="H2017" s="322">
        <f t="shared" si="32"/>
        <v>0</v>
      </c>
      <c r="I2017" s="266"/>
    </row>
    <row r="2018" spans="1:9" x14ac:dyDescent="0.25">
      <c r="A2018" s="269"/>
      <c r="B2018" s="264" t="s">
        <v>1840</v>
      </c>
      <c r="C2018" s="349" t="s">
        <v>3697</v>
      </c>
      <c r="D2018" s="266" t="s">
        <v>137</v>
      </c>
      <c r="E2018" s="310">
        <v>3452.5</v>
      </c>
      <c r="F2018" s="39">
        <v>41818</v>
      </c>
      <c r="G2018" s="52">
        <v>3452.5</v>
      </c>
      <c r="H2018" s="322">
        <f t="shared" si="32"/>
        <v>0</v>
      </c>
      <c r="I2018" s="266"/>
    </row>
    <row r="2019" spans="1:9" x14ac:dyDescent="0.25">
      <c r="A2019" s="269"/>
      <c r="B2019" s="264" t="s">
        <v>1841</v>
      </c>
      <c r="C2019" s="349" t="s">
        <v>3697</v>
      </c>
      <c r="D2019" s="266" t="s">
        <v>64</v>
      </c>
      <c r="E2019" s="310">
        <v>17116</v>
      </c>
      <c r="F2019" s="39">
        <v>41820</v>
      </c>
      <c r="G2019" s="52">
        <v>17116</v>
      </c>
      <c r="H2019" s="322">
        <f t="shared" si="32"/>
        <v>0</v>
      </c>
      <c r="I2019" s="266" t="s">
        <v>21</v>
      </c>
    </row>
    <row r="2020" spans="1:9" x14ac:dyDescent="0.25">
      <c r="A2020" s="269"/>
      <c r="B2020" s="264" t="s">
        <v>1842</v>
      </c>
      <c r="C2020" s="349" t="s">
        <v>3697</v>
      </c>
      <c r="D2020" s="266" t="s">
        <v>163</v>
      </c>
      <c r="E2020" s="310">
        <v>1222</v>
      </c>
      <c r="F2020" s="39">
        <v>41818</v>
      </c>
      <c r="G2020" s="52">
        <v>1222</v>
      </c>
      <c r="H2020" s="322">
        <f t="shared" si="32"/>
        <v>0</v>
      </c>
      <c r="I2020" s="266"/>
    </row>
    <row r="2021" spans="1:9" x14ac:dyDescent="0.25">
      <c r="A2021" s="269"/>
      <c r="B2021" s="264" t="s">
        <v>1844</v>
      </c>
      <c r="C2021" s="349" t="s">
        <v>3697</v>
      </c>
      <c r="D2021" s="266" t="s">
        <v>180</v>
      </c>
      <c r="E2021" s="310">
        <v>18666</v>
      </c>
      <c r="F2021" s="39">
        <v>41820</v>
      </c>
      <c r="G2021" s="52">
        <v>18666</v>
      </c>
      <c r="H2021" s="322">
        <f t="shared" si="32"/>
        <v>0</v>
      </c>
      <c r="I2021" s="266" t="s">
        <v>21</v>
      </c>
    </row>
    <row r="2022" spans="1:9" x14ac:dyDescent="0.25">
      <c r="A2022" s="269"/>
      <c r="B2022" s="264" t="s">
        <v>1845</v>
      </c>
      <c r="C2022" s="349" t="s">
        <v>3697</v>
      </c>
      <c r="D2022" s="266" t="s">
        <v>68</v>
      </c>
      <c r="E2022" s="310">
        <v>60</v>
      </c>
      <c r="F2022" s="39">
        <v>41820</v>
      </c>
      <c r="G2022" s="52">
        <v>60</v>
      </c>
      <c r="H2022" s="322">
        <f t="shared" si="32"/>
        <v>0</v>
      </c>
      <c r="I2022" s="266" t="s">
        <v>21</v>
      </c>
    </row>
    <row r="2023" spans="1:9" x14ac:dyDescent="0.25">
      <c r="A2023" s="269"/>
      <c r="B2023" s="264" t="s">
        <v>1847</v>
      </c>
      <c r="C2023" s="349" t="s">
        <v>3697</v>
      </c>
      <c r="D2023" s="266" t="s">
        <v>237</v>
      </c>
      <c r="E2023" s="310">
        <v>9578.5</v>
      </c>
      <c r="F2023" s="39">
        <v>41818</v>
      </c>
      <c r="G2023" s="52">
        <v>9578.5</v>
      </c>
      <c r="H2023" s="322">
        <f t="shared" si="32"/>
        <v>0</v>
      </c>
      <c r="I2023" s="266" t="s">
        <v>12</v>
      </c>
    </row>
    <row r="2024" spans="1:9" x14ac:dyDescent="0.25">
      <c r="A2024" s="269"/>
      <c r="B2024" s="264" t="s">
        <v>1848</v>
      </c>
      <c r="C2024" s="349" t="s">
        <v>3697</v>
      </c>
      <c r="D2024" s="266" t="s">
        <v>36</v>
      </c>
      <c r="E2024" s="310">
        <v>2754</v>
      </c>
      <c r="F2024" s="39">
        <v>41818</v>
      </c>
      <c r="G2024" s="52">
        <v>2754</v>
      </c>
      <c r="H2024" s="322">
        <f t="shared" si="32"/>
        <v>0</v>
      </c>
      <c r="I2024" s="266" t="s">
        <v>12</v>
      </c>
    </row>
    <row r="2025" spans="1:9" x14ac:dyDescent="0.25">
      <c r="A2025" s="269"/>
      <c r="B2025" s="264" t="s">
        <v>1849</v>
      </c>
      <c r="C2025" s="349" t="s">
        <v>3697</v>
      </c>
      <c r="D2025" s="266" t="s">
        <v>136</v>
      </c>
      <c r="E2025" s="310">
        <v>3435</v>
      </c>
      <c r="F2025" s="39">
        <v>41818</v>
      </c>
      <c r="G2025" s="52">
        <v>3435</v>
      </c>
      <c r="H2025" s="322">
        <f t="shared" si="32"/>
        <v>0</v>
      </c>
      <c r="I2025" s="266"/>
    </row>
    <row r="2026" spans="1:9" x14ac:dyDescent="0.25">
      <c r="A2026" s="269"/>
      <c r="B2026" s="264" t="s">
        <v>1850</v>
      </c>
      <c r="C2026" s="349" t="s">
        <v>3697</v>
      </c>
      <c r="D2026" s="266" t="s">
        <v>8</v>
      </c>
      <c r="E2026" s="310">
        <v>3024</v>
      </c>
      <c r="F2026" s="39">
        <v>41818</v>
      </c>
      <c r="G2026" s="52">
        <v>3024</v>
      </c>
      <c r="H2026" s="322">
        <f t="shared" si="32"/>
        <v>0</v>
      </c>
      <c r="I2026" s="266"/>
    </row>
    <row r="2027" spans="1:9" x14ac:dyDescent="0.25">
      <c r="A2027" s="269"/>
      <c r="B2027" s="264" t="s">
        <v>1852</v>
      </c>
      <c r="C2027" s="349" t="s">
        <v>3697</v>
      </c>
      <c r="D2027" s="266" t="s">
        <v>494</v>
      </c>
      <c r="E2027" s="310">
        <v>348</v>
      </c>
      <c r="F2027" s="39">
        <v>41818</v>
      </c>
      <c r="G2027" s="52">
        <v>348</v>
      </c>
      <c r="H2027" s="322">
        <f t="shared" si="32"/>
        <v>0</v>
      </c>
      <c r="I2027" s="266"/>
    </row>
    <row r="2028" spans="1:9" x14ac:dyDescent="0.25">
      <c r="A2028" s="269"/>
      <c r="B2028" s="264" t="s">
        <v>1853</v>
      </c>
      <c r="C2028" s="349" t="s">
        <v>3697</v>
      </c>
      <c r="D2028" s="266" t="s">
        <v>39</v>
      </c>
      <c r="E2028" s="310">
        <v>11759</v>
      </c>
      <c r="F2028" s="390" t="s">
        <v>3802</v>
      </c>
      <c r="G2028" s="52">
        <v>11759</v>
      </c>
      <c r="H2028" s="322">
        <f t="shared" si="32"/>
        <v>0</v>
      </c>
      <c r="I2028" s="266"/>
    </row>
    <row r="2029" spans="1:9" x14ac:dyDescent="0.25">
      <c r="A2029" s="269"/>
      <c r="B2029" s="264" t="s">
        <v>1854</v>
      </c>
      <c r="C2029" s="349" t="s">
        <v>3697</v>
      </c>
      <c r="D2029" s="266" t="s">
        <v>16</v>
      </c>
      <c r="E2029" s="310">
        <v>130143</v>
      </c>
      <c r="F2029" s="39">
        <v>41844</v>
      </c>
      <c r="G2029" s="52">
        <v>130143</v>
      </c>
      <c r="H2029" s="322">
        <f t="shared" si="32"/>
        <v>0</v>
      </c>
      <c r="I2029" s="266" t="s">
        <v>217</v>
      </c>
    </row>
    <row r="2030" spans="1:9" x14ac:dyDescent="0.25">
      <c r="A2030" s="269"/>
      <c r="B2030" s="264" t="s">
        <v>1855</v>
      </c>
      <c r="C2030" s="349" t="s">
        <v>3697</v>
      </c>
      <c r="D2030" s="266" t="s">
        <v>133</v>
      </c>
      <c r="E2030" s="310">
        <v>26635</v>
      </c>
      <c r="F2030" s="55" t="s">
        <v>3712</v>
      </c>
      <c r="G2030" s="52">
        <v>26635</v>
      </c>
      <c r="H2030" s="322">
        <f t="shared" si="32"/>
        <v>0</v>
      </c>
      <c r="I2030" s="266"/>
    </row>
    <row r="2031" spans="1:9" x14ac:dyDescent="0.25">
      <c r="A2031" s="269"/>
      <c r="B2031" s="264" t="s">
        <v>1858</v>
      </c>
      <c r="C2031" s="349" t="s">
        <v>3697</v>
      </c>
      <c r="D2031" s="266" t="s">
        <v>129</v>
      </c>
      <c r="E2031" s="310">
        <v>1170</v>
      </c>
      <c r="F2031" s="39">
        <v>41818</v>
      </c>
      <c r="G2031" s="52">
        <v>1170</v>
      </c>
      <c r="H2031" s="322">
        <f t="shared" si="32"/>
        <v>0</v>
      </c>
      <c r="I2031" s="266"/>
    </row>
    <row r="2032" spans="1:9" x14ac:dyDescent="0.25">
      <c r="A2032" s="269"/>
      <c r="B2032" s="264" t="s">
        <v>1859</v>
      </c>
      <c r="C2032" s="349" t="s">
        <v>3697</v>
      </c>
      <c r="D2032" s="266" t="s">
        <v>269</v>
      </c>
      <c r="E2032" s="310">
        <v>2673.5</v>
      </c>
      <c r="F2032" s="39">
        <v>41818</v>
      </c>
      <c r="G2032" s="52">
        <v>2673.5</v>
      </c>
      <c r="H2032" s="322">
        <f t="shared" si="32"/>
        <v>0</v>
      </c>
      <c r="I2032" s="266"/>
    </row>
    <row r="2033" spans="1:9" x14ac:dyDescent="0.25">
      <c r="A2033" s="269"/>
      <c r="B2033" s="264" t="s">
        <v>1860</v>
      </c>
      <c r="C2033" s="349" t="s">
        <v>3697</v>
      </c>
      <c r="D2033" s="266" t="s">
        <v>3622</v>
      </c>
      <c r="E2033" s="310">
        <v>8065.5</v>
      </c>
      <c r="F2033" s="39">
        <v>41820</v>
      </c>
      <c r="G2033" s="52">
        <v>8065.5</v>
      </c>
      <c r="H2033" s="322">
        <f t="shared" si="32"/>
        <v>0</v>
      </c>
      <c r="I2033" s="266"/>
    </row>
    <row r="2034" spans="1:9" x14ac:dyDescent="0.25">
      <c r="A2034" s="395"/>
      <c r="B2034" s="264" t="s">
        <v>1861</v>
      </c>
      <c r="C2034" s="349" t="s">
        <v>3697</v>
      </c>
      <c r="D2034" s="266" t="s">
        <v>87</v>
      </c>
      <c r="E2034" s="310">
        <v>10873</v>
      </c>
      <c r="F2034" s="39">
        <v>41820</v>
      </c>
      <c r="G2034" s="52">
        <v>10873</v>
      </c>
      <c r="H2034" s="322">
        <f t="shared" si="32"/>
        <v>0</v>
      </c>
      <c r="I2034" s="266" t="s">
        <v>65</v>
      </c>
    </row>
    <row r="2035" spans="1:9" x14ac:dyDescent="0.25">
      <c r="A2035" s="269"/>
      <c r="B2035" s="264" t="s">
        <v>1862</v>
      </c>
      <c r="C2035" s="349" t="s">
        <v>3697</v>
      </c>
      <c r="D2035" s="266" t="s">
        <v>136</v>
      </c>
      <c r="E2035" s="310">
        <v>819</v>
      </c>
      <c r="F2035" s="39">
        <v>41818</v>
      </c>
      <c r="G2035" s="52">
        <v>819</v>
      </c>
      <c r="H2035" s="322">
        <f t="shared" si="32"/>
        <v>0</v>
      </c>
      <c r="I2035" s="266" t="s">
        <v>65</v>
      </c>
    </row>
    <row r="2036" spans="1:9" x14ac:dyDescent="0.25">
      <c r="A2036" s="269"/>
      <c r="B2036" s="264" t="s">
        <v>1864</v>
      </c>
      <c r="C2036" s="349" t="s">
        <v>3697</v>
      </c>
      <c r="D2036" s="266" t="s">
        <v>2721</v>
      </c>
      <c r="E2036" s="310">
        <v>4250</v>
      </c>
      <c r="F2036" s="39">
        <v>41820</v>
      </c>
      <c r="G2036" s="52">
        <v>4250</v>
      </c>
      <c r="H2036" s="322">
        <f t="shared" si="32"/>
        <v>0</v>
      </c>
      <c r="I2036" s="266" t="s">
        <v>65</v>
      </c>
    </row>
    <row r="2037" spans="1:9" x14ac:dyDescent="0.25">
      <c r="A2037" s="269"/>
      <c r="B2037" s="264" t="s">
        <v>1866</v>
      </c>
      <c r="C2037" s="349" t="s">
        <v>3697</v>
      </c>
      <c r="D2037" s="266" t="s">
        <v>233</v>
      </c>
      <c r="E2037" s="310">
        <v>571.20000000000005</v>
      </c>
      <c r="F2037" s="39">
        <v>41819</v>
      </c>
      <c r="G2037" s="52">
        <v>571.20000000000005</v>
      </c>
      <c r="H2037" s="322">
        <f t="shared" si="32"/>
        <v>0</v>
      </c>
      <c r="I2037" s="266" t="s">
        <v>12</v>
      </c>
    </row>
    <row r="2038" spans="1:9" x14ac:dyDescent="0.25">
      <c r="A2038" s="269"/>
      <c r="B2038" s="264" t="s">
        <v>1867</v>
      </c>
      <c r="C2038" s="349" t="s">
        <v>3697</v>
      </c>
      <c r="D2038" s="266" t="s">
        <v>99</v>
      </c>
      <c r="E2038" s="310">
        <v>4755</v>
      </c>
      <c r="F2038" s="39">
        <v>41819</v>
      </c>
      <c r="G2038" s="52">
        <v>4755</v>
      </c>
      <c r="H2038" s="322">
        <f t="shared" si="32"/>
        <v>0</v>
      </c>
      <c r="I2038" s="266" t="s">
        <v>12</v>
      </c>
    </row>
    <row r="2039" spans="1:9" x14ac:dyDescent="0.25">
      <c r="A2039" s="269"/>
      <c r="B2039" s="264" t="s">
        <v>1868</v>
      </c>
      <c r="C2039" s="349" t="s">
        <v>3697</v>
      </c>
      <c r="D2039" s="266" t="s">
        <v>349</v>
      </c>
      <c r="E2039" s="310">
        <v>5830.2</v>
      </c>
      <c r="F2039" s="39">
        <v>41819</v>
      </c>
      <c r="G2039" s="52">
        <v>5830.2</v>
      </c>
      <c r="H2039" s="322">
        <f t="shared" si="32"/>
        <v>0</v>
      </c>
      <c r="I2039" s="266" t="s">
        <v>12</v>
      </c>
    </row>
    <row r="2040" spans="1:9" x14ac:dyDescent="0.25">
      <c r="A2040" s="269"/>
      <c r="B2040" s="264" t="s">
        <v>1869</v>
      </c>
      <c r="C2040" s="349" t="s">
        <v>3697</v>
      </c>
      <c r="D2040" s="266" t="s">
        <v>561</v>
      </c>
      <c r="E2040" s="310">
        <v>2623.5</v>
      </c>
      <c r="F2040" s="39">
        <v>41819</v>
      </c>
      <c r="G2040" s="52">
        <v>2623.5</v>
      </c>
      <c r="H2040" s="322">
        <f t="shared" si="32"/>
        <v>0</v>
      </c>
      <c r="I2040" s="266" t="s">
        <v>12</v>
      </c>
    </row>
    <row r="2041" spans="1:9" x14ac:dyDescent="0.25">
      <c r="A2041" s="269"/>
      <c r="B2041" s="264" t="s">
        <v>1870</v>
      </c>
      <c r="C2041" s="349" t="s">
        <v>3697</v>
      </c>
      <c r="D2041" s="266" t="s">
        <v>28</v>
      </c>
      <c r="E2041" s="310">
        <v>5397</v>
      </c>
      <c r="F2041" s="39">
        <v>41818</v>
      </c>
      <c r="G2041" s="52">
        <v>5397</v>
      </c>
      <c r="H2041" s="322">
        <f t="shared" si="32"/>
        <v>0</v>
      </c>
      <c r="I2041" s="266"/>
    </row>
    <row r="2042" spans="1:9" x14ac:dyDescent="0.25">
      <c r="A2042" s="269"/>
      <c r="B2042" s="264" t="s">
        <v>1871</v>
      </c>
      <c r="C2042" s="349" t="s">
        <v>3697</v>
      </c>
      <c r="D2042" s="266" t="s">
        <v>28</v>
      </c>
      <c r="E2042" s="310">
        <v>280</v>
      </c>
      <c r="F2042" s="39">
        <v>41818</v>
      </c>
      <c r="G2042" s="52">
        <v>280</v>
      </c>
      <c r="H2042" s="322">
        <f t="shared" si="32"/>
        <v>0</v>
      </c>
      <c r="I2042" s="266"/>
    </row>
    <row r="2043" spans="1:9" x14ac:dyDescent="0.25">
      <c r="A2043" s="269"/>
      <c r="B2043" s="264" t="s">
        <v>1873</v>
      </c>
      <c r="C2043" s="349" t="s">
        <v>3697</v>
      </c>
      <c r="D2043" s="266" t="s">
        <v>2129</v>
      </c>
      <c r="E2043" s="310">
        <v>665</v>
      </c>
      <c r="F2043" s="39">
        <v>41819</v>
      </c>
      <c r="G2043" s="52">
        <v>665</v>
      </c>
      <c r="H2043" s="322">
        <f t="shared" si="32"/>
        <v>0</v>
      </c>
      <c r="I2043" s="266" t="s">
        <v>12</v>
      </c>
    </row>
    <row r="2044" spans="1:9" x14ac:dyDescent="0.25">
      <c r="A2044" s="269"/>
      <c r="B2044" s="264" t="s">
        <v>1874</v>
      </c>
      <c r="C2044" s="349" t="s">
        <v>3697</v>
      </c>
      <c r="D2044" s="266" t="s">
        <v>78</v>
      </c>
      <c r="E2044" s="310">
        <v>7089.6</v>
      </c>
      <c r="F2044" s="39">
        <v>41819</v>
      </c>
      <c r="G2044" s="52">
        <v>7089.6</v>
      </c>
      <c r="H2044" s="322">
        <f t="shared" si="32"/>
        <v>0</v>
      </c>
      <c r="I2044" s="266" t="s">
        <v>12</v>
      </c>
    </row>
    <row r="2045" spans="1:9" x14ac:dyDescent="0.25">
      <c r="A2045" s="269"/>
      <c r="B2045" s="264" t="s">
        <v>1875</v>
      </c>
      <c r="C2045" s="349" t="s">
        <v>3697</v>
      </c>
      <c r="D2045" s="266" t="s">
        <v>14</v>
      </c>
      <c r="E2045" s="310">
        <v>8700</v>
      </c>
      <c r="F2045" s="39">
        <v>41819</v>
      </c>
      <c r="G2045" s="52">
        <v>8700</v>
      </c>
      <c r="H2045" s="322">
        <f t="shared" si="32"/>
        <v>0</v>
      </c>
      <c r="I2045" s="266" t="s">
        <v>12</v>
      </c>
    </row>
    <row r="2046" spans="1:9" x14ac:dyDescent="0.25">
      <c r="A2046" s="269"/>
      <c r="B2046" s="264" t="s">
        <v>1876</v>
      </c>
      <c r="C2046" s="349" t="s">
        <v>3697</v>
      </c>
      <c r="D2046" s="266" t="s">
        <v>3713</v>
      </c>
      <c r="E2046" s="310">
        <v>3294</v>
      </c>
      <c r="F2046" s="39">
        <v>41819</v>
      </c>
      <c r="G2046" s="52">
        <v>3294</v>
      </c>
      <c r="H2046" s="322">
        <f t="shared" si="32"/>
        <v>0</v>
      </c>
      <c r="I2046" s="266" t="s">
        <v>12</v>
      </c>
    </row>
    <row r="2047" spans="1:9" x14ac:dyDescent="0.25">
      <c r="A2047" s="269">
        <v>41819</v>
      </c>
      <c r="B2047" s="264" t="s">
        <v>1877</v>
      </c>
      <c r="C2047" s="349" t="s">
        <v>3697</v>
      </c>
      <c r="D2047" s="266" t="s">
        <v>110</v>
      </c>
      <c r="E2047" s="310">
        <v>53498</v>
      </c>
      <c r="F2047" s="536"/>
      <c r="G2047" s="506"/>
      <c r="H2047" s="322">
        <f t="shared" si="32"/>
        <v>53498</v>
      </c>
      <c r="I2047" s="266" t="s">
        <v>30</v>
      </c>
    </row>
    <row r="2048" spans="1:9" x14ac:dyDescent="0.25">
      <c r="A2048" s="269"/>
      <c r="B2048" s="264" t="s">
        <v>1878</v>
      </c>
      <c r="C2048" s="349" t="s">
        <v>3697</v>
      </c>
      <c r="D2048" s="266" t="s">
        <v>41</v>
      </c>
      <c r="E2048" s="310">
        <v>7870</v>
      </c>
      <c r="F2048" s="39">
        <v>41819</v>
      </c>
      <c r="G2048" s="52">
        <v>7870</v>
      </c>
      <c r="H2048" s="322">
        <f t="shared" si="32"/>
        <v>0</v>
      </c>
      <c r="I2048" s="66"/>
    </row>
    <row r="2049" spans="1:9" x14ac:dyDescent="0.25">
      <c r="A2049" s="269"/>
      <c r="B2049" s="264" t="s">
        <v>1880</v>
      </c>
      <c r="C2049" s="349" t="s">
        <v>3697</v>
      </c>
      <c r="D2049" s="266" t="s">
        <v>260</v>
      </c>
      <c r="E2049" s="310">
        <v>2480</v>
      </c>
      <c r="F2049" s="39">
        <v>41819</v>
      </c>
      <c r="G2049" s="52">
        <v>2480</v>
      </c>
      <c r="H2049" s="322">
        <f t="shared" si="32"/>
        <v>0</v>
      </c>
      <c r="I2049" s="266" t="s">
        <v>12</v>
      </c>
    </row>
    <row r="2050" spans="1:9" x14ac:dyDescent="0.25">
      <c r="A2050" s="269"/>
      <c r="B2050" s="264" t="s">
        <v>1881</v>
      </c>
      <c r="C2050" s="349" t="s">
        <v>3697</v>
      </c>
      <c r="D2050" s="266" t="s">
        <v>111</v>
      </c>
      <c r="E2050" s="310">
        <v>5687</v>
      </c>
      <c r="F2050" s="39">
        <v>41819</v>
      </c>
      <c r="G2050" s="52">
        <v>5687</v>
      </c>
      <c r="H2050" s="322">
        <f t="shared" si="32"/>
        <v>0</v>
      </c>
      <c r="I2050" s="66" t="s">
        <v>12</v>
      </c>
    </row>
    <row r="2051" spans="1:9" x14ac:dyDescent="0.25">
      <c r="A2051" s="269"/>
      <c r="B2051" s="264" t="s">
        <v>1882</v>
      </c>
      <c r="C2051" s="349" t="s">
        <v>3697</v>
      </c>
      <c r="D2051" s="266" t="s">
        <v>339</v>
      </c>
      <c r="E2051" s="310">
        <v>775</v>
      </c>
      <c r="F2051" s="39">
        <v>41819</v>
      </c>
      <c r="G2051" s="52">
        <v>775</v>
      </c>
      <c r="H2051" s="322">
        <f t="shared" si="32"/>
        <v>0</v>
      </c>
      <c r="I2051" s="266"/>
    </row>
    <row r="2052" spans="1:9" x14ac:dyDescent="0.25">
      <c r="A2052" s="269"/>
      <c r="B2052" s="264" t="s">
        <v>1883</v>
      </c>
      <c r="C2052" s="349" t="s">
        <v>3697</v>
      </c>
      <c r="D2052" s="266" t="s">
        <v>44</v>
      </c>
      <c r="E2052" s="310">
        <v>6240</v>
      </c>
      <c r="F2052" s="39">
        <v>41836</v>
      </c>
      <c r="G2052" s="52">
        <v>6240</v>
      </c>
      <c r="H2052" s="322">
        <f t="shared" si="32"/>
        <v>0</v>
      </c>
      <c r="I2052" s="266" t="s">
        <v>12</v>
      </c>
    </row>
    <row r="2053" spans="1:9" x14ac:dyDescent="0.25">
      <c r="A2053" s="269"/>
      <c r="B2053" s="264" t="s">
        <v>1884</v>
      </c>
      <c r="C2053" s="349" t="s">
        <v>3697</v>
      </c>
      <c r="D2053" s="266" t="s">
        <v>42</v>
      </c>
      <c r="E2053" s="310">
        <v>2080</v>
      </c>
      <c r="F2053" s="39">
        <v>41836</v>
      </c>
      <c r="G2053" s="52">
        <v>2080</v>
      </c>
      <c r="H2053" s="322">
        <f t="shared" si="32"/>
        <v>0</v>
      </c>
      <c r="I2053" s="266" t="s">
        <v>12</v>
      </c>
    </row>
    <row r="2054" spans="1:9" x14ac:dyDescent="0.25">
      <c r="A2054" s="269"/>
      <c r="B2054" s="264" t="s">
        <v>1886</v>
      </c>
      <c r="C2054" s="349" t="s">
        <v>3697</v>
      </c>
      <c r="D2054" s="266" t="s">
        <v>43</v>
      </c>
      <c r="E2054" s="310">
        <v>2080</v>
      </c>
      <c r="F2054" s="39">
        <v>41836</v>
      </c>
      <c r="G2054" s="52">
        <v>2080</v>
      </c>
      <c r="H2054" s="322">
        <f t="shared" si="32"/>
        <v>0</v>
      </c>
      <c r="I2054" s="266" t="s">
        <v>12</v>
      </c>
    </row>
    <row r="2055" spans="1:9" x14ac:dyDescent="0.25">
      <c r="A2055" s="269"/>
      <c r="B2055" s="264" t="s">
        <v>1887</v>
      </c>
      <c r="C2055" s="349" t="s">
        <v>3697</v>
      </c>
      <c r="D2055" s="266" t="s">
        <v>152</v>
      </c>
      <c r="E2055" s="310">
        <v>17802</v>
      </c>
      <c r="F2055" s="39">
        <v>41819</v>
      </c>
      <c r="G2055" s="52">
        <v>17802</v>
      </c>
      <c r="H2055" s="322">
        <f t="shared" ref="H2055:H2118" si="33">E2055-G2055</f>
        <v>0</v>
      </c>
      <c r="I2055" s="266"/>
    </row>
    <row r="2056" spans="1:9" x14ac:dyDescent="0.25">
      <c r="A2056" s="269"/>
      <c r="B2056" s="264" t="s">
        <v>1888</v>
      </c>
      <c r="C2056" s="349" t="s">
        <v>3697</v>
      </c>
      <c r="D2056" s="266" t="s">
        <v>57</v>
      </c>
      <c r="E2056" s="310">
        <v>1822</v>
      </c>
      <c r="F2056" s="39">
        <v>41820</v>
      </c>
      <c r="G2056" s="52">
        <v>1822</v>
      </c>
      <c r="H2056" s="322">
        <f t="shared" si="33"/>
        <v>0</v>
      </c>
      <c r="I2056" s="266" t="s">
        <v>27</v>
      </c>
    </row>
    <row r="2057" spans="1:9" x14ac:dyDescent="0.25">
      <c r="A2057" s="269"/>
      <c r="B2057" s="264" t="s">
        <v>1889</v>
      </c>
      <c r="C2057" s="349" t="s">
        <v>3697</v>
      </c>
      <c r="D2057" s="266" t="s">
        <v>321</v>
      </c>
      <c r="E2057" s="310">
        <v>4536</v>
      </c>
      <c r="F2057" s="39">
        <v>41819</v>
      </c>
      <c r="G2057" s="52">
        <v>4536</v>
      </c>
      <c r="H2057" s="322">
        <f t="shared" si="33"/>
        <v>0</v>
      </c>
      <c r="I2057" s="266"/>
    </row>
    <row r="2058" spans="1:9" x14ac:dyDescent="0.25">
      <c r="A2058" s="269"/>
      <c r="B2058" s="264" t="s">
        <v>1890</v>
      </c>
      <c r="C2058" s="349" t="s">
        <v>3697</v>
      </c>
      <c r="D2058" s="266" t="s">
        <v>47</v>
      </c>
      <c r="E2058" s="310">
        <v>2717</v>
      </c>
      <c r="F2058" s="39">
        <v>41820</v>
      </c>
      <c r="G2058" s="52">
        <v>2717</v>
      </c>
      <c r="H2058" s="322">
        <f t="shared" si="33"/>
        <v>0</v>
      </c>
      <c r="I2058" s="266" t="s">
        <v>27</v>
      </c>
    </row>
    <row r="2059" spans="1:9" x14ac:dyDescent="0.25">
      <c r="A2059" s="269"/>
      <c r="B2059" s="264" t="s">
        <v>1891</v>
      </c>
      <c r="C2059" s="349" t="s">
        <v>3697</v>
      </c>
      <c r="D2059" s="266" t="s">
        <v>152</v>
      </c>
      <c r="E2059" s="310">
        <v>300</v>
      </c>
      <c r="F2059" s="39">
        <v>41819</v>
      </c>
      <c r="G2059" s="52">
        <v>300</v>
      </c>
      <c r="H2059" s="322">
        <f t="shared" si="33"/>
        <v>0</v>
      </c>
      <c r="I2059" s="266"/>
    </row>
    <row r="2060" spans="1:9" x14ac:dyDescent="0.25">
      <c r="A2060" s="269"/>
      <c r="B2060" s="264" t="s">
        <v>1892</v>
      </c>
      <c r="C2060" s="349" t="s">
        <v>3697</v>
      </c>
      <c r="D2060" s="266" t="s">
        <v>3136</v>
      </c>
      <c r="E2060" s="310">
        <v>12164</v>
      </c>
      <c r="F2060" s="39">
        <v>41819</v>
      </c>
      <c r="G2060" s="52">
        <v>12164</v>
      </c>
      <c r="H2060" s="322">
        <f t="shared" si="33"/>
        <v>0</v>
      </c>
      <c r="I2060" s="266"/>
    </row>
    <row r="2061" spans="1:9" x14ac:dyDescent="0.25">
      <c r="A2061" s="269"/>
      <c r="B2061" s="264" t="s">
        <v>1894</v>
      </c>
      <c r="C2061" s="349" t="s">
        <v>3697</v>
      </c>
      <c r="D2061" s="266" t="s">
        <v>3136</v>
      </c>
      <c r="E2061" s="310">
        <v>136.5</v>
      </c>
      <c r="F2061" s="39">
        <v>41819</v>
      </c>
      <c r="G2061" s="52">
        <v>136.5</v>
      </c>
      <c r="H2061" s="322">
        <f t="shared" si="33"/>
        <v>0</v>
      </c>
      <c r="I2061" s="266"/>
    </row>
    <row r="2062" spans="1:9" x14ac:dyDescent="0.25">
      <c r="A2062" s="269"/>
      <c r="B2062" s="264" t="s">
        <v>1896</v>
      </c>
      <c r="C2062" s="349" t="s">
        <v>3697</v>
      </c>
      <c r="D2062" s="266" t="s">
        <v>8</v>
      </c>
      <c r="E2062" s="310">
        <v>4044.5</v>
      </c>
      <c r="F2062" s="39">
        <v>41819</v>
      </c>
      <c r="G2062" s="52">
        <v>4044.5</v>
      </c>
      <c r="H2062" s="322">
        <f t="shared" si="33"/>
        <v>0</v>
      </c>
      <c r="I2062" s="266"/>
    </row>
    <row r="2063" spans="1:9" x14ac:dyDescent="0.25">
      <c r="A2063" s="269"/>
      <c r="B2063" s="264" t="s">
        <v>1897</v>
      </c>
      <c r="C2063" s="349" t="s">
        <v>3697</v>
      </c>
      <c r="D2063" s="266" t="s">
        <v>8</v>
      </c>
      <c r="E2063" s="310">
        <v>428</v>
      </c>
      <c r="F2063" s="39">
        <v>41819</v>
      </c>
      <c r="G2063" s="52">
        <v>428</v>
      </c>
      <c r="H2063" s="322">
        <f t="shared" si="33"/>
        <v>0</v>
      </c>
      <c r="I2063" s="266"/>
    </row>
    <row r="2064" spans="1:9" x14ac:dyDescent="0.25">
      <c r="A2064" s="269"/>
      <c r="B2064" s="264" t="s">
        <v>1898</v>
      </c>
      <c r="C2064" s="349" t="s">
        <v>3697</v>
      </c>
      <c r="D2064" s="266" t="s">
        <v>123</v>
      </c>
      <c r="E2064" s="310">
        <v>2287.5</v>
      </c>
      <c r="F2064" s="39">
        <v>41819</v>
      </c>
      <c r="G2064" s="52">
        <v>2287.5</v>
      </c>
      <c r="H2064" s="322">
        <f t="shared" si="33"/>
        <v>0</v>
      </c>
      <c r="I2064" s="266"/>
    </row>
    <row r="2065" spans="1:9" x14ac:dyDescent="0.25">
      <c r="A2065" s="269"/>
      <c r="B2065" s="264" t="s">
        <v>1899</v>
      </c>
      <c r="C2065" s="349" t="s">
        <v>3697</v>
      </c>
      <c r="D2065" s="266" t="s">
        <v>8</v>
      </c>
      <c r="E2065" s="310">
        <v>365.5</v>
      </c>
      <c r="F2065" s="39">
        <v>41819</v>
      </c>
      <c r="G2065" s="52">
        <v>365.5</v>
      </c>
      <c r="H2065" s="322">
        <f t="shared" si="33"/>
        <v>0</v>
      </c>
      <c r="I2065" s="266"/>
    </row>
    <row r="2066" spans="1:9" x14ac:dyDescent="0.25">
      <c r="A2066" s="269"/>
      <c r="B2066" s="264" t="s">
        <v>1901</v>
      </c>
      <c r="C2066" s="349" t="s">
        <v>3697</v>
      </c>
      <c r="D2066" s="266" t="s">
        <v>36</v>
      </c>
      <c r="E2066" s="310">
        <v>19072</v>
      </c>
      <c r="F2066" s="39">
        <v>41819</v>
      </c>
      <c r="G2066" s="52">
        <v>19072</v>
      </c>
      <c r="H2066" s="322">
        <f t="shared" si="33"/>
        <v>0</v>
      </c>
      <c r="I2066" s="266" t="s">
        <v>12</v>
      </c>
    </row>
    <row r="2067" spans="1:9" x14ac:dyDescent="0.25">
      <c r="A2067" s="269"/>
      <c r="B2067" s="264" t="s">
        <v>1902</v>
      </c>
      <c r="C2067" s="349" t="s">
        <v>3697</v>
      </c>
      <c r="D2067" s="266" t="s">
        <v>250</v>
      </c>
      <c r="E2067" s="310">
        <v>20120</v>
      </c>
      <c r="F2067" s="39">
        <v>41820</v>
      </c>
      <c r="G2067" s="52">
        <v>20120</v>
      </c>
      <c r="H2067" s="322">
        <f t="shared" si="33"/>
        <v>0</v>
      </c>
      <c r="I2067" s="266"/>
    </row>
    <row r="2068" spans="1:9" x14ac:dyDescent="0.25">
      <c r="A2068" s="269"/>
      <c r="B2068" s="264" t="s">
        <v>1904</v>
      </c>
      <c r="C2068" s="349" t="s">
        <v>3697</v>
      </c>
      <c r="D2068" s="266" t="s">
        <v>11</v>
      </c>
      <c r="E2068" s="310">
        <v>28090</v>
      </c>
      <c r="F2068" s="43" t="s">
        <v>3807</v>
      </c>
      <c r="G2068" s="326">
        <v>28090</v>
      </c>
      <c r="H2068" s="322">
        <f t="shared" si="33"/>
        <v>0</v>
      </c>
      <c r="I2068" s="266" t="s">
        <v>65</v>
      </c>
    </row>
    <row r="2069" spans="1:9" x14ac:dyDescent="0.25">
      <c r="A2069" s="269"/>
      <c r="B2069" s="264" t="s">
        <v>1905</v>
      </c>
      <c r="C2069" s="349" t="s">
        <v>3697</v>
      </c>
      <c r="D2069" s="266" t="s">
        <v>29</v>
      </c>
      <c r="E2069" s="310">
        <v>5633.6</v>
      </c>
      <c r="F2069" s="39">
        <v>41820</v>
      </c>
      <c r="G2069" s="52">
        <v>5633.6</v>
      </c>
      <c r="H2069" s="322">
        <f t="shared" si="33"/>
        <v>0</v>
      </c>
      <c r="I2069" s="266" t="s">
        <v>27</v>
      </c>
    </row>
    <row r="2070" spans="1:9" x14ac:dyDescent="0.25">
      <c r="A2070" s="269"/>
      <c r="B2070" s="264" t="s">
        <v>1906</v>
      </c>
      <c r="C2070" s="349" t="s">
        <v>3697</v>
      </c>
      <c r="D2070" s="266" t="s">
        <v>74</v>
      </c>
      <c r="E2070" s="310">
        <v>490.5</v>
      </c>
      <c r="F2070" s="39">
        <v>41819</v>
      </c>
      <c r="G2070" s="52">
        <v>490.5</v>
      </c>
      <c r="H2070" s="322">
        <f t="shared" si="33"/>
        <v>0</v>
      </c>
      <c r="I2070" s="266"/>
    </row>
    <row r="2071" spans="1:9" x14ac:dyDescent="0.25">
      <c r="A2071" s="269"/>
      <c r="B2071" s="264" t="s">
        <v>1907</v>
      </c>
      <c r="C2071" s="349" t="s">
        <v>3697</v>
      </c>
      <c r="D2071" s="266" t="s">
        <v>55</v>
      </c>
      <c r="E2071" s="310">
        <v>10585.5</v>
      </c>
      <c r="F2071" s="39">
        <v>41819</v>
      </c>
      <c r="G2071" s="52">
        <v>10585.5</v>
      </c>
      <c r="H2071" s="322">
        <f t="shared" si="33"/>
        <v>0</v>
      </c>
      <c r="I2071" s="266"/>
    </row>
    <row r="2072" spans="1:9" x14ac:dyDescent="0.25">
      <c r="A2072" s="269"/>
      <c r="B2072" s="264" t="s">
        <v>1908</v>
      </c>
      <c r="C2072" s="349" t="s">
        <v>3697</v>
      </c>
      <c r="D2072" s="266" t="s">
        <v>136</v>
      </c>
      <c r="E2072" s="310">
        <v>1367.6</v>
      </c>
      <c r="F2072" s="39">
        <v>41819</v>
      </c>
      <c r="G2072" s="52">
        <v>1367.6</v>
      </c>
      <c r="H2072" s="322">
        <f t="shared" si="33"/>
        <v>0</v>
      </c>
      <c r="I2072" s="266"/>
    </row>
    <row r="2073" spans="1:9" x14ac:dyDescent="0.25">
      <c r="A2073" s="269"/>
      <c r="B2073" s="264" t="s">
        <v>1909</v>
      </c>
      <c r="C2073" s="349" t="s">
        <v>3697</v>
      </c>
      <c r="D2073" s="266" t="s">
        <v>287</v>
      </c>
      <c r="E2073" s="310">
        <v>3385</v>
      </c>
      <c r="F2073" s="39">
        <v>41820</v>
      </c>
      <c r="G2073" s="52">
        <v>3385</v>
      </c>
      <c r="H2073" s="322">
        <f t="shared" si="33"/>
        <v>0</v>
      </c>
      <c r="I2073" s="266" t="s">
        <v>27</v>
      </c>
    </row>
    <row r="2074" spans="1:9" x14ac:dyDescent="0.25">
      <c r="A2074" s="269"/>
      <c r="B2074" s="264" t="s">
        <v>1911</v>
      </c>
      <c r="C2074" s="349" t="s">
        <v>3697</v>
      </c>
      <c r="D2074" s="266" t="s">
        <v>536</v>
      </c>
      <c r="E2074" s="310">
        <v>1240</v>
      </c>
      <c r="F2074" s="39">
        <v>41819</v>
      </c>
      <c r="G2074" s="52">
        <v>1240</v>
      </c>
      <c r="H2074" s="322">
        <f t="shared" si="33"/>
        <v>0</v>
      </c>
      <c r="I2074" s="266"/>
    </row>
    <row r="2075" spans="1:9" x14ac:dyDescent="0.25">
      <c r="A2075" s="269"/>
      <c r="B2075" s="264" t="s">
        <v>1912</v>
      </c>
      <c r="C2075" s="349" t="s">
        <v>3697</v>
      </c>
      <c r="D2075" s="266" t="s">
        <v>64</v>
      </c>
      <c r="E2075" s="310">
        <v>16412</v>
      </c>
      <c r="F2075" s="39">
        <v>41820</v>
      </c>
      <c r="G2075" s="52">
        <v>16412</v>
      </c>
      <c r="H2075" s="322">
        <f t="shared" si="33"/>
        <v>0</v>
      </c>
      <c r="I2075" s="266" t="s">
        <v>65</v>
      </c>
    </row>
    <row r="2076" spans="1:9" x14ac:dyDescent="0.25">
      <c r="A2076" s="269"/>
      <c r="B2076" s="264" t="s">
        <v>1913</v>
      </c>
      <c r="C2076" s="349" t="s">
        <v>3697</v>
      </c>
      <c r="D2076" s="266" t="s">
        <v>50</v>
      </c>
      <c r="E2076" s="310">
        <v>7290</v>
      </c>
      <c r="F2076" s="39">
        <v>41819</v>
      </c>
      <c r="G2076" s="52">
        <v>7290</v>
      </c>
      <c r="H2076" s="322">
        <f t="shared" si="33"/>
        <v>0</v>
      </c>
      <c r="I2076" s="266"/>
    </row>
    <row r="2077" spans="1:9" x14ac:dyDescent="0.25">
      <c r="A2077" s="269"/>
      <c r="B2077" s="264" t="s">
        <v>1914</v>
      </c>
      <c r="C2077" s="349" t="s">
        <v>3697</v>
      </c>
      <c r="D2077" s="266" t="s">
        <v>52</v>
      </c>
      <c r="E2077" s="310">
        <v>4482</v>
      </c>
      <c r="F2077" s="39">
        <v>41819</v>
      </c>
      <c r="G2077" s="52">
        <v>4482</v>
      </c>
      <c r="H2077" s="322">
        <f t="shared" si="33"/>
        <v>0</v>
      </c>
      <c r="I2077" s="266"/>
    </row>
    <row r="2078" spans="1:9" x14ac:dyDescent="0.25">
      <c r="A2078" s="269"/>
      <c r="B2078" s="264" t="s">
        <v>1915</v>
      </c>
      <c r="C2078" s="349" t="s">
        <v>3697</v>
      </c>
      <c r="D2078" s="266" t="s">
        <v>41</v>
      </c>
      <c r="E2078" s="310">
        <v>4260</v>
      </c>
      <c r="F2078" s="39">
        <v>41820</v>
      </c>
      <c r="G2078" s="52">
        <v>4260</v>
      </c>
      <c r="H2078" s="322">
        <f t="shared" si="33"/>
        <v>0</v>
      </c>
      <c r="I2078" s="266"/>
    </row>
    <row r="2079" spans="1:9" x14ac:dyDescent="0.25">
      <c r="A2079" s="269"/>
      <c r="B2079" s="264" t="s">
        <v>1917</v>
      </c>
      <c r="C2079" s="349" t="s">
        <v>3697</v>
      </c>
      <c r="D2079" s="266" t="s">
        <v>130</v>
      </c>
      <c r="E2079" s="310">
        <v>10225</v>
      </c>
      <c r="F2079" s="42">
        <v>41822</v>
      </c>
      <c r="G2079" s="326">
        <v>5768</v>
      </c>
      <c r="H2079" s="322">
        <f t="shared" si="33"/>
        <v>4457</v>
      </c>
      <c r="I2079" s="266"/>
    </row>
    <row r="2080" spans="1:9" x14ac:dyDescent="0.25">
      <c r="A2080" s="269"/>
      <c r="B2080" s="264" t="s">
        <v>1920</v>
      </c>
      <c r="C2080" s="349" t="s">
        <v>3697</v>
      </c>
      <c r="D2080" s="266" t="s">
        <v>130</v>
      </c>
      <c r="E2080" s="310">
        <v>4315.2</v>
      </c>
      <c r="F2080" s="39">
        <v>41820</v>
      </c>
      <c r="G2080" s="52">
        <v>4315.2</v>
      </c>
      <c r="H2080" s="322">
        <f t="shared" si="33"/>
        <v>0</v>
      </c>
      <c r="I2080" s="266" t="s">
        <v>21</v>
      </c>
    </row>
    <row r="2081" spans="1:9" x14ac:dyDescent="0.25">
      <c r="A2081" s="269"/>
      <c r="B2081" s="264" t="s">
        <v>1921</v>
      </c>
      <c r="C2081" s="349" t="s">
        <v>3697</v>
      </c>
      <c r="D2081" s="266" t="s">
        <v>188</v>
      </c>
      <c r="E2081" s="310">
        <v>1871</v>
      </c>
      <c r="F2081" s="39">
        <v>41820</v>
      </c>
      <c r="G2081" s="52">
        <v>1871</v>
      </c>
      <c r="H2081" s="322">
        <f t="shared" si="33"/>
        <v>0</v>
      </c>
      <c r="I2081" s="266" t="s">
        <v>21</v>
      </c>
    </row>
    <row r="2082" spans="1:9" x14ac:dyDescent="0.25">
      <c r="A2082" s="269"/>
      <c r="B2082" s="264" t="s">
        <v>1922</v>
      </c>
      <c r="C2082" s="349" t="s">
        <v>3697</v>
      </c>
      <c r="D2082" s="266" t="s">
        <v>8</v>
      </c>
      <c r="E2082" s="310">
        <v>197.6</v>
      </c>
      <c r="F2082" s="39">
        <v>41819</v>
      </c>
      <c r="G2082" s="52">
        <v>197.6</v>
      </c>
      <c r="H2082" s="322">
        <f t="shared" si="33"/>
        <v>0</v>
      </c>
      <c r="I2082" s="266"/>
    </row>
    <row r="2083" spans="1:9" x14ac:dyDescent="0.25">
      <c r="A2083" s="269"/>
      <c r="B2083" s="264" t="s">
        <v>1923</v>
      </c>
      <c r="C2083" s="349" t="s">
        <v>3697</v>
      </c>
      <c r="D2083" s="266" t="s">
        <v>8</v>
      </c>
      <c r="E2083" s="310">
        <v>278</v>
      </c>
      <c r="F2083" s="39">
        <v>41819</v>
      </c>
      <c r="G2083" s="52">
        <v>278</v>
      </c>
      <c r="H2083" s="322">
        <f t="shared" si="33"/>
        <v>0</v>
      </c>
      <c r="I2083" s="266"/>
    </row>
    <row r="2084" spans="1:9" x14ac:dyDescent="0.25">
      <c r="A2084" s="269"/>
      <c r="B2084" s="264" t="s">
        <v>1924</v>
      </c>
      <c r="C2084" s="349" t="s">
        <v>3697</v>
      </c>
      <c r="D2084" s="266" t="s">
        <v>115</v>
      </c>
      <c r="E2084" s="310">
        <v>3726</v>
      </c>
      <c r="F2084" s="39">
        <v>41819</v>
      </c>
      <c r="G2084" s="52">
        <v>3726</v>
      </c>
      <c r="H2084" s="322">
        <f t="shared" si="33"/>
        <v>0</v>
      </c>
      <c r="I2084" s="266"/>
    </row>
    <row r="2085" spans="1:9" x14ac:dyDescent="0.25">
      <c r="A2085" s="269"/>
      <c r="B2085" s="264" t="s">
        <v>1925</v>
      </c>
      <c r="C2085" s="349" t="s">
        <v>3697</v>
      </c>
      <c r="D2085" s="266" t="s">
        <v>51</v>
      </c>
      <c r="E2085" s="310">
        <v>2082</v>
      </c>
      <c r="F2085" s="39">
        <v>41819</v>
      </c>
      <c r="G2085" s="52">
        <v>2082</v>
      </c>
      <c r="H2085" s="322">
        <f t="shared" si="33"/>
        <v>0</v>
      </c>
      <c r="I2085" s="266"/>
    </row>
    <row r="2086" spans="1:9" x14ac:dyDescent="0.25">
      <c r="A2086" s="269"/>
      <c r="B2086" s="264" t="s">
        <v>1927</v>
      </c>
      <c r="C2086" s="349" t="s">
        <v>3697</v>
      </c>
      <c r="D2086" s="266" t="s">
        <v>133</v>
      </c>
      <c r="E2086" s="310">
        <v>31588</v>
      </c>
      <c r="F2086" s="39">
        <v>41819</v>
      </c>
      <c r="G2086" s="52">
        <v>31588</v>
      </c>
      <c r="H2086" s="322">
        <f t="shared" si="33"/>
        <v>0</v>
      </c>
      <c r="I2086" s="266"/>
    </row>
    <row r="2087" spans="1:9" x14ac:dyDescent="0.25">
      <c r="A2087" s="269"/>
      <c r="B2087" s="264" t="s">
        <v>1928</v>
      </c>
      <c r="C2087" s="349" t="s">
        <v>3697</v>
      </c>
      <c r="D2087" s="266" t="s">
        <v>1036</v>
      </c>
      <c r="E2087" s="310">
        <v>7830</v>
      </c>
      <c r="F2087" s="39">
        <v>41819</v>
      </c>
      <c r="G2087" s="52">
        <v>7830</v>
      </c>
      <c r="H2087" s="322">
        <f t="shared" si="33"/>
        <v>0</v>
      </c>
      <c r="I2087" s="266"/>
    </row>
    <row r="2088" spans="1:9" x14ac:dyDescent="0.25">
      <c r="A2088" s="269"/>
      <c r="B2088" s="264" t="s">
        <v>1930</v>
      </c>
      <c r="C2088" s="349" t="s">
        <v>3697</v>
      </c>
      <c r="D2088" s="266" t="s">
        <v>28</v>
      </c>
      <c r="E2088" s="310">
        <v>5011</v>
      </c>
      <c r="F2088" s="39">
        <v>41819</v>
      </c>
      <c r="G2088" s="52">
        <v>5011</v>
      </c>
      <c r="H2088" s="322">
        <f t="shared" si="33"/>
        <v>0</v>
      </c>
      <c r="I2088" s="266"/>
    </row>
    <row r="2089" spans="1:9" x14ac:dyDescent="0.25">
      <c r="A2089" s="269"/>
      <c r="B2089" s="264" t="s">
        <v>1931</v>
      </c>
      <c r="C2089" s="349" t="s">
        <v>3697</v>
      </c>
      <c r="D2089" s="266" t="s">
        <v>14</v>
      </c>
      <c r="E2089" s="310">
        <v>10440</v>
      </c>
      <c r="F2089" s="39">
        <v>41823</v>
      </c>
      <c r="G2089" s="52">
        <v>10440</v>
      </c>
      <c r="H2089" s="322">
        <f t="shared" si="33"/>
        <v>0</v>
      </c>
      <c r="I2089" s="266" t="s">
        <v>12</v>
      </c>
    </row>
    <row r="2090" spans="1:9" x14ac:dyDescent="0.25">
      <c r="A2090" s="269"/>
      <c r="B2090" s="264" t="s">
        <v>1933</v>
      </c>
      <c r="C2090" s="349" t="s">
        <v>3697</v>
      </c>
      <c r="D2090" s="266" t="s">
        <v>152</v>
      </c>
      <c r="E2090" s="310">
        <v>7052</v>
      </c>
      <c r="F2090" s="39">
        <v>41819</v>
      </c>
      <c r="G2090" s="52">
        <v>7052</v>
      </c>
      <c r="H2090" s="322">
        <f t="shared" si="33"/>
        <v>0</v>
      </c>
      <c r="I2090" s="266"/>
    </row>
    <row r="2091" spans="1:9" x14ac:dyDescent="0.25">
      <c r="A2091" s="269"/>
      <c r="B2091" s="264" t="s">
        <v>1934</v>
      </c>
      <c r="C2091" s="349" t="s">
        <v>3697</v>
      </c>
      <c r="D2091" s="266" t="s">
        <v>8</v>
      </c>
      <c r="E2091" s="310">
        <v>518.5</v>
      </c>
      <c r="F2091" s="39">
        <v>41819</v>
      </c>
      <c r="G2091" s="52">
        <v>518.5</v>
      </c>
      <c r="H2091" s="322">
        <f t="shared" si="33"/>
        <v>0</v>
      </c>
      <c r="I2091" s="266"/>
    </row>
    <row r="2092" spans="1:9" x14ac:dyDescent="0.25">
      <c r="A2092" s="269">
        <v>41820</v>
      </c>
      <c r="B2092" s="264" t="s">
        <v>1935</v>
      </c>
      <c r="C2092" s="349" t="s">
        <v>3697</v>
      </c>
      <c r="D2092" s="266" t="s">
        <v>534</v>
      </c>
      <c r="E2092" s="310">
        <v>758</v>
      </c>
      <c r="F2092" s="39">
        <v>41820</v>
      </c>
      <c r="G2092" s="52">
        <v>758</v>
      </c>
      <c r="H2092" s="322">
        <f t="shared" si="33"/>
        <v>0</v>
      </c>
      <c r="I2092" s="266"/>
    </row>
    <row r="2093" spans="1:9" x14ac:dyDescent="0.25">
      <c r="A2093" s="269"/>
      <c r="B2093" s="264" t="s">
        <v>1936</v>
      </c>
      <c r="C2093" s="349" t="s">
        <v>3697</v>
      </c>
      <c r="D2093" s="266" t="s">
        <v>8</v>
      </c>
      <c r="E2093" s="310">
        <v>502</v>
      </c>
      <c r="F2093" s="39">
        <v>41820</v>
      </c>
      <c r="G2093" s="52">
        <v>502</v>
      </c>
      <c r="H2093" s="322">
        <f t="shared" si="33"/>
        <v>0</v>
      </c>
      <c r="I2093" s="66"/>
    </row>
    <row r="2094" spans="1:9" x14ac:dyDescent="0.25">
      <c r="A2094" s="269"/>
      <c r="B2094" s="264" t="s">
        <v>1937</v>
      </c>
      <c r="C2094" s="349" t="s">
        <v>3697</v>
      </c>
      <c r="D2094" s="266" t="s">
        <v>28</v>
      </c>
      <c r="E2094" s="310">
        <v>6528</v>
      </c>
      <c r="F2094" s="39">
        <v>41820</v>
      </c>
      <c r="G2094" s="52">
        <v>6528</v>
      </c>
      <c r="H2094" s="322">
        <f t="shared" si="33"/>
        <v>0</v>
      </c>
      <c r="I2094" s="266"/>
    </row>
    <row r="2095" spans="1:9" x14ac:dyDescent="0.25">
      <c r="A2095" s="269"/>
      <c r="B2095" s="264" t="s">
        <v>1938</v>
      </c>
      <c r="C2095" s="349" t="s">
        <v>3697</v>
      </c>
      <c r="D2095" s="266" t="s">
        <v>3714</v>
      </c>
      <c r="E2095" s="310">
        <v>7398</v>
      </c>
      <c r="F2095" s="39">
        <v>41820</v>
      </c>
      <c r="G2095" s="52">
        <v>7398</v>
      </c>
      <c r="H2095" s="322">
        <f t="shared" si="33"/>
        <v>0</v>
      </c>
      <c r="I2095" s="266"/>
    </row>
    <row r="2096" spans="1:9" x14ac:dyDescent="0.25">
      <c r="A2096" s="269"/>
      <c r="B2096" s="264" t="s">
        <v>1939</v>
      </c>
      <c r="C2096" s="349" t="s">
        <v>3697</v>
      </c>
      <c r="D2096" s="266" t="s">
        <v>152</v>
      </c>
      <c r="E2096" s="310">
        <v>280</v>
      </c>
      <c r="F2096" s="39">
        <v>41820</v>
      </c>
      <c r="G2096" s="52">
        <v>280</v>
      </c>
      <c r="H2096" s="322">
        <f t="shared" si="33"/>
        <v>0</v>
      </c>
      <c r="I2096" s="266"/>
    </row>
    <row r="2097" spans="1:10" x14ac:dyDescent="0.25">
      <c r="A2097" s="269"/>
      <c r="B2097" s="264" t="s">
        <v>1940</v>
      </c>
      <c r="C2097" s="349" t="s">
        <v>3697</v>
      </c>
      <c r="D2097" s="266" t="s">
        <v>51</v>
      </c>
      <c r="E2097" s="310">
        <v>2495</v>
      </c>
      <c r="F2097" s="39">
        <v>41820</v>
      </c>
      <c r="G2097" s="52">
        <v>2495</v>
      </c>
      <c r="H2097" s="322">
        <f t="shared" si="33"/>
        <v>0</v>
      </c>
      <c r="I2097" s="266" t="s">
        <v>217</v>
      </c>
    </row>
    <row r="2098" spans="1:10" x14ac:dyDescent="0.25">
      <c r="A2098" s="269"/>
      <c r="B2098" s="264" t="s">
        <v>1941</v>
      </c>
      <c r="C2098" s="349" t="s">
        <v>3697</v>
      </c>
      <c r="D2098" s="266" t="s">
        <v>70</v>
      </c>
      <c r="E2098" s="310">
        <v>6115</v>
      </c>
      <c r="F2098" s="39">
        <v>41820</v>
      </c>
      <c r="G2098" s="52">
        <v>6115</v>
      </c>
      <c r="H2098" s="322">
        <f t="shared" si="33"/>
        <v>0</v>
      </c>
      <c r="I2098" s="266"/>
    </row>
    <row r="2099" spans="1:10" x14ac:dyDescent="0.25">
      <c r="A2099" s="269"/>
      <c r="B2099" s="264" t="s">
        <v>1942</v>
      </c>
      <c r="C2099" s="349" t="s">
        <v>3697</v>
      </c>
      <c r="D2099" s="266" t="s">
        <v>374</v>
      </c>
      <c r="E2099" s="310">
        <v>26943</v>
      </c>
      <c r="F2099" s="39">
        <v>41820</v>
      </c>
      <c r="G2099" s="52">
        <v>26943</v>
      </c>
      <c r="H2099" s="322">
        <f t="shared" si="33"/>
        <v>0</v>
      </c>
      <c r="I2099" s="266"/>
    </row>
    <row r="2100" spans="1:10" x14ac:dyDescent="0.25">
      <c r="A2100" s="395"/>
      <c r="B2100" s="264" t="s">
        <v>1943</v>
      </c>
      <c r="C2100" s="349" t="s">
        <v>3697</v>
      </c>
      <c r="D2100" s="266" t="s">
        <v>44</v>
      </c>
      <c r="E2100" s="310">
        <v>4160</v>
      </c>
      <c r="F2100" s="42">
        <v>41836</v>
      </c>
      <c r="G2100" s="326">
        <v>4160</v>
      </c>
      <c r="H2100" s="322">
        <f t="shared" si="33"/>
        <v>0</v>
      </c>
      <c r="I2100" s="266" t="s">
        <v>217</v>
      </c>
    </row>
    <row r="2101" spans="1:10" x14ac:dyDescent="0.25">
      <c r="A2101" s="269"/>
      <c r="B2101" s="264" t="s">
        <v>1945</v>
      </c>
      <c r="C2101" s="349" t="s">
        <v>3697</v>
      </c>
      <c r="D2101" s="266" t="s">
        <v>42</v>
      </c>
      <c r="E2101" s="310">
        <v>2860</v>
      </c>
      <c r="F2101" s="42">
        <v>41836</v>
      </c>
      <c r="G2101" s="326">
        <v>2860</v>
      </c>
      <c r="H2101" s="322">
        <f t="shared" si="33"/>
        <v>0</v>
      </c>
      <c r="I2101" s="266" t="s">
        <v>30</v>
      </c>
      <c r="J2101" s="1"/>
    </row>
    <row r="2102" spans="1:10" x14ac:dyDescent="0.25">
      <c r="A2102" s="269"/>
      <c r="B2102" s="264" t="s">
        <v>1947</v>
      </c>
      <c r="C2102" s="349" t="s">
        <v>3697</v>
      </c>
      <c r="D2102" s="266" t="s">
        <v>43</v>
      </c>
      <c r="E2102" s="310">
        <v>3640</v>
      </c>
      <c r="F2102" s="42">
        <v>41836</v>
      </c>
      <c r="G2102" s="326">
        <v>3640</v>
      </c>
      <c r="H2102" s="322">
        <f t="shared" si="33"/>
        <v>0</v>
      </c>
      <c r="I2102" s="266" t="s">
        <v>30</v>
      </c>
      <c r="J2102" s="1"/>
    </row>
    <row r="2103" spans="1:10" x14ac:dyDescent="0.25">
      <c r="A2103" s="269"/>
      <c r="B2103" s="264" t="s">
        <v>1948</v>
      </c>
      <c r="C2103" s="349" t="s">
        <v>3697</v>
      </c>
      <c r="D2103" s="266" t="s">
        <v>260</v>
      </c>
      <c r="E2103" s="310">
        <v>1240</v>
      </c>
      <c r="F2103" s="39">
        <v>41820</v>
      </c>
      <c r="G2103" s="52">
        <v>1240</v>
      </c>
      <c r="H2103" s="322">
        <f t="shared" si="33"/>
        <v>0</v>
      </c>
      <c r="I2103" s="266" t="s">
        <v>217</v>
      </c>
      <c r="J2103" s="1"/>
    </row>
    <row r="2104" spans="1:10" x14ac:dyDescent="0.25">
      <c r="A2104" s="269"/>
      <c r="B2104" s="264" t="s">
        <v>1949</v>
      </c>
      <c r="C2104" s="349" t="s">
        <v>3697</v>
      </c>
      <c r="D2104" s="266" t="s">
        <v>36</v>
      </c>
      <c r="E2104" s="310">
        <v>20045</v>
      </c>
      <c r="F2104" s="43" t="s">
        <v>3717</v>
      </c>
      <c r="G2104" s="52">
        <v>20045</v>
      </c>
      <c r="H2104" s="322">
        <f t="shared" si="33"/>
        <v>0</v>
      </c>
      <c r="I2104" s="266" t="s">
        <v>217</v>
      </c>
      <c r="J2104" s="1"/>
    </row>
    <row r="2105" spans="1:10" x14ac:dyDescent="0.25">
      <c r="A2105" s="269"/>
      <c r="B2105" s="264" t="s">
        <v>1951</v>
      </c>
      <c r="C2105" s="349" t="s">
        <v>3697</v>
      </c>
      <c r="D2105" s="266" t="s">
        <v>129</v>
      </c>
      <c r="E2105" s="310">
        <v>1092</v>
      </c>
      <c r="F2105" s="39">
        <v>41820</v>
      </c>
      <c r="G2105" s="52">
        <v>1092</v>
      </c>
      <c r="H2105" s="322">
        <f t="shared" si="33"/>
        <v>0</v>
      </c>
      <c r="I2105" s="266"/>
      <c r="J2105" s="1"/>
    </row>
    <row r="2106" spans="1:10" x14ac:dyDescent="0.25">
      <c r="A2106" s="269"/>
      <c r="B2106" s="264" t="s">
        <v>1952</v>
      </c>
      <c r="C2106" s="349" t="s">
        <v>3697</v>
      </c>
      <c r="D2106" s="266" t="s">
        <v>66</v>
      </c>
      <c r="E2106" s="310">
        <v>1928.5</v>
      </c>
      <c r="F2106" s="39">
        <v>41820</v>
      </c>
      <c r="G2106" s="52">
        <v>1928.5</v>
      </c>
      <c r="H2106" s="322">
        <f t="shared" si="33"/>
        <v>0</v>
      </c>
      <c r="I2106" s="266" t="s">
        <v>217</v>
      </c>
      <c r="J2106" s="1"/>
    </row>
    <row r="2107" spans="1:10" x14ac:dyDescent="0.25">
      <c r="A2107" s="269"/>
      <c r="B2107" s="264" t="s">
        <v>1953</v>
      </c>
      <c r="C2107" s="349" t="s">
        <v>3697</v>
      </c>
      <c r="D2107" s="266" t="s">
        <v>66</v>
      </c>
      <c r="E2107" s="310">
        <v>1998</v>
      </c>
      <c r="F2107" s="39">
        <v>41820</v>
      </c>
      <c r="G2107" s="52">
        <v>1998</v>
      </c>
      <c r="H2107" s="322">
        <f t="shared" si="33"/>
        <v>0</v>
      </c>
      <c r="I2107" s="266" t="s">
        <v>217</v>
      </c>
      <c r="J2107" s="1"/>
    </row>
    <row r="2108" spans="1:10" x14ac:dyDescent="0.25">
      <c r="A2108" s="269"/>
      <c r="B2108" s="264" t="s">
        <v>1954</v>
      </c>
      <c r="C2108" s="349" t="s">
        <v>3697</v>
      </c>
      <c r="D2108" s="266" t="s">
        <v>58</v>
      </c>
      <c r="E2108" s="310">
        <v>1663</v>
      </c>
      <c r="F2108" s="39">
        <v>41820</v>
      </c>
      <c r="G2108" s="52">
        <v>1663</v>
      </c>
      <c r="H2108" s="322">
        <f t="shared" si="33"/>
        <v>0</v>
      </c>
      <c r="I2108" s="266" t="s">
        <v>30</v>
      </c>
      <c r="J2108" s="1"/>
    </row>
    <row r="2109" spans="1:10" x14ac:dyDescent="0.25">
      <c r="A2109" s="269"/>
      <c r="B2109" s="264" t="s">
        <v>1955</v>
      </c>
      <c r="C2109" s="349" t="s">
        <v>3697</v>
      </c>
      <c r="D2109" s="266" t="s">
        <v>123</v>
      </c>
      <c r="E2109" s="310">
        <v>11538</v>
      </c>
      <c r="F2109" s="42">
        <v>41824</v>
      </c>
      <c r="G2109" s="326">
        <v>11538</v>
      </c>
      <c r="H2109" s="322">
        <f t="shared" si="33"/>
        <v>0</v>
      </c>
      <c r="I2109" s="266"/>
      <c r="J2109" s="1"/>
    </row>
    <row r="2110" spans="1:10" x14ac:dyDescent="0.25">
      <c r="A2110" s="269"/>
      <c r="B2110" s="264" t="s">
        <v>1956</v>
      </c>
      <c r="C2110" s="349" t="s">
        <v>3697</v>
      </c>
      <c r="D2110" s="266" t="s">
        <v>29</v>
      </c>
      <c r="E2110" s="310">
        <v>6404</v>
      </c>
      <c r="F2110" s="39">
        <v>41820</v>
      </c>
      <c r="G2110" s="52">
        <v>6404</v>
      </c>
      <c r="H2110" s="322">
        <f t="shared" si="33"/>
        <v>0</v>
      </c>
      <c r="I2110" s="266" t="s">
        <v>30</v>
      </c>
      <c r="J2110" s="1"/>
    </row>
    <row r="2111" spans="1:10" x14ac:dyDescent="0.25">
      <c r="A2111" s="269"/>
      <c r="B2111" s="264" t="s">
        <v>1957</v>
      </c>
      <c r="C2111" s="349" t="s">
        <v>3697</v>
      </c>
      <c r="D2111" s="266" t="s">
        <v>3605</v>
      </c>
      <c r="E2111" s="310">
        <v>6732</v>
      </c>
      <c r="F2111" s="39">
        <v>41820</v>
      </c>
      <c r="G2111" s="52">
        <v>6732</v>
      </c>
      <c r="H2111" s="322">
        <f t="shared" si="33"/>
        <v>0</v>
      </c>
      <c r="I2111" s="266"/>
      <c r="J2111" s="1"/>
    </row>
    <row r="2112" spans="1:10" x14ac:dyDescent="0.25">
      <c r="A2112" s="269"/>
      <c r="B2112" s="264" t="s">
        <v>1958</v>
      </c>
      <c r="C2112" s="349" t="s">
        <v>3697</v>
      </c>
      <c r="D2112" s="266" t="s">
        <v>183</v>
      </c>
      <c r="E2112" s="310">
        <v>7082</v>
      </c>
      <c r="F2112" s="39">
        <v>41820</v>
      </c>
      <c r="G2112" s="52">
        <v>7082</v>
      </c>
      <c r="H2112" s="322">
        <f t="shared" si="33"/>
        <v>0</v>
      </c>
      <c r="I2112" s="266" t="s">
        <v>30</v>
      </c>
      <c r="J2112" s="1"/>
    </row>
    <row r="2113" spans="1:10" x14ac:dyDescent="0.25">
      <c r="A2113" s="269"/>
      <c r="B2113" s="264" t="s">
        <v>1960</v>
      </c>
      <c r="C2113" s="349" t="s">
        <v>3697</v>
      </c>
      <c r="D2113" s="266" t="s">
        <v>3134</v>
      </c>
      <c r="E2113" s="310">
        <v>2930</v>
      </c>
      <c r="F2113" s="39">
        <v>41820</v>
      </c>
      <c r="G2113" s="52">
        <v>2930</v>
      </c>
      <c r="H2113" s="322">
        <f t="shared" si="33"/>
        <v>0</v>
      </c>
      <c r="I2113" s="266" t="s">
        <v>30</v>
      </c>
      <c r="J2113" s="1"/>
    </row>
    <row r="2114" spans="1:10" x14ac:dyDescent="0.25">
      <c r="A2114" s="269"/>
      <c r="B2114" s="264" t="s">
        <v>1961</v>
      </c>
      <c r="C2114" s="349" t="s">
        <v>3697</v>
      </c>
      <c r="D2114" s="266" t="s">
        <v>16</v>
      </c>
      <c r="E2114" s="310">
        <v>175974</v>
      </c>
      <c r="F2114" s="42">
        <v>41844</v>
      </c>
      <c r="G2114" s="326">
        <v>175974</v>
      </c>
      <c r="H2114" s="322">
        <f t="shared" si="33"/>
        <v>0</v>
      </c>
      <c r="I2114" s="266"/>
      <c r="J2114" s="1"/>
    </row>
    <row r="2115" spans="1:10" x14ac:dyDescent="0.25">
      <c r="A2115" s="269"/>
      <c r="B2115" s="264" t="s">
        <v>1962</v>
      </c>
      <c r="C2115" s="349" t="s">
        <v>3697</v>
      </c>
      <c r="D2115" s="266" t="s">
        <v>2427</v>
      </c>
      <c r="E2115" s="310">
        <v>1859</v>
      </c>
      <c r="F2115" s="39">
        <v>41820</v>
      </c>
      <c r="G2115" s="52">
        <v>1859</v>
      </c>
      <c r="H2115" s="322">
        <f t="shared" si="33"/>
        <v>0</v>
      </c>
      <c r="I2115" s="266" t="s">
        <v>30</v>
      </c>
      <c r="J2115" s="1"/>
    </row>
    <row r="2116" spans="1:10" x14ac:dyDescent="0.25">
      <c r="A2116" s="269"/>
      <c r="B2116" s="264" t="s">
        <v>1963</v>
      </c>
      <c r="C2116" s="349" t="s">
        <v>3697</v>
      </c>
      <c r="D2116" s="266" t="s">
        <v>70</v>
      </c>
      <c r="E2116" s="310">
        <v>3021</v>
      </c>
      <c r="F2116" s="39">
        <v>41820</v>
      </c>
      <c r="G2116" s="52">
        <v>3021</v>
      </c>
      <c r="H2116" s="322">
        <f t="shared" si="33"/>
        <v>0</v>
      </c>
      <c r="I2116" s="266"/>
      <c r="J2116" s="1"/>
    </row>
    <row r="2117" spans="1:10" x14ac:dyDescent="0.25">
      <c r="A2117" s="269"/>
      <c r="B2117" s="264" t="s">
        <v>1965</v>
      </c>
      <c r="C2117" s="349" t="s">
        <v>3697</v>
      </c>
      <c r="D2117" s="266" t="s">
        <v>54</v>
      </c>
      <c r="E2117" s="310">
        <v>40133</v>
      </c>
      <c r="F2117" s="39">
        <v>41820</v>
      </c>
      <c r="G2117" s="52">
        <v>40133</v>
      </c>
      <c r="H2117" s="322">
        <f t="shared" si="33"/>
        <v>0</v>
      </c>
      <c r="I2117" s="266" t="s">
        <v>30</v>
      </c>
      <c r="J2117" s="1"/>
    </row>
    <row r="2118" spans="1:10" x14ac:dyDescent="0.25">
      <c r="A2118" s="269"/>
      <c r="B2118" s="264" t="s">
        <v>1966</v>
      </c>
      <c r="C2118" s="349" t="s">
        <v>3697</v>
      </c>
      <c r="D2118" s="266" t="s">
        <v>47</v>
      </c>
      <c r="E2118" s="310">
        <v>2450.5</v>
      </c>
      <c r="F2118" s="39">
        <v>41820</v>
      </c>
      <c r="G2118" s="52">
        <v>2450.5</v>
      </c>
      <c r="H2118" s="322">
        <f t="shared" si="33"/>
        <v>0</v>
      </c>
      <c r="I2118" s="266" t="s">
        <v>30</v>
      </c>
      <c r="J2118" s="1"/>
    </row>
    <row r="2119" spans="1:10" x14ac:dyDescent="0.25">
      <c r="A2119" s="269"/>
      <c r="B2119" s="264" t="s">
        <v>1967</v>
      </c>
      <c r="C2119" s="349" t="s">
        <v>3697</v>
      </c>
      <c r="D2119" s="266" t="s">
        <v>32</v>
      </c>
      <c r="E2119" s="310">
        <v>10510</v>
      </c>
      <c r="F2119" s="39">
        <v>41820</v>
      </c>
      <c r="G2119" s="52">
        <v>10510</v>
      </c>
      <c r="H2119" s="322">
        <f t="shared" ref="H2119:H2165" si="34">E2119-G2119</f>
        <v>0</v>
      </c>
      <c r="I2119" s="266" t="s">
        <v>30</v>
      </c>
      <c r="J2119" s="1"/>
    </row>
    <row r="2120" spans="1:10" x14ac:dyDescent="0.25">
      <c r="A2120" s="269"/>
      <c r="B2120" s="264" t="s">
        <v>1968</v>
      </c>
      <c r="C2120" s="349" t="s">
        <v>3697</v>
      </c>
      <c r="D2120" s="266" t="s">
        <v>11</v>
      </c>
      <c r="E2120" s="310">
        <v>43297</v>
      </c>
      <c r="F2120" s="42">
        <v>41843</v>
      </c>
      <c r="G2120" s="326">
        <v>43297</v>
      </c>
      <c r="H2120" s="322">
        <f t="shared" si="34"/>
        <v>0</v>
      </c>
      <c r="I2120" s="266" t="s">
        <v>65</v>
      </c>
      <c r="J2120" s="1"/>
    </row>
    <row r="2121" spans="1:10" x14ac:dyDescent="0.25">
      <c r="A2121" s="269"/>
      <c r="B2121" s="264" t="s">
        <v>1970</v>
      </c>
      <c r="C2121" s="349" t="s">
        <v>3697</v>
      </c>
      <c r="D2121" s="266" t="s">
        <v>55</v>
      </c>
      <c r="E2121" s="310">
        <v>9937</v>
      </c>
      <c r="F2121" s="39">
        <v>41820</v>
      </c>
      <c r="G2121" s="52">
        <v>9937</v>
      </c>
      <c r="H2121" s="322">
        <f t="shared" si="34"/>
        <v>0</v>
      </c>
      <c r="I2121" s="266"/>
      <c r="J2121" s="1"/>
    </row>
    <row r="2122" spans="1:10" x14ac:dyDescent="0.25">
      <c r="A2122" s="269"/>
      <c r="B2122" s="264" t="s">
        <v>1971</v>
      </c>
      <c r="C2122" s="349" t="s">
        <v>3697</v>
      </c>
      <c r="D2122" s="266" t="s">
        <v>374</v>
      </c>
      <c r="E2122" s="310">
        <v>10052</v>
      </c>
      <c r="F2122" s="39">
        <v>41820</v>
      </c>
      <c r="G2122" s="52">
        <v>10052</v>
      </c>
      <c r="H2122" s="322">
        <f t="shared" si="34"/>
        <v>0</v>
      </c>
      <c r="I2122" s="266"/>
      <c r="J2122" s="1"/>
    </row>
    <row r="2123" spans="1:10" x14ac:dyDescent="0.25">
      <c r="A2123" s="269"/>
      <c r="B2123" s="264" t="s">
        <v>1972</v>
      </c>
      <c r="C2123" s="349" t="s">
        <v>3697</v>
      </c>
      <c r="D2123" s="266" t="s">
        <v>124</v>
      </c>
      <c r="E2123" s="310">
        <v>6588</v>
      </c>
      <c r="F2123" s="39">
        <v>41820</v>
      </c>
      <c r="G2123" s="52">
        <v>6588</v>
      </c>
      <c r="H2123" s="322">
        <f t="shared" si="34"/>
        <v>0</v>
      </c>
      <c r="I2123" s="266" t="s">
        <v>30</v>
      </c>
      <c r="J2123" s="1"/>
    </row>
    <row r="2124" spans="1:10" x14ac:dyDescent="0.25">
      <c r="A2124" s="269"/>
      <c r="B2124" s="264" t="s">
        <v>1973</v>
      </c>
      <c r="C2124" s="349" t="s">
        <v>3697</v>
      </c>
      <c r="D2124" s="266" t="s">
        <v>2976</v>
      </c>
      <c r="E2124" s="310">
        <v>39737</v>
      </c>
      <c r="F2124" s="39">
        <v>41820</v>
      </c>
      <c r="G2124" s="52">
        <v>39737</v>
      </c>
      <c r="H2124" s="322">
        <f t="shared" si="34"/>
        <v>0</v>
      </c>
      <c r="I2124" s="266"/>
      <c r="J2124" s="1"/>
    </row>
    <row r="2125" spans="1:10" x14ac:dyDescent="0.25">
      <c r="A2125" s="269"/>
      <c r="B2125" s="264" t="s">
        <v>1974</v>
      </c>
      <c r="C2125" s="349" t="s">
        <v>3697</v>
      </c>
      <c r="D2125" s="266" t="s">
        <v>180</v>
      </c>
      <c r="E2125" s="310">
        <v>17804</v>
      </c>
      <c r="F2125" s="42">
        <v>41825</v>
      </c>
      <c r="G2125" s="326">
        <v>17804</v>
      </c>
      <c r="H2125" s="322">
        <f t="shared" si="34"/>
        <v>0</v>
      </c>
      <c r="I2125" s="266" t="s">
        <v>65</v>
      </c>
      <c r="J2125" s="1"/>
    </row>
    <row r="2126" spans="1:10" x14ac:dyDescent="0.25">
      <c r="A2126" s="269"/>
      <c r="B2126" s="264" t="s">
        <v>1975</v>
      </c>
      <c r="C2126" s="349" t="s">
        <v>3697</v>
      </c>
      <c r="D2126" s="266" t="s">
        <v>136</v>
      </c>
      <c r="E2126" s="310">
        <v>1838</v>
      </c>
      <c r="F2126" s="39">
        <v>41820</v>
      </c>
      <c r="G2126" s="52">
        <v>1838</v>
      </c>
      <c r="H2126" s="322">
        <f t="shared" si="34"/>
        <v>0</v>
      </c>
      <c r="I2126" s="266"/>
      <c r="J2126" s="1"/>
    </row>
    <row r="2127" spans="1:10" x14ac:dyDescent="0.25">
      <c r="A2127" s="269"/>
      <c r="B2127" s="264" t="s">
        <v>1976</v>
      </c>
      <c r="C2127" s="349" t="s">
        <v>3697</v>
      </c>
      <c r="D2127" s="266" t="s">
        <v>25</v>
      </c>
      <c r="E2127" s="310">
        <v>5891.5</v>
      </c>
      <c r="F2127" s="55" t="s">
        <v>3726</v>
      </c>
      <c r="G2127" s="52">
        <v>5891.5</v>
      </c>
      <c r="H2127" s="322">
        <f t="shared" si="34"/>
        <v>0</v>
      </c>
      <c r="I2127" s="266" t="s">
        <v>65</v>
      </c>
      <c r="J2127" s="1"/>
    </row>
    <row r="2128" spans="1:10" x14ac:dyDescent="0.25">
      <c r="A2128" s="269"/>
      <c r="B2128" s="264" t="s">
        <v>1977</v>
      </c>
      <c r="C2128" s="349" t="s">
        <v>3697</v>
      </c>
      <c r="D2128" s="266" t="s">
        <v>250</v>
      </c>
      <c r="E2128" s="310">
        <v>11653</v>
      </c>
      <c r="F2128" s="39">
        <v>41820</v>
      </c>
      <c r="G2128" s="52">
        <v>11653</v>
      </c>
      <c r="H2128" s="322">
        <f t="shared" si="34"/>
        <v>0</v>
      </c>
      <c r="I2128" s="266"/>
      <c r="J2128" s="1"/>
    </row>
    <row r="2129" spans="1:10" x14ac:dyDescent="0.25">
      <c r="A2129" s="269"/>
      <c r="B2129" s="264" t="s">
        <v>1978</v>
      </c>
      <c r="C2129" s="349" t="s">
        <v>3697</v>
      </c>
      <c r="D2129" s="266" t="s">
        <v>189</v>
      </c>
      <c r="E2129" s="310">
        <v>15881.5</v>
      </c>
      <c r="F2129" s="39">
        <v>41820</v>
      </c>
      <c r="G2129" s="52">
        <v>15881.5</v>
      </c>
      <c r="H2129" s="322">
        <f t="shared" si="34"/>
        <v>0</v>
      </c>
      <c r="I2129" s="266" t="s">
        <v>21</v>
      </c>
      <c r="J2129" s="1"/>
    </row>
    <row r="2130" spans="1:10" x14ac:dyDescent="0.25">
      <c r="A2130" s="269"/>
      <c r="B2130" s="264" t="s">
        <v>1979</v>
      </c>
      <c r="C2130" s="349" t="s">
        <v>3697</v>
      </c>
      <c r="D2130" s="266" t="s">
        <v>215</v>
      </c>
      <c r="E2130" s="310">
        <v>448</v>
      </c>
      <c r="F2130" s="39">
        <v>41820</v>
      </c>
      <c r="G2130" s="52">
        <v>448</v>
      </c>
      <c r="H2130" s="322">
        <f t="shared" si="34"/>
        <v>0</v>
      </c>
      <c r="I2130" s="266"/>
      <c r="J2130" s="1"/>
    </row>
    <row r="2131" spans="1:10" x14ac:dyDescent="0.25">
      <c r="A2131" s="269"/>
      <c r="B2131" s="264" t="s">
        <v>1980</v>
      </c>
      <c r="C2131" s="349" t="s">
        <v>3697</v>
      </c>
      <c r="D2131" s="266" t="s">
        <v>250</v>
      </c>
      <c r="E2131" s="310">
        <v>25</v>
      </c>
      <c r="F2131" s="39">
        <v>41820</v>
      </c>
      <c r="G2131" s="52">
        <v>25</v>
      </c>
      <c r="H2131" s="322">
        <f t="shared" si="34"/>
        <v>0</v>
      </c>
      <c r="I2131" s="266"/>
      <c r="J2131" s="1"/>
    </row>
    <row r="2132" spans="1:10" x14ac:dyDescent="0.25">
      <c r="A2132" s="269"/>
      <c r="B2132" s="264" t="s">
        <v>1981</v>
      </c>
      <c r="C2132" s="349" t="s">
        <v>3697</v>
      </c>
      <c r="D2132" s="266" t="s">
        <v>130</v>
      </c>
      <c r="E2132" s="310">
        <v>8659.5</v>
      </c>
      <c r="F2132" s="42">
        <v>41822</v>
      </c>
      <c r="G2132" s="326">
        <v>8659.5</v>
      </c>
      <c r="H2132" s="322">
        <f t="shared" si="34"/>
        <v>0</v>
      </c>
      <c r="I2132" s="266" t="s">
        <v>21</v>
      </c>
      <c r="J2132" s="1"/>
    </row>
    <row r="2133" spans="1:10" x14ac:dyDescent="0.25">
      <c r="A2133" s="269"/>
      <c r="B2133" s="264" t="s">
        <v>1982</v>
      </c>
      <c r="C2133" s="349" t="s">
        <v>3697</v>
      </c>
      <c r="D2133" s="266" t="s">
        <v>188</v>
      </c>
      <c r="E2133" s="310">
        <v>3999</v>
      </c>
      <c r="F2133" s="553"/>
      <c r="G2133" s="534"/>
      <c r="H2133" s="322">
        <f t="shared" si="34"/>
        <v>3999</v>
      </c>
      <c r="I2133" s="266" t="s">
        <v>21</v>
      </c>
      <c r="J2133" s="1"/>
    </row>
    <row r="2134" spans="1:10" x14ac:dyDescent="0.25">
      <c r="A2134" s="269"/>
      <c r="B2134" s="264" t="s">
        <v>1983</v>
      </c>
      <c r="C2134" s="349" t="s">
        <v>3697</v>
      </c>
      <c r="D2134" s="266" t="s">
        <v>188</v>
      </c>
      <c r="E2134" s="310">
        <v>5223</v>
      </c>
      <c r="F2134" s="42">
        <v>41822</v>
      </c>
      <c r="G2134" s="326">
        <v>5223</v>
      </c>
      <c r="H2134" s="322">
        <f t="shared" si="34"/>
        <v>0</v>
      </c>
      <c r="I2134" s="266" t="s">
        <v>21</v>
      </c>
      <c r="J2134" s="1"/>
    </row>
    <row r="2135" spans="1:10" x14ac:dyDescent="0.25">
      <c r="A2135" s="269"/>
      <c r="B2135" s="264" t="s">
        <v>1985</v>
      </c>
      <c r="C2135" s="349" t="s">
        <v>3697</v>
      </c>
      <c r="D2135" s="266" t="s">
        <v>106</v>
      </c>
      <c r="E2135" s="310">
        <v>6718.4</v>
      </c>
      <c r="F2135" s="555"/>
      <c r="G2135" s="534"/>
      <c r="H2135" s="322">
        <f t="shared" si="34"/>
        <v>6718.4</v>
      </c>
      <c r="I2135" s="266"/>
      <c r="J2135" s="1"/>
    </row>
    <row r="2136" spans="1:10" x14ac:dyDescent="0.25">
      <c r="A2136" s="269"/>
      <c r="B2136" s="264" t="s">
        <v>1986</v>
      </c>
      <c r="C2136" s="349" t="s">
        <v>3697</v>
      </c>
      <c r="D2136" s="266" t="s">
        <v>129</v>
      </c>
      <c r="E2136" s="310">
        <v>1206</v>
      </c>
      <c r="F2136" s="39">
        <v>41820</v>
      </c>
      <c r="G2136" s="52">
        <v>1206</v>
      </c>
      <c r="H2136" s="322">
        <f t="shared" si="34"/>
        <v>0</v>
      </c>
      <c r="I2136" s="266"/>
      <c r="J2136" s="1"/>
    </row>
    <row r="2137" spans="1:10" x14ac:dyDescent="0.25">
      <c r="A2137" s="269"/>
      <c r="B2137" s="264" t="s">
        <v>1987</v>
      </c>
      <c r="C2137" s="349" t="s">
        <v>3697</v>
      </c>
      <c r="D2137" s="266" t="s">
        <v>3715</v>
      </c>
      <c r="E2137" s="310">
        <v>1659</v>
      </c>
      <c r="F2137" s="39">
        <v>41820</v>
      </c>
      <c r="G2137" s="52">
        <v>1659</v>
      </c>
      <c r="H2137" s="322">
        <f t="shared" si="34"/>
        <v>0</v>
      </c>
      <c r="I2137" s="266" t="s">
        <v>27</v>
      </c>
      <c r="J2137" s="1"/>
    </row>
    <row r="2138" spans="1:10" x14ac:dyDescent="0.25">
      <c r="A2138" s="269"/>
      <c r="B2138" s="264" t="s">
        <v>1988</v>
      </c>
      <c r="C2138" s="349" t="s">
        <v>3697</v>
      </c>
      <c r="D2138" s="266" t="s">
        <v>133</v>
      </c>
      <c r="E2138" s="310">
        <v>37594</v>
      </c>
      <c r="F2138" s="43" t="s">
        <v>3718</v>
      </c>
      <c r="G2138" s="326">
        <v>37594</v>
      </c>
      <c r="H2138" s="322">
        <f t="shared" si="34"/>
        <v>0</v>
      </c>
      <c r="I2138" s="266"/>
      <c r="J2138" s="1"/>
    </row>
    <row r="2139" spans="1:10" x14ac:dyDescent="0.25">
      <c r="A2139" s="269"/>
      <c r="B2139" s="264" t="s">
        <v>1990</v>
      </c>
      <c r="C2139" s="349" t="s">
        <v>3697</v>
      </c>
      <c r="D2139" s="266" t="s">
        <v>74</v>
      </c>
      <c r="E2139" s="310">
        <v>1672.5</v>
      </c>
      <c r="F2139" s="39">
        <v>41820</v>
      </c>
      <c r="G2139" s="52">
        <v>1672.5</v>
      </c>
      <c r="H2139" s="322">
        <f t="shared" si="34"/>
        <v>0</v>
      </c>
      <c r="I2139" s="266"/>
      <c r="J2139" s="1"/>
    </row>
    <row r="2140" spans="1:10" x14ac:dyDescent="0.25">
      <c r="A2140" s="269"/>
      <c r="B2140" s="264" t="s">
        <v>1991</v>
      </c>
      <c r="C2140" s="349" t="s">
        <v>3697</v>
      </c>
      <c r="D2140" s="266" t="s">
        <v>697</v>
      </c>
      <c r="E2140" s="310">
        <v>39385</v>
      </c>
      <c r="F2140" s="39">
        <v>41820</v>
      </c>
      <c r="G2140" s="52">
        <v>39385</v>
      </c>
      <c r="H2140" s="322">
        <f t="shared" si="34"/>
        <v>0</v>
      </c>
      <c r="I2140" s="266" t="s">
        <v>162</v>
      </c>
      <c r="J2140" s="1"/>
    </row>
    <row r="2141" spans="1:10" x14ac:dyDescent="0.25">
      <c r="A2141" s="269"/>
      <c r="B2141" s="264" t="s">
        <v>1993</v>
      </c>
      <c r="C2141" s="349" t="s">
        <v>3697</v>
      </c>
      <c r="D2141" s="266" t="s">
        <v>8</v>
      </c>
      <c r="E2141" s="310">
        <v>546</v>
      </c>
      <c r="F2141" s="39">
        <v>41820</v>
      </c>
      <c r="G2141" s="52">
        <v>546</v>
      </c>
      <c r="H2141" s="322">
        <f t="shared" si="34"/>
        <v>0</v>
      </c>
      <c r="I2141" s="266"/>
      <c r="J2141" s="1"/>
    </row>
    <row r="2142" spans="1:10" x14ac:dyDescent="0.25">
      <c r="A2142" s="269"/>
      <c r="B2142" s="264" t="s">
        <v>1994</v>
      </c>
      <c r="C2142" s="349" t="s">
        <v>3697</v>
      </c>
      <c r="D2142" s="266" t="s">
        <v>111</v>
      </c>
      <c r="E2142" s="310">
        <v>3245</v>
      </c>
      <c r="F2142" s="39">
        <v>41820</v>
      </c>
      <c r="G2142" s="52">
        <v>3245</v>
      </c>
      <c r="H2142" s="322">
        <f t="shared" si="34"/>
        <v>0</v>
      </c>
      <c r="I2142" s="266" t="s">
        <v>162</v>
      </c>
      <c r="J2142" s="1"/>
    </row>
    <row r="2143" spans="1:10" x14ac:dyDescent="0.25">
      <c r="A2143" s="269"/>
      <c r="B2143" s="264" t="s">
        <v>1995</v>
      </c>
      <c r="C2143" s="349" t="s">
        <v>3697</v>
      </c>
      <c r="D2143" s="266" t="s">
        <v>52</v>
      </c>
      <c r="E2143" s="310">
        <v>240</v>
      </c>
      <c r="F2143" s="39">
        <v>41820</v>
      </c>
      <c r="G2143" s="52">
        <v>240</v>
      </c>
      <c r="H2143" s="322">
        <f t="shared" si="34"/>
        <v>0</v>
      </c>
      <c r="I2143" s="266" t="s">
        <v>162</v>
      </c>
      <c r="J2143" s="1"/>
    </row>
    <row r="2144" spans="1:10" x14ac:dyDescent="0.25">
      <c r="A2144" s="269"/>
      <c r="B2144" s="264" t="s">
        <v>1998</v>
      </c>
      <c r="C2144" s="349" t="s">
        <v>3697</v>
      </c>
      <c r="D2144" s="266" t="s">
        <v>1622</v>
      </c>
      <c r="E2144" s="310">
        <v>4128</v>
      </c>
      <c r="F2144" s="39">
        <v>41820</v>
      </c>
      <c r="G2144" s="52">
        <v>4128</v>
      </c>
      <c r="H2144" s="322">
        <f t="shared" si="34"/>
        <v>0</v>
      </c>
      <c r="I2144" s="266"/>
      <c r="J2144" s="1"/>
    </row>
    <row r="2145" spans="1:10" x14ac:dyDescent="0.25">
      <c r="A2145" s="269"/>
      <c r="B2145" s="264" t="s">
        <v>1999</v>
      </c>
      <c r="C2145" s="349" t="s">
        <v>3697</v>
      </c>
      <c r="D2145" s="266" t="s">
        <v>3622</v>
      </c>
      <c r="E2145" s="310">
        <v>14596</v>
      </c>
      <c r="F2145" s="42" t="s">
        <v>3731</v>
      </c>
      <c r="G2145" s="326">
        <v>14596</v>
      </c>
      <c r="H2145" s="322">
        <f t="shared" si="34"/>
        <v>0</v>
      </c>
      <c r="I2145" s="266" t="s">
        <v>217</v>
      </c>
      <c r="J2145" s="1"/>
    </row>
    <row r="2146" spans="1:10" x14ac:dyDescent="0.25">
      <c r="A2146" s="269"/>
      <c r="B2146" s="264" t="s">
        <v>2000</v>
      </c>
      <c r="C2146" s="349" t="s">
        <v>3697</v>
      </c>
      <c r="D2146" s="266" t="s">
        <v>374</v>
      </c>
      <c r="E2146" s="310">
        <v>11136</v>
      </c>
      <c r="F2146" s="39">
        <v>41820</v>
      </c>
      <c r="G2146" s="52">
        <v>11136</v>
      </c>
      <c r="H2146" s="322">
        <f t="shared" si="34"/>
        <v>0</v>
      </c>
      <c r="I2146" s="266"/>
      <c r="J2146" s="1"/>
    </row>
    <row r="2147" spans="1:10" x14ac:dyDescent="0.25">
      <c r="A2147" s="269"/>
      <c r="B2147" s="264" t="s">
        <v>2001</v>
      </c>
      <c r="C2147" s="349" t="s">
        <v>3697</v>
      </c>
      <c r="D2147" s="266" t="s">
        <v>20</v>
      </c>
      <c r="E2147" s="310">
        <v>11852</v>
      </c>
      <c r="F2147" s="42">
        <v>41821</v>
      </c>
      <c r="G2147" s="326">
        <v>11852</v>
      </c>
      <c r="H2147" s="322">
        <f t="shared" si="34"/>
        <v>0</v>
      </c>
      <c r="I2147" s="266" t="s">
        <v>217</v>
      </c>
      <c r="J2147" s="1"/>
    </row>
    <row r="2148" spans="1:10" x14ac:dyDescent="0.25">
      <c r="A2148" s="269"/>
      <c r="B2148" s="264" t="s">
        <v>2002</v>
      </c>
      <c r="C2148" s="349" t="s">
        <v>3697</v>
      </c>
      <c r="D2148" s="266" t="s">
        <v>142</v>
      </c>
      <c r="E2148" s="310">
        <v>1089.5999999999999</v>
      </c>
      <c r="F2148" s="42">
        <v>41821</v>
      </c>
      <c r="G2148" s="326">
        <v>1089.5999999999999</v>
      </c>
      <c r="H2148" s="322">
        <f t="shared" si="34"/>
        <v>0</v>
      </c>
      <c r="I2148" s="266" t="s">
        <v>217</v>
      </c>
      <c r="J2148" s="1"/>
    </row>
    <row r="2149" spans="1:10" x14ac:dyDescent="0.25">
      <c r="A2149" s="269"/>
      <c r="B2149" s="264" t="s">
        <v>2003</v>
      </c>
      <c r="C2149" s="349" t="s">
        <v>3697</v>
      </c>
      <c r="D2149" s="266" t="s">
        <v>78</v>
      </c>
      <c r="E2149" s="310">
        <v>2516.4</v>
      </c>
      <c r="F2149" s="42">
        <v>41821</v>
      </c>
      <c r="G2149" s="326">
        <v>2516.4</v>
      </c>
      <c r="H2149" s="322">
        <f t="shared" si="34"/>
        <v>0</v>
      </c>
      <c r="I2149" s="266" t="s">
        <v>217</v>
      </c>
      <c r="J2149" s="1"/>
    </row>
    <row r="2150" spans="1:10" x14ac:dyDescent="0.25">
      <c r="A2150" s="269"/>
      <c r="B2150" s="264" t="s">
        <v>2004</v>
      </c>
      <c r="C2150" s="349" t="s">
        <v>3697</v>
      </c>
      <c r="D2150" s="266" t="s">
        <v>80</v>
      </c>
      <c r="E2150" s="310">
        <v>2044</v>
      </c>
      <c r="F2150" s="42">
        <v>41821</v>
      </c>
      <c r="G2150" s="326">
        <v>2044</v>
      </c>
      <c r="H2150" s="322">
        <f t="shared" si="34"/>
        <v>0</v>
      </c>
      <c r="I2150" s="266" t="s">
        <v>217</v>
      </c>
      <c r="J2150" s="1"/>
    </row>
    <row r="2151" spans="1:10" x14ac:dyDescent="0.25">
      <c r="A2151" s="269"/>
      <c r="B2151" s="264" t="s">
        <v>2005</v>
      </c>
      <c r="C2151" s="349" t="s">
        <v>3697</v>
      </c>
      <c r="D2151" s="266" t="s">
        <v>2619</v>
      </c>
      <c r="E2151" s="310">
        <v>16069.6</v>
      </c>
      <c r="F2151" s="42">
        <v>41821</v>
      </c>
      <c r="G2151" s="326">
        <v>16069.6</v>
      </c>
      <c r="H2151" s="322">
        <f t="shared" si="34"/>
        <v>0</v>
      </c>
      <c r="I2151" s="266" t="s">
        <v>217</v>
      </c>
      <c r="J2151" s="1"/>
    </row>
    <row r="2152" spans="1:10" x14ac:dyDescent="0.25">
      <c r="A2152" s="269"/>
      <c r="B2152" s="264" t="s">
        <v>2007</v>
      </c>
      <c r="C2152" s="349" t="s">
        <v>3697</v>
      </c>
      <c r="D2152" s="266" t="s">
        <v>147</v>
      </c>
      <c r="E2152" s="310">
        <v>7203</v>
      </c>
      <c r="F2152" s="42">
        <v>41821</v>
      </c>
      <c r="G2152" s="326">
        <v>7203</v>
      </c>
      <c r="H2152" s="322">
        <f t="shared" si="34"/>
        <v>0</v>
      </c>
      <c r="I2152" s="266" t="s">
        <v>217</v>
      </c>
      <c r="J2152" s="1"/>
    </row>
    <row r="2153" spans="1:10" x14ac:dyDescent="0.25">
      <c r="A2153" s="269"/>
      <c r="B2153" s="264" t="s">
        <v>2009</v>
      </c>
      <c r="C2153" s="349" t="s">
        <v>3697</v>
      </c>
      <c r="D2153" s="266" t="s">
        <v>3716</v>
      </c>
      <c r="E2153" s="310">
        <v>513</v>
      </c>
      <c r="F2153" s="42">
        <v>41821</v>
      </c>
      <c r="G2153" s="326">
        <v>513</v>
      </c>
      <c r="H2153" s="322">
        <f t="shared" si="34"/>
        <v>0</v>
      </c>
      <c r="I2153" s="266" t="s">
        <v>217</v>
      </c>
      <c r="J2153" s="1"/>
    </row>
    <row r="2154" spans="1:10" x14ac:dyDescent="0.25">
      <c r="A2154" s="269"/>
      <c r="B2154" s="264" t="s">
        <v>2010</v>
      </c>
      <c r="C2154" s="349" t="s">
        <v>3697</v>
      </c>
      <c r="D2154" s="266" t="s">
        <v>163</v>
      </c>
      <c r="E2154" s="310">
        <v>472</v>
      </c>
      <c r="F2154" s="39">
        <v>41820</v>
      </c>
      <c r="G2154" s="52">
        <v>472</v>
      </c>
      <c r="H2154" s="322">
        <f t="shared" si="34"/>
        <v>0</v>
      </c>
      <c r="I2154" s="266"/>
      <c r="J2154" s="1"/>
    </row>
    <row r="2155" spans="1:10" x14ac:dyDescent="0.25">
      <c r="A2155" s="269"/>
      <c r="B2155" s="264" t="s">
        <v>2012</v>
      </c>
      <c r="C2155" s="349" t="s">
        <v>3697</v>
      </c>
      <c r="D2155" s="266" t="s">
        <v>3155</v>
      </c>
      <c r="E2155" s="310">
        <v>3425.1</v>
      </c>
      <c r="F2155" s="42" t="s">
        <v>3732</v>
      </c>
      <c r="G2155" s="326">
        <v>3425.1</v>
      </c>
      <c r="H2155" s="322">
        <f t="shared" si="34"/>
        <v>0</v>
      </c>
      <c r="I2155" s="266"/>
      <c r="J2155" s="1"/>
    </row>
    <row r="2156" spans="1:10" x14ac:dyDescent="0.25">
      <c r="A2156" s="269"/>
      <c r="B2156" s="264" t="s">
        <v>2014</v>
      </c>
      <c r="C2156" s="349" t="s">
        <v>3697</v>
      </c>
      <c r="D2156" s="266" t="s">
        <v>74</v>
      </c>
      <c r="E2156" s="310">
        <v>220</v>
      </c>
      <c r="F2156" s="39">
        <v>41820</v>
      </c>
      <c r="G2156" s="52">
        <v>220</v>
      </c>
      <c r="H2156" s="322">
        <f t="shared" si="34"/>
        <v>0</v>
      </c>
      <c r="I2156" s="266"/>
      <c r="J2156" s="1"/>
    </row>
    <row r="2157" spans="1:10" x14ac:dyDescent="0.25">
      <c r="A2157" s="269"/>
      <c r="B2157" s="264" t="s">
        <v>2015</v>
      </c>
      <c r="C2157" s="349" t="s">
        <v>3697</v>
      </c>
      <c r="D2157" s="266" t="s">
        <v>74</v>
      </c>
      <c r="E2157" s="310">
        <v>60</v>
      </c>
      <c r="F2157" s="39">
        <v>41820</v>
      </c>
      <c r="G2157" s="52">
        <v>60</v>
      </c>
      <c r="H2157" s="322">
        <f t="shared" si="34"/>
        <v>0</v>
      </c>
      <c r="I2157" s="266"/>
      <c r="J2157" s="1"/>
    </row>
    <row r="2158" spans="1:10" x14ac:dyDescent="0.25">
      <c r="A2158" s="269"/>
      <c r="B2158" s="264" t="s">
        <v>2016</v>
      </c>
      <c r="C2158" s="349" t="s">
        <v>3697</v>
      </c>
      <c r="D2158" s="266" t="s">
        <v>115</v>
      </c>
      <c r="E2158" s="310">
        <v>1066.5</v>
      </c>
      <c r="F2158" s="39">
        <v>41820</v>
      </c>
      <c r="G2158" s="52">
        <v>1066.5</v>
      </c>
      <c r="H2158" s="322">
        <f t="shared" si="34"/>
        <v>0</v>
      </c>
      <c r="I2158" s="266"/>
      <c r="J2158" s="1"/>
    </row>
    <row r="2159" spans="1:10" x14ac:dyDescent="0.25">
      <c r="A2159" s="269"/>
      <c r="B2159" s="264" t="s">
        <v>2018</v>
      </c>
      <c r="C2159" s="349" t="s">
        <v>3697</v>
      </c>
      <c r="D2159" s="266" t="s">
        <v>152</v>
      </c>
      <c r="E2159" s="310">
        <v>5677</v>
      </c>
      <c r="F2159" s="39">
        <v>41820</v>
      </c>
      <c r="G2159" s="52">
        <v>5677</v>
      </c>
      <c r="H2159" s="322">
        <f t="shared" si="34"/>
        <v>0</v>
      </c>
      <c r="I2159" s="266"/>
      <c r="J2159" s="1"/>
    </row>
    <row r="2160" spans="1:10" x14ac:dyDescent="0.25">
      <c r="A2160" s="269"/>
      <c r="B2160" s="283"/>
      <c r="C2160" s="556"/>
      <c r="D2160" s="20"/>
      <c r="E2160" s="315"/>
      <c r="F2160" s="39"/>
      <c r="G2160" s="52"/>
      <c r="H2160" s="322">
        <f t="shared" si="34"/>
        <v>0</v>
      </c>
      <c r="I2160" s="266"/>
      <c r="J2160" s="1"/>
    </row>
    <row r="2161" spans="1:10" x14ac:dyDescent="0.25">
      <c r="A2161" s="269"/>
      <c r="B2161" s="283"/>
      <c r="C2161" s="556"/>
      <c r="D2161" s="20"/>
      <c r="E2161" s="315"/>
      <c r="F2161" s="39"/>
      <c r="G2161" s="52"/>
      <c r="H2161" s="322">
        <f t="shared" si="34"/>
        <v>0</v>
      </c>
      <c r="I2161" s="266"/>
      <c r="J2161" s="1"/>
    </row>
    <row r="2162" spans="1:10" x14ac:dyDescent="0.25">
      <c r="A2162" s="269"/>
      <c r="B2162" s="264"/>
      <c r="C2162" s="522"/>
      <c r="D2162" s="20" t="s">
        <v>1918</v>
      </c>
      <c r="E2162" s="315"/>
      <c r="F2162" s="53"/>
      <c r="G2162" s="52"/>
      <c r="H2162" s="98">
        <f t="shared" si="34"/>
        <v>0</v>
      </c>
      <c r="I2162" s="20"/>
      <c r="J2162" s="1"/>
    </row>
    <row r="2163" spans="1:10" x14ac:dyDescent="0.25">
      <c r="A2163" s="269"/>
      <c r="B2163" s="264"/>
      <c r="C2163" s="270"/>
      <c r="D2163" s="37" t="s">
        <v>1918</v>
      </c>
      <c r="E2163" s="38"/>
      <c r="F2163" s="436"/>
      <c r="G2163" s="38"/>
      <c r="H2163" s="331">
        <f t="shared" si="34"/>
        <v>0</v>
      </c>
    </row>
    <row r="2164" spans="1:10" ht="15.75" x14ac:dyDescent="0.25">
      <c r="A2164" s="269"/>
      <c r="B2164" s="264"/>
      <c r="C2164" s="283"/>
      <c r="D2164" s="473"/>
      <c r="E2164" s="40"/>
      <c r="F2164" s="439"/>
      <c r="G2164" s="40"/>
      <c r="H2164" s="331">
        <f t="shared" si="34"/>
        <v>0</v>
      </c>
    </row>
    <row r="2165" spans="1:10" ht="15.75" x14ac:dyDescent="0.25">
      <c r="A2165" s="269"/>
      <c r="B2165" s="264"/>
      <c r="C2165" s="283"/>
      <c r="D2165" s="473"/>
      <c r="E2165" s="40"/>
      <c r="F2165" s="439"/>
      <c r="G2165" s="40"/>
      <c r="H2165" s="331">
        <f t="shared" si="34"/>
        <v>0</v>
      </c>
    </row>
    <row r="2166" spans="1:10" ht="15.75" thickBot="1" x14ac:dyDescent="0.3">
      <c r="D2166" s="476"/>
      <c r="E2166" s="58"/>
      <c r="F2166" s="477"/>
      <c r="G2166" s="478"/>
      <c r="H2166" s="479"/>
    </row>
    <row r="2167" spans="1:10" ht="15.75" thickTop="1" x14ac:dyDescent="0.25">
      <c r="A2167" s="480"/>
      <c r="B2167" s="481"/>
      <c r="C2167" s="482"/>
      <c r="D2167" s="141"/>
      <c r="E2167" s="483">
        <f>SUM(E4:E2166)</f>
        <v>29077728.780000009</v>
      </c>
      <c r="F2167" s="484"/>
      <c r="G2167" s="485">
        <f>SUM(G4:G2165)</f>
        <v>24941653.750000011</v>
      </c>
      <c r="H2167" s="486"/>
    </row>
    <row r="2168" spans="1:10" ht="15.75" thickBot="1" x14ac:dyDescent="0.3">
      <c r="A2168" s="480"/>
      <c r="B2168" s="481"/>
      <c r="C2168" s="482"/>
      <c r="D2168" s="141"/>
      <c r="E2168" s="487"/>
      <c r="F2168" s="484"/>
      <c r="G2168" s="488"/>
      <c r="H2168" s="486"/>
    </row>
    <row r="2169" spans="1:10" x14ac:dyDescent="0.25">
      <c r="A2169" s="480"/>
      <c r="B2169" s="481"/>
      <c r="C2169" s="482"/>
      <c r="D2169" s="141"/>
      <c r="E2169" s="141"/>
      <c r="F2169" s="484"/>
      <c r="G2169" s="489"/>
      <c r="H2169" s="486"/>
    </row>
    <row r="2170" spans="1:10" ht="31.5" x14ac:dyDescent="0.25">
      <c r="A2170" s="480"/>
      <c r="B2170" s="481"/>
      <c r="C2170" s="482"/>
      <c r="D2170" s="32"/>
      <c r="E2170" s="490" t="s">
        <v>749</v>
      </c>
      <c r="F2170" s="484"/>
      <c r="G2170" s="491" t="s">
        <v>750</v>
      </c>
      <c r="H2170" s="486"/>
    </row>
    <row r="2171" spans="1:10" x14ac:dyDescent="0.25">
      <c r="A2171" s="480"/>
      <c r="B2171" s="481"/>
      <c r="C2171" s="482"/>
      <c r="D2171" s="141"/>
      <c r="E2171" s="141"/>
      <c r="F2171" s="484"/>
      <c r="G2171" s="489"/>
      <c r="H2171" s="486"/>
      <c r="I2171" s="21"/>
    </row>
    <row r="2172" spans="1:10" x14ac:dyDescent="0.25">
      <c r="A2172" s="480"/>
      <c r="B2172" s="481"/>
      <c r="C2172" s="482"/>
      <c r="D2172" s="141"/>
      <c r="E2172" s="141"/>
      <c r="F2172" s="484"/>
      <c r="G2172" s="489"/>
      <c r="H2172" s="486"/>
      <c r="I2172" s="21"/>
    </row>
    <row r="2173" spans="1:10" x14ac:dyDescent="0.25">
      <c r="A2173" s="480"/>
      <c r="B2173" s="481"/>
      <c r="C2173" s="482"/>
      <c r="D2173" s="141"/>
      <c r="E2173" s="141"/>
      <c r="F2173" s="484"/>
      <c r="G2173" s="489"/>
      <c r="H2173" s="486"/>
      <c r="I2173" s="21"/>
    </row>
    <row r="2174" spans="1:10" ht="21" x14ac:dyDescent="0.35">
      <c r="A2174" s="480"/>
      <c r="B2174" s="481"/>
      <c r="C2174" s="482"/>
      <c r="D2174" s="141"/>
      <c r="E2174" s="577">
        <f>E2167-G2167</f>
        <v>4136075.0299999975</v>
      </c>
      <c r="F2174" s="578"/>
      <c r="G2174" s="578"/>
      <c r="H2174" s="486"/>
      <c r="I2174" s="21"/>
    </row>
    <row r="2175" spans="1:10" x14ac:dyDescent="0.25">
      <c r="A2175" s="480"/>
      <c r="B2175" s="481"/>
      <c r="C2175" s="482"/>
      <c r="D2175" s="141"/>
      <c r="E2175" s="141"/>
      <c r="F2175" s="484"/>
      <c r="G2175" s="489"/>
      <c r="H2175" s="486"/>
      <c r="I2175" s="21"/>
    </row>
    <row r="2176" spans="1:10" ht="18.75" x14ac:dyDescent="0.3">
      <c r="A2176" s="480"/>
      <c r="B2176" s="481"/>
      <c r="C2176" s="482"/>
      <c r="D2176" s="141"/>
      <c r="E2176" s="595" t="s">
        <v>2591</v>
      </c>
      <c r="F2176" s="595"/>
      <c r="G2176" s="595"/>
      <c r="H2176" s="486"/>
      <c r="I2176" s="21"/>
    </row>
    <row r="2177" spans="1:9" x14ac:dyDescent="0.25">
      <c r="A2177" s="480"/>
      <c r="B2177" s="481"/>
      <c r="C2177" s="482"/>
      <c r="D2177" s="141"/>
      <c r="E2177" s="141"/>
      <c r="F2177" s="484"/>
      <c r="G2177" s="489"/>
      <c r="H2177" s="486"/>
      <c r="I2177" s="21"/>
    </row>
    <row r="2178" spans="1:9" x14ac:dyDescent="0.25">
      <c r="A2178" s="480"/>
      <c r="B2178" s="481"/>
      <c r="C2178" s="482"/>
      <c r="D2178" s="141"/>
      <c r="E2178" s="141"/>
      <c r="F2178" s="484"/>
      <c r="G2178" s="489"/>
      <c r="H2178" s="486"/>
      <c r="I2178" s="21"/>
    </row>
    <row r="2179" spans="1:9" x14ac:dyDescent="0.25">
      <c r="A2179" s="480"/>
      <c r="B2179" s="481"/>
      <c r="C2179" s="482"/>
      <c r="D2179" s="141"/>
      <c r="E2179" s="141"/>
      <c r="F2179" s="484"/>
      <c r="G2179" s="489"/>
      <c r="H2179" s="486"/>
      <c r="I2179" s="21"/>
    </row>
  </sheetData>
  <mergeCells count="3">
    <mergeCell ref="A1:F1"/>
    <mergeCell ref="E2174:G2174"/>
    <mergeCell ref="E2176:G217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 2014</vt:lpstr>
      <vt:lpstr>FEBRERO 2 0 1 4   </vt:lpstr>
      <vt:lpstr>M A R Z O  2014  </vt:lpstr>
      <vt:lpstr>A B R I L   2014   </vt:lpstr>
      <vt:lpstr>MAYO  2 0 1 4   </vt:lpstr>
      <vt:lpstr>J U N I O   2014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2014-06-26T13:38:28Z</dcterms:created>
  <dcterms:modified xsi:type="dcterms:W3CDTF">2014-08-07T19:19:44Z</dcterms:modified>
</cp:coreProperties>
</file>