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9690" activeTab="4"/>
  </bookViews>
  <sheets>
    <sheet name="2014" sheetId="1" r:id="rId1"/>
    <sheet name="2013" sheetId="2" r:id="rId2"/>
    <sheet name="Hoja3" sheetId="3" r:id="rId3"/>
    <sheet name="copia  2013" sheetId="4" r:id="rId4"/>
    <sheet name="COPIA 2 0 1 4" sheetId="5" r:id="rId5"/>
    <sheet name="Hoja4" sheetId="6" r:id="rId6"/>
  </sheets>
  <calcPr calcId="144525"/>
</workbook>
</file>

<file path=xl/calcChain.xml><?xml version="1.0" encoding="utf-8"?>
<calcChain xmlns="http://schemas.openxmlformats.org/spreadsheetml/2006/main">
  <c r="E115" i="5" l="1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G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G75" i="5"/>
  <c r="H75" i="5" s="1"/>
  <c r="G74" i="5"/>
  <c r="H74" i="5" s="1"/>
  <c r="H73" i="5"/>
  <c r="H72" i="5"/>
  <c r="H71" i="5"/>
  <c r="H70" i="5"/>
  <c r="G69" i="5"/>
  <c r="H69" i="5" s="1"/>
  <c r="H68" i="5"/>
  <c r="H67" i="5"/>
  <c r="G66" i="5"/>
  <c r="H66" i="5" s="1"/>
  <c r="G65" i="5"/>
  <c r="H65" i="5" s="1"/>
  <c r="G64" i="5"/>
  <c r="H64" i="5" s="1"/>
  <c r="G63" i="5"/>
  <c r="H63" i="5" s="1"/>
  <c r="H62" i="5"/>
  <c r="H61" i="5"/>
  <c r="G60" i="5"/>
  <c r="H60" i="5" s="1"/>
  <c r="G59" i="5"/>
  <c r="H59" i="5" s="1"/>
  <c r="G58" i="5"/>
  <c r="H58" i="5" s="1"/>
  <c r="G57" i="5"/>
  <c r="H57" i="5" s="1"/>
  <c r="H56" i="5"/>
  <c r="H55" i="5"/>
  <c r="G54" i="5"/>
  <c r="H54" i="5" s="1"/>
  <c r="G53" i="5"/>
  <c r="H53" i="5" s="1"/>
  <c r="H52" i="5"/>
  <c r="G51" i="5"/>
  <c r="H51" i="5" s="1"/>
  <c r="H50" i="5"/>
  <c r="G49" i="5"/>
  <c r="H49" i="5" s="1"/>
  <c r="H48" i="5"/>
  <c r="H47" i="5"/>
  <c r="H46" i="5"/>
  <c r="H45" i="5"/>
  <c r="G44" i="5"/>
  <c r="H44" i="5" s="1"/>
  <c r="H43" i="5"/>
  <c r="H42" i="5"/>
  <c r="G41" i="5"/>
  <c r="H41" i="5" s="1"/>
  <c r="H40" i="5"/>
  <c r="H39" i="5"/>
  <c r="H38" i="5"/>
  <c r="H37" i="5"/>
  <c r="G36" i="5"/>
  <c r="H36" i="5" s="1"/>
  <c r="G35" i="5"/>
  <c r="H35" i="5" s="1"/>
  <c r="H34" i="5"/>
  <c r="G33" i="5"/>
  <c r="H33" i="5" s="1"/>
  <c r="G32" i="5"/>
  <c r="H32" i="5" s="1"/>
  <c r="H31" i="5"/>
  <c r="H30" i="5"/>
  <c r="H29" i="5"/>
  <c r="H28" i="5"/>
  <c r="H27" i="5"/>
  <c r="G26" i="5"/>
  <c r="H26" i="5" s="1"/>
  <c r="H25" i="5"/>
  <c r="H24" i="5"/>
  <c r="H23" i="5"/>
  <c r="G22" i="5"/>
  <c r="H22" i="5" s="1"/>
  <c r="H21" i="5"/>
  <c r="H20" i="5"/>
  <c r="H19" i="5"/>
  <c r="G18" i="5"/>
  <c r="H18" i="5" s="1"/>
  <c r="G17" i="5"/>
  <c r="H17" i="5" s="1"/>
  <c r="H16" i="5"/>
  <c r="H15" i="5"/>
  <c r="G14" i="5"/>
  <c r="H14" i="5" s="1"/>
  <c r="H13" i="5"/>
  <c r="G12" i="5"/>
  <c r="H12" i="5" s="1"/>
  <c r="H11" i="5"/>
  <c r="H10" i="5"/>
  <c r="H9" i="5"/>
  <c r="G8" i="5"/>
  <c r="H8" i="5" s="1"/>
  <c r="H7" i="5"/>
  <c r="H6" i="5"/>
  <c r="G5" i="5"/>
  <c r="G115" i="5" s="1"/>
  <c r="E232" i="4"/>
  <c r="H228" i="4"/>
  <c r="G227" i="4"/>
  <c r="G226" i="4"/>
  <c r="H226" i="4" s="1"/>
  <c r="H225" i="4"/>
  <c r="G224" i="4"/>
  <c r="H224" i="4" s="1"/>
  <c r="H223" i="4"/>
  <c r="H222" i="4"/>
  <c r="H221" i="4"/>
  <c r="G220" i="4"/>
  <c r="H220" i="4" s="1"/>
  <c r="H219" i="4"/>
  <c r="H218" i="4"/>
  <c r="H217" i="4"/>
  <c r="H216" i="4"/>
  <c r="H215" i="4"/>
  <c r="G214" i="4"/>
  <c r="H214" i="4" s="1"/>
  <c r="G213" i="4"/>
  <c r="H213" i="4" s="1"/>
  <c r="H212" i="4"/>
  <c r="G211" i="4"/>
  <c r="H211" i="4" s="1"/>
  <c r="H210" i="4"/>
  <c r="G209" i="4"/>
  <c r="H209" i="4" s="1"/>
  <c r="G208" i="4"/>
  <c r="H208" i="4" s="1"/>
  <c r="H207" i="4"/>
  <c r="G206" i="4"/>
  <c r="H206" i="4" s="1"/>
  <c r="H205" i="4"/>
  <c r="G204" i="4"/>
  <c r="H204" i="4" s="1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G142" i="4"/>
  <c r="G232" i="4" s="1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F119" i="5" l="1"/>
  <c r="H5" i="5"/>
  <c r="H89" i="5"/>
  <c r="E236" i="4"/>
  <c r="H142" i="4"/>
  <c r="H232" i="4" s="1"/>
  <c r="H227" i="4"/>
  <c r="F123" i="5" l="1"/>
  <c r="A119" i="5"/>
  <c r="A126" i="5" s="1"/>
  <c r="G89" i="1"/>
  <c r="G75" i="1"/>
  <c r="G74" i="1"/>
  <c r="G69" i="1"/>
  <c r="G66" i="1"/>
  <c r="G65" i="1" l="1"/>
  <c r="G64" i="1"/>
  <c r="G63" i="1"/>
  <c r="G60" i="1"/>
  <c r="G59" i="1"/>
  <c r="G58" i="1"/>
  <c r="G57" i="1"/>
  <c r="G54" i="1"/>
  <c r="G53" i="1"/>
  <c r="G51" i="1"/>
  <c r="G49" i="1"/>
  <c r="G44" i="1"/>
  <c r="G41" i="1"/>
  <c r="G36" i="1"/>
  <c r="G35" i="1"/>
  <c r="G33" i="1"/>
  <c r="G32" i="1"/>
  <c r="G26" i="1" l="1"/>
  <c r="G22" i="1"/>
  <c r="G18" i="1"/>
  <c r="G17" i="1"/>
  <c r="G14" i="1"/>
  <c r="G12" i="1"/>
  <c r="G8" i="1"/>
  <c r="G5" i="1"/>
  <c r="G214" i="2"/>
  <c r="G213" i="2"/>
  <c r="G211" i="2"/>
  <c r="G209" i="2"/>
  <c r="G208" i="2"/>
  <c r="G206" i="2"/>
  <c r="G204" i="2"/>
  <c r="G227" i="2"/>
  <c r="G226" i="2"/>
  <c r="G224" i="2"/>
  <c r="G220" i="2"/>
  <c r="G142" i="2" l="1"/>
  <c r="N66" i="1"/>
  <c r="J80" i="1"/>
  <c r="R63" i="1"/>
  <c r="P63" i="1"/>
  <c r="N63" i="1"/>
  <c r="L63" i="1"/>
  <c r="J63" i="1"/>
  <c r="J227" i="2"/>
  <c r="J109" i="1"/>
  <c r="H91" i="1"/>
  <c r="H92" i="1"/>
  <c r="H93" i="1"/>
  <c r="H94" i="1"/>
  <c r="H95" i="1"/>
  <c r="H96" i="1"/>
  <c r="H97" i="1"/>
  <c r="H98" i="1"/>
  <c r="H99" i="1"/>
  <c r="H100" i="1"/>
  <c r="H101" i="1"/>
  <c r="H102" i="1"/>
  <c r="H112" i="1" l="1"/>
  <c r="H111" i="1"/>
  <c r="H110" i="1"/>
  <c r="H109" i="1"/>
  <c r="H108" i="1"/>
  <c r="H107" i="1"/>
  <c r="H106" i="1"/>
  <c r="H105" i="1"/>
  <c r="H104" i="1"/>
  <c r="H103" i="1"/>
  <c r="H90" i="1"/>
  <c r="H89" i="1"/>
  <c r="H88" i="1"/>
  <c r="H87" i="1"/>
  <c r="H86" i="1"/>
  <c r="H85" i="1"/>
  <c r="H84" i="1"/>
  <c r="H83" i="1"/>
  <c r="H82" i="1"/>
  <c r="H81" i="1"/>
  <c r="H80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13" i="1"/>
  <c r="H114" i="1"/>
  <c r="H115" i="1"/>
  <c r="H116" i="1"/>
  <c r="H5" i="1"/>
  <c r="H228" i="2" l="1"/>
  <c r="H227" i="2"/>
  <c r="H226" i="2"/>
  <c r="H225" i="2"/>
  <c r="H224" i="2"/>
  <c r="H223" i="2"/>
  <c r="H222" i="2"/>
  <c r="H221" i="2"/>
  <c r="E232" i="2" l="1"/>
  <c r="G232" i="2"/>
  <c r="E236" i="2" s="1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 l="1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G124" i="1"/>
  <c r="E124" i="1"/>
  <c r="F128" i="1" s="1"/>
  <c r="H232" i="2" l="1"/>
</calcChain>
</file>

<file path=xl/sharedStrings.xml><?xml version="1.0" encoding="utf-8"?>
<sst xmlns="http://schemas.openxmlformats.org/spreadsheetml/2006/main" count="2336" uniqueCount="519">
  <si>
    <t>CONSOLIDADO DE ALBICIA 2014</t>
  </si>
  <si>
    <t>FEHCA</t>
  </si>
  <si>
    <t>REMISION</t>
  </si>
  <si>
    <t>IMPORTE</t>
  </si>
  <si>
    <t>FECHA DE PAGO</t>
  </si>
  <si>
    <t>K1</t>
  </si>
  <si>
    <t>ALBICIA</t>
  </si>
  <si>
    <t>L1</t>
  </si>
  <si>
    <t>M1</t>
  </si>
  <si>
    <t>N1</t>
  </si>
  <si>
    <t>,0665</t>
  </si>
  <si>
    <t>Ñ1</t>
  </si>
  <si>
    <t>,0971</t>
  </si>
  <si>
    <t>,0018</t>
  </si>
  <si>
    <t>O 1</t>
  </si>
  <si>
    <t>,0565</t>
  </si>
  <si>
    <t>O1</t>
  </si>
  <si>
    <t>,0041</t>
  </si>
  <si>
    <t>P1</t>
  </si>
  <si>
    <t>,0099</t>
  </si>
  <si>
    <t>,0158</t>
  </si>
  <si>
    <t>,0478</t>
  </si>
  <si>
    <t>,0624</t>
  </si>
  <si>
    <t>,0958</t>
  </si>
  <si>
    <t>,0043</t>
  </si>
  <si>
    <t>Q1</t>
  </si>
  <si>
    <t>,0047</t>
  </si>
  <si>
    <t>,0440</t>
  </si>
  <si>
    <t>,0444</t>
  </si>
  <si>
    <t>,0455</t>
  </si>
  <si>
    <t>,0487</t>
  </si>
  <si>
    <t>,0498</t>
  </si>
  <si>
    <t>,0996</t>
  </si>
  <si>
    <t>,0023</t>
  </si>
  <si>
    <t>R 1</t>
  </si>
  <si>
    <t>,0332</t>
  </si>
  <si>
    <t>24-Abril 10,000.00 28-Abril  14,831.00</t>
  </si>
  <si>
    <t>,0662</t>
  </si>
  <si>
    <t>,0968</t>
  </si>
  <si>
    <t>,0141</t>
  </si>
  <si>
    <t>S1</t>
  </si>
  <si>
    <t>,0171</t>
  </si>
  <si>
    <t>05-May 9,000.00 13-May 9,104.00</t>
  </si>
  <si>
    <t>,0241</t>
  </si>
  <si>
    <t>,0500</t>
  </si>
  <si>
    <t>,1000</t>
  </si>
  <si>
    <t>,0217</t>
  </si>
  <si>
    <t>T1</t>
  </si>
  <si>
    <t>,0355</t>
  </si>
  <si>
    <t>,0406</t>
  </si>
  <si>
    <t>,0080</t>
  </si>
  <si>
    <t>U1</t>
  </si>
  <si>
    <t>,0413</t>
  </si>
  <si>
    <t>,0588</t>
  </si>
  <si>
    <t>,0726</t>
  </si>
  <si>
    <t>,0091</t>
  </si>
  <si>
    <t>V1</t>
  </si>
  <si>
    <t>,0389</t>
  </si>
  <si>
    <t>,0393</t>
  </si>
  <si>
    <t>,0062</t>
  </si>
  <si>
    <t>W1</t>
  </si>
  <si>
    <t>,0550</t>
  </si>
  <si>
    <t>05-Julio 10,483.00 dfi x precio de 35 a 33 x 136.2kf = 272.40</t>
  </si>
  <si>
    <t>,0672</t>
  </si>
  <si>
    <t>,0690</t>
  </si>
  <si>
    <t>,0054</t>
  </si>
  <si>
    <t>X1</t>
  </si>
  <si>
    <t>,0587</t>
  </si>
  <si>
    <t>,0333</t>
  </si>
  <si>
    <t>Y1</t>
  </si>
  <si>
    <t>,0523</t>
  </si>
  <si>
    <t>,0646</t>
  </si>
  <si>
    <t>,0758</t>
  </si>
  <si>
    <t>,0765</t>
  </si>
  <si>
    <t>,0867</t>
  </si>
  <si>
    <t>07-Ago dif x precio de 250 a 230 = 2,000.00</t>
  </si>
  <si>
    <t>,0988</t>
  </si>
  <si>
    <t>,0075</t>
  </si>
  <si>
    <t>Z1</t>
  </si>
  <si>
    <t>,0170</t>
  </si>
  <si>
    <t>,0270</t>
  </si>
  <si>
    <t>,0435</t>
  </si>
  <si>
    <t>KK</t>
  </si>
  <si>
    <t>FACTURA 2536</t>
  </si>
  <si>
    <t>,0525</t>
  </si>
  <si>
    <t>,0612</t>
  </si>
  <si>
    <t>FACTURA 2529</t>
  </si>
  <si>
    <t>,0616</t>
  </si>
  <si>
    <t>FACTURA 2530</t>
  </si>
  <si>
    <t>,0617</t>
  </si>
  <si>
    <t>FACTURA 2531</t>
  </si>
  <si>
    <t>,0677</t>
  </si>
  <si>
    <t>FACTURA 2535</t>
  </si>
  <si>
    <t>,0823</t>
  </si>
  <si>
    <t>FACTURA 2548</t>
  </si>
  <si>
    <t>,0856</t>
  </si>
  <si>
    <t>,0895</t>
  </si>
  <si>
    <t>FACTURA 2544</t>
  </si>
  <si>
    <t>,0939</t>
  </si>
  <si>
    <t>FACTURA 2545</t>
  </si>
  <si>
    <t>,0953</t>
  </si>
  <si>
    <t>,0052</t>
  </si>
  <si>
    <t>LL</t>
  </si>
  <si>
    <t>FACTURA 2554</t>
  </si>
  <si>
    <t>,0129</t>
  </si>
  <si>
    <t>FACTURA 2559</t>
  </si>
  <si>
    <t>,0131</t>
  </si>
  <si>
    <t>FACTURA 2560</t>
  </si>
  <si>
    <t>,0319</t>
  </si>
  <si>
    <t>FACTURA 2569</t>
  </si>
  <si>
    <t>,0321</t>
  </si>
  <si>
    <t>FACTURA 2570</t>
  </si>
  <si>
    <t>FACTURA 2573</t>
  </si>
  <si>
    <t>,0542</t>
  </si>
  <si>
    <t>FACTURA 2587</t>
  </si>
  <si>
    <t>,0545</t>
  </si>
  <si>
    <t>FACTURA 2588</t>
  </si>
  <si>
    <t>,0709</t>
  </si>
  <si>
    <t>FACTURA 2593</t>
  </si>
  <si>
    <t>,0779</t>
  </si>
  <si>
    <t>FACTURA 2599</t>
  </si>
  <si>
    <t>,0781</t>
  </si>
  <si>
    <t>FACTURA 2600</t>
  </si>
  <si>
    <t>,0934</t>
  </si>
  <si>
    <t>FACTURA 2616</t>
  </si>
  <si>
    <t>,0982</t>
  </si>
  <si>
    <t>FACTURA 2617</t>
  </si>
  <si>
    <t>,0004</t>
  </si>
  <si>
    <t>MM</t>
  </si>
  <si>
    <t>FACTURA 2618</t>
  </si>
  <si>
    <t>,0203</t>
  </si>
  <si>
    <t>FACTURA 2625</t>
  </si>
  <si>
    <t>,0204</t>
  </si>
  <si>
    <t>FACTURA 2624</t>
  </si>
  <si>
    <t>,0285</t>
  </si>
  <si>
    <t>FACTURA 2628</t>
  </si>
  <si>
    <t>FACTURA 2638</t>
  </si>
  <si>
    <t>,0405</t>
  </si>
  <si>
    <t>FACTURA 2639</t>
  </si>
  <si>
    <t>,0518</t>
  </si>
  <si>
    <t>FACTURA 2646</t>
  </si>
  <si>
    <t>FACTURA 2649</t>
  </si>
  <si>
    <t>,0685</t>
  </si>
  <si>
    <t>FACTURA 2663</t>
  </si>
  <si>
    <t>,0825</t>
  </si>
  <si>
    <t>FACTURA 2665</t>
  </si>
  <si>
    <t>,0827</t>
  </si>
  <si>
    <t>FACTURA 2667</t>
  </si>
  <si>
    <t>,0946</t>
  </si>
  <si>
    <t>FACTURA 2679</t>
  </si>
  <si>
    <t>,0025</t>
  </si>
  <si>
    <t>NN</t>
  </si>
  <si>
    <t>,0365</t>
  </si>
  <si>
    <t>FACTURA 2711</t>
  </si>
  <si>
    <t>,0366</t>
  </si>
  <si>
    <t>FACTURA 2712</t>
  </si>
  <si>
    <t>,0368</t>
  </si>
  <si>
    <t>FACTURA 2713</t>
  </si>
  <si>
    <t>,0372</t>
  </si>
  <si>
    <t>FACTURA 2714</t>
  </si>
  <si>
    <t>,0541</t>
  </si>
  <si>
    <t>FACTURA 2724</t>
  </si>
  <si>
    <t>FACTURA 2725</t>
  </si>
  <si>
    <t>,0630</t>
  </si>
  <si>
    <t>,0632</t>
  </si>
  <si>
    <t>,0678</t>
  </si>
  <si>
    <t>FACTURA 2729</t>
  </si>
  <si>
    <t>,0755</t>
  </si>
  <si>
    <t>FACTURA 2740</t>
  </si>
  <si>
    <t>,0949</t>
  </si>
  <si>
    <t>FACTURA 2747</t>
  </si>
  <si>
    <t>,0950</t>
  </si>
  <si>
    <t>FACTURA 2746</t>
  </si>
  <si>
    <t>,0966</t>
  </si>
  <si>
    <t>FACTURA 2748</t>
  </si>
  <si>
    <t>,0064</t>
  </si>
  <si>
    <t>OO</t>
  </si>
  <si>
    <t>FACTURA 2749</t>
  </si>
  <si>
    <t>,0235</t>
  </si>
  <si>
    <t>FACTURA 2776</t>
  </si>
  <si>
    <t>,0238</t>
  </si>
  <si>
    <t>FACTURA 2777</t>
  </si>
  <si>
    <t>,0382</t>
  </si>
  <si>
    <t>FACTURA 2778</t>
  </si>
  <si>
    <t>,0385</t>
  </si>
  <si>
    <t>FACTURA 2779</t>
  </si>
  <si>
    <t>,0447</t>
  </si>
  <si>
    <t>FACTURA 2780</t>
  </si>
  <si>
    <t>,0556</t>
  </si>
  <si>
    <t>FACTURA 2786</t>
  </si>
  <si>
    <t>,0761</t>
  </si>
  <si>
    <t>FACTURA 2808</t>
  </si>
  <si>
    <t>,0763</t>
  </si>
  <si>
    <t>FACTURA 2810</t>
  </si>
  <si>
    <t>,0840</t>
  </si>
  <si>
    <t>FACTURA 2809</t>
  </si>
  <si>
    <t>,0919</t>
  </si>
  <si>
    <t>FACTURA 2811</t>
  </si>
  <si>
    <t>,0012</t>
  </si>
  <si>
    <t>PP</t>
  </si>
  <si>
    <t>FACTURA 2816</t>
  </si>
  <si>
    <t>,0077</t>
  </si>
  <si>
    <t>FACTURA 2821</t>
  </si>
  <si>
    <t>,0082</t>
  </si>
  <si>
    <t>,0149</t>
  </si>
  <si>
    <t>FACTURA 2827</t>
  </si>
  <si>
    <t>,0251</t>
  </si>
  <si>
    <t>FACTURA 2834</t>
  </si>
  <si>
    <t>,0320</t>
  </si>
  <si>
    <t>FACTURA 2838</t>
  </si>
  <si>
    <t>,0387</t>
  </si>
  <si>
    <t>FACTURA 2843</t>
  </si>
  <si>
    <t>,0482</t>
  </si>
  <si>
    <t>FACTURA 2846</t>
  </si>
  <si>
    <t>,0519</t>
  </si>
  <si>
    <t>FACTURA 2847</t>
  </si>
  <si>
    <t>,0655</t>
  </si>
  <si>
    <t>FACTURA 2855</t>
  </si>
  <si>
    <t>,0711</t>
  </si>
  <si>
    <t>,0853</t>
  </si>
  <si>
    <t>,0869</t>
  </si>
  <si>
    <t>FACTURA 2864</t>
  </si>
  <si>
    <t>,0899</t>
  </si>
  <si>
    <t>FACTURA 2873</t>
  </si>
  <si>
    <t>FACTURA 2872</t>
  </si>
  <si>
    <t>,0009</t>
  </si>
  <si>
    <t>ÑÑ</t>
  </si>
  <si>
    <t>FACTURA 2880</t>
  </si>
  <si>
    <t>,0087</t>
  </si>
  <si>
    <t>FACTURA 2886</t>
  </si>
  <si>
    <t>,0176</t>
  </si>
  <si>
    <t>FACTURA 2919</t>
  </si>
  <si>
    <t>,0272</t>
  </si>
  <si>
    <t>FACTURA 2898</t>
  </si>
  <si>
    <t>FACTURA 2899</t>
  </si>
  <si>
    <t>,0377</t>
  </si>
  <si>
    <t>,0399</t>
  </si>
  <si>
    <t>FACTURA 2900</t>
  </si>
  <si>
    <t>,0506</t>
  </si>
  <si>
    <t>FACTURA 2920</t>
  </si>
  <si>
    <t>,0508</t>
  </si>
  <si>
    <t>FACTURA 2921</t>
  </si>
  <si>
    <t>,0591</t>
  </si>
  <si>
    <t>FACTURA 2922</t>
  </si>
  <si>
    <t>,0599</t>
  </si>
  <si>
    <t>CANCELADA</t>
  </si>
  <si>
    <t>,0601</t>
  </si>
  <si>
    <t>,0701</t>
  </si>
  <si>
    <t>FACTURA 2923</t>
  </si>
  <si>
    <t>,0772</t>
  </si>
  <si>
    <t>FACTURA 2924</t>
  </si>
  <si>
    <t>,0842</t>
  </si>
  <si>
    <t>FACTURA 2925</t>
  </si>
  <si>
    <t>,0864</t>
  </si>
  <si>
    <t>,0865</t>
  </si>
  <si>
    <t>FACTURA 2935</t>
  </si>
  <si>
    <t>,0039</t>
  </si>
  <si>
    <t>QQ</t>
  </si>
  <si>
    <t>FACTURA 2942</t>
  </si>
  <si>
    <t>,0151</t>
  </si>
  <si>
    <t>FACTURA 2959</t>
  </si>
  <si>
    <t>,0201</t>
  </si>
  <si>
    <t>FACTURA 2957</t>
  </si>
  <si>
    <t>,0282</t>
  </si>
  <si>
    <t>FACTURA 2958</t>
  </si>
  <si>
    <t>FACTURA 2966</t>
  </si>
  <si>
    <t>,0451</t>
  </si>
  <si>
    <t>FACTURA 2967</t>
  </si>
  <si>
    <t>FACTURA 2968</t>
  </si>
  <si>
    <t>,0537</t>
  </si>
  <si>
    <t>FACTURA 2982</t>
  </si>
  <si>
    <t>,0694</t>
  </si>
  <si>
    <t>FACTURA 2983</t>
  </si>
  <si>
    <t>,0775</t>
  </si>
  <si>
    <t>FACTURA 3000</t>
  </si>
  <si>
    <t>,0833</t>
  </si>
  <si>
    <t>FACTURA 3014</t>
  </si>
  <si>
    <t>FACTURA 3015</t>
  </si>
  <si>
    <t>,0014</t>
  </si>
  <si>
    <t>RR</t>
  </si>
  <si>
    <t>FACTURA 3013</t>
  </si>
  <si>
    <t>,0221</t>
  </si>
  <si>
    <t>,0223</t>
  </si>
  <si>
    <t>,0289</t>
  </si>
  <si>
    <t>FACTURA 3016</t>
  </si>
  <si>
    <t>,0291</t>
  </si>
  <si>
    <t>FACTURA 3017</t>
  </si>
  <si>
    <t>,0369</t>
  </si>
  <si>
    <t>,0462</t>
  </si>
  <si>
    <t>FACTURA 3018</t>
  </si>
  <si>
    <t>FACTURA 3019</t>
  </si>
  <si>
    <t>,0667</t>
  </si>
  <si>
    <t>,0744</t>
  </si>
  <si>
    <t>ALBICIA MAQUILA</t>
  </si>
  <si>
    <t>,0441</t>
  </si>
  <si>
    <t>ALBICIA** DEV. DE PRESTAMO DE COMBOS</t>
  </si>
  <si>
    <t>,0756</t>
  </si>
  <si>
    <t>FACTURA 3040</t>
  </si>
  <si>
    <t>,0764</t>
  </si>
  <si>
    <t>FACTURA 3039</t>
  </si>
  <si>
    <t>SS</t>
  </si>
  <si>
    <t>FACTURA 3042</t>
  </si>
  <si>
    <t>FACTURA 3041</t>
  </si>
  <si>
    <t>,0276</t>
  </si>
  <si>
    <t>FACTURA 3066</t>
  </si>
  <si>
    <t>,0304</t>
  </si>
  <si>
    <t>FACTURA 3067</t>
  </si>
  <si>
    <t>,0312</t>
  </si>
  <si>
    <t>FACTURA 3068</t>
  </si>
  <si>
    <t>,0688</t>
  </si>
  <si>
    <t>FACTURA 3069</t>
  </si>
  <si>
    <t>,0824</t>
  </si>
  <si>
    <t>FACTURA 3076</t>
  </si>
  <si>
    <t>,0908</t>
  </si>
  <si>
    <t>FACTURA 3092</t>
  </si>
  <si>
    <t>,0001</t>
  </si>
  <si>
    <t>TT</t>
  </si>
  <si>
    <t>FACTURA 3098</t>
  </si>
  <si>
    <t>,0219</t>
  </si>
  <si>
    <t>,0237</t>
  </si>
  <si>
    <t>FACTURA 3105</t>
  </si>
  <si>
    <t>,0341</t>
  </si>
  <si>
    <t>,0383</t>
  </si>
  <si>
    <t>FACTURA 3114</t>
  </si>
  <si>
    <t>,0426</t>
  </si>
  <si>
    <t>FACTURA 3121</t>
  </si>
  <si>
    <t>,0572</t>
  </si>
  <si>
    <t>,0606</t>
  </si>
  <si>
    <t>FACTURA 3135</t>
  </si>
  <si>
    <t>,0903</t>
  </si>
  <si>
    <t>FACTURA 3152</t>
  </si>
  <si>
    <t>,0904</t>
  </si>
  <si>
    <t>FACTURA 3153</t>
  </si>
  <si>
    <t>,0998</t>
  </si>
  <si>
    <t>FACTURA 3160</t>
  </si>
  <si>
    <t>,0216</t>
  </si>
  <si>
    <t>UU</t>
  </si>
  <si>
    <t>,0244</t>
  </si>
  <si>
    <t>FACTURA 3172</t>
  </si>
  <si>
    <t>FACTURA 3188</t>
  </si>
  <si>
    <t>,0419</t>
  </si>
  <si>
    <t>FACTURA 3198</t>
  </si>
  <si>
    <t>,0422</t>
  </si>
  <si>
    <t>FACTURA 3199</t>
  </si>
  <si>
    <t>FACTURA 3209</t>
  </si>
  <si>
    <t>FACTURA 3295</t>
  </si>
  <si>
    <t>,0702</t>
  </si>
  <si>
    <t>,0902</t>
  </si>
  <si>
    <t>FACTURA 3232</t>
  </si>
  <si>
    <t>,0069</t>
  </si>
  <si>
    <t>V V</t>
  </si>
  <si>
    <t>FACTURA 3233</t>
  </si>
  <si>
    <t>,0073</t>
  </si>
  <si>
    <t>FACTURA 3234</t>
  </si>
  <si>
    <t>,0188</t>
  </si>
  <si>
    <t>FACTURA 3238</t>
  </si>
  <si>
    <t>,0192</t>
  </si>
  <si>
    <t>,0284</t>
  </si>
  <si>
    <t>FACTURA 3245</t>
  </si>
  <si>
    <t>,0292</t>
  </si>
  <si>
    <t>,0404</t>
  </si>
  <si>
    <t>FACTURA 3253</t>
  </si>
  <si>
    <t>,0592</t>
  </si>
  <si>
    <t>FACTURA 3263</t>
  </si>
  <si>
    <t>,0593</t>
  </si>
  <si>
    <t>FACTURA 3264</t>
  </si>
  <si>
    <t>,0771</t>
  </si>
  <si>
    <t>,0773</t>
  </si>
  <si>
    <t>FACTURA 3280</t>
  </si>
  <si>
    <t>,0961</t>
  </si>
  <si>
    <t>FACTURA 3299</t>
  </si>
  <si>
    <t>,0967</t>
  </si>
  <si>
    <t>,0098</t>
  </si>
  <si>
    <t>W W</t>
  </si>
  <si>
    <t>,0144</t>
  </si>
  <si>
    <t>,0146</t>
  </si>
  <si>
    <t>,0162</t>
  </si>
  <si>
    <t>,0296</t>
  </si>
  <si>
    <t>,0424</t>
  </si>
  <si>
    <t>,0443</t>
  </si>
  <si>
    <t>,0552</t>
  </si>
  <si>
    <t>,0742</t>
  </si>
  <si>
    <t>,0987</t>
  </si>
  <si>
    <t>,0101</t>
  </si>
  <si>
    <t>XX</t>
  </si>
  <si>
    <t>,0225</t>
  </si>
  <si>
    <t>,0735</t>
  </si>
  <si>
    <t>,0034</t>
  </si>
  <si>
    <t>YY</t>
  </si>
  <si>
    <t>,0252</t>
  </si>
  <si>
    <t>,0613</t>
  </si>
  <si>
    <t>,0614</t>
  </si>
  <si>
    <t>,0743</t>
  </si>
  <si>
    <t>ZZ</t>
  </si>
  <si>
    <t>,0266</t>
  </si>
  <si>
    <t>,0310</t>
  </si>
  <si>
    <t>,0398</t>
  </si>
  <si>
    <t>FACTURA 3508</t>
  </si>
  <si>
    <t>,0786</t>
  </si>
  <si>
    <t>,0202</t>
  </si>
  <si>
    <t>A1</t>
  </si>
  <si>
    <t>,0972</t>
  </si>
  <si>
    <t>B1</t>
  </si>
  <si>
    <t>,0770</t>
  </si>
  <si>
    <t>,0226</t>
  </si>
  <si>
    <t>C1</t>
  </si>
  <si>
    <t>,0325</t>
  </si>
  <si>
    <t>,0768</t>
  </si>
  <si>
    <t>,0985</t>
  </si>
  <si>
    <t>D1</t>
  </si>
  <si>
    <t>,0834</t>
  </si>
  <si>
    <t>E1</t>
  </si>
  <si>
    <t>,0661</t>
  </si>
  <si>
    <t>,0792</t>
  </si>
  <si>
    <t>F1</t>
  </si>
  <si>
    <t>,0749</t>
  </si>
  <si>
    <t>,0290</t>
  </si>
  <si>
    <t>G1</t>
  </si>
  <si>
    <t>,0360</t>
  </si>
  <si>
    <t>,0855</t>
  </si>
  <si>
    <t>,0358</t>
  </si>
  <si>
    <t>H1</t>
  </si>
  <si>
    <t>,0810</t>
  </si>
  <si>
    <t>,0886</t>
  </si>
  <si>
    <t>,0002</t>
  </si>
  <si>
    <t>I1</t>
  </si>
  <si>
    <t>,0454</t>
  </si>
  <si>
    <t>,0100</t>
  </si>
  <si>
    <t>J1</t>
  </si>
  <si>
    <t>,0697</t>
  </si>
  <si>
    <t>,0812</t>
  </si>
  <si>
    <t>TOTALES</t>
  </si>
  <si>
    <t>TOTAL DE DEUDA</t>
  </si>
  <si>
    <t>CONSOLIDADO DE ALBICIA 2013</t>
  </si>
  <si>
    <t>FACTURA 3433 13-Jul-13 $  23,412.00--13-Ago -13  $  22,578.00</t>
  </si>
  <si>
    <t>20-Jul-13  FACTURA 3338</t>
  </si>
  <si>
    <t>20-Jul-13 FACTURA 3359</t>
  </si>
  <si>
    <t>FACTURA 3371---------------20-07-13--$ 279,406.00 ---13-Ago-13   $--594.00</t>
  </si>
  <si>
    <t>06-Jul-13--$--46,493.00---27-Jul-13--$--218,207.00</t>
  </si>
  <si>
    <t>27-Jul-13--$--281,793.00--13-Ago-13--$ 120,767.00</t>
  </si>
  <si>
    <t>05-Sep-13 $ 241,311.73--06-Sep-13--$--311,270.00---13-Sep-13  $  31,651.09</t>
  </si>
  <si>
    <t>13-Sep-13 $ 321,348.91--14-*Sep-13 $ 250,000.00---20-Sep-13  $  22,099.60</t>
  </si>
  <si>
    <t>26-Sep-13 $ 140,543.00---27-Sep-13 $ 200,000.00---30-Sep-13 $ 97,040.17---03-Oct-13 $ 125,000.00</t>
  </si>
  <si>
    <t>03-Oct-13 $ 122,160.00--4-Oct-13--$ 236,200.00--+-$ 176,300.00---11-Oct-13--$  47,379.34</t>
  </si>
  <si>
    <t>10-Oct-13--$ 300,000.00--+--$  7,670.66--12-Oct--$ 113,390.00--25-Oct--$ 162,058.14</t>
  </si>
  <si>
    <t>18-Oct-13--$ 352,830.00--+--48,150.00---25-Oct-13 $ 156,951.86--01-Nov--$ 8,625.45</t>
  </si>
  <si>
    <t>21-Oct-$200,000.00--26-Oct-13--$ 150,000.00--05-Nov-13 $ 208,111.34</t>
  </si>
  <si>
    <t>01-Nov-13 $ 367,514.55--05-Nov-13--$ 124,228.66--08-Nov--$ 104,496.39</t>
  </si>
  <si>
    <t>FACTURA 2687  03-Marzo-13</t>
  </si>
  <si>
    <t>FACTURA 2690 03-marzo-13</t>
  </si>
  <si>
    <t>08-Oct-13  $ 66,756.00--+--56,955.00--+--32,851.00--8-Nov-13 $ 59,098.60</t>
  </si>
  <si>
    <t>08-Nov -13 $ 69,834.01---08-Nov-13 $ 51,250.00--09-Nov-13 $ 4,708.49</t>
  </si>
  <si>
    <t>16-Nov-13 142,347.36--16-Nov--$ 189,500.00--23-Nov-13--$  287,638.09</t>
  </si>
  <si>
    <t>23-Nov-13--$ 18,011.91---29-Nov-13--$ 298,900.00---29-Nov-13--$ 40,600.00--2-Dic-13--$ 200,000.00--05-Dic-13--$ 14,855.59</t>
  </si>
  <si>
    <t>PAGOS</t>
  </si>
  <si>
    <t>SALDO</t>
  </si>
  <si>
    <t>09-Agosto 30,000.00 13-Ago 31,793.00</t>
  </si>
  <si>
    <t>14-Ago 22,637.00 26-Ago 30,149.50---7 -Sep 15,092.30</t>
  </si>
  <si>
    <t>,0555</t>
  </si>
  <si>
    <t>,0605</t>
  </si>
  <si>
    <t>,0843</t>
  </si>
  <si>
    <t>,0920</t>
  </si>
  <si>
    <t>,0989</t>
  </si>
  <si>
    <t>A2</t>
  </si>
  <si>
    <t>,0493</t>
  </si>
  <si>
    <t>,0620</t>
  </si>
  <si>
    <t>,0718</t>
  </si>
  <si>
    <t>,0793</t>
  </si>
  <si>
    <t>,0794</t>
  </si>
  <si>
    <t xml:space="preserve">3,894.33 KG  va contra Nota albicia 1243 </t>
  </si>
  <si>
    <t xml:space="preserve">efectivo  DE CIC </t>
  </si>
  <si>
    <t>VALE ROSA</t>
  </si>
  <si>
    <t>DEV CONTRA</t>
  </si>
  <si>
    <t>09-Nov-13 $ 195,291.51---15-Nov-13--$ 347,085.00--16-Nov-13 $ 75,352.64</t>
  </si>
  <si>
    <t xml:space="preserve">05-Dic-13--$ 28,444.41--06-Dic-13  $ 293,150.00--7-Dic-13--$ 242,435.04 </t>
  </si>
  <si>
    <t>07-Dic-13 $ 129,054.96--16-Dic-13 $ 346,810.00--16-Dic-13 $ 88,118.54</t>
  </si>
  <si>
    <t>16-Dic-13 $ 59,481.46--16-Dic-13 $ 117,500.00--20-diC-13 $  262,400.00--20-Dic-13 $ 144,191.73</t>
  </si>
  <si>
    <r>
      <rPr>
        <b/>
        <sz val="8"/>
        <color rgb="FF00B050"/>
        <rFont val="Calibri"/>
        <family val="2"/>
        <scheme val="minor"/>
      </rPr>
      <t>20-Dic-13 $ 232,808.27</t>
    </r>
    <r>
      <rPr>
        <b/>
        <sz val="8"/>
        <color rgb="FF0000FF"/>
        <rFont val="Calibri"/>
        <family val="2"/>
        <scheme val="minor"/>
      </rPr>
      <t>--30-Dic--13  $ 329,598.00--03-Ene-14 $ 34,100.00--03-Ene-14 $ 4,822.81</t>
    </r>
  </si>
  <si>
    <r>
      <rPr>
        <b/>
        <sz val="8"/>
        <color rgb="FF00B050"/>
        <rFont val="Calibri"/>
        <family val="2"/>
        <scheme val="minor"/>
      </rPr>
      <t>03-Ene-14--$ 13,691.69</t>
    </r>
    <r>
      <rPr>
        <b/>
        <sz val="8"/>
        <color rgb="FF0000FF"/>
        <rFont val="Calibri"/>
        <family val="2"/>
        <scheme val="minor"/>
      </rPr>
      <t>---03-Ene-14--$  315,210.00--03-Ene-14  $  44,398.50--03-Ene-14  $  136,882.50--6-Ene-14--$ 64,872.17</t>
    </r>
  </si>
  <si>
    <t>20-Sep-13--$ 353,710.40---24-Sep--$ 119,500.00--24-Sep-13  $ 19,000.00--30-Sep--$ 75,041.71</t>
  </si>
  <si>
    <r>
      <rPr>
        <b/>
        <sz val="8"/>
        <color rgb="FF00B050"/>
        <rFont val="Calibri"/>
        <family val="2"/>
        <scheme val="minor"/>
      </rPr>
      <t>06-Ene-14 $ 190,526.16</t>
    </r>
    <r>
      <rPr>
        <b/>
        <sz val="8"/>
        <color rgb="FF0000FF"/>
        <rFont val="Calibri"/>
        <family val="2"/>
        <scheme val="minor"/>
      </rPr>
      <t>--09-Ene-14--$ 256,215.00--10-Ene-14 $ 62,958.25--13-Ene-14 $ 12,524.21</t>
    </r>
  </si>
  <si>
    <t>13-Ene-14 $ 78,832.65--13-Ene-14 $ 165,443.14--15-Ene-14 $ 53,797.21</t>
  </si>
  <si>
    <t>15-Ene-14 $ 138,186.79--20-Ene-14 $ 342,000.00---20-Ene-14 $ 6,335.51</t>
  </si>
  <si>
    <t>20-Ene-14 $ 2,664.49--20-Ene-14 $ 56,994.50--24--Ene-14 $ 221,500.00--24-Ene-14 $ 120,452.50--31-Ene-14  $ 1,833.01</t>
  </si>
  <si>
    <t>31-Ene-14  $ 189,988.82----4-Feb-14--$ 291,750.00---4-Feb-14  $  55,768.58</t>
  </si>
  <si>
    <t>04-Feb-14 $  136,251.42    --7-Feb-14  229,990.00---13-Feb-14 $ 1,177.14--14-Feb-14 $ 159,400.00--17-Feb-14  $  14,385.29</t>
  </si>
  <si>
    <t>17-Feb-14 $ 265,687.31--18-Feb-14 $ 297,174.91</t>
  </si>
  <si>
    <t>18-Feb-14 $ 105,835.09--24-Feb-14 $ 40,821.02---24-Feb-14 $ 173,020.51--24-Feb-14  $ 45,220.58--24-Feb-14  $ 26,809.89---27-Feb-14--$ 175,402.97</t>
  </si>
  <si>
    <t>27-Feb-14--$  99,781.53--03-Mar-14 $ 148,068.00--03-Mar-14 $ 37,324.40--03-Mar-14  $  139,678.60--03-Mar-14 $ 49,039.00--06-Mar-14  $  102,138.98</t>
  </si>
  <si>
    <t>06-Mar-14  $ 184,335.32--10-Mar-14  $  345,450.00--10-Mar-14  $  40,216.50--10-Mar-14  $  9,796.79</t>
  </si>
  <si>
    <t>10-Mar-14  $  3,142.71 --10-Mar-14 $ 109,944.00--13-Mar-14  $  43,273.00--13-Mar-14 $ 319,630.00--18-Mar-14  $  70,016.00--18-Mar-14  $ 46,240.18</t>
  </si>
  <si>
    <t>18-Mar-14 $ 254,972.82--20-Mar-14  $ 268,750.00--29-Mar-14 $ 90,471.88</t>
  </si>
  <si>
    <t>29-Mar-14 $ 33,2167.52--31-Mar-14  $ 323,980.00--03-abril-14 $ 278,900.00--03-abril-14 $  71,473.70</t>
  </si>
  <si>
    <t>03-Abril $  99,626.30--04-Abril-14  $ 86,552.36</t>
  </si>
  <si>
    <t>04-Abril-14  $ 234,437.64--07-Abril-14  $  150,000.00--10-abril-14 $ 282,090.00--10-Abril-14  $ 93,816.32</t>
  </si>
  <si>
    <t>10-Abril-14  $ 126,183.68--14-Abril-14  $  362,190.00--16-Abril-14  $ 155,913.84</t>
  </si>
  <si>
    <t>16-Abril-14 $ 126,156.16--16-Abril-14  $ 314,600.00--24-Abril-14  $  207,383.81</t>
  </si>
  <si>
    <t>24-Abril -14  $ 7,956.19--24-Abril-14  $  200,000.00---26-abril-14 $ 187,000.00--26-Abril-14  $ 265,200.23</t>
  </si>
  <si>
    <t>05-May-14  $  1,369.77---05-May -14  $ 296,550.00--05-May-14  $ 280,630.00--05-May-14  $ 15,550.00--08-May-14  $ 134,464.66</t>
  </si>
  <si>
    <t>08-May-14  $ 179,855.34--08-May-14  $ 345,680.00--15-May-14  $ 30,403.00--15-May-14  $ 119,468.20</t>
  </si>
  <si>
    <t>15-May-14  $ 21,881.80--19-May-14  $  306,272.50--21-May-14  $ 184,390.00--22-May-14  $ 99,000.00--22-May-14  $ 57,278.00</t>
  </si>
  <si>
    <t>22-May-14  $  105,932.00--26-May-14 $ 210,000.00--26-May-14  $ 140,000.00--29-May-14  $ 74,000.00--29-May-14 $ 38,281.50</t>
  </si>
  <si>
    <t>29-May-14  $ 141,858.50--29-May-14 $ 161,170.00--31-May-14  $  250,500.00--31-Mayo-14 $ 68,510.00--04-Junio-14 $ 72,719.00</t>
  </si>
  <si>
    <t>31-May-14 $ 217,371.00----06-Jun-14  $ 124,473.30</t>
  </si>
  <si>
    <t>06-Jun-14  $ 61,446.70--06-Jun-14  $ 138,500.00---7-Jun-14 $ 78,530.00---7-Jun-14 $ 47,649.34</t>
  </si>
  <si>
    <t>7-Jun-14   $ 117,350.66---7-Jun-14  $ 144,770.00--12-Jun-14  $ 289,650.00--12-Jun-14  $ 125,360.00---12-Jun-14 $  38,358.66</t>
  </si>
  <si>
    <t>12-Jun-14  $ 71,141.34---14-Jun-14  $ 257,070.00---14 Jun-14  $ 115,785.00---09-Jul-14 Nota Alb 3683  $ 258,869.03</t>
  </si>
  <si>
    <t>09-Jul-14 Nota Alb 3683  $  76,037.97---22-Jul-14  $ 200,000.00--24-JUL-14 133,420.00--25-Jul-14 Nota Alb 3735  $ 5,277.58</t>
  </si>
  <si>
    <t>25-Jul-14  Nota Alb 3735    $ 284,445.42--28-Jul-14  Nota Alb 3747  $  213,603.03</t>
  </si>
  <si>
    <t>Contra Nota albicia 1248  FALTA ORIGINAL DE NOTA X ALB   por $ 17,817.00</t>
  </si>
  <si>
    <t>TOTAL  2013</t>
  </si>
  <si>
    <t>TOTAL 2014</t>
  </si>
  <si>
    <t>TOTAL GLOBAL</t>
  </si>
  <si>
    <t>20-Ene-14 $ 2,664.49--20-Ene-14 $ 56,994.50--24--Ene-14 $ 221,500.00--24-Ene-14 $ 120,452.50--31-Ene-14  $ 1,833.01--31-Ene 94,035.08</t>
  </si>
  <si>
    <t>05-jul-13--$ 77,408.00--6-jul-13   $ 53,507.00</t>
  </si>
  <si>
    <t>05-Jul-13 FACTURA 3317</t>
  </si>
  <si>
    <t>05-jul-13--  FACTURA 3318--$ 77,408.00--6-jul-13   $ 53,507.00</t>
  </si>
  <si>
    <t>28-Jul-14 nota de Alb 3747  $  75,111.97  28-Jul-14  nota Alb 3748  $  295,659.00</t>
  </si>
  <si>
    <t>29-Mar-14 $ 33,267.52--31-Mar-14  $ 323,980.00--03-abril-14 $ 278,900.00--03-abril-14 $  71,473.70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</si>
</sst>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$-80A]#,##0.00"/>
    <numFmt numFmtId="167" formatCode="[$-C0A]dd\-mmm\-yy;@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</font>
    <font>
      <b/>
      <i/>
      <u/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i/>
      <u/>
      <sz val="11"/>
      <color rgb="FF0000FF"/>
      <name val="Cambria"/>
      <family val="1"/>
      <scheme val="major"/>
    </font>
    <font>
      <b/>
      <i/>
      <sz val="11"/>
      <color rgb="FF0000FF"/>
      <name val="Script MT Bold"/>
      <family val="4"/>
    </font>
    <font>
      <b/>
      <u/>
      <sz val="11"/>
      <color theme="1"/>
      <name val="Cambria"/>
      <family val="1"/>
      <scheme val="major"/>
    </font>
    <font>
      <b/>
      <sz val="11"/>
      <color rgb="FF0000FF"/>
      <name val="Calibri"/>
      <family val="2"/>
    </font>
    <font>
      <b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sz val="11"/>
      <color rgb="FF0000FF"/>
      <name val="Cambria"/>
      <family val="1"/>
      <scheme val="major"/>
    </font>
    <font>
      <b/>
      <i/>
      <sz val="11"/>
      <color theme="1"/>
      <name val="Script MT Bold"/>
      <family val="4"/>
    </font>
    <font>
      <b/>
      <sz val="8"/>
      <color theme="1"/>
      <name val="Calibri"/>
      <family val="2"/>
      <scheme val="minor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theme="5" tint="-0.249977111117893"/>
      <name val="Calibri"/>
      <family val="2"/>
      <scheme val="minor"/>
    </font>
    <font>
      <b/>
      <i/>
      <u/>
      <sz val="11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5" tint="-0.249977111117893"/>
      <name val="Cambria"/>
      <family val="1"/>
      <scheme val="major"/>
    </font>
    <font>
      <b/>
      <i/>
      <u/>
      <sz val="11"/>
      <color theme="5" tint="-0.249977111117893"/>
      <name val="Calibri"/>
      <family val="2"/>
      <scheme val="minor"/>
    </font>
    <font>
      <b/>
      <i/>
      <u/>
      <sz val="11"/>
      <color theme="5" tint="-0.249977111117893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11"/>
      <color theme="6" tint="-0.249977111117893"/>
      <name val="Calibri"/>
      <family val="2"/>
    </font>
    <font>
      <b/>
      <sz val="11"/>
      <color theme="6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1821D8"/>
      <name val="Calibri"/>
      <family val="2"/>
      <scheme val="minor"/>
    </font>
    <font>
      <b/>
      <sz val="8"/>
      <color rgb="FF1821D8"/>
      <name val="Calibri"/>
      <family val="2"/>
    </font>
    <font>
      <b/>
      <sz val="11"/>
      <color rgb="FF1821D8"/>
      <name val="Calibri"/>
      <family val="2"/>
    </font>
    <font>
      <b/>
      <sz val="8"/>
      <color rgb="FF1821D8"/>
      <name val="Calibri"/>
      <family val="2"/>
      <scheme val="minor"/>
    </font>
    <font>
      <b/>
      <sz val="8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1" fillId="0" borderId="0" applyFont="0" applyFill="0" applyBorder="0" applyAlignment="0" applyProtection="0"/>
  </cellStyleXfs>
  <cellXfs count="284">
    <xf numFmtId="0" fontId="0" fillId="0" borderId="0" xfId="0"/>
    <xf numFmtId="164" fontId="1" fillId="0" borderId="0" xfId="0" applyNumberFormat="1" applyFont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/>
    <xf numFmtId="2" fontId="1" fillId="0" borderId="0" xfId="0" applyNumberFormat="1" applyFont="1"/>
    <xf numFmtId="164" fontId="5" fillId="0" borderId="2" xfId="0" applyNumberFormat="1" applyFont="1" applyFill="1" applyBorder="1"/>
    <xf numFmtId="0" fontId="5" fillId="0" borderId="2" xfId="0" applyFont="1" applyFill="1" applyBorder="1"/>
    <xf numFmtId="0" fontId="1" fillId="0" borderId="0" xfId="0" applyFont="1" applyFill="1"/>
    <xf numFmtId="165" fontId="5" fillId="0" borderId="0" xfId="0" applyNumberFormat="1" applyFont="1"/>
    <xf numFmtId="164" fontId="1" fillId="0" borderId="2" xfId="0" applyNumberFormat="1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164" fontId="6" fillId="0" borderId="0" xfId="0" applyNumberFormat="1" applyFont="1" applyFill="1" applyBorder="1"/>
    <xf numFmtId="165" fontId="6" fillId="0" borderId="0" xfId="0" applyNumberFormat="1" applyFont="1" applyFill="1" applyBorder="1"/>
    <xf numFmtId="164" fontId="1" fillId="0" borderId="0" xfId="0" applyNumberFormat="1" applyFont="1" applyFill="1" applyBorder="1"/>
    <xf numFmtId="164" fontId="6" fillId="0" borderId="0" xfId="0" applyNumberFormat="1" applyFont="1"/>
    <xf numFmtId="0" fontId="7" fillId="0" borderId="2" xfId="0" applyFont="1" applyFill="1" applyBorder="1"/>
    <xf numFmtId="0" fontId="7" fillId="0" borderId="0" xfId="0" applyFont="1" applyFill="1"/>
    <xf numFmtId="165" fontId="8" fillId="0" borderId="0" xfId="0" applyNumberFormat="1" applyFont="1"/>
    <xf numFmtId="164" fontId="7" fillId="0" borderId="0" xfId="0" applyNumberFormat="1" applyFont="1"/>
    <xf numFmtId="165" fontId="8" fillId="0" borderId="0" xfId="0" applyNumberFormat="1" applyFont="1" applyFill="1"/>
    <xf numFmtId="165" fontId="7" fillId="0" borderId="0" xfId="0" applyNumberFormat="1" applyFont="1"/>
    <xf numFmtId="0" fontId="11" fillId="0" borderId="3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165" fontId="5" fillId="0" borderId="2" xfId="0" applyNumberFormat="1" applyFont="1" applyBorder="1"/>
    <xf numFmtId="0" fontId="13" fillId="0" borderId="3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165" fontId="5" fillId="0" borderId="2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165" fontId="1" fillId="0" borderId="2" xfId="0" applyNumberFormat="1" applyFont="1" applyFill="1" applyBorder="1"/>
    <xf numFmtId="0" fontId="22" fillId="0" borderId="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165" fontId="5" fillId="0" borderId="3" xfId="0" applyNumberFormat="1" applyFont="1" applyBorder="1"/>
    <xf numFmtId="164" fontId="1" fillId="3" borderId="0" xfId="0" applyNumberFormat="1" applyFont="1" applyFill="1" applyBorder="1"/>
    <xf numFmtId="165" fontId="5" fillId="3" borderId="0" xfId="0" applyNumberFormat="1" applyFont="1" applyFill="1" applyBorder="1"/>
    <xf numFmtId="0" fontId="24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65" fontId="5" fillId="0" borderId="0" xfId="0" applyNumberFormat="1" applyFont="1" applyFill="1" applyBorder="1"/>
    <xf numFmtId="164" fontId="23" fillId="0" borderId="0" xfId="0" applyNumberFormat="1" applyFont="1" applyFill="1" applyBorder="1"/>
    <xf numFmtId="165" fontId="5" fillId="0" borderId="3" xfId="0" applyNumberFormat="1" applyFont="1" applyFill="1" applyBorder="1"/>
    <xf numFmtId="0" fontId="14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6" fontId="5" fillId="0" borderId="3" xfId="0" applyNumberFormat="1" applyFont="1" applyBorder="1"/>
    <xf numFmtId="164" fontId="23" fillId="4" borderId="0" xfId="0" applyNumberFormat="1" applyFont="1" applyFill="1" applyBorder="1"/>
    <xf numFmtId="0" fontId="26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5" fontId="5" fillId="0" borderId="4" xfId="0" applyNumberFormat="1" applyFont="1" applyFill="1" applyBorder="1"/>
    <xf numFmtId="165" fontId="5" fillId="0" borderId="5" xfId="0" applyNumberFormat="1" applyFont="1" applyFill="1" applyBorder="1"/>
    <xf numFmtId="164" fontId="0" fillId="0" borderId="1" xfId="0" applyNumberFormat="1" applyBorder="1"/>
    <xf numFmtId="165" fontId="5" fillId="0" borderId="1" xfId="0" applyNumberFormat="1" applyFont="1" applyFill="1" applyBorder="1"/>
    <xf numFmtId="165" fontId="1" fillId="0" borderId="0" xfId="0" applyNumberFormat="1" applyFont="1"/>
    <xf numFmtId="0" fontId="11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7" fontId="1" fillId="0" borderId="2" xfId="0" applyNumberFormat="1" applyFont="1" applyFill="1" applyBorder="1" applyAlignment="1">
      <alignment horizontal="center"/>
    </xf>
    <xf numFmtId="165" fontId="5" fillId="0" borderId="10" xfId="0" applyNumberFormat="1" applyFont="1" applyFill="1" applyBorder="1"/>
    <xf numFmtId="165" fontId="1" fillId="0" borderId="10" xfId="0" applyNumberFormat="1" applyFont="1" applyBorder="1"/>
    <xf numFmtId="165" fontId="1" fillId="0" borderId="10" xfId="0" applyNumberFormat="1" applyFont="1" applyFill="1" applyBorder="1"/>
    <xf numFmtId="0" fontId="33" fillId="0" borderId="2" xfId="0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/>
    </xf>
    <xf numFmtId="165" fontId="1" fillId="0" borderId="2" xfId="0" applyNumberFormat="1" applyFont="1" applyBorder="1"/>
    <xf numFmtId="165" fontId="5" fillId="0" borderId="10" xfId="0" applyNumberFormat="1" applyFont="1" applyBorder="1"/>
    <xf numFmtId="164" fontId="1" fillId="0" borderId="0" xfId="0" applyNumberFormat="1" applyFont="1" applyAlignment="1">
      <alignment horizontal="center"/>
    </xf>
    <xf numFmtId="165" fontId="38" fillId="0" borderId="2" xfId="0" applyNumberFormat="1" applyFont="1" applyFill="1" applyBorder="1"/>
    <xf numFmtId="165" fontId="27" fillId="0" borderId="11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5" fontId="3" fillId="0" borderId="7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41" fillId="0" borderId="0" xfId="0" applyFont="1" applyAlignment="1"/>
    <xf numFmtId="165" fontId="1" fillId="7" borderId="10" xfId="0" applyNumberFormat="1" applyFont="1" applyFill="1" applyBorder="1"/>
    <xf numFmtId="0" fontId="0" fillId="0" borderId="1" xfId="0" applyBorder="1"/>
    <xf numFmtId="164" fontId="6" fillId="5" borderId="0" xfId="0" applyNumberFormat="1" applyFont="1" applyFill="1" applyBorder="1"/>
    <xf numFmtId="165" fontId="6" fillId="5" borderId="0" xfId="0" applyNumberFormat="1" applyFont="1" applyFill="1" applyBorder="1"/>
    <xf numFmtId="165" fontId="18" fillId="5" borderId="0" xfId="0" applyNumberFormat="1" applyFont="1" applyFill="1" applyBorder="1"/>
    <xf numFmtId="165" fontId="18" fillId="5" borderId="0" xfId="0" applyNumberFormat="1" applyFont="1" applyFill="1"/>
    <xf numFmtId="164" fontId="48" fillId="5" borderId="0" xfId="0" applyNumberFormat="1" applyFont="1" applyFill="1" applyAlignment="1">
      <alignment wrapText="1"/>
    </xf>
    <xf numFmtId="164" fontId="48" fillId="5" borderId="0" xfId="0" applyNumberFormat="1" applyFont="1" applyFill="1" applyBorder="1" applyAlignment="1">
      <alignment wrapText="1"/>
    </xf>
    <xf numFmtId="0" fontId="0" fillId="0" borderId="0" xfId="0" applyBorder="1"/>
    <xf numFmtId="165" fontId="38" fillId="0" borderId="10" xfId="0" applyNumberFormat="1" applyFont="1" applyFill="1" applyBorder="1"/>
    <xf numFmtId="0" fontId="1" fillId="0" borderId="2" xfId="0" applyFont="1" applyBorder="1"/>
    <xf numFmtId="4" fontId="1" fillId="0" borderId="2" xfId="0" applyNumberFormat="1" applyFont="1" applyBorder="1"/>
    <xf numFmtId="164" fontId="6" fillId="0" borderId="2" xfId="0" applyNumberFormat="1" applyFont="1" applyBorder="1" applyAlignment="1">
      <alignment horizontal="center"/>
    </xf>
    <xf numFmtId="164" fontId="1" fillId="0" borderId="2" xfId="0" applyNumberFormat="1" applyFont="1" applyBorder="1"/>
    <xf numFmtId="165" fontId="6" fillId="0" borderId="2" xfId="0" applyNumberFormat="1" applyFont="1" applyBorder="1"/>
    <xf numFmtId="164" fontId="29" fillId="0" borderId="2" xfId="0" applyNumberFormat="1" applyFont="1" applyBorder="1" applyAlignment="1">
      <alignment horizontal="center"/>
    </xf>
    <xf numFmtId="4" fontId="1" fillId="0" borderId="2" xfId="0" applyNumberFormat="1" applyFont="1" applyFill="1" applyBorder="1"/>
    <xf numFmtId="164" fontId="29" fillId="0" borderId="2" xfId="0" applyNumberFormat="1" applyFont="1" applyFill="1" applyBorder="1" applyAlignment="1">
      <alignment horizontal="center"/>
    </xf>
    <xf numFmtId="0" fontId="30" fillId="0" borderId="2" xfId="0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/>
    </xf>
    <xf numFmtId="164" fontId="32" fillId="0" borderId="2" xfId="0" applyNumberFormat="1" applyFont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29" fillId="0" borderId="2" xfId="0" applyNumberFormat="1" applyFont="1" applyFill="1" applyBorder="1"/>
    <xf numFmtId="165" fontId="29" fillId="0" borderId="2" xfId="0" applyNumberFormat="1" applyFont="1" applyFill="1" applyBorder="1"/>
    <xf numFmtId="165" fontId="6" fillId="0" borderId="2" xfId="0" applyNumberFormat="1" applyFont="1" applyFill="1" applyBorder="1"/>
    <xf numFmtId="164" fontId="6" fillId="0" borderId="2" xfId="0" applyNumberFormat="1" applyFont="1" applyBorder="1"/>
    <xf numFmtId="0" fontId="34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/>
    <xf numFmtId="164" fontId="36" fillId="0" borderId="2" xfId="0" applyNumberFormat="1" applyFont="1" applyFill="1" applyBorder="1" applyAlignment="1">
      <alignment horizontal="center"/>
    </xf>
    <xf numFmtId="0" fontId="23" fillId="0" borderId="2" xfId="0" applyFont="1" applyBorder="1"/>
    <xf numFmtId="0" fontId="23" fillId="5" borderId="2" xfId="0" applyFont="1" applyFill="1" applyBorder="1"/>
    <xf numFmtId="165" fontId="1" fillId="6" borderId="2" xfId="0" applyNumberFormat="1" applyFont="1" applyFill="1" applyBorder="1"/>
    <xf numFmtId="164" fontId="29" fillId="0" borderId="2" xfId="0" applyNumberFormat="1" applyFont="1" applyBorder="1"/>
    <xf numFmtId="165" fontId="29" fillId="0" borderId="2" xfId="0" applyNumberFormat="1" applyFont="1" applyBorder="1"/>
    <xf numFmtId="164" fontId="46" fillId="5" borderId="2" xfId="0" applyNumberFormat="1" applyFont="1" applyFill="1" applyBorder="1" applyAlignment="1">
      <alignment wrapText="1"/>
    </xf>
    <xf numFmtId="165" fontId="43" fillId="5" borderId="2" xfId="0" applyNumberFormat="1" applyFont="1" applyFill="1" applyBorder="1"/>
    <xf numFmtId="164" fontId="18" fillId="0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6" fillId="0" borderId="2" xfId="0" applyNumberFormat="1" applyFont="1" applyFill="1" applyBorder="1"/>
    <xf numFmtId="164" fontId="6" fillId="5" borderId="2" xfId="0" applyNumberFormat="1" applyFont="1" applyFill="1" applyBorder="1"/>
    <xf numFmtId="165" fontId="6" fillId="5" borderId="2" xfId="0" applyNumberFormat="1" applyFont="1" applyFill="1" applyBorder="1"/>
    <xf numFmtId="164" fontId="37" fillId="0" borderId="2" xfId="0" applyNumberFormat="1" applyFont="1" applyFill="1" applyBorder="1"/>
    <xf numFmtId="165" fontId="37" fillId="0" borderId="2" xfId="0" applyNumberFormat="1" applyFont="1" applyFill="1" applyBorder="1"/>
    <xf numFmtId="0" fontId="5" fillId="0" borderId="2" xfId="0" applyFont="1" applyBorder="1"/>
    <xf numFmtId="165" fontId="37" fillId="0" borderId="2" xfId="0" applyNumberFormat="1" applyFont="1" applyBorder="1"/>
    <xf numFmtId="164" fontId="18" fillId="5" borderId="2" xfId="0" applyNumberFormat="1" applyFont="1" applyFill="1" applyBorder="1"/>
    <xf numFmtId="165" fontId="18" fillId="5" borderId="2" xfId="0" applyNumberFormat="1" applyFont="1" applyFill="1" applyBorder="1"/>
    <xf numFmtId="164" fontId="37" fillId="0" borderId="2" xfId="0" applyNumberFormat="1" applyFont="1" applyBorder="1"/>
    <xf numFmtId="164" fontId="44" fillId="5" borderId="2" xfId="0" applyNumberFormat="1" applyFont="1" applyFill="1" applyBorder="1" applyAlignment="1">
      <alignment wrapText="1"/>
    </xf>
    <xf numFmtId="165" fontId="45" fillId="5" borderId="2" xfId="0" applyNumberFormat="1" applyFont="1" applyFill="1" applyBorder="1"/>
    <xf numFmtId="164" fontId="47" fillId="5" borderId="2" xfId="0" applyNumberFormat="1" applyFont="1" applyFill="1" applyBorder="1" applyAlignment="1">
      <alignment wrapText="1"/>
    </xf>
    <xf numFmtId="164" fontId="45" fillId="0" borderId="2" xfId="0" applyNumberFormat="1" applyFont="1" applyFill="1" applyBorder="1"/>
    <xf numFmtId="165" fontId="45" fillId="0" borderId="2" xfId="0" applyNumberFormat="1" applyFont="1" applyFill="1" applyBorder="1"/>
    <xf numFmtId="164" fontId="38" fillId="0" borderId="2" xfId="0" applyNumberFormat="1" applyFont="1" applyFill="1" applyBorder="1"/>
    <xf numFmtId="164" fontId="48" fillId="5" borderId="2" xfId="0" applyNumberFormat="1" applyFont="1" applyFill="1" applyBorder="1" applyAlignment="1">
      <alignment wrapText="1"/>
    </xf>
    <xf numFmtId="164" fontId="39" fillId="0" borderId="2" xfId="0" applyNumberFormat="1" applyFont="1" applyFill="1" applyBorder="1"/>
    <xf numFmtId="165" fontId="39" fillId="0" borderId="2" xfId="0" applyNumberFormat="1" applyFont="1" applyFill="1" applyBorder="1"/>
    <xf numFmtId="164" fontId="43" fillId="8" borderId="2" xfId="0" applyNumberFormat="1" applyFont="1" applyFill="1" applyBorder="1" applyAlignment="1">
      <alignment horizontal="center"/>
    </xf>
    <xf numFmtId="165" fontId="42" fillId="8" borderId="2" xfId="0" applyNumberFormat="1" applyFont="1" applyFill="1" applyBorder="1"/>
    <xf numFmtId="165" fontId="1" fillId="8" borderId="2" xfId="0" applyNumberFormat="1" applyFont="1" applyFill="1" applyBorder="1"/>
    <xf numFmtId="164" fontId="1" fillId="0" borderId="1" xfId="0" applyNumberFormat="1" applyFont="1" applyBorder="1"/>
    <xf numFmtId="0" fontId="0" fillId="0" borderId="0" xfId="0" applyAlignment="1">
      <alignment horizontal="center"/>
    </xf>
    <xf numFmtId="4" fontId="1" fillId="0" borderId="8" xfId="0" applyNumberFormat="1" applyFont="1" applyBorder="1"/>
    <xf numFmtId="164" fontId="6" fillId="0" borderId="8" xfId="0" applyNumberFormat="1" applyFont="1" applyBorder="1" applyAlignment="1">
      <alignment horizontal="center"/>
    </xf>
    <xf numFmtId="165" fontId="1" fillId="0" borderId="8" xfId="0" applyNumberFormat="1" applyFont="1" applyBorder="1"/>
    <xf numFmtId="165" fontId="5" fillId="0" borderId="16" xfId="0" applyNumberFormat="1" applyFont="1" applyFill="1" applyBorder="1"/>
    <xf numFmtId="0" fontId="40" fillId="0" borderId="6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/>
    </xf>
    <xf numFmtId="165" fontId="1" fillId="0" borderId="3" xfId="0" applyNumberFormat="1" applyFont="1" applyFill="1" applyBorder="1"/>
    <xf numFmtId="164" fontId="9" fillId="5" borderId="0" xfId="0" applyNumberFormat="1" applyFont="1" applyFill="1"/>
    <xf numFmtId="165" fontId="10" fillId="5" borderId="0" xfId="0" applyNumberFormat="1" applyFont="1" applyFill="1"/>
    <xf numFmtId="164" fontId="7" fillId="8" borderId="0" xfId="0" applyNumberFormat="1" applyFont="1" applyFill="1"/>
    <xf numFmtId="165" fontId="8" fillId="8" borderId="0" xfId="0" applyNumberFormat="1" applyFont="1" applyFill="1"/>
    <xf numFmtId="164" fontId="49" fillId="5" borderId="0" xfId="0" applyNumberFormat="1" applyFont="1" applyFill="1" applyAlignment="1">
      <alignment wrapText="1"/>
    </xf>
    <xf numFmtId="165" fontId="18" fillId="5" borderId="3" xfId="0" applyNumberFormat="1" applyFont="1" applyFill="1" applyBorder="1"/>
    <xf numFmtId="164" fontId="47" fillId="5" borderId="9" xfId="0" applyNumberFormat="1" applyFont="1" applyFill="1" applyBorder="1" applyAlignment="1">
      <alignment wrapText="1"/>
    </xf>
    <xf numFmtId="165" fontId="18" fillId="5" borderId="18" xfId="0" applyNumberFormat="1" applyFont="1" applyFill="1" applyBorder="1"/>
    <xf numFmtId="164" fontId="5" fillId="0" borderId="0" xfId="0" applyNumberFormat="1" applyFont="1" applyFill="1" applyBorder="1"/>
    <xf numFmtId="164" fontId="47" fillId="5" borderId="0" xfId="0" applyNumberFormat="1" applyFont="1" applyFill="1" applyBorder="1" applyAlignment="1">
      <alignment wrapText="1"/>
    </xf>
    <xf numFmtId="164" fontId="1" fillId="8" borderId="0" xfId="0" applyNumberFormat="1" applyFont="1" applyFill="1" applyBorder="1"/>
    <xf numFmtId="165" fontId="5" fillId="8" borderId="0" xfId="0" applyNumberFormat="1" applyFont="1" applyFill="1" applyBorder="1"/>
    <xf numFmtId="165" fontId="1" fillId="8" borderId="10" xfId="0" applyNumberFormat="1" applyFont="1" applyFill="1" applyBorder="1"/>
    <xf numFmtId="164" fontId="1" fillId="6" borderId="2" xfId="0" applyNumberFormat="1" applyFont="1" applyFill="1" applyBorder="1" applyAlignment="1">
      <alignment horizontal="left"/>
    </xf>
    <xf numFmtId="164" fontId="9" fillId="5" borderId="0" xfId="0" applyNumberFormat="1" applyFont="1" applyFill="1" applyAlignment="1">
      <alignment wrapText="1"/>
    </xf>
    <xf numFmtId="164" fontId="18" fillId="5" borderId="2" xfId="0" applyNumberFormat="1" applyFont="1" applyFill="1" applyBorder="1" applyAlignment="1">
      <alignment wrapText="1"/>
    </xf>
    <xf numFmtId="165" fontId="0" fillId="0" borderId="0" xfId="0" applyNumberFormat="1"/>
    <xf numFmtId="44" fontId="0" fillId="0" borderId="0" xfId="1" applyFont="1"/>
    <xf numFmtId="44" fontId="1" fillId="0" borderId="0" xfId="1" applyFont="1"/>
    <xf numFmtId="164" fontId="43" fillId="9" borderId="2" xfId="0" applyNumberFormat="1" applyFont="1" applyFill="1" applyBorder="1"/>
    <xf numFmtId="165" fontId="43" fillId="9" borderId="2" xfId="0" applyNumberFormat="1" applyFont="1" applyFill="1" applyBorder="1"/>
    <xf numFmtId="164" fontId="43" fillId="10" borderId="2" xfId="0" applyNumberFormat="1" applyFont="1" applyFill="1" applyBorder="1"/>
    <xf numFmtId="165" fontId="43" fillId="10" borderId="2" xfId="0" applyNumberFormat="1" applyFont="1" applyFill="1" applyBorder="1"/>
    <xf numFmtId="164" fontId="46" fillId="10" borderId="2" xfId="0" applyNumberFormat="1" applyFont="1" applyFill="1" applyBorder="1" applyAlignment="1">
      <alignment wrapText="1"/>
    </xf>
    <xf numFmtId="164" fontId="43" fillId="11" borderId="2" xfId="0" applyNumberFormat="1" applyFont="1" applyFill="1" applyBorder="1"/>
    <xf numFmtId="165" fontId="43" fillId="11" borderId="2" xfId="0" applyNumberFormat="1" applyFont="1" applyFill="1" applyBorder="1"/>
    <xf numFmtId="164" fontId="46" fillId="11" borderId="2" xfId="0" applyNumberFormat="1" applyFont="1" applyFill="1" applyBorder="1" applyAlignment="1">
      <alignment wrapText="1"/>
    </xf>
    <xf numFmtId="164" fontId="46" fillId="12" borderId="2" xfId="0" applyNumberFormat="1" applyFont="1" applyFill="1" applyBorder="1" applyAlignment="1">
      <alignment horizontal="center" wrapText="1"/>
    </xf>
    <xf numFmtId="165" fontId="43" fillId="12" borderId="2" xfId="0" applyNumberFormat="1" applyFont="1" applyFill="1" applyBorder="1"/>
    <xf numFmtId="164" fontId="43" fillId="12" borderId="2" xfId="0" applyNumberFormat="1" applyFont="1" applyFill="1" applyBorder="1"/>
    <xf numFmtId="165" fontId="5" fillId="3" borderId="10" xfId="0" applyNumberFormat="1" applyFont="1" applyFill="1" applyBorder="1"/>
    <xf numFmtId="165" fontId="1" fillId="3" borderId="10" xfId="0" applyNumberFormat="1" applyFont="1" applyFill="1" applyBorder="1"/>
    <xf numFmtId="165" fontId="1" fillId="3" borderId="2" xfId="0" applyNumberFormat="1" applyFont="1" applyFill="1" applyBorder="1"/>
    <xf numFmtId="165" fontId="5" fillId="4" borderId="10" xfId="0" applyNumberFormat="1" applyFont="1" applyFill="1" applyBorder="1"/>
    <xf numFmtId="164" fontId="50" fillId="8" borderId="2" xfId="0" applyNumberFormat="1" applyFont="1" applyFill="1" applyBorder="1" applyAlignment="1">
      <alignment wrapText="1"/>
    </xf>
    <xf numFmtId="0" fontId="53" fillId="0" borderId="2" xfId="0" applyFont="1" applyBorder="1"/>
    <xf numFmtId="0" fontId="54" fillId="0" borderId="2" xfId="0" applyFont="1" applyBorder="1"/>
    <xf numFmtId="0" fontId="40" fillId="0" borderId="11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164" fontId="6" fillId="0" borderId="8" xfId="0" applyNumberFormat="1" applyFont="1" applyFill="1" applyBorder="1" applyAlignment="1">
      <alignment horizontal="center"/>
    </xf>
    <xf numFmtId="165" fontId="1" fillId="0" borderId="8" xfId="0" applyNumberFormat="1" applyFont="1" applyFill="1" applyBorder="1"/>
    <xf numFmtId="164" fontId="32" fillId="0" borderId="2" xfId="0" applyNumberFormat="1" applyFont="1" applyFill="1" applyBorder="1" applyAlignment="1">
      <alignment horizontal="center"/>
    </xf>
    <xf numFmtId="164" fontId="50" fillId="0" borderId="2" xfId="0" applyNumberFormat="1" applyFont="1" applyFill="1" applyBorder="1" applyAlignment="1">
      <alignment wrapText="1"/>
    </xf>
    <xf numFmtId="164" fontId="1" fillId="0" borderId="2" xfId="0" applyNumberFormat="1" applyFont="1" applyFill="1" applyBorder="1" applyAlignment="1">
      <alignment horizontal="left"/>
    </xf>
    <xf numFmtId="164" fontId="46" fillId="0" borderId="2" xfId="0" applyNumberFormat="1" applyFont="1" applyFill="1" applyBorder="1" applyAlignment="1">
      <alignment wrapText="1"/>
    </xf>
    <xf numFmtId="165" fontId="43" fillId="0" borderId="2" xfId="0" applyNumberFormat="1" applyFont="1" applyFill="1" applyBorder="1"/>
    <xf numFmtId="164" fontId="43" fillId="0" borderId="2" xfId="0" applyNumberFormat="1" applyFont="1" applyFill="1" applyBorder="1"/>
    <xf numFmtId="164" fontId="46" fillId="0" borderId="2" xfId="0" applyNumberFormat="1" applyFont="1" applyFill="1" applyBorder="1" applyAlignment="1">
      <alignment horizontal="center" wrapText="1"/>
    </xf>
    <xf numFmtId="164" fontId="43" fillId="0" borderId="2" xfId="0" applyNumberFormat="1" applyFont="1" applyFill="1" applyBorder="1" applyAlignment="1">
      <alignment horizontal="center"/>
    </xf>
    <xf numFmtId="165" fontId="42" fillId="0" borderId="2" xfId="0" applyNumberFormat="1" applyFont="1" applyFill="1" applyBorder="1"/>
    <xf numFmtId="164" fontId="18" fillId="0" borderId="2" xfId="0" applyNumberFormat="1" applyFont="1" applyFill="1" applyBorder="1"/>
    <xf numFmtId="165" fontId="18" fillId="0" borderId="2" xfId="0" applyNumberFormat="1" applyFont="1" applyFill="1" applyBorder="1"/>
    <xf numFmtId="164" fontId="44" fillId="0" borderId="2" xfId="0" applyNumberFormat="1" applyFont="1" applyFill="1" applyBorder="1" applyAlignment="1">
      <alignment wrapText="1"/>
    </xf>
    <xf numFmtId="164" fontId="47" fillId="0" borderId="2" xfId="0" applyNumberFormat="1" applyFont="1" applyFill="1" applyBorder="1" applyAlignment="1">
      <alignment wrapText="1"/>
    </xf>
    <xf numFmtId="164" fontId="48" fillId="0" borderId="2" xfId="0" applyNumberFormat="1" applyFont="1" applyFill="1" applyBorder="1" applyAlignment="1">
      <alignment wrapText="1"/>
    </xf>
    <xf numFmtId="164" fontId="0" fillId="0" borderId="0" xfId="0" applyNumberFormat="1" applyFill="1"/>
    <xf numFmtId="164" fontId="0" fillId="0" borderId="1" xfId="0" applyNumberFormat="1" applyFill="1" applyBorder="1"/>
    <xf numFmtId="0" fontId="0" fillId="0" borderId="1" xfId="0" applyFill="1" applyBorder="1"/>
    <xf numFmtId="165" fontId="27" fillId="0" borderId="11" xfId="0" applyNumberFormat="1" applyFont="1" applyFill="1" applyBorder="1" applyAlignment="1">
      <alignment vertical="center"/>
    </xf>
    <xf numFmtId="165" fontId="3" fillId="0" borderId="11" xfId="0" applyNumberFormat="1" applyFont="1" applyFill="1" applyBorder="1" applyAlignment="1">
      <alignment vertical="center"/>
    </xf>
    <xf numFmtId="165" fontId="3" fillId="0" borderId="7" xfId="0" applyNumberFormat="1" applyFont="1" applyFill="1" applyBorder="1" applyAlignment="1">
      <alignment vertical="center"/>
    </xf>
    <xf numFmtId="0" fontId="41" fillId="0" borderId="0" xfId="0" applyFont="1" applyFill="1" applyAlignment="1"/>
    <xf numFmtId="2" fontId="1" fillId="0" borderId="0" xfId="0" applyNumberFormat="1" applyFont="1" applyFill="1"/>
    <xf numFmtId="164" fontId="18" fillId="0" borderId="2" xfId="0" applyNumberFormat="1" applyFont="1" applyFill="1" applyBorder="1" applyAlignment="1">
      <alignment wrapText="1"/>
    </xf>
    <xf numFmtId="165" fontId="1" fillId="0" borderId="0" xfId="0" applyNumberFormat="1" applyFont="1" applyFill="1"/>
    <xf numFmtId="165" fontId="5" fillId="7" borderId="10" xfId="0" applyNumberFormat="1" applyFont="1" applyFill="1" applyBorder="1"/>
    <xf numFmtId="0" fontId="5" fillId="0" borderId="3" xfId="0" applyFont="1" applyFill="1" applyBorder="1"/>
    <xf numFmtId="0" fontId="1" fillId="0" borderId="3" xfId="0" applyFont="1" applyFill="1" applyBorder="1"/>
    <xf numFmtId="0" fontId="5" fillId="0" borderId="3" xfId="0" applyFont="1" applyBorder="1"/>
    <xf numFmtId="0" fontId="53" fillId="0" borderId="3" xfId="0" applyFont="1" applyBorder="1"/>
    <xf numFmtId="0" fontId="54" fillId="0" borderId="3" xfId="0" applyFont="1" applyBorder="1"/>
    <xf numFmtId="165" fontId="8" fillId="0" borderId="2" xfId="0" applyNumberFormat="1" applyFont="1" applyBorder="1"/>
    <xf numFmtId="164" fontId="9" fillId="0" borderId="2" xfId="0" applyNumberFormat="1" applyFont="1" applyFill="1" applyBorder="1"/>
    <xf numFmtId="165" fontId="10" fillId="0" borderId="2" xfId="0" applyNumberFormat="1" applyFont="1" applyFill="1" applyBorder="1"/>
    <xf numFmtId="164" fontId="7" fillId="0" borderId="2" xfId="0" applyNumberFormat="1" applyFont="1" applyFill="1" applyBorder="1"/>
    <xf numFmtId="165" fontId="8" fillId="0" borderId="2" xfId="0" applyNumberFormat="1" applyFont="1" applyFill="1" applyBorder="1"/>
    <xf numFmtId="164" fontId="49" fillId="0" borderId="2" xfId="0" applyNumberFormat="1" applyFont="1" applyFill="1" applyBorder="1" applyAlignment="1">
      <alignment wrapText="1"/>
    </xf>
    <xf numFmtId="165" fontId="7" fillId="0" borderId="2" xfId="0" applyNumberFormat="1" applyFont="1" applyBorder="1"/>
    <xf numFmtId="164" fontId="9" fillId="0" borderId="2" xfId="0" applyNumberFormat="1" applyFont="1" applyFill="1" applyBorder="1" applyAlignment="1">
      <alignment wrapText="1"/>
    </xf>
    <xf numFmtId="164" fontId="23" fillId="0" borderId="2" xfId="0" applyNumberFormat="1" applyFont="1" applyFill="1" applyBorder="1"/>
    <xf numFmtId="166" fontId="5" fillId="0" borderId="2" xfId="0" applyNumberFormat="1" applyFont="1" applyBorder="1"/>
    <xf numFmtId="164" fontId="0" fillId="0" borderId="2" xfId="0" applyNumberFormat="1" applyFill="1" applyBorder="1"/>
    <xf numFmtId="0" fontId="3" fillId="0" borderId="0" xfId="0" applyFont="1"/>
    <xf numFmtId="0" fontId="1" fillId="0" borderId="11" xfId="0" applyFont="1" applyBorder="1"/>
    <xf numFmtId="164" fontId="1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2" borderId="0" xfId="0" applyFont="1" applyFill="1" applyAlignment="1">
      <alignment horizontal="center"/>
    </xf>
    <xf numFmtId="166" fontId="27" fillId="0" borderId="6" xfId="0" applyNumberFormat="1" applyFont="1" applyBorder="1" applyAlignment="1">
      <alignment horizontal="center"/>
    </xf>
    <xf numFmtId="166" fontId="27" fillId="0" borderId="7" xfId="0" applyNumberFormat="1" applyFont="1" applyBorder="1" applyAlignment="1">
      <alignment horizontal="center"/>
    </xf>
    <xf numFmtId="165" fontId="41" fillId="0" borderId="12" xfId="0" applyNumberFormat="1" applyFont="1" applyBorder="1" applyAlignment="1">
      <alignment horizontal="center"/>
    </xf>
    <xf numFmtId="165" fontId="41" fillId="0" borderId="13" xfId="0" applyNumberFormat="1" applyFont="1" applyBorder="1" applyAlignment="1">
      <alignment horizontal="center"/>
    </xf>
    <xf numFmtId="165" fontId="41" fillId="0" borderId="14" xfId="0" applyNumberFormat="1" applyFont="1" applyBorder="1" applyAlignment="1">
      <alignment horizontal="center"/>
    </xf>
    <xf numFmtId="165" fontId="41" fillId="0" borderId="15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44" fontId="3" fillId="0" borderId="26" xfId="1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3" fillId="0" borderId="27" xfId="1" applyFont="1" applyBorder="1" applyAlignment="1">
      <alignment horizontal="center"/>
    </xf>
    <xf numFmtId="44" fontId="3" fillId="0" borderId="28" xfId="1" applyFont="1" applyBorder="1" applyAlignment="1">
      <alignment horizontal="center"/>
    </xf>
    <xf numFmtId="44" fontId="3" fillId="0" borderId="29" xfId="1" applyFont="1" applyBorder="1" applyAlignment="1">
      <alignment horizontal="center"/>
    </xf>
    <xf numFmtId="44" fontId="3" fillId="0" borderId="30" xfId="1" applyFont="1" applyBorder="1" applyAlignment="1">
      <alignment horizontal="center"/>
    </xf>
    <xf numFmtId="44" fontId="40" fillId="0" borderId="20" xfId="1" applyFont="1" applyBorder="1" applyAlignment="1">
      <alignment horizontal="center"/>
    </xf>
    <xf numFmtId="44" fontId="40" fillId="0" borderId="0" xfId="1" applyFont="1" applyBorder="1" applyAlignment="1">
      <alignment horizontal="center"/>
    </xf>
    <xf numFmtId="166" fontId="27" fillId="0" borderId="6" xfId="0" applyNumberFormat="1" applyFont="1" applyFill="1" applyBorder="1" applyAlignment="1">
      <alignment horizontal="center"/>
    </xf>
    <xf numFmtId="166" fontId="27" fillId="0" borderId="7" xfId="0" applyNumberFormat="1" applyFont="1" applyFill="1" applyBorder="1" applyAlignment="1">
      <alignment horizontal="center"/>
    </xf>
    <xf numFmtId="4" fontId="27" fillId="0" borderId="3" xfId="0" applyNumberFormat="1" applyFont="1" applyFill="1" applyBorder="1" applyAlignment="1">
      <alignment horizontal="center"/>
    </xf>
    <xf numFmtId="4" fontId="27" fillId="0" borderId="10" xfId="0" applyNumberFormat="1" applyFont="1" applyFill="1" applyBorder="1" applyAlignment="1">
      <alignment horizontal="center"/>
    </xf>
    <xf numFmtId="4" fontId="27" fillId="0" borderId="11" xfId="0" applyNumberFormat="1" applyFont="1" applyFill="1" applyBorder="1" applyAlignment="1">
      <alignment horizontal="center"/>
    </xf>
    <xf numFmtId="4" fontId="27" fillId="0" borderId="7" xfId="0" applyNumberFormat="1" applyFont="1" applyFill="1" applyBorder="1" applyAlignment="1">
      <alignment horizontal="center"/>
    </xf>
    <xf numFmtId="166" fontId="27" fillId="0" borderId="23" xfId="1" applyNumberFormat="1" applyFont="1" applyBorder="1" applyAlignment="1">
      <alignment horizontal="center"/>
    </xf>
    <xf numFmtId="44" fontId="27" fillId="0" borderId="24" xfId="1" applyFont="1" applyBorder="1" applyAlignment="1">
      <alignment horizontal="center"/>
    </xf>
    <xf numFmtId="44" fontId="27" fillId="0" borderId="25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99"/>
      <color rgb="FFFF66CC"/>
      <color rgb="FF1821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1128711</xdr:colOff>
      <xdr:row>231</xdr:row>
      <xdr:rowOff>457203</xdr:rowOff>
    </xdr:from>
    <xdr:to>
      <xdr:col>6</xdr:col>
      <xdr:colOff>1181098</xdr:colOff>
      <xdr:row>234</xdr:row>
      <xdr:rowOff>109540</xdr:rowOff>
    </xdr:to>
    <xdr:sp macro="" textlink="">
      <xdr:nvSpPr>
        <xdr:cNvPr id="2" name="1 Cerrar llave"/>
        <xdr:cNvSpPr/>
      </xdr:nvSpPr>
      <xdr:spPr>
        <a:xfrm rot="5400000">
          <a:off x="5967411" y="43453053"/>
          <a:ext cx="528637" cy="2719387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1128711</xdr:colOff>
      <xdr:row>231</xdr:row>
      <xdr:rowOff>457203</xdr:rowOff>
    </xdr:from>
    <xdr:to>
      <xdr:col>6</xdr:col>
      <xdr:colOff>1181098</xdr:colOff>
      <xdr:row>234</xdr:row>
      <xdr:rowOff>109540</xdr:rowOff>
    </xdr:to>
    <xdr:sp macro="" textlink="">
      <xdr:nvSpPr>
        <xdr:cNvPr id="2" name="1 Cerrar llave"/>
        <xdr:cNvSpPr/>
      </xdr:nvSpPr>
      <xdr:spPr>
        <a:xfrm rot="5400000">
          <a:off x="4919661" y="50187228"/>
          <a:ext cx="490537" cy="2624137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73" workbookViewId="0">
      <selection activeCell="F90" sqref="F90"/>
    </sheetView>
  </sheetViews>
  <sheetFormatPr baseColWidth="10" defaultRowHeight="15" x14ac:dyDescent="0.25"/>
  <cols>
    <col min="1" max="2" width="11.42578125" style="146"/>
    <col min="3" max="3" width="4.5703125" customWidth="1"/>
    <col min="4" max="4" width="11.140625" customWidth="1"/>
    <col min="5" max="5" width="13.7109375" bestFit="1" customWidth="1"/>
    <col min="6" max="6" width="26.42578125" customWidth="1"/>
    <col min="7" max="7" width="14.7109375" customWidth="1"/>
    <col min="8" max="8" width="19.7109375" customWidth="1"/>
    <col min="10" max="10" width="15.140625" style="183" bestFit="1" customWidth="1"/>
    <col min="11" max="11" width="4.28515625" customWidth="1"/>
    <col min="12" max="12" width="14.140625" style="183" bestFit="1" customWidth="1"/>
    <col min="13" max="13" width="4.42578125" customWidth="1"/>
    <col min="14" max="14" width="15.140625" style="183" bestFit="1" customWidth="1"/>
    <col min="15" max="15" width="3.85546875" customWidth="1"/>
    <col min="16" max="16" width="14.140625" style="183" bestFit="1" customWidth="1"/>
    <col min="17" max="17" width="3.7109375" customWidth="1"/>
    <col min="18" max="18" width="14.140625" style="183" bestFit="1" customWidth="1"/>
  </cols>
  <sheetData>
    <row r="1" spans="1:18" ht="28.5" x14ac:dyDescent="0.45">
      <c r="A1" s="77"/>
      <c r="B1" s="259" t="s">
        <v>0</v>
      </c>
      <c r="C1" s="259"/>
      <c r="D1" s="259"/>
      <c r="E1" s="259"/>
      <c r="F1" s="259"/>
    </row>
    <row r="2" spans="1:18" ht="15" customHeight="1" thickBot="1" x14ac:dyDescent="0.5">
      <c r="A2" s="158"/>
      <c r="B2" s="2"/>
      <c r="C2" s="2"/>
      <c r="D2" s="2"/>
      <c r="E2" s="2"/>
      <c r="F2" s="3"/>
      <c r="G2" s="4"/>
      <c r="H2" s="4"/>
      <c r="I2" s="4"/>
    </row>
    <row r="3" spans="1:18" ht="26.25" customHeight="1" thickTop="1" thickBot="1" x14ac:dyDescent="0.3">
      <c r="A3" s="161" t="s">
        <v>1</v>
      </c>
      <c r="B3" s="162" t="s">
        <v>2</v>
      </c>
      <c r="C3" s="162"/>
      <c r="D3" s="162"/>
      <c r="E3" s="162" t="s">
        <v>3</v>
      </c>
      <c r="F3" s="163" t="s">
        <v>4</v>
      </c>
      <c r="G3" s="164" t="s">
        <v>454</v>
      </c>
      <c r="H3" s="162" t="s">
        <v>455</v>
      </c>
      <c r="I3" s="4"/>
    </row>
    <row r="4" spans="1:18" ht="15.75" thickTop="1" x14ac:dyDescent="0.25">
      <c r="A4" s="77"/>
      <c r="F4" s="5"/>
      <c r="G4" s="6">
        <v>0</v>
      </c>
    </row>
    <row r="5" spans="1:18" ht="45" customHeight="1" x14ac:dyDescent="0.25">
      <c r="A5" s="159">
        <v>41641</v>
      </c>
      <c r="B5" s="154">
        <v>141</v>
      </c>
      <c r="C5" s="8" t="s">
        <v>5</v>
      </c>
      <c r="D5" s="9" t="s">
        <v>6</v>
      </c>
      <c r="E5" s="10">
        <v>522223.62</v>
      </c>
      <c r="F5" s="91" t="s">
        <v>480</v>
      </c>
      <c r="G5" s="90">
        <f>190526.16+256215+62958.25+12524.21</f>
        <v>522223.62000000005</v>
      </c>
      <c r="H5" s="198">
        <f>E5-G5</f>
        <v>0</v>
      </c>
      <c r="J5" s="183">
        <v>300000</v>
      </c>
      <c r="L5" s="183">
        <v>19000</v>
      </c>
      <c r="N5" s="183">
        <v>200000</v>
      </c>
      <c r="P5" s="183">
        <v>173020.51</v>
      </c>
      <c r="R5" s="183">
        <v>140000</v>
      </c>
    </row>
    <row r="6" spans="1:18" x14ac:dyDescent="0.25">
      <c r="A6" s="53">
        <v>41642</v>
      </c>
      <c r="B6" s="155">
        <v>230</v>
      </c>
      <c r="C6" s="8" t="s">
        <v>5</v>
      </c>
      <c r="D6" s="13" t="s">
        <v>6</v>
      </c>
      <c r="E6" s="14">
        <v>31303</v>
      </c>
      <c r="F6" s="15">
        <v>41684</v>
      </c>
      <c r="G6" s="16">
        <v>31303</v>
      </c>
      <c r="H6" s="75">
        <f t="shared" ref="H6:H69" si="0">E6-G6</f>
        <v>0</v>
      </c>
      <c r="J6" s="183">
        <v>149624</v>
      </c>
      <c r="L6" s="183">
        <v>75041.710000000006</v>
      </c>
      <c r="N6" s="183">
        <v>347085</v>
      </c>
      <c r="P6" s="183">
        <v>45220.58</v>
      </c>
      <c r="R6" s="183">
        <v>74000</v>
      </c>
    </row>
    <row r="7" spans="1:18" x14ac:dyDescent="0.25">
      <c r="A7" s="53">
        <v>41642</v>
      </c>
      <c r="B7" s="155">
        <v>231</v>
      </c>
      <c r="C7" s="8" t="s">
        <v>5</v>
      </c>
      <c r="D7" s="13" t="s">
        <v>6</v>
      </c>
      <c r="E7" s="14">
        <v>31303</v>
      </c>
      <c r="F7" s="15">
        <v>41684</v>
      </c>
      <c r="G7" s="16">
        <v>31303</v>
      </c>
      <c r="H7" s="75">
        <f t="shared" si="0"/>
        <v>0</v>
      </c>
      <c r="J7" s="183">
        <v>300000</v>
      </c>
      <c r="L7" s="183">
        <v>140543</v>
      </c>
      <c r="N7" s="183">
        <v>21770</v>
      </c>
      <c r="P7" s="183">
        <v>26809.89</v>
      </c>
      <c r="R7" s="183">
        <v>180140</v>
      </c>
    </row>
    <row r="8" spans="1:18" ht="23.25" x14ac:dyDescent="0.25">
      <c r="A8" s="53">
        <v>41642</v>
      </c>
      <c r="B8" s="155">
        <v>236</v>
      </c>
      <c r="C8" s="8" t="s">
        <v>5</v>
      </c>
      <c r="D8" s="13" t="s">
        <v>6</v>
      </c>
      <c r="E8" s="14">
        <v>298073</v>
      </c>
      <c r="F8" s="92" t="s">
        <v>481</v>
      </c>
      <c r="G8" s="88">
        <f>78832.65+165443.14+53797.21</f>
        <v>298073</v>
      </c>
      <c r="H8" s="198">
        <f t="shared" si="0"/>
        <v>0</v>
      </c>
      <c r="J8" s="183">
        <v>143430.5</v>
      </c>
      <c r="L8" s="183">
        <v>200000</v>
      </c>
      <c r="N8" s="183">
        <v>189500</v>
      </c>
      <c r="P8" s="183">
        <v>335120</v>
      </c>
      <c r="R8" s="183">
        <v>123000</v>
      </c>
    </row>
    <row r="9" spans="1:18" x14ac:dyDescent="0.25">
      <c r="A9" s="53">
        <v>41642</v>
      </c>
      <c r="B9" s="155">
        <v>238</v>
      </c>
      <c r="C9" s="8" t="s">
        <v>5</v>
      </c>
      <c r="D9" s="13" t="s">
        <v>6</v>
      </c>
      <c r="E9" s="14">
        <v>147128</v>
      </c>
      <c r="F9" s="15">
        <v>41684</v>
      </c>
      <c r="G9" s="16">
        <v>147128</v>
      </c>
      <c r="H9" s="75">
        <f t="shared" si="0"/>
        <v>0</v>
      </c>
      <c r="J9" s="183">
        <v>270000</v>
      </c>
      <c r="L9" s="183">
        <v>97040.17</v>
      </c>
      <c r="N9" s="183">
        <v>305650</v>
      </c>
      <c r="P9" s="183">
        <v>148068</v>
      </c>
      <c r="R9" s="183">
        <v>38170</v>
      </c>
    </row>
    <row r="10" spans="1:18" x14ac:dyDescent="0.25">
      <c r="A10" s="53">
        <v>41645</v>
      </c>
      <c r="B10" s="155">
        <v>457</v>
      </c>
      <c r="C10" s="12" t="s">
        <v>5</v>
      </c>
      <c r="D10" s="13" t="s">
        <v>6</v>
      </c>
      <c r="E10" s="14">
        <v>16094.5</v>
      </c>
      <c r="F10" s="17">
        <v>41646</v>
      </c>
      <c r="G10" s="14">
        <v>16094.5</v>
      </c>
      <c r="H10" s="75">
        <f t="shared" si="0"/>
        <v>0</v>
      </c>
      <c r="J10" s="183">
        <v>177470.6</v>
      </c>
      <c r="L10" s="183">
        <v>125000</v>
      </c>
      <c r="N10" s="183">
        <v>298900</v>
      </c>
      <c r="P10" s="183">
        <v>37324.400000000001</v>
      </c>
      <c r="R10" s="183">
        <v>120500</v>
      </c>
    </row>
    <row r="11" spans="1:18" x14ac:dyDescent="0.25">
      <c r="A11" s="53">
        <v>41647</v>
      </c>
      <c r="B11" s="155">
        <v>649</v>
      </c>
      <c r="C11" s="12" t="s">
        <v>5</v>
      </c>
      <c r="D11" s="13" t="s">
        <v>6</v>
      </c>
      <c r="E11" s="14">
        <v>22075</v>
      </c>
      <c r="F11" s="15">
        <v>41684</v>
      </c>
      <c r="G11" s="16">
        <v>22075</v>
      </c>
      <c r="H11" s="75">
        <f t="shared" si="0"/>
        <v>0</v>
      </c>
      <c r="J11" s="183">
        <v>200000</v>
      </c>
      <c r="L11" s="183">
        <v>122160</v>
      </c>
      <c r="N11" s="183">
        <v>40600</v>
      </c>
      <c r="P11" s="183">
        <v>139678.6</v>
      </c>
      <c r="R11" s="183">
        <v>130000</v>
      </c>
    </row>
    <row r="12" spans="1:18" ht="23.25" x14ac:dyDescent="0.25">
      <c r="A12" s="53">
        <v>41649</v>
      </c>
      <c r="B12" s="155">
        <v>736</v>
      </c>
      <c r="C12" s="12" t="s">
        <v>5</v>
      </c>
      <c r="D12" s="13" t="s">
        <v>6</v>
      </c>
      <c r="E12" s="14">
        <v>486522.3</v>
      </c>
      <c r="F12" s="92" t="s">
        <v>482</v>
      </c>
      <c r="G12" s="88">
        <f>138186.79+342000+6335.51</f>
        <v>486522.30000000005</v>
      </c>
      <c r="H12" s="198">
        <f t="shared" si="0"/>
        <v>0</v>
      </c>
      <c r="J12" s="183">
        <v>105160</v>
      </c>
      <c r="L12" s="183">
        <v>200000</v>
      </c>
      <c r="N12" s="183">
        <v>200000</v>
      </c>
      <c r="P12" s="183">
        <v>49039</v>
      </c>
      <c r="R12" s="183">
        <v>68510</v>
      </c>
    </row>
    <row r="13" spans="1:18" x14ac:dyDescent="0.25">
      <c r="A13" s="53">
        <v>41650</v>
      </c>
      <c r="B13" s="155">
        <v>897</v>
      </c>
      <c r="C13" s="12" t="s">
        <v>5</v>
      </c>
      <c r="D13" s="13" t="s">
        <v>6</v>
      </c>
      <c r="E13" s="14">
        <v>31983.5</v>
      </c>
      <c r="F13" s="18">
        <v>41684</v>
      </c>
      <c r="G13" s="16">
        <v>31983.5</v>
      </c>
      <c r="H13" s="75">
        <f t="shared" si="0"/>
        <v>0</v>
      </c>
      <c r="J13" s="183">
        <v>160758.35</v>
      </c>
      <c r="L13" s="183">
        <v>36200</v>
      </c>
      <c r="N13" s="183">
        <v>43300</v>
      </c>
      <c r="P13" s="183">
        <v>345450</v>
      </c>
      <c r="R13" s="183">
        <v>290090</v>
      </c>
    </row>
    <row r="14" spans="1:18" ht="45.75" x14ac:dyDescent="0.25">
      <c r="A14" s="53">
        <v>41655</v>
      </c>
      <c r="B14" s="155">
        <v>233</v>
      </c>
      <c r="C14" s="12" t="s">
        <v>7</v>
      </c>
      <c r="D14" s="13" t="s">
        <v>6</v>
      </c>
      <c r="E14" s="14">
        <v>497479.58</v>
      </c>
      <c r="F14" s="91" t="s">
        <v>483</v>
      </c>
      <c r="G14" s="88">
        <f>2664.49+56994.5+221500+120452.5+1833.01+94035.08</f>
        <v>497479.58</v>
      </c>
      <c r="H14" s="198">
        <f t="shared" si="0"/>
        <v>0</v>
      </c>
      <c r="J14" s="183">
        <v>271260</v>
      </c>
      <c r="L14" s="183">
        <v>176300</v>
      </c>
      <c r="N14" s="183">
        <v>293150</v>
      </c>
      <c r="P14" s="183">
        <v>6921.5</v>
      </c>
      <c r="R14" s="183">
        <v>185920</v>
      </c>
    </row>
    <row r="15" spans="1:18" x14ac:dyDescent="0.25">
      <c r="A15" s="53">
        <v>41655</v>
      </c>
      <c r="B15" s="155">
        <v>239</v>
      </c>
      <c r="C15" s="12" t="s">
        <v>7</v>
      </c>
      <c r="D15" s="13" t="s">
        <v>6</v>
      </c>
      <c r="E15" s="14">
        <v>31983.5</v>
      </c>
      <c r="F15" s="18">
        <v>41684</v>
      </c>
      <c r="G15" s="16">
        <v>31983.5</v>
      </c>
      <c r="H15" s="75">
        <f t="shared" si="0"/>
        <v>0</v>
      </c>
      <c r="J15" s="183">
        <v>96148.5</v>
      </c>
      <c r="L15" s="183">
        <v>47379.34</v>
      </c>
      <c r="N15" s="183">
        <v>371490</v>
      </c>
      <c r="P15" s="183">
        <v>26000</v>
      </c>
      <c r="R15" s="183">
        <v>138500</v>
      </c>
    </row>
    <row r="16" spans="1:18" x14ac:dyDescent="0.25">
      <c r="A16" s="53">
        <v>41662</v>
      </c>
      <c r="B16" s="155">
        <v>814</v>
      </c>
      <c r="C16" s="12" t="s">
        <v>7</v>
      </c>
      <c r="D16" s="13" t="s">
        <v>6</v>
      </c>
      <c r="E16" s="14">
        <v>31983.5</v>
      </c>
      <c r="F16" s="87">
        <v>41670</v>
      </c>
      <c r="G16" s="88">
        <v>31983.5</v>
      </c>
      <c r="H16" s="198">
        <f t="shared" si="0"/>
        <v>0</v>
      </c>
      <c r="J16" s="183">
        <v>100000</v>
      </c>
      <c r="L16" s="183">
        <v>307670.65999999997</v>
      </c>
      <c r="N16" s="183">
        <v>147600</v>
      </c>
      <c r="P16" s="183">
        <v>3509</v>
      </c>
      <c r="R16" s="183">
        <v>78530</v>
      </c>
    </row>
    <row r="17" spans="1:18" ht="23.25" x14ac:dyDescent="0.25">
      <c r="A17" s="53">
        <v>41664</v>
      </c>
      <c r="B17" s="155">
        <v>998</v>
      </c>
      <c r="C17" s="12" t="s">
        <v>7</v>
      </c>
      <c r="D17" s="13" t="s">
        <v>6</v>
      </c>
      <c r="E17" s="14">
        <v>537507.4</v>
      </c>
      <c r="F17" s="91" t="s">
        <v>484</v>
      </c>
      <c r="G17" s="88">
        <f>189988.82+291750+55768.58</f>
        <v>537507.4</v>
      </c>
      <c r="H17" s="198">
        <f t="shared" si="0"/>
        <v>0</v>
      </c>
      <c r="J17" s="183">
        <v>30832.13</v>
      </c>
      <c r="L17" s="183">
        <v>113390</v>
      </c>
      <c r="N17" s="183">
        <v>346810</v>
      </c>
      <c r="P17" s="183">
        <v>3786</v>
      </c>
      <c r="R17" s="183">
        <v>165000</v>
      </c>
    </row>
    <row r="18" spans="1:18" ht="45.75" x14ac:dyDescent="0.25">
      <c r="A18" s="53">
        <v>41669</v>
      </c>
      <c r="B18" s="155">
        <v>337</v>
      </c>
      <c r="C18" s="12" t="s">
        <v>8</v>
      </c>
      <c r="D18" s="13" t="s">
        <v>6</v>
      </c>
      <c r="E18" s="14">
        <v>541203.85</v>
      </c>
      <c r="F18" s="91" t="s">
        <v>485</v>
      </c>
      <c r="G18" s="88">
        <f>136251.42+229990+1177.14+159400+14385.29</f>
        <v>541203.85000000009</v>
      </c>
      <c r="H18" s="198">
        <f t="shared" si="0"/>
        <v>0</v>
      </c>
      <c r="J18" s="183">
        <v>390830</v>
      </c>
      <c r="L18" s="183">
        <v>162058.14000000001</v>
      </c>
      <c r="N18" s="183">
        <v>117500</v>
      </c>
      <c r="P18" s="183">
        <v>12939.5</v>
      </c>
      <c r="R18" s="183">
        <v>101000</v>
      </c>
    </row>
    <row r="19" spans="1:18" x14ac:dyDescent="0.25">
      <c r="A19" s="160">
        <v>41672</v>
      </c>
      <c r="B19" s="156">
        <v>578</v>
      </c>
      <c r="C19" s="19" t="s">
        <v>8</v>
      </c>
      <c r="D19" s="20" t="s">
        <v>6</v>
      </c>
      <c r="E19" s="21">
        <v>12793.4</v>
      </c>
      <c r="F19" s="166">
        <v>41687</v>
      </c>
      <c r="G19" s="167">
        <v>12793.4</v>
      </c>
      <c r="H19" s="198">
        <f t="shared" si="0"/>
        <v>0</v>
      </c>
      <c r="J19" s="183">
        <v>163260.54</v>
      </c>
      <c r="L19" s="183">
        <v>352830</v>
      </c>
      <c r="N19" s="183">
        <v>262400</v>
      </c>
      <c r="P19" s="183">
        <v>58800</v>
      </c>
      <c r="R19" s="183">
        <v>43770</v>
      </c>
    </row>
    <row r="20" spans="1:18" x14ac:dyDescent="0.25">
      <c r="A20" s="160">
        <v>41674</v>
      </c>
      <c r="B20" s="156">
        <v>792</v>
      </c>
      <c r="C20" s="19" t="s">
        <v>8</v>
      </c>
      <c r="D20" s="20" t="s">
        <v>6</v>
      </c>
      <c r="E20" s="21">
        <v>31984</v>
      </c>
      <c r="F20" s="166">
        <v>41687</v>
      </c>
      <c r="G20" s="167">
        <v>31984</v>
      </c>
      <c r="H20" s="198">
        <f t="shared" si="0"/>
        <v>0</v>
      </c>
      <c r="J20" s="183">
        <v>333410</v>
      </c>
      <c r="L20" s="183">
        <v>48150</v>
      </c>
      <c r="N20" s="183">
        <v>337000</v>
      </c>
      <c r="P20" s="183">
        <v>51144</v>
      </c>
      <c r="R20" s="183">
        <v>289650</v>
      </c>
    </row>
    <row r="21" spans="1:18" x14ac:dyDescent="0.25">
      <c r="A21" s="160">
        <v>41676</v>
      </c>
      <c r="B21" s="156">
        <v>891</v>
      </c>
      <c r="C21" s="19" t="s">
        <v>8</v>
      </c>
      <c r="D21" s="20" t="s">
        <v>6</v>
      </c>
      <c r="E21" s="21">
        <v>2505.5</v>
      </c>
      <c r="F21" s="168"/>
      <c r="G21" s="169"/>
      <c r="H21" s="144">
        <f t="shared" si="0"/>
        <v>2505.5</v>
      </c>
      <c r="J21" s="183">
        <v>14310</v>
      </c>
      <c r="L21" s="183">
        <v>1569541.86</v>
      </c>
      <c r="N21" s="183">
        <v>300000</v>
      </c>
      <c r="P21" s="183">
        <v>43273</v>
      </c>
      <c r="R21" s="183">
        <v>125360</v>
      </c>
    </row>
    <row r="22" spans="1:18" ht="23.25" x14ac:dyDescent="0.25">
      <c r="A22" s="160">
        <v>41676</v>
      </c>
      <c r="B22" s="156">
        <v>907</v>
      </c>
      <c r="C22" s="19" t="s">
        <v>8</v>
      </c>
      <c r="D22" s="20" t="s">
        <v>6</v>
      </c>
      <c r="E22" s="21">
        <v>562862.22</v>
      </c>
      <c r="F22" s="170" t="s">
        <v>486</v>
      </c>
      <c r="G22" s="167">
        <f>265687.31+297174.91</f>
        <v>562862.22</v>
      </c>
      <c r="H22" s="198">
        <f t="shared" si="0"/>
        <v>0</v>
      </c>
      <c r="J22" s="183">
        <v>107735</v>
      </c>
      <c r="L22" s="183">
        <v>8625.4500000000007</v>
      </c>
      <c r="N22" s="183">
        <v>29598</v>
      </c>
      <c r="P22" s="183">
        <v>319630</v>
      </c>
      <c r="R22" s="183">
        <v>109500</v>
      </c>
    </row>
    <row r="23" spans="1:18" x14ac:dyDescent="0.25">
      <c r="A23" s="160">
        <v>41676</v>
      </c>
      <c r="B23" s="156">
        <v>912</v>
      </c>
      <c r="C23" s="19" t="s">
        <v>8</v>
      </c>
      <c r="D23" s="20" t="s">
        <v>6</v>
      </c>
      <c r="E23" s="21">
        <v>24430.5</v>
      </c>
      <c r="F23" s="22">
        <v>41677</v>
      </c>
      <c r="G23" s="23">
        <v>24430.5</v>
      </c>
      <c r="H23" s="75">
        <f t="shared" si="0"/>
        <v>0</v>
      </c>
      <c r="J23" s="183">
        <v>338033</v>
      </c>
      <c r="L23" s="183">
        <v>200000</v>
      </c>
      <c r="N23" s="183">
        <v>34100</v>
      </c>
      <c r="P23" s="183">
        <v>42039</v>
      </c>
      <c r="R23" s="183">
        <v>106070</v>
      </c>
    </row>
    <row r="24" spans="1:18" x14ac:dyDescent="0.25">
      <c r="A24" s="160">
        <v>41677</v>
      </c>
      <c r="B24" s="156">
        <v>989</v>
      </c>
      <c r="C24" s="19" t="s">
        <v>8</v>
      </c>
      <c r="D24" s="20" t="s">
        <v>6</v>
      </c>
      <c r="E24" s="21">
        <v>18912</v>
      </c>
      <c r="F24" s="22">
        <v>41677</v>
      </c>
      <c r="G24" s="23">
        <v>18912</v>
      </c>
      <c r="H24" s="75">
        <f t="shared" si="0"/>
        <v>0</v>
      </c>
      <c r="J24" s="183">
        <v>15210.88</v>
      </c>
      <c r="L24" s="183">
        <v>150000</v>
      </c>
      <c r="N24" s="183">
        <v>18514.5</v>
      </c>
      <c r="P24" s="183">
        <v>27977</v>
      </c>
      <c r="R24" s="183">
        <v>151000</v>
      </c>
    </row>
    <row r="25" spans="1:18" x14ac:dyDescent="0.25">
      <c r="A25" s="160">
        <v>41681</v>
      </c>
      <c r="B25" s="156">
        <v>306</v>
      </c>
      <c r="C25" s="19" t="s">
        <v>9</v>
      </c>
      <c r="D25" s="20" t="s">
        <v>6</v>
      </c>
      <c r="E25" s="21">
        <v>4400</v>
      </c>
      <c r="F25" s="22">
        <v>41682</v>
      </c>
      <c r="G25" s="23">
        <v>4400</v>
      </c>
      <c r="H25" s="75">
        <f t="shared" si="0"/>
        <v>0</v>
      </c>
      <c r="J25" s="183">
        <v>121969.5</v>
      </c>
      <c r="L25" s="183">
        <v>208111.34</v>
      </c>
      <c r="N25" s="183">
        <v>315210</v>
      </c>
      <c r="P25" s="183">
        <v>301213</v>
      </c>
      <c r="R25" s="183">
        <v>49410</v>
      </c>
    </row>
    <row r="26" spans="1:18" ht="45.75" x14ac:dyDescent="0.25">
      <c r="A26" s="160">
        <v>41684</v>
      </c>
      <c r="B26" s="156">
        <v>438</v>
      </c>
      <c r="C26" s="19" t="s">
        <v>9</v>
      </c>
      <c r="D26" s="20" t="s">
        <v>6</v>
      </c>
      <c r="E26" s="24">
        <v>567110.06000000006</v>
      </c>
      <c r="F26" s="170" t="s">
        <v>487</v>
      </c>
      <c r="G26" s="167">
        <f>105835.09+40821.02+173020.51+45220.58+26809.89+175402.97</f>
        <v>567110.06000000006</v>
      </c>
      <c r="H26" s="198">
        <f t="shared" si="0"/>
        <v>0</v>
      </c>
      <c r="J26" s="183">
        <v>301550</v>
      </c>
      <c r="L26" s="183">
        <v>367514.55</v>
      </c>
      <c r="N26" s="183">
        <v>44398.5</v>
      </c>
      <c r="P26" s="183">
        <v>268750</v>
      </c>
      <c r="R26" s="183">
        <v>28800</v>
      </c>
    </row>
    <row r="27" spans="1:18" x14ac:dyDescent="0.25">
      <c r="A27" s="160">
        <v>41685</v>
      </c>
      <c r="B27" s="156">
        <v>543</v>
      </c>
      <c r="C27" s="19" t="s">
        <v>9</v>
      </c>
      <c r="D27" s="20" t="s">
        <v>6</v>
      </c>
      <c r="E27" s="24">
        <v>50383.5</v>
      </c>
      <c r="F27" s="166">
        <v>41697</v>
      </c>
      <c r="G27" s="167">
        <v>50383.5</v>
      </c>
      <c r="H27" s="198">
        <f t="shared" si="0"/>
        <v>0</v>
      </c>
      <c r="J27" s="183">
        <v>182438</v>
      </c>
      <c r="L27" s="183">
        <v>124228.66</v>
      </c>
      <c r="N27" s="183">
        <v>136882.5</v>
      </c>
      <c r="P27" s="183">
        <v>364410</v>
      </c>
      <c r="R27" s="183">
        <v>14820</v>
      </c>
    </row>
    <row r="28" spans="1:18" x14ac:dyDescent="0.25">
      <c r="A28" s="160">
        <v>41685</v>
      </c>
      <c r="B28" s="156">
        <v>613</v>
      </c>
      <c r="C28" s="19" t="s">
        <v>9</v>
      </c>
      <c r="D28" s="20" t="s">
        <v>6</v>
      </c>
      <c r="E28" s="24">
        <v>14086.5</v>
      </c>
      <c r="F28" s="22">
        <v>41685</v>
      </c>
      <c r="G28" s="23">
        <v>14086.5</v>
      </c>
      <c r="H28" s="75">
        <f t="shared" si="0"/>
        <v>0</v>
      </c>
      <c r="J28" s="183">
        <v>128248</v>
      </c>
      <c r="L28" s="183">
        <v>104496.39</v>
      </c>
      <c r="N28" s="183">
        <v>255398.33</v>
      </c>
      <c r="P28" s="183">
        <v>323980</v>
      </c>
      <c r="R28" s="183">
        <v>10880</v>
      </c>
    </row>
    <row r="29" spans="1:18" x14ac:dyDescent="0.25">
      <c r="A29" s="160">
        <v>41687</v>
      </c>
      <c r="B29" s="156">
        <v>677</v>
      </c>
      <c r="C29" s="19" t="s">
        <v>9</v>
      </c>
      <c r="D29" s="20" t="s">
        <v>6</v>
      </c>
      <c r="E29" s="24">
        <v>13958</v>
      </c>
      <c r="F29" s="22">
        <v>41687</v>
      </c>
      <c r="G29" s="23">
        <v>13958</v>
      </c>
      <c r="H29" s="75">
        <f t="shared" si="0"/>
        <v>0</v>
      </c>
      <c r="J29" s="183">
        <v>25860</v>
      </c>
      <c r="L29" s="183">
        <v>66756</v>
      </c>
      <c r="N29" s="183">
        <v>256215</v>
      </c>
      <c r="P29" s="183">
        <v>278900</v>
      </c>
      <c r="R29" s="183">
        <v>11875</v>
      </c>
    </row>
    <row r="30" spans="1:18" x14ac:dyDescent="0.25">
      <c r="A30" s="160">
        <v>41688</v>
      </c>
      <c r="B30" s="156">
        <v>818</v>
      </c>
      <c r="C30" s="19" t="s">
        <v>9</v>
      </c>
      <c r="D30" s="20" t="s">
        <v>6</v>
      </c>
      <c r="E30" s="24">
        <v>9552</v>
      </c>
      <c r="F30" s="180">
        <v>41697</v>
      </c>
      <c r="G30" s="167">
        <v>9552</v>
      </c>
      <c r="H30" s="198">
        <f t="shared" si="0"/>
        <v>0</v>
      </c>
      <c r="J30" s="183">
        <v>133650</v>
      </c>
      <c r="L30" s="183">
        <v>56955</v>
      </c>
      <c r="N30" s="183">
        <v>62958.25</v>
      </c>
      <c r="P30" s="183">
        <v>171100</v>
      </c>
      <c r="R30" s="183">
        <v>334907</v>
      </c>
    </row>
    <row r="31" spans="1:18" x14ac:dyDescent="0.25">
      <c r="A31" s="160">
        <v>41690</v>
      </c>
      <c r="B31" s="156">
        <v>921</v>
      </c>
      <c r="C31" s="19" t="s">
        <v>9</v>
      </c>
      <c r="D31" s="20" t="s">
        <v>6</v>
      </c>
      <c r="E31" s="24">
        <v>35257.5</v>
      </c>
      <c r="F31" s="22">
        <v>41690</v>
      </c>
      <c r="G31" s="23">
        <v>35257.5</v>
      </c>
      <c r="H31" s="75">
        <f t="shared" si="0"/>
        <v>0</v>
      </c>
      <c r="J31" s="183">
        <v>7500</v>
      </c>
      <c r="L31" s="183">
        <v>32851</v>
      </c>
      <c r="N31" s="183">
        <v>91356.86</v>
      </c>
      <c r="P31" s="183">
        <v>320990</v>
      </c>
      <c r="R31" s="183">
        <v>200000</v>
      </c>
    </row>
    <row r="32" spans="1:18" ht="57" x14ac:dyDescent="0.25">
      <c r="A32" s="160">
        <v>41690</v>
      </c>
      <c r="B32" s="156">
        <v>987</v>
      </c>
      <c r="C32" s="19" t="s">
        <v>9</v>
      </c>
      <c r="D32" s="20" t="s">
        <v>6</v>
      </c>
      <c r="E32" s="24">
        <v>576030.51</v>
      </c>
      <c r="F32" s="170" t="s">
        <v>488</v>
      </c>
      <c r="G32" s="167">
        <f>99781.53+148068+37324.4+139678.6+49039+102138.98</f>
        <v>576030.51</v>
      </c>
      <c r="H32" s="198">
        <f t="shared" si="0"/>
        <v>0</v>
      </c>
      <c r="J32" s="183">
        <v>90939.5</v>
      </c>
      <c r="L32" s="183">
        <v>233813.61</v>
      </c>
      <c r="N32" s="183">
        <v>165443.14000000001</v>
      </c>
      <c r="P32" s="183">
        <v>150000</v>
      </c>
      <c r="R32" s="183">
        <v>133420</v>
      </c>
    </row>
    <row r="33" spans="1:18" ht="34.5" x14ac:dyDescent="0.25">
      <c r="A33" s="158">
        <v>41699</v>
      </c>
      <c r="B33" s="25" t="s">
        <v>10</v>
      </c>
      <c r="C33" s="26" t="s">
        <v>11</v>
      </c>
      <c r="D33" s="8" t="s">
        <v>6</v>
      </c>
      <c r="E33" s="27">
        <v>579798.61</v>
      </c>
      <c r="F33" s="135" t="s">
        <v>489</v>
      </c>
      <c r="G33" s="171">
        <f>184335.32+345450+ 40216.5+9796.79</f>
        <v>579798.6100000001</v>
      </c>
      <c r="H33" s="198">
        <f t="shared" si="0"/>
        <v>0</v>
      </c>
      <c r="J33" s="183">
        <v>258321.5</v>
      </c>
      <c r="L33" s="183">
        <v>51250</v>
      </c>
      <c r="N33" s="183">
        <v>191984</v>
      </c>
      <c r="P33" s="183">
        <v>282090</v>
      </c>
      <c r="R33" s="183">
        <v>289723</v>
      </c>
    </row>
    <row r="34" spans="1:18" x14ac:dyDescent="0.25">
      <c r="A34" s="158">
        <v>41703</v>
      </c>
      <c r="B34" s="28" t="s">
        <v>12</v>
      </c>
      <c r="C34" s="29" t="s">
        <v>11</v>
      </c>
      <c r="D34" s="8" t="s">
        <v>6</v>
      </c>
      <c r="E34" s="27">
        <v>8500</v>
      </c>
      <c r="F34" s="7">
        <v>41704</v>
      </c>
      <c r="G34" s="49">
        <v>8500</v>
      </c>
      <c r="H34" s="75">
        <f t="shared" si="0"/>
        <v>0</v>
      </c>
      <c r="J34" s="183">
        <v>65920.5</v>
      </c>
      <c r="L34" s="183">
        <v>0</v>
      </c>
      <c r="N34" s="183">
        <v>342000</v>
      </c>
      <c r="P34" s="183">
        <v>220000</v>
      </c>
      <c r="R34" s="183">
        <v>288715</v>
      </c>
    </row>
    <row r="35" spans="1:18" ht="45.75" x14ac:dyDescent="0.25">
      <c r="A35" s="158">
        <v>41705</v>
      </c>
      <c r="B35" s="31" t="s">
        <v>13</v>
      </c>
      <c r="C35" s="32" t="s">
        <v>14</v>
      </c>
      <c r="D35" s="8" t="s">
        <v>6</v>
      </c>
      <c r="E35" s="27">
        <v>592245.89</v>
      </c>
      <c r="F35" s="135" t="s">
        <v>490</v>
      </c>
      <c r="G35" s="171">
        <f>3142.71+109944+43273+319630+70016+46240.18</f>
        <v>592245.89</v>
      </c>
      <c r="H35" s="198">
        <f t="shared" si="0"/>
        <v>0</v>
      </c>
      <c r="J35" s="183">
        <v>219066.25</v>
      </c>
      <c r="L35" s="183">
        <v>0</v>
      </c>
      <c r="N35" s="183">
        <v>9000</v>
      </c>
      <c r="P35" s="183">
        <v>362190</v>
      </c>
      <c r="R35" s="183">
        <v>295659</v>
      </c>
    </row>
    <row r="36" spans="1:18" ht="23.25" x14ac:dyDescent="0.25">
      <c r="A36" s="158">
        <v>41712</v>
      </c>
      <c r="B36" s="31" t="s">
        <v>15</v>
      </c>
      <c r="C36" s="32" t="s">
        <v>16</v>
      </c>
      <c r="D36" s="8" t="s">
        <v>6</v>
      </c>
      <c r="E36" s="27">
        <v>614194.69999999995</v>
      </c>
      <c r="F36" s="135" t="s">
        <v>491</v>
      </c>
      <c r="G36" s="171">
        <f>254972.82+268750+90471.88</f>
        <v>614194.69999999995</v>
      </c>
      <c r="H36" s="198">
        <f t="shared" si="0"/>
        <v>0</v>
      </c>
      <c r="J36" s="183">
        <v>433955</v>
      </c>
      <c r="L36" s="183">
        <v>0</v>
      </c>
      <c r="N36" s="183">
        <v>23621</v>
      </c>
      <c r="P36" s="183">
        <v>282070</v>
      </c>
      <c r="R36" s="183">
        <v>0</v>
      </c>
    </row>
    <row r="37" spans="1:18" x14ac:dyDescent="0.25">
      <c r="A37" s="158">
        <v>41717</v>
      </c>
      <c r="B37" s="33" t="s">
        <v>17</v>
      </c>
      <c r="C37" s="34" t="s">
        <v>18</v>
      </c>
      <c r="D37" s="8" t="s">
        <v>6</v>
      </c>
      <c r="E37" s="27">
        <v>8500</v>
      </c>
      <c r="F37" s="7">
        <v>41718</v>
      </c>
      <c r="G37" s="49">
        <v>8500</v>
      </c>
      <c r="H37" s="75">
        <f t="shared" si="0"/>
        <v>0</v>
      </c>
      <c r="J37" s="183">
        <v>111682.07</v>
      </c>
      <c r="L37" s="183">
        <v>0</v>
      </c>
      <c r="N37" s="183">
        <v>14000</v>
      </c>
      <c r="P37" s="183">
        <v>205600</v>
      </c>
      <c r="R37" s="183">
        <v>0</v>
      </c>
    </row>
    <row r="38" spans="1:18" x14ac:dyDescent="0.25">
      <c r="A38" s="158">
        <v>41718</v>
      </c>
      <c r="B38" s="28" t="s">
        <v>19</v>
      </c>
      <c r="C38" s="34" t="s">
        <v>18</v>
      </c>
      <c r="D38" s="8" t="s">
        <v>6</v>
      </c>
      <c r="E38" s="27">
        <v>33526.199999999997</v>
      </c>
      <c r="F38" s="130">
        <v>41727</v>
      </c>
      <c r="G38" s="171">
        <v>33526.199999999997</v>
      </c>
      <c r="H38" s="198">
        <f t="shared" si="0"/>
        <v>0</v>
      </c>
      <c r="J38" s="183">
        <v>131531.68</v>
      </c>
      <c r="L38" s="183">
        <v>0</v>
      </c>
      <c r="N38" s="183">
        <v>7003</v>
      </c>
      <c r="P38" s="183">
        <v>30100</v>
      </c>
      <c r="R38" s="183">
        <v>0</v>
      </c>
    </row>
    <row r="39" spans="1:18" x14ac:dyDescent="0.25">
      <c r="A39" s="158">
        <v>41719</v>
      </c>
      <c r="B39" s="28" t="s">
        <v>20</v>
      </c>
      <c r="C39" s="34" t="s">
        <v>18</v>
      </c>
      <c r="D39" s="8" t="s">
        <v>6</v>
      </c>
      <c r="E39" s="27">
        <v>82057</v>
      </c>
      <c r="F39" s="130">
        <v>41727</v>
      </c>
      <c r="G39" s="171">
        <v>82057</v>
      </c>
      <c r="H39" s="198">
        <f t="shared" si="0"/>
        <v>0</v>
      </c>
      <c r="J39" s="183">
        <v>251910</v>
      </c>
      <c r="L39" s="183">
        <v>0</v>
      </c>
      <c r="N39" s="183">
        <v>12370.5</v>
      </c>
      <c r="P39" s="183">
        <v>50000</v>
      </c>
      <c r="R39" s="183">
        <v>0</v>
      </c>
    </row>
    <row r="40" spans="1:18" x14ac:dyDescent="0.25">
      <c r="A40" s="158">
        <v>41724</v>
      </c>
      <c r="B40" s="28" t="s">
        <v>21</v>
      </c>
      <c r="C40" s="34" t="s">
        <v>18</v>
      </c>
      <c r="D40" s="8" t="s">
        <v>6</v>
      </c>
      <c r="E40" s="27">
        <v>125087.4</v>
      </c>
      <c r="F40" s="181">
        <v>41727</v>
      </c>
      <c r="G40" s="171">
        <v>125087.4</v>
      </c>
      <c r="H40" s="198">
        <f t="shared" si="0"/>
        <v>0</v>
      </c>
      <c r="J40" s="183">
        <v>113649.5</v>
      </c>
      <c r="L40" s="183">
        <v>0</v>
      </c>
      <c r="N40" s="183">
        <v>221500</v>
      </c>
      <c r="P40" s="183">
        <v>28900</v>
      </c>
      <c r="R40" s="183">
        <v>0</v>
      </c>
    </row>
    <row r="41" spans="1:18" ht="34.5" x14ac:dyDescent="0.25">
      <c r="A41" s="158">
        <v>41726</v>
      </c>
      <c r="B41" s="28" t="s">
        <v>22</v>
      </c>
      <c r="C41" s="34" t="s">
        <v>18</v>
      </c>
      <c r="D41" s="8" t="s">
        <v>6</v>
      </c>
      <c r="E41" s="27">
        <v>707621.22</v>
      </c>
      <c r="F41" s="172" t="s">
        <v>492</v>
      </c>
      <c r="G41" s="173">
        <f>33267.52+323980+278900+71473.7</f>
        <v>707621.22</v>
      </c>
      <c r="H41" s="198">
        <f t="shared" si="0"/>
        <v>0</v>
      </c>
      <c r="J41" s="183">
        <v>67067.360000000001</v>
      </c>
      <c r="L41" s="183">
        <v>0</v>
      </c>
      <c r="N41" s="183">
        <v>21506</v>
      </c>
      <c r="P41" s="183">
        <v>215340</v>
      </c>
      <c r="R41" s="183">
        <v>0</v>
      </c>
    </row>
    <row r="42" spans="1:18" ht="15.75" x14ac:dyDescent="0.25">
      <c r="A42" s="158">
        <v>41731</v>
      </c>
      <c r="B42" s="25" t="s">
        <v>23</v>
      </c>
      <c r="C42" s="26" t="s">
        <v>18</v>
      </c>
      <c r="D42" s="8" t="s">
        <v>6</v>
      </c>
      <c r="E42" s="42">
        <v>8500</v>
      </c>
      <c r="F42" s="174">
        <v>41733</v>
      </c>
      <c r="G42" s="47">
        <v>8500</v>
      </c>
      <c r="H42" s="71">
        <f t="shared" si="0"/>
        <v>0</v>
      </c>
      <c r="J42" s="183">
        <v>150312.64000000001</v>
      </c>
      <c r="L42" s="183">
        <v>0</v>
      </c>
      <c r="N42" s="183">
        <v>2597</v>
      </c>
      <c r="P42" s="183">
        <v>200000</v>
      </c>
      <c r="R42" s="183">
        <v>0</v>
      </c>
    </row>
    <row r="43" spans="1:18" x14ac:dyDescent="0.25">
      <c r="A43" s="158">
        <v>41732</v>
      </c>
      <c r="B43" s="35" t="s">
        <v>24</v>
      </c>
      <c r="C43" s="36" t="s">
        <v>25</v>
      </c>
      <c r="D43" s="8" t="s">
        <v>6</v>
      </c>
      <c r="E43" s="42">
        <v>8500</v>
      </c>
      <c r="F43" s="174">
        <v>41733</v>
      </c>
      <c r="G43" s="47">
        <v>8500</v>
      </c>
      <c r="H43" s="71">
        <f t="shared" si="0"/>
        <v>0</v>
      </c>
      <c r="J43" s="183">
        <v>280550</v>
      </c>
      <c r="L43" s="183">
        <v>0</v>
      </c>
      <c r="N43" s="183">
        <v>3990</v>
      </c>
      <c r="P43" s="183">
        <v>187000</v>
      </c>
      <c r="R43" s="183">
        <v>0</v>
      </c>
    </row>
    <row r="44" spans="1:18" ht="23.25" x14ac:dyDescent="0.25">
      <c r="A44" s="158">
        <v>41732</v>
      </c>
      <c r="B44" s="35" t="s">
        <v>26</v>
      </c>
      <c r="C44" s="36" t="s">
        <v>25</v>
      </c>
      <c r="D44" s="8" t="s">
        <v>6</v>
      </c>
      <c r="E44" s="42">
        <v>186178.66</v>
      </c>
      <c r="F44" s="175" t="s">
        <v>493</v>
      </c>
      <c r="G44" s="89">
        <f>99626.3+86552.36</f>
        <v>186178.66</v>
      </c>
      <c r="H44" s="197">
        <f t="shared" si="0"/>
        <v>0</v>
      </c>
      <c r="J44" s="183">
        <v>52500</v>
      </c>
      <c r="L44" s="183">
        <v>0</v>
      </c>
      <c r="N44" s="183">
        <v>298950</v>
      </c>
      <c r="P44" s="183">
        <v>266570</v>
      </c>
      <c r="R44" s="183">
        <v>0</v>
      </c>
    </row>
    <row r="45" spans="1:18" x14ac:dyDescent="0.25">
      <c r="A45" s="158">
        <v>41738</v>
      </c>
      <c r="B45" s="37" t="s">
        <v>27</v>
      </c>
      <c r="C45" s="38" t="s">
        <v>25</v>
      </c>
      <c r="D45" s="8" t="s">
        <v>6</v>
      </c>
      <c r="E45" s="42">
        <v>12000</v>
      </c>
      <c r="F45" s="174">
        <v>41738</v>
      </c>
      <c r="G45" s="47">
        <v>12000</v>
      </c>
      <c r="H45" s="71">
        <f t="shared" si="0"/>
        <v>0</v>
      </c>
      <c r="J45" s="183">
        <v>84930.8</v>
      </c>
      <c r="L45" s="183">
        <v>0</v>
      </c>
      <c r="N45" s="183">
        <v>4103</v>
      </c>
      <c r="P45" s="183">
        <v>296550</v>
      </c>
      <c r="R45" s="183">
        <v>0</v>
      </c>
    </row>
    <row r="46" spans="1:18" x14ac:dyDescent="0.25">
      <c r="A46" s="158">
        <v>41738</v>
      </c>
      <c r="B46" s="37" t="s">
        <v>28</v>
      </c>
      <c r="C46" s="38" t="s">
        <v>25</v>
      </c>
      <c r="D46" s="8" t="s">
        <v>6</v>
      </c>
      <c r="E46" s="42">
        <v>8500</v>
      </c>
      <c r="F46" s="174">
        <v>41739</v>
      </c>
      <c r="G46" s="47">
        <v>8500</v>
      </c>
      <c r="H46" s="71">
        <f t="shared" si="0"/>
        <v>0</v>
      </c>
      <c r="J46" s="183">
        <v>306203.2</v>
      </c>
      <c r="L46" s="183">
        <v>0</v>
      </c>
      <c r="N46" s="183">
        <v>32800</v>
      </c>
      <c r="P46" s="183">
        <v>280630</v>
      </c>
      <c r="R46" s="183">
        <v>0</v>
      </c>
    </row>
    <row r="47" spans="1:18" x14ac:dyDescent="0.25">
      <c r="A47" s="158">
        <v>41739</v>
      </c>
      <c r="B47" s="37" t="s">
        <v>29</v>
      </c>
      <c r="C47" s="38" t="s">
        <v>25</v>
      </c>
      <c r="D47" s="8" t="s">
        <v>6</v>
      </c>
      <c r="E47" s="42">
        <v>46583</v>
      </c>
      <c r="F47" s="174">
        <v>41739</v>
      </c>
      <c r="G47" s="47">
        <v>46583</v>
      </c>
      <c r="H47" s="71">
        <f t="shared" si="0"/>
        <v>0</v>
      </c>
      <c r="J47" s="183">
        <v>299820</v>
      </c>
      <c r="L47" s="183">
        <v>0</v>
      </c>
      <c r="N47" s="183">
        <v>13200</v>
      </c>
      <c r="P47" s="183">
        <v>15550</v>
      </c>
      <c r="R47" s="183">
        <v>0</v>
      </c>
    </row>
    <row r="48" spans="1:18" x14ac:dyDescent="0.25">
      <c r="A48" s="158">
        <v>41739</v>
      </c>
      <c r="B48" s="31" t="s">
        <v>30</v>
      </c>
      <c r="C48" s="38" t="s">
        <v>25</v>
      </c>
      <c r="D48" s="8" t="s">
        <v>6</v>
      </c>
      <c r="E48" s="42">
        <v>8500</v>
      </c>
      <c r="F48" s="174">
        <v>41741</v>
      </c>
      <c r="G48" s="47">
        <v>8500</v>
      </c>
      <c r="H48" s="71">
        <f t="shared" si="0"/>
        <v>0</v>
      </c>
      <c r="J48" s="183">
        <v>10208.27</v>
      </c>
      <c r="L48" s="183">
        <v>0</v>
      </c>
      <c r="N48" s="183">
        <v>976</v>
      </c>
      <c r="P48" s="183">
        <v>345680</v>
      </c>
      <c r="R48" s="183">
        <v>0</v>
      </c>
    </row>
    <row r="49" spans="1:18" ht="34.5" x14ac:dyDescent="0.25">
      <c r="A49" s="158">
        <v>41739</v>
      </c>
      <c r="B49" s="31" t="s">
        <v>31</v>
      </c>
      <c r="C49" s="38" t="s">
        <v>25</v>
      </c>
      <c r="D49" s="8" t="s">
        <v>6</v>
      </c>
      <c r="E49" s="42">
        <v>760343.96</v>
      </c>
      <c r="F49" s="175" t="s">
        <v>494</v>
      </c>
      <c r="G49" s="89">
        <f>234437.64+150000+282090+93816.32</f>
        <v>760343.96</v>
      </c>
      <c r="H49" s="197">
        <f t="shared" si="0"/>
        <v>0</v>
      </c>
      <c r="J49" s="183">
        <v>241311.73</v>
      </c>
      <c r="L49" s="183">
        <v>0</v>
      </c>
      <c r="N49" s="183">
        <v>11385.5</v>
      </c>
      <c r="P49" s="183">
        <v>13500</v>
      </c>
      <c r="R49" s="183">
        <v>0</v>
      </c>
    </row>
    <row r="50" spans="1:18" x14ac:dyDescent="0.25">
      <c r="A50" s="158">
        <v>41746</v>
      </c>
      <c r="B50" s="31" t="s">
        <v>32</v>
      </c>
      <c r="C50" s="38" t="s">
        <v>25</v>
      </c>
      <c r="D50" s="12" t="s">
        <v>6</v>
      </c>
      <c r="E50" s="165">
        <v>25714.15</v>
      </c>
      <c r="F50" s="17">
        <v>41753</v>
      </c>
      <c r="G50" s="14">
        <v>25714.15</v>
      </c>
      <c r="H50" s="71">
        <f t="shared" si="0"/>
        <v>0</v>
      </c>
      <c r="J50" s="183">
        <v>289270</v>
      </c>
      <c r="L50" s="183">
        <v>0</v>
      </c>
      <c r="N50" s="183">
        <v>930.43</v>
      </c>
      <c r="P50" s="183">
        <v>16903</v>
      </c>
      <c r="R50" s="183">
        <v>0</v>
      </c>
    </row>
    <row r="51" spans="1:18" ht="34.5" x14ac:dyDescent="0.25">
      <c r="A51" s="158">
        <v>41748</v>
      </c>
      <c r="B51" s="28" t="s">
        <v>33</v>
      </c>
      <c r="C51" s="40" t="s">
        <v>34</v>
      </c>
      <c r="D51" s="8" t="s">
        <v>6</v>
      </c>
      <c r="E51" s="42">
        <v>644287.52</v>
      </c>
      <c r="F51" s="175" t="s">
        <v>495</v>
      </c>
      <c r="G51" s="89">
        <f>126183.68+362190+155913.84</f>
        <v>644287.52</v>
      </c>
      <c r="H51" s="197">
        <f t="shared" si="0"/>
        <v>0</v>
      </c>
      <c r="J51" s="183">
        <v>2200</v>
      </c>
      <c r="L51" s="183">
        <v>0</v>
      </c>
      <c r="N51" s="183">
        <v>902.58</v>
      </c>
      <c r="P51" s="183">
        <v>141350</v>
      </c>
      <c r="R51" s="183">
        <v>0</v>
      </c>
    </row>
    <row r="52" spans="1:18" x14ac:dyDescent="0.25">
      <c r="A52" s="158">
        <v>41752</v>
      </c>
      <c r="B52" s="28" t="s">
        <v>35</v>
      </c>
      <c r="C52" s="40" t="s">
        <v>34</v>
      </c>
      <c r="D52" s="12" t="s">
        <v>6</v>
      </c>
      <c r="E52" s="165">
        <v>24831</v>
      </c>
      <c r="F52" s="48" t="s">
        <v>36</v>
      </c>
      <c r="G52" s="14">
        <v>24831</v>
      </c>
      <c r="H52" s="71">
        <f t="shared" si="0"/>
        <v>0</v>
      </c>
      <c r="J52" s="183">
        <v>31651.09</v>
      </c>
      <c r="L52" s="183">
        <v>0</v>
      </c>
      <c r="N52" s="183">
        <v>316007.40000000002</v>
      </c>
      <c r="P52" s="183">
        <v>200000</v>
      </c>
      <c r="R52" s="183">
        <v>0</v>
      </c>
    </row>
    <row r="53" spans="1:18" ht="34.5" x14ac:dyDescent="0.25">
      <c r="A53" s="158">
        <v>41756</v>
      </c>
      <c r="B53" s="28" t="s">
        <v>37</v>
      </c>
      <c r="C53" s="40" t="s">
        <v>34</v>
      </c>
      <c r="D53" s="8" t="s">
        <v>6</v>
      </c>
      <c r="E53" s="42">
        <v>648139.97</v>
      </c>
      <c r="F53" s="175" t="s">
        <v>496</v>
      </c>
      <c r="G53" s="89">
        <f>126156.16+314600+207383.81</f>
        <v>648139.97</v>
      </c>
      <c r="H53" s="197">
        <f t="shared" si="0"/>
        <v>0</v>
      </c>
      <c r="J53" s="183">
        <v>321000</v>
      </c>
      <c r="L53" s="183">
        <v>0</v>
      </c>
      <c r="N53" s="183">
        <v>192020</v>
      </c>
      <c r="P53" s="183">
        <v>27320</v>
      </c>
      <c r="R53" s="183">
        <v>0</v>
      </c>
    </row>
    <row r="54" spans="1:18" ht="45.75" x14ac:dyDescent="0.25">
      <c r="A54" s="158">
        <v>41760</v>
      </c>
      <c r="B54" s="28" t="s">
        <v>38</v>
      </c>
      <c r="C54" s="41" t="s">
        <v>34</v>
      </c>
      <c r="D54" s="8" t="s">
        <v>6</v>
      </c>
      <c r="E54" s="42">
        <v>660156.42000000004</v>
      </c>
      <c r="F54" s="92" t="s">
        <v>497</v>
      </c>
      <c r="G54" s="89">
        <f>7956.19+200000+187000+265200.23</f>
        <v>660156.41999999993</v>
      </c>
      <c r="H54" s="197">
        <f t="shared" si="0"/>
        <v>0</v>
      </c>
      <c r="J54" s="183">
        <v>348.91</v>
      </c>
      <c r="L54" s="183">
        <v>0</v>
      </c>
      <c r="N54" s="183">
        <v>229990</v>
      </c>
      <c r="P54" s="183">
        <v>34050</v>
      </c>
      <c r="R54" s="183">
        <v>0</v>
      </c>
    </row>
    <row r="55" spans="1:18" ht="15.75" x14ac:dyDescent="0.25">
      <c r="A55" s="158">
        <v>41762</v>
      </c>
      <c r="B55" s="45" t="s">
        <v>39</v>
      </c>
      <c r="C55" s="46" t="s">
        <v>40</v>
      </c>
      <c r="D55" s="8" t="s">
        <v>6</v>
      </c>
      <c r="E55" s="42">
        <v>50765.7</v>
      </c>
      <c r="F55" s="17">
        <v>41764</v>
      </c>
      <c r="G55" s="47">
        <v>50765.7</v>
      </c>
      <c r="H55" s="71">
        <f t="shared" si="0"/>
        <v>0</v>
      </c>
      <c r="J55" s="183">
        <v>250000</v>
      </c>
      <c r="L55" s="183">
        <v>0</v>
      </c>
      <c r="N55" s="183">
        <v>286474.3</v>
      </c>
      <c r="P55" s="183">
        <v>44902.5</v>
      </c>
      <c r="R55" s="183">
        <v>0</v>
      </c>
    </row>
    <row r="56" spans="1:18" ht="15.75" x14ac:dyDescent="0.25">
      <c r="A56" s="158">
        <v>41763</v>
      </c>
      <c r="B56" s="45" t="s">
        <v>41</v>
      </c>
      <c r="C56" s="46" t="s">
        <v>40</v>
      </c>
      <c r="D56" s="8" t="s">
        <v>6</v>
      </c>
      <c r="E56" s="42">
        <v>18104.400000000001</v>
      </c>
      <c r="F56" s="48" t="s">
        <v>42</v>
      </c>
      <c r="G56" s="47">
        <v>18104.400000000001</v>
      </c>
      <c r="H56" s="71">
        <f t="shared" si="0"/>
        <v>0</v>
      </c>
      <c r="J56" s="183">
        <v>22099.599999999999</v>
      </c>
      <c r="L56" s="183">
        <v>0</v>
      </c>
      <c r="N56" s="183">
        <v>1177.1400000000001</v>
      </c>
      <c r="P56" s="183">
        <v>184390</v>
      </c>
      <c r="R56" s="183">
        <v>0</v>
      </c>
    </row>
    <row r="57" spans="1:18" ht="45.75" x14ac:dyDescent="0.25">
      <c r="A57" s="158">
        <v>41764</v>
      </c>
      <c r="B57" s="45" t="s">
        <v>43</v>
      </c>
      <c r="C57" s="46" t="s">
        <v>40</v>
      </c>
      <c r="D57" s="8" t="s">
        <v>6</v>
      </c>
      <c r="E57" s="42">
        <v>728564.43</v>
      </c>
      <c r="F57" s="92" t="s">
        <v>498</v>
      </c>
      <c r="G57" s="89">
        <f>1369.77+296550+280630+15550+134464.66</f>
        <v>728564.43</v>
      </c>
      <c r="H57" s="197">
        <f t="shared" si="0"/>
        <v>0</v>
      </c>
      <c r="J57" s="183">
        <v>306260.40000000002</v>
      </c>
      <c r="L57" s="183">
        <v>0</v>
      </c>
      <c r="N57" s="183">
        <v>159400</v>
      </c>
      <c r="P57" s="183">
        <v>78000</v>
      </c>
      <c r="R57" s="183">
        <v>0</v>
      </c>
    </row>
    <row r="58" spans="1:18" ht="34.5" x14ac:dyDescent="0.25">
      <c r="A58" s="158">
        <v>41768</v>
      </c>
      <c r="B58" s="45" t="s">
        <v>44</v>
      </c>
      <c r="C58" s="46" t="s">
        <v>40</v>
      </c>
      <c r="D58" s="8" t="s">
        <v>6</v>
      </c>
      <c r="E58" s="49">
        <v>675406.54</v>
      </c>
      <c r="F58" s="175" t="s">
        <v>499</v>
      </c>
      <c r="G58" s="89">
        <f>179855.34+345680+30403+119468.2</f>
        <v>675406.53999999992</v>
      </c>
      <c r="H58" s="197">
        <f t="shared" si="0"/>
        <v>0</v>
      </c>
      <c r="J58" s="183">
        <v>47450</v>
      </c>
      <c r="L58" s="183">
        <v>0</v>
      </c>
      <c r="N58" s="183">
        <v>324850</v>
      </c>
      <c r="P58" s="183">
        <v>21000</v>
      </c>
      <c r="R58" s="183">
        <v>0</v>
      </c>
    </row>
    <row r="59" spans="1:18" ht="45.75" x14ac:dyDescent="0.25">
      <c r="A59" s="158">
        <v>41775</v>
      </c>
      <c r="B59" s="45" t="s">
        <v>45</v>
      </c>
      <c r="C59" s="46" t="s">
        <v>40</v>
      </c>
      <c r="D59" s="8" t="s">
        <v>6</v>
      </c>
      <c r="E59" s="42">
        <v>668822.30000000005</v>
      </c>
      <c r="F59" s="92" t="s">
        <v>500</v>
      </c>
      <c r="G59" s="89">
        <f>21881.8+306272.5+184390+99000+57278</f>
        <v>668822.30000000005</v>
      </c>
      <c r="H59" s="197">
        <f t="shared" si="0"/>
        <v>0</v>
      </c>
      <c r="J59" s="183">
        <v>119500</v>
      </c>
      <c r="L59" s="183">
        <v>0</v>
      </c>
      <c r="N59" s="183">
        <v>403010</v>
      </c>
      <c r="P59" s="183">
        <v>163210</v>
      </c>
      <c r="R59" s="183">
        <v>0</v>
      </c>
    </row>
    <row r="60" spans="1:18" ht="45.75" x14ac:dyDescent="0.25">
      <c r="A60" s="158">
        <v>41809</v>
      </c>
      <c r="B60" s="28" t="s">
        <v>46</v>
      </c>
      <c r="C60" s="50" t="s">
        <v>47</v>
      </c>
      <c r="D60" s="8" t="s">
        <v>6</v>
      </c>
      <c r="E60" s="42">
        <v>568213.5</v>
      </c>
      <c r="F60" s="92" t="s">
        <v>501</v>
      </c>
      <c r="G60" s="89">
        <f>105932+210000+140000+74000+38281.5</f>
        <v>568213.5</v>
      </c>
      <c r="H60" s="197">
        <f t="shared" si="0"/>
        <v>0</v>
      </c>
      <c r="J60" s="183">
        <v>0</v>
      </c>
      <c r="L60" s="183">
        <v>0</v>
      </c>
      <c r="N60" s="183">
        <v>40821.019999999997</v>
      </c>
      <c r="P60" s="183">
        <v>210000</v>
      </c>
      <c r="R60" s="183">
        <v>0</v>
      </c>
    </row>
    <row r="61" spans="1:18" x14ac:dyDescent="0.25">
      <c r="A61" s="158">
        <v>41780</v>
      </c>
      <c r="B61" s="28" t="s">
        <v>48</v>
      </c>
      <c r="C61" s="50" t="s">
        <v>47</v>
      </c>
      <c r="D61" s="8" t="s">
        <v>6</v>
      </c>
      <c r="E61" s="42">
        <v>17000</v>
      </c>
      <c r="F61" s="17">
        <v>41780</v>
      </c>
      <c r="G61" s="47">
        <v>17000</v>
      </c>
      <c r="H61" s="71">
        <f t="shared" si="0"/>
        <v>0</v>
      </c>
      <c r="J61" s="183">
        <v>0</v>
      </c>
      <c r="L61" s="183">
        <v>0</v>
      </c>
      <c r="N61" s="183">
        <v>0</v>
      </c>
      <c r="P61" s="183">
        <v>0</v>
      </c>
      <c r="R61" s="183">
        <v>0</v>
      </c>
    </row>
    <row r="62" spans="1:18" x14ac:dyDescent="0.25">
      <c r="A62" s="158">
        <v>41781</v>
      </c>
      <c r="B62" s="28" t="s">
        <v>49</v>
      </c>
      <c r="C62" s="50" t="s">
        <v>47</v>
      </c>
      <c r="D62" s="8" t="s">
        <v>6</v>
      </c>
      <c r="E62" s="42">
        <v>67355</v>
      </c>
      <c r="F62" s="176"/>
      <c r="G62" s="177"/>
      <c r="H62" s="178">
        <f t="shared" si="0"/>
        <v>67355</v>
      </c>
      <c r="J62" s="183">
        <v>0</v>
      </c>
      <c r="L62" s="183">
        <v>0</v>
      </c>
      <c r="N62" s="183">
        <v>0</v>
      </c>
      <c r="P62" s="183">
        <v>0</v>
      </c>
      <c r="R62" s="183">
        <v>0</v>
      </c>
    </row>
    <row r="63" spans="1:18" ht="45.75" x14ac:dyDescent="0.25">
      <c r="A63" s="158">
        <v>41782</v>
      </c>
      <c r="B63" s="28" t="s">
        <v>15</v>
      </c>
      <c r="C63" s="50" t="s">
        <v>47</v>
      </c>
      <c r="D63" s="8" t="s">
        <v>6</v>
      </c>
      <c r="E63" s="42">
        <v>694757.5</v>
      </c>
      <c r="F63" s="92" t="s">
        <v>502</v>
      </c>
      <c r="G63" s="89">
        <f>141858.5+161170+250500+68510+72719</f>
        <v>694757.5</v>
      </c>
      <c r="H63" s="197">
        <f t="shared" si="0"/>
        <v>0</v>
      </c>
      <c r="J63" s="184">
        <f>SUM(J5:J62)</f>
        <v>9128349</v>
      </c>
      <c r="L63" s="184">
        <f>SUM(L5:L62)</f>
        <v>5396906.8799999999</v>
      </c>
      <c r="N63" s="184">
        <f>SUM(N5:N62)</f>
        <v>8399398.9499999993</v>
      </c>
      <c r="P63" s="184">
        <f>SUM(P5:P62)</f>
        <v>8477988.4800000004</v>
      </c>
      <c r="R63" s="184">
        <f>SUM(R5:R62)</f>
        <v>4316919</v>
      </c>
    </row>
    <row r="64" spans="1:18" ht="23.25" x14ac:dyDescent="0.25">
      <c r="A64" s="158">
        <v>41789</v>
      </c>
      <c r="B64" s="31" t="s">
        <v>50</v>
      </c>
      <c r="C64" s="51" t="s">
        <v>51</v>
      </c>
      <c r="D64" s="8" t="s">
        <v>6</v>
      </c>
      <c r="E64" s="42">
        <v>341844.3</v>
      </c>
      <c r="F64" s="92" t="s">
        <v>503</v>
      </c>
      <c r="G64" s="89">
        <f>217371+124473.3</f>
        <v>341844.3</v>
      </c>
      <c r="H64" s="197">
        <f t="shared" si="0"/>
        <v>0</v>
      </c>
    </row>
    <row r="65" spans="1:14" customFormat="1" ht="34.5" x14ac:dyDescent="0.25">
      <c r="A65" s="158">
        <v>41794</v>
      </c>
      <c r="B65" s="28" t="s">
        <v>52</v>
      </c>
      <c r="C65" s="52" t="s">
        <v>51</v>
      </c>
      <c r="D65" s="8" t="s">
        <v>6</v>
      </c>
      <c r="E65" s="42">
        <v>326126.03999999998</v>
      </c>
      <c r="F65" s="92" t="s">
        <v>504</v>
      </c>
      <c r="G65" s="89">
        <f>61446.7+138500+78530+47649.34</f>
        <v>326126.04000000004</v>
      </c>
      <c r="H65" s="197">
        <f t="shared" si="0"/>
        <v>0</v>
      </c>
      <c r="J65" s="183"/>
      <c r="L65" s="183"/>
      <c r="N65" s="183"/>
    </row>
    <row r="66" spans="1:14" customFormat="1" ht="45.75" x14ac:dyDescent="0.25">
      <c r="A66" s="158">
        <v>41796</v>
      </c>
      <c r="B66" s="28" t="s">
        <v>53</v>
      </c>
      <c r="C66" s="52" t="s">
        <v>51</v>
      </c>
      <c r="D66" s="8" t="s">
        <v>6</v>
      </c>
      <c r="E66" s="42">
        <v>715489.32</v>
      </c>
      <c r="F66" s="92" t="s">
        <v>505</v>
      </c>
      <c r="G66" s="89">
        <f>117350.66+144770+289650+125360+38358.66</f>
        <v>715489.32000000007</v>
      </c>
      <c r="H66" s="198">
        <f t="shared" si="0"/>
        <v>0</v>
      </c>
      <c r="J66" s="183"/>
      <c r="L66" s="183"/>
      <c r="N66" s="184">
        <f>L63+N63+P63+R63+J80</f>
        <v>28242113.039999999</v>
      </c>
    </row>
    <row r="67" spans="1:14" customFormat="1" x14ac:dyDescent="0.25">
      <c r="A67" s="158">
        <v>41799</v>
      </c>
      <c r="B67" s="28" t="s">
        <v>54</v>
      </c>
      <c r="C67" s="52" t="s">
        <v>51</v>
      </c>
      <c r="D67" s="8" t="s">
        <v>6</v>
      </c>
      <c r="E67" s="42">
        <v>3800</v>
      </c>
      <c r="F67" s="17">
        <v>41799</v>
      </c>
      <c r="G67" s="47">
        <v>3800</v>
      </c>
      <c r="H67" s="75">
        <f t="shared" si="0"/>
        <v>0</v>
      </c>
      <c r="J67" s="183"/>
      <c r="L67" s="183"/>
      <c r="N67" s="183"/>
    </row>
    <row r="68" spans="1:14" customFormat="1" ht="15.75" x14ac:dyDescent="0.25">
      <c r="A68" s="158">
        <v>41804</v>
      </c>
      <c r="B68" s="45" t="s">
        <v>55</v>
      </c>
      <c r="C68" s="46" t="s">
        <v>56</v>
      </c>
      <c r="D68" s="8" t="s">
        <v>6</v>
      </c>
      <c r="E68" s="42">
        <v>14399</v>
      </c>
      <c r="F68" s="17">
        <v>41804</v>
      </c>
      <c r="G68" s="47">
        <v>14399</v>
      </c>
      <c r="H68" s="75">
        <f t="shared" si="0"/>
        <v>0</v>
      </c>
      <c r="J68" s="183">
        <v>241311.73</v>
      </c>
      <c r="L68" s="183"/>
      <c r="N68" s="183"/>
    </row>
    <row r="69" spans="1:14" customFormat="1" ht="45.75" x14ac:dyDescent="0.25">
      <c r="A69" s="158">
        <v>41804</v>
      </c>
      <c r="B69" s="45" t="s">
        <v>20</v>
      </c>
      <c r="C69" s="46" t="s">
        <v>56</v>
      </c>
      <c r="D69" s="8" t="s">
        <v>6</v>
      </c>
      <c r="E69" s="42">
        <v>702865.37</v>
      </c>
      <c r="F69" s="92" t="s">
        <v>506</v>
      </c>
      <c r="G69" s="89">
        <f>71141.34+257070+115785+258869.03</f>
        <v>702865.37</v>
      </c>
      <c r="H69" s="198">
        <f t="shared" si="0"/>
        <v>0</v>
      </c>
      <c r="J69" s="183">
        <v>289270</v>
      </c>
      <c r="L69" s="183"/>
      <c r="N69" s="183"/>
    </row>
    <row r="70" spans="1:14" customFormat="1" ht="15.75" x14ac:dyDescent="0.25">
      <c r="A70" s="158">
        <v>41808</v>
      </c>
      <c r="B70" s="45" t="s">
        <v>57</v>
      </c>
      <c r="C70" s="46" t="s">
        <v>56</v>
      </c>
      <c r="D70" s="8" t="s">
        <v>6</v>
      </c>
      <c r="E70" s="42">
        <v>15165.5</v>
      </c>
      <c r="F70" s="17">
        <v>41808</v>
      </c>
      <c r="G70" s="47">
        <v>15165.5</v>
      </c>
      <c r="H70" s="75">
        <f t="shared" ref="H70:H116" si="1">E70-G70</f>
        <v>0</v>
      </c>
      <c r="J70" s="183">
        <v>22000</v>
      </c>
      <c r="L70" s="183"/>
      <c r="N70" s="183"/>
    </row>
    <row r="71" spans="1:14" customFormat="1" ht="15.75" x14ac:dyDescent="0.25">
      <c r="A71" s="158">
        <v>41808</v>
      </c>
      <c r="B71" s="45" t="s">
        <v>58</v>
      </c>
      <c r="C71" s="46" t="s">
        <v>56</v>
      </c>
      <c r="D71" s="8" t="s">
        <v>6</v>
      </c>
      <c r="E71" s="42">
        <v>13065.5</v>
      </c>
      <c r="F71" s="17">
        <v>41812</v>
      </c>
      <c r="G71" s="47">
        <v>13065.5</v>
      </c>
      <c r="H71" s="75">
        <f t="shared" si="1"/>
        <v>0</v>
      </c>
      <c r="J71" s="183">
        <v>31659.09</v>
      </c>
      <c r="L71" s="183"/>
      <c r="N71" s="183"/>
    </row>
    <row r="72" spans="1:14" customFormat="1" x14ac:dyDescent="0.25">
      <c r="A72" s="158">
        <v>41817</v>
      </c>
      <c r="B72" s="28" t="s">
        <v>59</v>
      </c>
      <c r="C72" s="50" t="s">
        <v>60</v>
      </c>
      <c r="D72" s="8" t="s">
        <v>6</v>
      </c>
      <c r="E72" s="42">
        <v>9988</v>
      </c>
      <c r="F72" s="17">
        <v>41817</v>
      </c>
      <c r="G72" s="14">
        <v>9988</v>
      </c>
      <c r="H72" s="75">
        <f t="shared" si="1"/>
        <v>0</v>
      </c>
      <c r="J72" s="183">
        <v>321000</v>
      </c>
      <c r="L72" s="183"/>
      <c r="N72" s="183"/>
    </row>
    <row r="73" spans="1:14" customFormat="1" x14ac:dyDescent="0.25">
      <c r="A73" s="53">
        <v>41824</v>
      </c>
      <c r="B73" s="28" t="s">
        <v>61</v>
      </c>
      <c r="C73" s="52" t="s">
        <v>60</v>
      </c>
      <c r="D73" s="8" t="s">
        <v>6</v>
      </c>
      <c r="E73" s="54">
        <v>10483</v>
      </c>
      <c r="F73" s="55" t="s">
        <v>62</v>
      </c>
      <c r="G73" s="47">
        <v>10483</v>
      </c>
      <c r="H73" s="75">
        <f t="shared" si="1"/>
        <v>0</v>
      </c>
      <c r="J73" s="183">
        <v>348.91</v>
      </c>
      <c r="L73" s="183"/>
      <c r="N73" s="183"/>
    </row>
    <row r="74" spans="1:14" customFormat="1" ht="45.75" x14ac:dyDescent="0.25">
      <c r="A74" s="53">
        <v>41825</v>
      </c>
      <c r="B74" s="28" t="s">
        <v>63</v>
      </c>
      <c r="C74" s="52" t="s">
        <v>60</v>
      </c>
      <c r="D74" s="8" t="s">
        <v>6</v>
      </c>
      <c r="E74" s="54">
        <v>414735.55</v>
      </c>
      <c r="F74" s="92" t="s">
        <v>507</v>
      </c>
      <c r="G74" s="88">
        <f>76037.97+200000+133420+5277.58</f>
        <v>414735.55</v>
      </c>
      <c r="H74" s="198">
        <f t="shared" si="1"/>
        <v>0</v>
      </c>
      <c r="J74" s="183">
        <v>250000</v>
      </c>
      <c r="L74" s="183"/>
      <c r="N74" s="183"/>
    </row>
    <row r="75" spans="1:14" customFormat="1" ht="34.5" x14ac:dyDescent="0.25">
      <c r="A75" s="53">
        <v>41825</v>
      </c>
      <c r="B75" s="28" t="s">
        <v>64</v>
      </c>
      <c r="C75" s="52" t="s">
        <v>60</v>
      </c>
      <c r="D75" s="8" t="s">
        <v>6</v>
      </c>
      <c r="E75" s="54">
        <v>498048.45</v>
      </c>
      <c r="F75" s="92" t="s">
        <v>508</v>
      </c>
      <c r="G75" s="88">
        <f>284445.42+213603.03</f>
        <v>498048.44999999995</v>
      </c>
      <c r="H75" s="198">
        <f t="shared" si="1"/>
        <v>0</v>
      </c>
      <c r="J75" s="183">
        <v>22099.599999999999</v>
      </c>
      <c r="L75" s="183"/>
      <c r="N75" s="183"/>
    </row>
    <row r="76" spans="1:14" customFormat="1" x14ac:dyDescent="0.25">
      <c r="A76" s="53">
        <v>41831</v>
      </c>
      <c r="B76" s="31" t="s">
        <v>65</v>
      </c>
      <c r="C76" s="51" t="s">
        <v>66</v>
      </c>
      <c r="D76" s="30" t="s">
        <v>6</v>
      </c>
      <c r="E76" s="42">
        <v>5988</v>
      </c>
      <c r="F76" s="17">
        <v>41831</v>
      </c>
      <c r="G76" s="14">
        <v>5988</v>
      </c>
      <c r="H76" s="75">
        <f t="shared" si="1"/>
        <v>0</v>
      </c>
      <c r="J76" s="183">
        <v>306260.40000000002</v>
      </c>
      <c r="L76" s="183"/>
      <c r="N76" s="183"/>
    </row>
    <row r="77" spans="1:14" customFormat="1" x14ac:dyDescent="0.25">
      <c r="A77" s="53">
        <v>41838</v>
      </c>
      <c r="B77" s="31" t="s">
        <v>67</v>
      </c>
      <c r="C77" s="51" t="s">
        <v>66</v>
      </c>
      <c r="D77" s="8" t="s">
        <v>6</v>
      </c>
      <c r="E77" s="42">
        <v>5988.5</v>
      </c>
      <c r="F77" s="17">
        <v>41838</v>
      </c>
      <c r="G77" s="47">
        <v>5988.5</v>
      </c>
      <c r="H77" s="75">
        <f t="shared" si="1"/>
        <v>0</v>
      </c>
      <c r="J77" s="183">
        <v>47450</v>
      </c>
      <c r="L77" s="183"/>
      <c r="N77" s="183"/>
    </row>
    <row r="78" spans="1:14" customFormat="1" ht="15.75" x14ac:dyDescent="0.25">
      <c r="A78" s="53">
        <v>41849</v>
      </c>
      <c r="B78" s="56" t="s">
        <v>68</v>
      </c>
      <c r="C78" s="57" t="s">
        <v>69</v>
      </c>
      <c r="D78" s="8" t="s">
        <v>6</v>
      </c>
      <c r="E78" s="49">
        <v>71380</v>
      </c>
      <c r="F78" s="17">
        <v>41851</v>
      </c>
      <c r="G78" s="47">
        <v>71380</v>
      </c>
      <c r="H78" s="75">
        <f t="shared" si="1"/>
        <v>0</v>
      </c>
      <c r="J78" s="183">
        <v>119500</v>
      </c>
      <c r="L78" s="183"/>
      <c r="N78" s="183"/>
    </row>
    <row r="79" spans="1:14" customFormat="1" ht="15.75" x14ac:dyDescent="0.25">
      <c r="A79" s="53">
        <v>41851</v>
      </c>
      <c r="B79" s="56" t="s">
        <v>70</v>
      </c>
      <c r="C79" s="57" t="s">
        <v>69</v>
      </c>
      <c r="D79" s="8" t="s">
        <v>6</v>
      </c>
      <c r="E79" s="49">
        <v>12342.5</v>
      </c>
      <c r="F79" s="17">
        <v>41851</v>
      </c>
      <c r="G79" s="47">
        <v>12342.5</v>
      </c>
      <c r="H79" s="75">
        <f t="shared" si="1"/>
        <v>0</v>
      </c>
      <c r="J79" s="183">
        <v>0</v>
      </c>
      <c r="L79" s="183"/>
      <c r="N79" s="183"/>
    </row>
    <row r="80" spans="1:14" customFormat="1" x14ac:dyDescent="0.25">
      <c r="A80" s="59">
        <v>41852</v>
      </c>
      <c r="B80" s="28" t="s">
        <v>15</v>
      </c>
      <c r="C80" s="52" t="s">
        <v>69</v>
      </c>
      <c r="D80" s="128" t="s">
        <v>6</v>
      </c>
      <c r="E80" s="42">
        <v>5988</v>
      </c>
      <c r="F80" s="17">
        <v>41852</v>
      </c>
      <c r="G80" s="47">
        <v>5988</v>
      </c>
      <c r="H80" s="72">
        <f t="shared" ref="H80:H111" si="2">E80-G80</f>
        <v>0</v>
      </c>
      <c r="J80" s="184">
        <f>SUM(J68:J79)</f>
        <v>1650899.73</v>
      </c>
      <c r="L80" s="183"/>
      <c r="N80" s="183"/>
    </row>
    <row r="81" spans="1:8" customFormat="1" x14ac:dyDescent="0.25">
      <c r="A81" s="58">
        <v>41853</v>
      </c>
      <c r="B81" s="28" t="s">
        <v>71</v>
      </c>
      <c r="C81" s="52" t="s">
        <v>69</v>
      </c>
      <c r="D81" s="8" t="s">
        <v>6</v>
      </c>
      <c r="E81" s="49">
        <v>16109</v>
      </c>
      <c r="F81" s="17">
        <v>41853</v>
      </c>
      <c r="G81" s="47">
        <v>16109</v>
      </c>
      <c r="H81" s="72">
        <f t="shared" si="2"/>
        <v>0</v>
      </c>
    </row>
    <row r="82" spans="1:8" customFormat="1" x14ac:dyDescent="0.25">
      <c r="A82" s="58">
        <v>41855</v>
      </c>
      <c r="B82" s="28" t="s">
        <v>72</v>
      </c>
      <c r="C82" s="52" t="s">
        <v>69</v>
      </c>
      <c r="D82" s="8" t="s">
        <v>6</v>
      </c>
      <c r="E82" s="49">
        <v>19373</v>
      </c>
      <c r="F82" s="17">
        <v>41855</v>
      </c>
      <c r="G82" s="47">
        <v>19373</v>
      </c>
      <c r="H82" s="72">
        <f t="shared" si="2"/>
        <v>0</v>
      </c>
    </row>
    <row r="83" spans="1:8" customFormat="1" x14ac:dyDescent="0.25">
      <c r="A83" s="58">
        <v>41855</v>
      </c>
      <c r="B83" s="28" t="s">
        <v>73</v>
      </c>
      <c r="C83" s="52" t="s">
        <v>69</v>
      </c>
      <c r="D83" s="8" t="s">
        <v>6</v>
      </c>
      <c r="E83" s="49">
        <v>3630</v>
      </c>
      <c r="F83" s="17">
        <v>41855</v>
      </c>
      <c r="G83" s="47">
        <v>3630</v>
      </c>
      <c r="H83" s="70">
        <f t="shared" si="2"/>
        <v>0</v>
      </c>
    </row>
    <row r="84" spans="1:8" customFormat="1" x14ac:dyDescent="0.25">
      <c r="A84" s="59">
        <v>41856</v>
      </c>
      <c r="B84" s="28" t="s">
        <v>74</v>
      </c>
      <c r="C84" s="52" t="s">
        <v>69</v>
      </c>
      <c r="D84" s="128" t="s">
        <v>6</v>
      </c>
      <c r="E84" s="42">
        <v>23000</v>
      </c>
      <c r="F84" s="55" t="s">
        <v>75</v>
      </c>
      <c r="G84" s="47">
        <v>23000</v>
      </c>
      <c r="H84" s="70">
        <f t="shared" si="2"/>
        <v>0</v>
      </c>
    </row>
    <row r="85" spans="1:8" customFormat="1" x14ac:dyDescent="0.25">
      <c r="A85" s="58">
        <v>41857</v>
      </c>
      <c r="B85" s="28" t="s">
        <v>76</v>
      </c>
      <c r="C85" s="52" t="s">
        <v>69</v>
      </c>
      <c r="D85" s="128" t="s">
        <v>6</v>
      </c>
      <c r="E85" s="42">
        <v>61793</v>
      </c>
      <c r="F85" s="48" t="s">
        <v>456</v>
      </c>
      <c r="G85" s="47">
        <v>61793</v>
      </c>
      <c r="H85" s="70">
        <f t="shared" si="2"/>
        <v>0</v>
      </c>
    </row>
    <row r="86" spans="1:8" customFormat="1" x14ac:dyDescent="0.25">
      <c r="A86" s="58">
        <v>41859</v>
      </c>
      <c r="B86" s="31" t="s">
        <v>77</v>
      </c>
      <c r="C86" s="51" t="s">
        <v>78</v>
      </c>
      <c r="D86" s="128" t="s">
        <v>6</v>
      </c>
      <c r="E86" s="42">
        <v>15260</v>
      </c>
      <c r="F86" s="17">
        <v>41859</v>
      </c>
      <c r="G86" s="47">
        <v>15260</v>
      </c>
      <c r="H86" s="70">
        <f t="shared" si="2"/>
        <v>0</v>
      </c>
    </row>
    <row r="87" spans="1:8" customFormat="1" x14ac:dyDescent="0.25">
      <c r="A87" s="58">
        <v>41859</v>
      </c>
      <c r="B87" s="31" t="s">
        <v>79</v>
      </c>
      <c r="C87" s="51" t="s">
        <v>78</v>
      </c>
      <c r="D87" s="128" t="s">
        <v>6</v>
      </c>
      <c r="E87" s="42">
        <v>67878.8</v>
      </c>
      <c r="F87" s="48" t="s">
        <v>457</v>
      </c>
      <c r="G87" s="47">
        <v>67878.8</v>
      </c>
      <c r="H87" s="70">
        <f t="shared" si="2"/>
        <v>0</v>
      </c>
    </row>
    <row r="88" spans="1:8" customFormat="1" x14ac:dyDescent="0.25">
      <c r="A88" s="58">
        <v>41861</v>
      </c>
      <c r="B88" s="31" t="s">
        <v>80</v>
      </c>
      <c r="C88" s="51" t="s">
        <v>78</v>
      </c>
      <c r="D88" s="128" t="s">
        <v>6</v>
      </c>
      <c r="E88" s="42">
        <v>4140</v>
      </c>
      <c r="F88" s="17">
        <v>41861</v>
      </c>
      <c r="G88" s="47">
        <v>4140</v>
      </c>
      <c r="H88" s="70">
        <f t="shared" si="2"/>
        <v>0</v>
      </c>
    </row>
    <row r="89" spans="1:8" customFormat="1" ht="34.5" x14ac:dyDescent="0.25">
      <c r="A89" s="59">
        <v>41866</v>
      </c>
      <c r="B89" s="31" t="s">
        <v>458</v>
      </c>
      <c r="C89" s="51" t="s">
        <v>78</v>
      </c>
      <c r="D89" s="128" t="s">
        <v>6</v>
      </c>
      <c r="E89" s="42">
        <v>360243</v>
      </c>
      <c r="F89" s="92" t="s">
        <v>517</v>
      </c>
      <c r="G89" s="89">
        <f>75111.97+295659</f>
        <v>370770.97</v>
      </c>
      <c r="H89" s="199">
        <f t="shared" si="2"/>
        <v>-10527.969999999972</v>
      </c>
    </row>
    <row r="90" spans="1:8" customFormat="1" x14ac:dyDescent="0.25">
      <c r="A90" s="59">
        <v>41867</v>
      </c>
      <c r="B90" s="31" t="s">
        <v>459</v>
      </c>
      <c r="C90" s="51" t="s">
        <v>78</v>
      </c>
      <c r="D90" s="128" t="s">
        <v>6</v>
      </c>
      <c r="E90" s="42">
        <v>29874</v>
      </c>
      <c r="F90" s="17">
        <v>41867</v>
      </c>
      <c r="G90" s="47">
        <v>29874</v>
      </c>
      <c r="H90" s="70">
        <f t="shared" si="2"/>
        <v>0</v>
      </c>
    </row>
    <row r="91" spans="1:8" customFormat="1" x14ac:dyDescent="0.25">
      <c r="A91" s="59">
        <v>41852</v>
      </c>
      <c r="B91" s="31"/>
      <c r="C91" s="51"/>
      <c r="D91" s="201" t="s">
        <v>470</v>
      </c>
      <c r="E91" s="42">
        <v>100000</v>
      </c>
      <c r="F91" s="17"/>
      <c r="G91" s="47"/>
      <c r="H91" s="70">
        <f t="shared" si="2"/>
        <v>100000</v>
      </c>
    </row>
    <row r="92" spans="1:8" customFormat="1" x14ac:dyDescent="0.25">
      <c r="A92" s="59">
        <v>41862</v>
      </c>
      <c r="B92" s="31" t="s">
        <v>471</v>
      </c>
      <c r="C92" s="51"/>
      <c r="D92" s="202" t="s">
        <v>472</v>
      </c>
      <c r="E92" s="42">
        <v>13650</v>
      </c>
      <c r="F92" s="17"/>
      <c r="G92" s="47"/>
      <c r="H92" s="70">
        <f t="shared" si="2"/>
        <v>13650</v>
      </c>
    </row>
    <row r="93" spans="1:8" customFormat="1" x14ac:dyDescent="0.25">
      <c r="A93" s="59">
        <v>41863</v>
      </c>
      <c r="B93" s="31" t="s">
        <v>471</v>
      </c>
      <c r="C93" s="51"/>
      <c r="D93" s="202" t="s">
        <v>472</v>
      </c>
      <c r="E93" s="42">
        <v>1855</v>
      </c>
      <c r="F93" s="17"/>
      <c r="G93" s="47"/>
      <c r="H93" s="70">
        <f t="shared" si="2"/>
        <v>1855</v>
      </c>
    </row>
    <row r="94" spans="1:8" customFormat="1" x14ac:dyDescent="0.25">
      <c r="A94" s="59">
        <v>41869</v>
      </c>
      <c r="B94" s="31" t="s">
        <v>471</v>
      </c>
      <c r="C94" s="51"/>
      <c r="D94" s="202" t="s">
        <v>472</v>
      </c>
      <c r="E94" s="42">
        <v>54250</v>
      </c>
      <c r="F94" s="17"/>
      <c r="G94" s="47"/>
      <c r="H94" s="70">
        <f t="shared" si="2"/>
        <v>54250</v>
      </c>
    </row>
    <row r="95" spans="1:8" customFormat="1" x14ac:dyDescent="0.25">
      <c r="A95" s="59">
        <v>41869</v>
      </c>
      <c r="B95" s="31" t="s">
        <v>471</v>
      </c>
      <c r="C95" s="51"/>
      <c r="D95" s="202" t="s">
        <v>472</v>
      </c>
      <c r="E95" s="42">
        <v>30443</v>
      </c>
      <c r="F95" s="17"/>
      <c r="G95" s="47"/>
      <c r="H95" s="70">
        <f t="shared" si="2"/>
        <v>30443</v>
      </c>
    </row>
    <row r="96" spans="1:8" customFormat="1" x14ac:dyDescent="0.25">
      <c r="A96" s="59"/>
      <c r="B96" s="31"/>
      <c r="C96" s="51"/>
      <c r="D96" s="128"/>
      <c r="E96" s="42"/>
      <c r="F96" s="17"/>
      <c r="G96" s="47"/>
      <c r="H96" s="70">
        <f t="shared" si="2"/>
        <v>0</v>
      </c>
    </row>
    <row r="97" spans="1:10" customFormat="1" x14ac:dyDescent="0.25">
      <c r="A97" s="59"/>
      <c r="B97" s="31"/>
      <c r="C97" s="51"/>
      <c r="D97" s="128"/>
      <c r="E97" s="42"/>
      <c r="F97" s="17"/>
      <c r="G97" s="47"/>
      <c r="H97" s="70">
        <f t="shared" si="2"/>
        <v>0</v>
      </c>
      <c r="J97" s="183"/>
    </row>
    <row r="98" spans="1:10" customFormat="1" x14ac:dyDescent="0.25">
      <c r="A98" s="59"/>
      <c r="B98" s="31"/>
      <c r="C98" s="51"/>
      <c r="D98" s="128"/>
      <c r="E98" s="42"/>
      <c r="F98" s="17"/>
      <c r="G98" s="47"/>
      <c r="H98" s="70">
        <f t="shared" si="2"/>
        <v>0</v>
      </c>
      <c r="J98" s="183"/>
    </row>
    <row r="99" spans="1:10" customFormat="1" x14ac:dyDescent="0.25">
      <c r="A99" s="59"/>
      <c r="B99" s="31"/>
      <c r="C99" s="51"/>
      <c r="D99" s="128"/>
      <c r="E99" s="42"/>
      <c r="F99" s="17"/>
      <c r="G99" s="47"/>
      <c r="H99" s="70">
        <f t="shared" si="2"/>
        <v>0</v>
      </c>
      <c r="J99" s="183"/>
    </row>
    <row r="100" spans="1:10" customFormat="1" x14ac:dyDescent="0.25">
      <c r="A100" s="59">
        <v>41870</v>
      </c>
      <c r="B100" s="31" t="s">
        <v>460</v>
      </c>
      <c r="C100" s="51" t="s">
        <v>78</v>
      </c>
      <c r="D100" s="128" t="s">
        <v>6</v>
      </c>
      <c r="E100" s="42">
        <v>8173</v>
      </c>
      <c r="F100" s="17">
        <v>41870</v>
      </c>
      <c r="G100" s="47">
        <v>8173</v>
      </c>
      <c r="H100" s="70">
        <f t="shared" si="2"/>
        <v>0</v>
      </c>
      <c r="J100" s="183"/>
    </row>
    <row r="101" spans="1:10" customFormat="1" x14ac:dyDescent="0.25">
      <c r="A101" s="59">
        <v>41871</v>
      </c>
      <c r="B101" s="31" t="s">
        <v>461</v>
      </c>
      <c r="C101" s="51" t="s">
        <v>78</v>
      </c>
      <c r="D101" s="128" t="s">
        <v>6</v>
      </c>
      <c r="E101" s="42">
        <v>12222</v>
      </c>
      <c r="F101" s="17">
        <v>41871</v>
      </c>
      <c r="G101" s="14">
        <v>12222</v>
      </c>
      <c r="H101" s="70">
        <f t="shared" si="2"/>
        <v>0</v>
      </c>
      <c r="J101" s="183"/>
    </row>
    <row r="102" spans="1:10" customFormat="1" x14ac:dyDescent="0.25">
      <c r="A102" s="59">
        <v>41872</v>
      </c>
      <c r="B102" s="31" t="s">
        <v>125</v>
      </c>
      <c r="C102" s="51" t="s">
        <v>78</v>
      </c>
      <c r="D102" s="8" t="s">
        <v>6</v>
      </c>
      <c r="E102" s="49">
        <v>11730</v>
      </c>
      <c r="F102" s="17">
        <v>41872</v>
      </c>
      <c r="G102" s="47">
        <v>11730</v>
      </c>
      <c r="H102" s="70">
        <f t="shared" si="2"/>
        <v>0</v>
      </c>
      <c r="J102" s="183"/>
    </row>
    <row r="103" spans="1:10" customFormat="1" x14ac:dyDescent="0.25">
      <c r="A103" s="59">
        <v>41872</v>
      </c>
      <c r="B103" s="31" t="s">
        <v>462</v>
      </c>
      <c r="C103" s="51" t="s">
        <v>78</v>
      </c>
      <c r="D103" s="8" t="s">
        <v>6</v>
      </c>
      <c r="E103" s="49">
        <v>13224</v>
      </c>
      <c r="F103" s="17">
        <v>41872</v>
      </c>
      <c r="G103" s="14">
        <v>13224</v>
      </c>
      <c r="H103" s="70">
        <f t="shared" si="2"/>
        <v>0</v>
      </c>
      <c r="J103" s="183"/>
    </row>
    <row r="104" spans="1:10" customFormat="1" x14ac:dyDescent="0.25">
      <c r="A104" s="59">
        <v>41874</v>
      </c>
      <c r="B104" s="28" t="s">
        <v>20</v>
      </c>
      <c r="C104" s="52" t="s">
        <v>463</v>
      </c>
      <c r="D104" s="8" t="s">
        <v>6</v>
      </c>
      <c r="E104" s="49">
        <v>4379.2</v>
      </c>
      <c r="F104" s="17">
        <v>41874</v>
      </c>
      <c r="G104" s="47">
        <v>4379.2</v>
      </c>
      <c r="H104" s="70">
        <f t="shared" si="2"/>
        <v>0</v>
      </c>
      <c r="J104" s="183"/>
    </row>
    <row r="105" spans="1:10" customFormat="1" x14ac:dyDescent="0.25">
      <c r="A105" s="59">
        <v>41876</v>
      </c>
      <c r="B105" s="28" t="s">
        <v>303</v>
      </c>
      <c r="C105" s="52" t="s">
        <v>463</v>
      </c>
      <c r="D105" s="128" t="s">
        <v>6</v>
      </c>
      <c r="E105" s="42">
        <v>12228</v>
      </c>
      <c r="F105" s="17">
        <v>41876</v>
      </c>
      <c r="G105" s="47">
        <v>12228</v>
      </c>
      <c r="H105" s="70">
        <f t="shared" si="2"/>
        <v>0</v>
      </c>
      <c r="J105" s="183"/>
    </row>
    <row r="106" spans="1:10" customFormat="1" x14ac:dyDescent="0.25">
      <c r="A106" s="59">
        <v>41877</v>
      </c>
      <c r="B106" s="28" t="s">
        <v>287</v>
      </c>
      <c r="C106" s="52" t="s">
        <v>463</v>
      </c>
      <c r="D106" s="8" t="s">
        <v>6</v>
      </c>
      <c r="E106" s="49">
        <v>23759</v>
      </c>
      <c r="F106" s="17">
        <v>41877</v>
      </c>
      <c r="G106" s="47">
        <v>23759</v>
      </c>
      <c r="H106" s="70">
        <f t="shared" si="2"/>
        <v>0</v>
      </c>
      <c r="J106" s="183"/>
    </row>
    <row r="107" spans="1:10" customFormat="1" x14ac:dyDescent="0.25">
      <c r="A107" s="59">
        <v>41878</v>
      </c>
      <c r="B107" s="28" t="s">
        <v>464</v>
      </c>
      <c r="C107" s="52" t="s">
        <v>463</v>
      </c>
      <c r="D107" s="128" t="s">
        <v>6</v>
      </c>
      <c r="E107" s="42">
        <v>1674</v>
      </c>
      <c r="F107" s="17">
        <v>41879</v>
      </c>
      <c r="G107" s="47">
        <v>1674</v>
      </c>
      <c r="H107" s="70">
        <f t="shared" si="2"/>
        <v>0</v>
      </c>
      <c r="J107" s="183"/>
    </row>
    <row r="108" spans="1:10" customFormat="1" x14ac:dyDescent="0.25">
      <c r="A108" s="59">
        <v>41880</v>
      </c>
      <c r="B108" s="28" t="s">
        <v>465</v>
      </c>
      <c r="C108" s="52" t="s">
        <v>463</v>
      </c>
      <c r="D108" s="8" t="s">
        <v>6</v>
      </c>
      <c r="E108" s="49">
        <v>3593</v>
      </c>
      <c r="F108" s="17">
        <v>41881</v>
      </c>
      <c r="G108" s="47">
        <v>3593</v>
      </c>
      <c r="H108" s="70">
        <f t="shared" si="2"/>
        <v>0</v>
      </c>
      <c r="J108" s="183"/>
    </row>
    <row r="109" spans="1:10" customFormat="1" x14ac:dyDescent="0.25">
      <c r="A109" s="59">
        <v>41881</v>
      </c>
      <c r="B109" s="28" t="s">
        <v>466</v>
      </c>
      <c r="C109" s="52" t="s">
        <v>463</v>
      </c>
      <c r="D109" s="128" t="s">
        <v>6</v>
      </c>
      <c r="E109" s="42">
        <v>16817</v>
      </c>
      <c r="F109" s="17">
        <v>41881</v>
      </c>
      <c r="G109" s="47">
        <v>16817</v>
      </c>
      <c r="H109" s="70">
        <f t="shared" si="2"/>
        <v>0</v>
      </c>
      <c r="J109" s="183">
        <f>G89+G75+G74+G69+G66+G65+G64+G63+G60+G59+G58+G57+G54+G53+G51+G49+G44+G41+G40+G39+G38+G36+G35+G33+G32+G30+G27+G26+G22+G20+G19+G18+G17+G16+G14+G12+G8+G5</f>
        <v>17064990.760000002</v>
      </c>
    </row>
    <row r="110" spans="1:10" customFormat="1" x14ac:dyDescent="0.25">
      <c r="A110" s="59">
        <v>41881</v>
      </c>
      <c r="B110" s="28" t="s">
        <v>467</v>
      </c>
      <c r="C110" s="52" t="s">
        <v>463</v>
      </c>
      <c r="D110" s="128" t="s">
        <v>6</v>
      </c>
      <c r="E110" s="42">
        <v>85100.3</v>
      </c>
      <c r="F110" s="43"/>
      <c r="G110" s="44">
        <v>0</v>
      </c>
      <c r="H110" s="70">
        <f t="shared" si="2"/>
        <v>85100.3</v>
      </c>
      <c r="J110" s="183"/>
    </row>
    <row r="111" spans="1:10" customFormat="1" x14ac:dyDescent="0.25">
      <c r="A111" s="59">
        <v>41881</v>
      </c>
      <c r="B111" s="28" t="s">
        <v>468</v>
      </c>
      <c r="C111" s="52" t="s">
        <v>463</v>
      </c>
      <c r="D111" s="128" t="s">
        <v>6</v>
      </c>
      <c r="E111" s="42">
        <v>21392.799999999999</v>
      </c>
      <c r="F111" s="43"/>
      <c r="G111" s="44">
        <v>0</v>
      </c>
      <c r="H111" s="70">
        <f t="shared" si="2"/>
        <v>21392.799999999999</v>
      </c>
      <c r="J111" s="183"/>
    </row>
    <row r="112" spans="1:10" customFormat="1" x14ac:dyDescent="0.25">
      <c r="A112" s="158"/>
      <c r="B112" s="157"/>
      <c r="C112" s="4"/>
      <c r="D112" s="4"/>
      <c r="E112" s="60"/>
      <c r="F112" s="5"/>
      <c r="G112" s="47"/>
      <c r="H112" s="75">
        <f t="shared" si="1"/>
        <v>0</v>
      </c>
      <c r="J112" s="183"/>
    </row>
    <row r="113" spans="1:8" customFormat="1" x14ac:dyDescent="0.25">
      <c r="A113" s="158"/>
      <c r="B113" s="157"/>
      <c r="C113" s="4"/>
      <c r="D113" s="4"/>
      <c r="E113" s="60">
        <v>0</v>
      </c>
      <c r="F113" s="5"/>
      <c r="G113" s="47">
        <v>0</v>
      </c>
      <c r="H113" s="75">
        <f t="shared" si="1"/>
        <v>0</v>
      </c>
    </row>
    <row r="114" spans="1:8" customFormat="1" x14ac:dyDescent="0.25">
      <c r="A114" s="158"/>
      <c r="B114" s="157"/>
      <c r="C114" s="4"/>
      <c r="D114" s="4"/>
      <c r="E114" s="60">
        <v>0</v>
      </c>
      <c r="F114" s="5"/>
      <c r="G114" s="47">
        <v>0</v>
      </c>
      <c r="H114" s="64">
        <f t="shared" si="1"/>
        <v>0</v>
      </c>
    </row>
    <row r="115" spans="1:8" customFormat="1" x14ac:dyDescent="0.25">
      <c r="A115" s="158"/>
      <c r="B115" s="157"/>
      <c r="C115" s="4"/>
      <c r="D115" s="4"/>
      <c r="E115" s="60">
        <v>0</v>
      </c>
      <c r="F115" s="5"/>
      <c r="G115" s="47">
        <v>0</v>
      </c>
      <c r="H115" s="64">
        <f t="shared" si="1"/>
        <v>0</v>
      </c>
    </row>
    <row r="116" spans="1:8" customFormat="1" x14ac:dyDescent="0.25">
      <c r="A116" s="158"/>
      <c r="B116" s="157"/>
      <c r="C116" s="4"/>
      <c r="D116" s="4"/>
      <c r="E116" s="60">
        <v>0</v>
      </c>
      <c r="F116" s="5"/>
      <c r="G116" s="47">
        <v>0</v>
      </c>
      <c r="H116" s="64">
        <f t="shared" si="1"/>
        <v>0</v>
      </c>
    </row>
    <row r="117" spans="1:8" customFormat="1" x14ac:dyDescent="0.25">
      <c r="A117" s="158"/>
      <c r="B117" s="157"/>
      <c r="C117" s="4"/>
      <c r="D117" s="4"/>
      <c r="E117" s="60">
        <v>0</v>
      </c>
      <c r="F117" s="5"/>
      <c r="G117" s="47">
        <v>0</v>
      </c>
    </row>
    <row r="118" spans="1:8" customFormat="1" x14ac:dyDescent="0.25">
      <c r="A118" s="158"/>
      <c r="B118" s="157"/>
      <c r="C118" s="4"/>
      <c r="D118" s="4"/>
      <c r="E118" s="60">
        <v>0</v>
      </c>
      <c r="F118" s="5"/>
      <c r="G118" s="47">
        <v>0</v>
      </c>
    </row>
    <row r="119" spans="1:8" customFormat="1" x14ac:dyDescent="0.25">
      <c r="A119" s="158"/>
      <c r="B119" s="157"/>
      <c r="C119" s="4"/>
      <c r="D119" s="4"/>
      <c r="E119" s="60">
        <v>0</v>
      </c>
      <c r="F119" s="5"/>
      <c r="G119" s="47">
        <v>0</v>
      </c>
    </row>
    <row r="120" spans="1:8" customFormat="1" x14ac:dyDescent="0.25">
      <c r="A120" s="158"/>
      <c r="B120" s="157"/>
      <c r="C120" s="4"/>
      <c r="D120" s="4"/>
      <c r="E120" s="60">
        <v>0</v>
      </c>
      <c r="F120" s="5"/>
      <c r="G120" s="47">
        <v>0</v>
      </c>
    </row>
    <row r="121" spans="1:8" customFormat="1" x14ac:dyDescent="0.25">
      <c r="A121" s="158"/>
      <c r="B121" s="157"/>
      <c r="C121" s="4"/>
      <c r="D121" s="4"/>
      <c r="E121" s="60">
        <v>0</v>
      </c>
      <c r="F121" s="5"/>
      <c r="G121" s="47">
        <v>0</v>
      </c>
    </row>
    <row r="122" spans="1:8" customFormat="1" x14ac:dyDescent="0.25">
      <c r="A122" s="158"/>
      <c r="B122" s="157"/>
      <c r="C122" s="4"/>
      <c r="D122" s="4"/>
      <c r="E122" s="60">
        <v>0</v>
      </c>
      <c r="F122" s="5"/>
      <c r="G122" s="47">
        <v>0</v>
      </c>
    </row>
    <row r="123" spans="1:8" customFormat="1" ht="15.75" thickBot="1" x14ac:dyDescent="0.3">
      <c r="A123" s="158"/>
      <c r="B123" s="157"/>
      <c r="C123" s="4"/>
      <c r="D123" s="4"/>
      <c r="E123" s="61">
        <v>0</v>
      </c>
      <c r="F123" s="62"/>
      <c r="G123" s="63">
        <v>0</v>
      </c>
    </row>
    <row r="124" spans="1:8" customFormat="1" ht="15.75" thickTop="1" x14ac:dyDescent="0.25">
      <c r="A124" s="158"/>
      <c r="B124" s="157"/>
      <c r="C124" s="4"/>
      <c r="D124" s="4"/>
      <c r="E124" s="64">
        <f>SUM(E5:E123)</f>
        <v>18617372.640000001</v>
      </c>
      <c r="F124" s="64"/>
      <c r="G124" s="64">
        <f>SUM(G5:G123)</f>
        <v>18251349.009999998</v>
      </c>
    </row>
    <row r="125" spans="1:8" customFormat="1" x14ac:dyDescent="0.25">
      <c r="A125" s="77"/>
      <c r="B125" s="146"/>
      <c r="F125" s="5"/>
    </row>
    <row r="126" spans="1:8" customFormat="1" x14ac:dyDescent="0.25">
      <c r="A126" s="77"/>
      <c r="B126" s="146"/>
      <c r="F126" s="5"/>
    </row>
    <row r="127" spans="1:8" customFormat="1" ht="15.75" thickBot="1" x14ac:dyDescent="0.3">
      <c r="A127" s="77"/>
      <c r="B127" s="146"/>
      <c r="F127" s="5"/>
    </row>
    <row r="128" spans="1:8" customFormat="1" ht="21.75" thickBot="1" x14ac:dyDescent="0.4">
      <c r="A128" s="77"/>
      <c r="B128" s="146"/>
      <c r="F128" s="260">
        <f>E124-G124</f>
        <v>366023.63000000268</v>
      </c>
      <c r="G128" s="261"/>
    </row>
    <row r="129" spans="1:6" customFormat="1" x14ac:dyDescent="0.25">
      <c r="A129" s="77"/>
      <c r="B129" s="146"/>
      <c r="F129" s="5"/>
    </row>
  </sheetData>
  <mergeCells count="2">
    <mergeCell ref="B1:F1"/>
    <mergeCell ref="F128:G128"/>
  </mergeCells>
  <printOptions gridLines="1"/>
  <pageMargins left="0.51181102362204722" right="0.31496062992125984" top="0.35433070866141736" bottom="0.35433070866141736" header="0.31496062992125984" footer="0.31496062992125984"/>
  <pageSetup scale="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opLeftCell="A232" workbookViewId="0">
      <selection activeCell="F175" sqref="F175"/>
    </sheetView>
  </sheetViews>
  <sheetFormatPr baseColWidth="10" defaultRowHeight="15" x14ac:dyDescent="0.25"/>
  <cols>
    <col min="1" max="1" width="11.42578125" style="1"/>
    <col min="3" max="3" width="5.28515625" bestFit="1" customWidth="1"/>
    <col min="4" max="4" width="14.28515625" customWidth="1"/>
    <col min="5" max="5" width="15.28515625" bestFit="1" customWidth="1"/>
    <col min="6" max="6" width="24.140625" customWidth="1"/>
    <col min="7" max="8" width="15.28515625" bestFit="1" customWidth="1"/>
    <col min="10" max="10" width="13.7109375" bestFit="1" customWidth="1"/>
  </cols>
  <sheetData>
    <row r="1" spans="1:8" ht="28.5" x14ac:dyDescent="0.45">
      <c r="B1" s="1"/>
      <c r="C1" s="259" t="s">
        <v>433</v>
      </c>
      <c r="D1" s="259"/>
      <c r="E1" s="259"/>
      <c r="F1" s="259"/>
      <c r="G1" s="259"/>
    </row>
    <row r="2" spans="1:8" ht="17.25" customHeight="1" thickBot="1" x14ac:dyDescent="0.5">
      <c r="B2" s="1"/>
      <c r="C2" s="2"/>
      <c r="D2" s="2"/>
      <c r="E2" s="2"/>
      <c r="F2" s="2"/>
      <c r="G2" s="2"/>
      <c r="H2" s="4"/>
    </row>
    <row r="3" spans="1:8" ht="19.5" thickBot="1" x14ac:dyDescent="0.35">
      <c r="E3" s="151" t="s">
        <v>3</v>
      </c>
      <c r="F3" s="152" t="s">
        <v>4</v>
      </c>
      <c r="G3" s="152" t="s">
        <v>454</v>
      </c>
      <c r="H3" s="153" t="s">
        <v>455</v>
      </c>
    </row>
    <row r="4" spans="1:8" x14ac:dyDescent="0.25">
      <c r="A4" s="53">
        <v>41276</v>
      </c>
      <c r="B4" s="34" t="s">
        <v>81</v>
      </c>
      <c r="C4" s="29" t="s">
        <v>82</v>
      </c>
      <c r="D4" s="95" t="s">
        <v>6</v>
      </c>
      <c r="E4" s="147">
        <v>0</v>
      </c>
      <c r="F4" s="148" t="s">
        <v>83</v>
      </c>
      <c r="G4" s="149"/>
      <c r="H4" s="150">
        <f t="shared" ref="H4:H33" si="0">E4-G4</f>
        <v>0</v>
      </c>
    </row>
    <row r="5" spans="1:8" ht="15.75" x14ac:dyDescent="0.25">
      <c r="A5" s="53">
        <v>41277</v>
      </c>
      <c r="B5" s="65" t="s">
        <v>84</v>
      </c>
      <c r="C5" s="26" t="s">
        <v>82</v>
      </c>
      <c r="D5" s="95" t="s">
        <v>6</v>
      </c>
      <c r="E5" s="96">
        <v>5350.5</v>
      </c>
      <c r="F5" s="98">
        <v>41277</v>
      </c>
      <c r="G5" s="75">
        <v>5350.5</v>
      </c>
      <c r="H5" s="70">
        <f t="shared" si="0"/>
        <v>0</v>
      </c>
    </row>
    <row r="6" spans="1:8" x14ac:dyDescent="0.25">
      <c r="A6" s="53">
        <v>41278</v>
      </c>
      <c r="B6" s="66" t="s">
        <v>85</v>
      </c>
      <c r="C6" s="67" t="s">
        <v>82</v>
      </c>
      <c r="D6" s="95" t="s">
        <v>6</v>
      </c>
      <c r="E6" s="96">
        <v>0</v>
      </c>
      <c r="F6" s="97" t="s">
        <v>86</v>
      </c>
      <c r="G6" s="75"/>
      <c r="H6" s="70">
        <f t="shared" si="0"/>
        <v>0</v>
      </c>
    </row>
    <row r="7" spans="1:8" x14ac:dyDescent="0.25">
      <c r="A7" s="53">
        <v>41278</v>
      </c>
      <c r="B7" s="66" t="s">
        <v>87</v>
      </c>
      <c r="C7" s="67" t="s">
        <v>82</v>
      </c>
      <c r="D7" s="95" t="s">
        <v>6</v>
      </c>
      <c r="E7" s="96">
        <v>0</v>
      </c>
      <c r="F7" s="97" t="s">
        <v>88</v>
      </c>
      <c r="G7" s="99"/>
      <c r="H7" s="70">
        <f t="shared" si="0"/>
        <v>0</v>
      </c>
    </row>
    <row r="8" spans="1:8" x14ac:dyDescent="0.25">
      <c r="A8" s="53">
        <v>41278</v>
      </c>
      <c r="B8" s="66" t="s">
        <v>89</v>
      </c>
      <c r="C8" s="67" t="s">
        <v>82</v>
      </c>
      <c r="D8" s="95" t="s">
        <v>6</v>
      </c>
      <c r="E8" s="96">
        <v>0</v>
      </c>
      <c r="F8" s="97" t="s">
        <v>90</v>
      </c>
      <c r="G8" s="99"/>
      <c r="H8" s="70">
        <f t="shared" si="0"/>
        <v>0</v>
      </c>
    </row>
    <row r="9" spans="1:8" x14ac:dyDescent="0.25">
      <c r="A9" s="53">
        <v>41279</v>
      </c>
      <c r="B9" s="67" t="s">
        <v>91</v>
      </c>
      <c r="C9" s="67" t="s">
        <v>82</v>
      </c>
      <c r="D9" s="95" t="s">
        <v>6</v>
      </c>
      <c r="E9" s="96">
        <v>0</v>
      </c>
      <c r="F9" s="97" t="s">
        <v>92</v>
      </c>
      <c r="G9" s="75"/>
      <c r="H9" s="70">
        <f t="shared" si="0"/>
        <v>0</v>
      </c>
    </row>
    <row r="10" spans="1:8" x14ac:dyDescent="0.25">
      <c r="A10" s="53">
        <v>41282</v>
      </c>
      <c r="B10" s="34" t="s">
        <v>93</v>
      </c>
      <c r="C10" s="29" t="s">
        <v>82</v>
      </c>
      <c r="D10" s="95" t="s">
        <v>6</v>
      </c>
      <c r="E10" s="96">
        <v>0</v>
      </c>
      <c r="F10" s="100" t="s">
        <v>94</v>
      </c>
      <c r="G10" s="75"/>
      <c r="H10" s="70">
        <f t="shared" si="0"/>
        <v>0</v>
      </c>
    </row>
    <row r="11" spans="1:8" x14ac:dyDescent="0.25">
      <c r="A11" s="53">
        <v>41282</v>
      </c>
      <c r="B11" s="34" t="s">
        <v>95</v>
      </c>
      <c r="C11" s="29" t="s">
        <v>82</v>
      </c>
      <c r="D11" s="95" t="s">
        <v>6</v>
      </c>
      <c r="E11" s="96">
        <v>7452</v>
      </c>
      <c r="F11" s="98">
        <v>41282</v>
      </c>
      <c r="G11" s="75">
        <v>7452</v>
      </c>
      <c r="H11" s="70">
        <f t="shared" si="0"/>
        <v>0</v>
      </c>
    </row>
    <row r="12" spans="1:8" x14ac:dyDescent="0.25">
      <c r="A12" s="53">
        <v>41283</v>
      </c>
      <c r="B12" s="34" t="s">
        <v>96</v>
      </c>
      <c r="C12" s="29" t="s">
        <v>82</v>
      </c>
      <c r="D12" s="95" t="s">
        <v>6</v>
      </c>
      <c r="E12" s="96">
        <v>0</v>
      </c>
      <c r="F12" s="100" t="s">
        <v>97</v>
      </c>
      <c r="G12" s="75"/>
      <c r="H12" s="70">
        <f t="shared" si="0"/>
        <v>0</v>
      </c>
    </row>
    <row r="13" spans="1:8" x14ac:dyDescent="0.25">
      <c r="A13" s="53">
        <v>41283</v>
      </c>
      <c r="B13" s="34" t="s">
        <v>98</v>
      </c>
      <c r="C13" s="29" t="s">
        <v>82</v>
      </c>
      <c r="D13" s="95" t="s">
        <v>6</v>
      </c>
      <c r="E13" s="96">
        <v>0</v>
      </c>
      <c r="F13" s="100" t="s">
        <v>99</v>
      </c>
      <c r="G13" s="75"/>
      <c r="H13" s="70">
        <f t="shared" si="0"/>
        <v>0</v>
      </c>
    </row>
    <row r="14" spans="1:8" x14ac:dyDescent="0.25">
      <c r="A14" s="53">
        <v>41284</v>
      </c>
      <c r="B14" s="34" t="s">
        <v>100</v>
      </c>
      <c r="C14" s="29" t="s">
        <v>82</v>
      </c>
      <c r="D14" s="95" t="s">
        <v>6</v>
      </c>
      <c r="E14" s="96">
        <v>13041.5</v>
      </c>
      <c r="F14" s="98">
        <v>41284</v>
      </c>
      <c r="G14" s="75">
        <v>13041.5</v>
      </c>
      <c r="H14" s="70">
        <f t="shared" si="0"/>
        <v>0</v>
      </c>
    </row>
    <row r="15" spans="1:8" x14ac:dyDescent="0.25">
      <c r="A15" s="53">
        <v>41285</v>
      </c>
      <c r="B15" s="68" t="s">
        <v>101</v>
      </c>
      <c r="C15" s="38" t="s">
        <v>102</v>
      </c>
      <c r="D15" s="95" t="s">
        <v>6</v>
      </c>
      <c r="E15" s="96">
        <v>0</v>
      </c>
      <c r="F15" s="100" t="s">
        <v>103</v>
      </c>
      <c r="G15" s="75"/>
      <c r="H15" s="70">
        <f t="shared" si="0"/>
        <v>0</v>
      </c>
    </row>
    <row r="16" spans="1:8" x14ac:dyDescent="0.25">
      <c r="A16" s="53">
        <v>41286</v>
      </c>
      <c r="B16" s="68" t="s">
        <v>104</v>
      </c>
      <c r="C16" s="38" t="s">
        <v>102</v>
      </c>
      <c r="D16" s="12" t="s">
        <v>6</v>
      </c>
      <c r="E16" s="101">
        <v>0</v>
      </c>
      <c r="F16" s="102" t="s">
        <v>105</v>
      </c>
      <c r="G16" s="39"/>
      <c r="H16" s="70">
        <f t="shared" si="0"/>
        <v>0</v>
      </c>
    </row>
    <row r="17" spans="1:8" x14ac:dyDescent="0.25">
      <c r="A17" s="53">
        <v>41286</v>
      </c>
      <c r="B17" s="68" t="s">
        <v>106</v>
      </c>
      <c r="C17" s="38" t="s">
        <v>102</v>
      </c>
      <c r="D17" s="12" t="s">
        <v>6</v>
      </c>
      <c r="E17" s="101">
        <v>0</v>
      </c>
      <c r="F17" s="102" t="s">
        <v>107</v>
      </c>
      <c r="G17" s="39"/>
      <c r="H17" s="70">
        <f t="shared" si="0"/>
        <v>0</v>
      </c>
    </row>
    <row r="18" spans="1:8" x14ac:dyDescent="0.25">
      <c r="A18" s="53">
        <v>41289</v>
      </c>
      <c r="B18" s="68" t="s">
        <v>108</v>
      </c>
      <c r="C18" s="38" t="s">
        <v>102</v>
      </c>
      <c r="D18" s="95" t="s">
        <v>6</v>
      </c>
      <c r="E18" s="96">
        <v>0</v>
      </c>
      <c r="F18" s="100" t="s">
        <v>109</v>
      </c>
      <c r="G18" s="75"/>
      <c r="H18" s="70">
        <f t="shared" si="0"/>
        <v>0</v>
      </c>
    </row>
    <row r="19" spans="1:8" x14ac:dyDescent="0.25">
      <c r="A19" s="53">
        <v>41289</v>
      </c>
      <c r="B19" s="68" t="s">
        <v>110</v>
      </c>
      <c r="C19" s="38" t="s">
        <v>102</v>
      </c>
      <c r="D19" s="95" t="s">
        <v>6</v>
      </c>
      <c r="E19" s="96">
        <v>0</v>
      </c>
      <c r="F19" s="100" t="s">
        <v>111</v>
      </c>
      <c r="G19" s="75"/>
      <c r="H19" s="70">
        <f t="shared" si="0"/>
        <v>0</v>
      </c>
    </row>
    <row r="20" spans="1:8" x14ac:dyDescent="0.25">
      <c r="A20" s="53">
        <v>41290</v>
      </c>
      <c r="B20" s="68" t="s">
        <v>57</v>
      </c>
      <c r="C20" s="38" t="s">
        <v>102</v>
      </c>
      <c r="D20" s="95" t="s">
        <v>6</v>
      </c>
      <c r="E20" s="96">
        <v>0</v>
      </c>
      <c r="F20" s="100" t="s">
        <v>112</v>
      </c>
      <c r="G20" s="75"/>
      <c r="H20" s="70">
        <f t="shared" si="0"/>
        <v>0</v>
      </c>
    </row>
    <row r="21" spans="1:8" x14ac:dyDescent="0.25">
      <c r="A21" s="53">
        <v>41292</v>
      </c>
      <c r="B21" s="68" t="s">
        <v>113</v>
      </c>
      <c r="C21" s="38" t="s">
        <v>102</v>
      </c>
      <c r="D21" s="95" t="s">
        <v>6</v>
      </c>
      <c r="E21" s="96">
        <v>0</v>
      </c>
      <c r="F21" s="100" t="s">
        <v>114</v>
      </c>
      <c r="G21" s="75"/>
      <c r="H21" s="70">
        <f t="shared" si="0"/>
        <v>0</v>
      </c>
    </row>
    <row r="22" spans="1:8" x14ac:dyDescent="0.25">
      <c r="A22" s="53">
        <v>41292</v>
      </c>
      <c r="B22" s="68" t="s">
        <v>115</v>
      </c>
      <c r="C22" s="38" t="s">
        <v>102</v>
      </c>
      <c r="D22" s="95" t="s">
        <v>6</v>
      </c>
      <c r="E22" s="96">
        <v>0</v>
      </c>
      <c r="F22" s="100" t="s">
        <v>116</v>
      </c>
      <c r="G22" s="75"/>
      <c r="H22" s="70">
        <f t="shared" si="0"/>
        <v>0</v>
      </c>
    </row>
    <row r="23" spans="1:8" x14ac:dyDescent="0.25">
      <c r="A23" s="53">
        <v>41295</v>
      </c>
      <c r="B23" s="68" t="s">
        <v>117</v>
      </c>
      <c r="C23" s="38" t="s">
        <v>102</v>
      </c>
      <c r="D23" s="95" t="s">
        <v>6</v>
      </c>
      <c r="E23" s="96">
        <v>0</v>
      </c>
      <c r="F23" s="100" t="s">
        <v>118</v>
      </c>
      <c r="G23" s="75"/>
      <c r="H23" s="70">
        <f t="shared" si="0"/>
        <v>0</v>
      </c>
    </row>
    <row r="24" spans="1:8" x14ac:dyDescent="0.25">
      <c r="A24" s="53">
        <v>41296</v>
      </c>
      <c r="B24" s="68" t="s">
        <v>119</v>
      </c>
      <c r="C24" s="38" t="s">
        <v>102</v>
      </c>
      <c r="D24" s="95" t="s">
        <v>6</v>
      </c>
      <c r="E24" s="96">
        <v>0</v>
      </c>
      <c r="F24" s="100" t="s">
        <v>120</v>
      </c>
      <c r="G24" s="75"/>
      <c r="H24" s="70">
        <f t="shared" si="0"/>
        <v>0</v>
      </c>
    </row>
    <row r="25" spans="1:8" x14ac:dyDescent="0.25">
      <c r="A25" s="53">
        <v>41296</v>
      </c>
      <c r="B25" s="68" t="s">
        <v>121</v>
      </c>
      <c r="C25" s="38" t="s">
        <v>102</v>
      </c>
      <c r="D25" s="95" t="s">
        <v>6</v>
      </c>
      <c r="E25" s="96">
        <v>0</v>
      </c>
      <c r="F25" s="100" t="s">
        <v>122</v>
      </c>
      <c r="G25" s="75"/>
      <c r="H25" s="70">
        <f t="shared" si="0"/>
        <v>0</v>
      </c>
    </row>
    <row r="26" spans="1:8" x14ac:dyDescent="0.25">
      <c r="A26" s="53">
        <v>41298</v>
      </c>
      <c r="B26" s="68" t="s">
        <v>123</v>
      </c>
      <c r="C26" s="68" t="s">
        <v>102</v>
      </c>
      <c r="D26" s="95" t="s">
        <v>6</v>
      </c>
      <c r="E26" s="96">
        <v>0</v>
      </c>
      <c r="F26" s="100" t="s">
        <v>124</v>
      </c>
      <c r="G26" s="75"/>
      <c r="H26" s="70">
        <f t="shared" si="0"/>
        <v>0</v>
      </c>
    </row>
    <row r="27" spans="1:8" x14ac:dyDescent="0.25">
      <c r="A27" s="53">
        <v>41299</v>
      </c>
      <c r="B27" s="68" t="s">
        <v>125</v>
      </c>
      <c r="C27" s="103" t="s">
        <v>102</v>
      </c>
      <c r="D27" s="95" t="s">
        <v>6</v>
      </c>
      <c r="E27" s="96">
        <v>0</v>
      </c>
      <c r="F27" s="100" t="s">
        <v>126</v>
      </c>
      <c r="G27" s="75"/>
      <c r="H27" s="70">
        <f t="shared" si="0"/>
        <v>0</v>
      </c>
    </row>
    <row r="28" spans="1:8" x14ac:dyDescent="0.25">
      <c r="A28" s="53">
        <v>41299</v>
      </c>
      <c r="B28" s="34" t="s">
        <v>127</v>
      </c>
      <c r="C28" s="104" t="s">
        <v>128</v>
      </c>
      <c r="D28" s="95" t="s">
        <v>6</v>
      </c>
      <c r="E28" s="96">
        <v>0</v>
      </c>
      <c r="F28" s="100" t="s">
        <v>129</v>
      </c>
      <c r="G28" s="75"/>
      <c r="H28" s="70">
        <f t="shared" si="0"/>
        <v>0</v>
      </c>
    </row>
    <row r="29" spans="1:8" x14ac:dyDescent="0.25">
      <c r="A29" s="53">
        <v>41302</v>
      </c>
      <c r="B29" s="34" t="s">
        <v>130</v>
      </c>
      <c r="C29" s="104" t="s">
        <v>128</v>
      </c>
      <c r="D29" s="8" t="s">
        <v>6</v>
      </c>
      <c r="E29" s="96">
        <v>0</v>
      </c>
      <c r="F29" s="100" t="s">
        <v>131</v>
      </c>
      <c r="G29" s="75"/>
      <c r="H29" s="70">
        <f t="shared" si="0"/>
        <v>0</v>
      </c>
    </row>
    <row r="30" spans="1:8" x14ac:dyDescent="0.25">
      <c r="A30" s="53">
        <v>41302</v>
      </c>
      <c r="B30" s="34" t="s">
        <v>132</v>
      </c>
      <c r="C30" s="104" t="s">
        <v>128</v>
      </c>
      <c r="D30" s="8" t="s">
        <v>6</v>
      </c>
      <c r="E30" s="96">
        <v>0</v>
      </c>
      <c r="F30" s="100" t="s">
        <v>133</v>
      </c>
      <c r="G30" s="75"/>
      <c r="H30" s="70">
        <f t="shared" si="0"/>
        <v>0</v>
      </c>
    </row>
    <row r="31" spans="1:8" x14ac:dyDescent="0.25">
      <c r="A31" s="53">
        <v>41303</v>
      </c>
      <c r="B31" s="34" t="s">
        <v>134</v>
      </c>
      <c r="C31" s="104" t="s">
        <v>128</v>
      </c>
      <c r="D31" s="8" t="s">
        <v>6</v>
      </c>
      <c r="E31" s="96">
        <v>0</v>
      </c>
      <c r="F31" s="105" t="s">
        <v>135</v>
      </c>
      <c r="G31" s="75"/>
      <c r="H31" s="70">
        <f t="shared" si="0"/>
        <v>0</v>
      </c>
    </row>
    <row r="32" spans="1:8" x14ac:dyDescent="0.25">
      <c r="A32" s="53">
        <v>41304</v>
      </c>
      <c r="B32" s="34" t="s">
        <v>48</v>
      </c>
      <c r="C32" s="104" t="s">
        <v>128</v>
      </c>
      <c r="D32" s="8" t="s">
        <v>6</v>
      </c>
      <c r="E32" s="96">
        <v>0</v>
      </c>
      <c r="F32" s="100" t="s">
        <v>136</v>
      </c>
      <c r="G32" s="75"/>
      <c r="H32" s="70">
        <f t="shared" si="0"/>
        <v>0</v>
      </c>
    </row>
    <row r="33" spans="1:8" x14ac:dyDescent="0.25">
      <c r="A33" s="53">
        <v>41305</v>
      </c>
      <c r="B33" s="34" t="s">
        <v>137</v>
      </c>
      <c r="C33" s="104" t="s">
        <v>128</v>
      </c>
      <c r="D33" s="8" t="s">
        <v>6</v>
      </c>
      <c r="E33" s="96">
        <v>0</v>
      </c>
      <c r="F33" s="100" t="s">
        <v>138</v>
      </c>
      <c r="G33" s="99"/>
      <c r="H33" s="70">
        <f t="shared" si="0"/>
        <v>0</v>
      </c>
    </row>
    <row r="34" spans="1:8" ht="15.75" x14ac:dyDescent="0.25">
      <c r="A34" s="53">
        <v>41307</v>
      </c>
      <c r="B34" s="65" t="s">
        <v>139</v>
      </c>
      <c r="C34" s="26" t="s">
        <v>128</v>
      </c>
      <c r="D34" s="8" t="s">
        <v>6</v>
      </c>
      <c r="E34" s="96">
        <v>0</v>
      </c>
      <c r="F34" s="97" t="s">
        <v>140</v>
      </c>
      <c r="G34" s="75"/>
      <c r="H34" s="70">
        <f t="shared" ref="H34:H65" si="1">E34-G34</f>
        <v>0</v>
      </c>
    </row>
    <row r="35" spans="1:8" x14ac:dyDescent="0.25">
      <c r="A35" s="53">
        <v>41307</v>
      </c>
      <c r="B35" s="66" t="s">
        <v>67</v>
      </c>
      <c r="C35" s="67" t="s">
        <v>128</v>
      </c>
      <c r="D35" s="8" t="s">
        <v>6</v>
      </c>
      <c r="E35" s="101">
        <v>0</v>
      </c>
      <c r="F35" s="106" t="s">
        <v>141</v>
      </c>
      <c r="G35" s="39"/>
      <c r="H35" s="70">
        <f t="shared" si="1"/>
        <v>0</v>
      </c>
    </row>
    <row r="36" spans="1:8" x14ac:dyDescent="0.25">
      <c r="A36" s="53">
        <v>41309</v>
      </c>
      <c r="B36" s="67" t="s">
        <v>142</v>
      </c>
      <c r="C36" s="67" t="s">
        <v>128</v>
      </c>
      <c r="D36" s="8" t="s">
        <v>6</v>
      </c>
      <c r="E36" s="96">
        <v>0</v>
      </c>
      <c r="F36" s="97" t="s">
        <v>143</v>
      </c>
      <c r="G36" s="75"/>
      <c r="H36" s="70">
        <f t="shared" si="1"/>
        <v>0</v>
      </c>
    </row>
    <row r="37" spans="1:8" x14ac:dyDescent="0.25">
      <c r="A37" s="53">
        <v>41311</v>
      </c>
      <c r="B37" s="34" t="s">
        <v>144</v>
      </c>
      <c r="C37" s="29" t="s">
        <v>128</v>
      </c>
      <c r="D37" s="8" t="s">
        <v>6</v>
      </c>
      <c r="E37" s="96">
        <v>0</v>
      </c>
      <c r="F37" s="97" t="s">
        <v>145</v>
      </c>
      <c r="G37" s="75"/>
      <c r="H37" s="70">
        <f t="shared" si="1"/>
        <v>0</v>
      </c>
    </row>
    <row r="38" spans="1:8" x14ac:dyDescent="0.25">
      <c r="A38" s="53">
        <v>41311</v>
      </c>
      <c r="B38" s="34" t="s">
        <v>146</v>
      </c>
      <c r="C38" s="29" t="s">
        <v>128</v>
      </c>
      <c r="D38" s="8" t="s">
        <v>6</v>
      </c>
      <c r="E38" s="96">
        <v>0</v>
      </c>
      <c r="F38" s="97" t="s">
        <v>147</v>
      </c>
      <c r="G38" s="75"/>
      <c r="H38" s="70">
        <f t="shared" si="1"/>
        <v>0</v>
      </c>
    </row>
    <row r="39" spans="1:8" x14ac:dyDescent="0.25">
      <c r="A39" s="53">
        <v>41313</v>
      </c>
      <c r="B39" s="34" t="s">
        <v>148</v>
      </c>
      <c r="C39" s="29" t="s">
        <v>128</v>
      </c>
      <c r="D39" s="8" t="s">
        <v>6</v>
      </c>
      <c r="E39" s="75">
        <v>0</v>
      </c>
      <c r="F39" s="97" t="s">
        <v>149</v>
      </c>
      <c r="G39" s="75"/>
      <c r="H39" s="70">
        <f t="shared" si="1"/>
        <v>0</v>
      </c>
    </row>
    <row r="40" spans="1:8" x14ac:dyDescent="0.25">
      <c r="A40" s="53">
        <v>41313</v>
      </c>
      <c r="B40" s="38" t="s">
        <v>150</v>
      </c>
      <c r="C40" s="38" t="s">
        <v>151</v>
      </c>
      <c r="D40" s="95" t="s">
        <v>6</v>
      </c>
      <c r="E40" s="75">
        <v>228622</v>
      </c>
      <c r="F40" s="106" t="s">
        <v>448</v>
      </c>
      <c r="G40" s="39">
        <v>228622</v>
      </c>
      <c r="H40" s="70">
        <f t="shared" si="1"/>
        <v>0</v>
      </c>
    </row>
    <row r="41" spans="1:8" x14ac:dyDescent="0.25">
      <c r="A41" s="53">
        <v>41314</v>
      </c>
      <c r="B41" s="38" t="s">
        <v>59</v>
      </c>
      <c r="C41" s="38" t="s">
        <v>151</v>
      </c>
      <c r="D41" s="95" t="s">
        <v>6</v>
      </c>
      <c r="E41" s="75">
        <v>338460</v>
      </c>
      <c r="F41" s="106" t="s">
        <v>449</v>
      </c>
      <c r="G41" s="39">
        <v>338460</v>
      </c>
      <c r="H41" s="70">
        <f t="shared" si="1"/>
        <v>0</v>
      </c>
    </row>
    <row r="42" spans="1:8" x14ac:dyDescent="0.25">
      <c r="A42" s="53">
        <v>41319</v>
      </c>
      <c r="B42" s="68" t="s">
        <v>152</v>
      </c>
      <c r="C42" s="38" t="s">
        <v>151</v>
      </c>
      <c r="D42" s="95" t="s">
        <v>6</v>
      </c>
      <c r="E42" s="75">
        <v>0</v>
      </c>
      <c r="F42" s="97" t="s">
        <v>153</v>
      </c>
      <c r="G42" s="99"/>
      <c r="H42" s="71">
        <f t="shared" si="1"/>
        <v>0</v>
      </c>
    </row>
    <row r="43" spans="1:8" x14ac:dyDescent="0.25">
      <c r="A43" s="53">
        <v>41319</v>
      </c>
      <c r="B43" s="68" t="s">
        <v>154</v>
      </c>
      <c r="C43" s="38" t="s">
        <v>151</v>
      </c>
      <c r="D43" s="95" t="s">
        <v>6</v>
      </c>
      <c r="E43" s="75">
        <v>0</v>
      </c>
      <c r="F43" s="97" t="s">
        <v>155</v>
      </c>
      <c r="G43" s="99"/>
      <c r="H43" s="71">
        <f t="shared" si="1"/>
        <v>0</v>
      </c>
    </row>
    <row r="44" spans="1:8" x14ac:dyDescent="0.25">
      <c r="A44" s="53">
        <v>41319</v>
      </c>
      <c r="B44" s="68" t="s">
        <v>156</v>
      </c>
      <c r="C44" s="38" t="s">
        <v>151</v>
      </c>
      <c r="D44" s="95" t="s">
        <v>6</v>
      </c>
      <c r="E44" s="75">
        <v>0</v>
      </c>
      <c r="F44" s="97" t="s">
        <v>157</v>
      </c>
      <c r="G44" s="99"/>
      <c r="H44" s="71">
        <f t="shared" si="1"/>
        <v>0</v>
      </c>
    </row>
    <row r="45" spans="1:8" x14ac:dyDescent="0.25">
      <c r="A45" s="53">
        <v>41319</v>
      </c>
      <c r="B45" s="68" t="s">
        <v>158</v>
      </c>
      <c r="C45" s="38" t="s">
        <v>151</v>
      </c>
      <c r="D45" s="95" t="s">
        <v>6</v>
      </c>
      <c r="E45" s="75">
        <v>0</v>
      </c>
      <c r="F45" s="97" t="s">
        <v>159</v>
      </c>
      <c r="G45" s="99"/>
      <c r="H45" s="71">
        <f t="shared" si="1"/>
        <v>0</v>
      </c>
    </row>
    <row r="46" spans="1:8" x14ac:dyDescent="0.25">
      <c r="A46" s="53">
        <v>41321</v>
      </c>
      <c r="B46" s="68" t="s">
        <v>160</v>
      </c>
      <c r="C46" s="38" t="s">
        <v>151</v>
      </c>
      <c r="D46" s="95" t="s">
        <v>6</v>
      </c>
      <c r="E46" s="75">
        <v>0</v>
      </c>
      <c r="F46" s="97" t="s">
        <v>161</v>
      </c>
      <c r="G46" s="99"/>
      <c r="H46" s="71">
        <f t="shared" si="1"/>
        <v>0</v>
      </c>
    </row>
    <row r="47" spans="1:8" x14ac:dyDescent="0.25">
      <c r="A47" s="53">
        <v>41321</v>
      </c>
      <c r="B47" s="68" t="s">
        <v>113</v>
      </c>
      <c r="C47" s="38" t="s">
        <v>151</v>
      </c>
      <c r="D47" s="95" t="s">
        <v>6</v>
      </c>
      <c r="E47" s="75">
        <v>0</v>
      </c>
      <c r="F47" s="97" t="s">
        <v>162</v>
      </c>
      <c r="G47" s="99"/>
      <c r="H47" s="71">
        <f t="shared" si="1"/>
        <v>0</v>
      </c>
    </row>
    <row r="48" spans="1:8" x14ac:dyDescent="0.25">
      <c r="A48" s="53">
        <v>41323</v>
      </c>
      <c r="B48" s="68" t="s">
        <v>163</v>
      </c>
      <c r="C48" s="38" t="s">
        <v>151</v>
      </c>
      <c r="D48" s="95" t="s">
        <v>6</v>
      </c>
      <c r="E48" s="75">
        <v>2337</v>
      </c>
      <c r="F48" s="98">
        <v>41323</v>
      </c>
      <c r="G48" s="75">
        <v>2337</v>
      </c>
      <c r="H48" s="71">
        <f t="shared" si="1"/>
        <v>0</v>
      </c>
    </row>
    <row r="49" spans="1:8" x14ac:dyDescent="0.25">
      <c r="A49" s="53">
        <v>41323</v>
      </c>
      <c r="B49" s="68" t="s">
        <v>164</v>
      </c>
      <c r="C49" s="38" t="s">
        <v>151</v>
      </c>
      <c r="D49" s="95" t="s">
        <v>6</v>
      </c>
      <c r="E49" s="75">
        <v>41701.199999999997</v>
      </c>
      <c r="F49" s="107">
        <v>41387</v>
      </c>
      <c r="G49" s="108">
        <v>41701.199999999997</v>
      </c>
      <c r="H49" s="71">
        <f t="shared" si="1"/>
        <v>0</v>
      </c>
    </row>
    <row r="50" spans="1:8" x14ac:dyDescent="0.25">
      <c r="A50" s="53">
        <v>41323</v>
      </c>
      <c r="B50" s="68" t="s">
        <v>165</v>
      </c>
      <c r="C50" s="38" t="s">
        <v>151</v>
      </c>
      <c r="D50" s="95" t="s">
        <v>6</v>
      </c>
      <c r="E50" s="75">
        <v>0</v>
      </c>
      <c r="F50" s="97" t="s">
        <v>166</v>
      </c>
      <c r="G50" s="75"/>
      <c r="H50" s="71">
        <f t="shared" si="1"/>
        <v>0</v>
      </c>
    </row>
    <row r="51" spans="1:8" x14ac:dyDescent="0.25">
      <c r="A51" s="53">
        <v>41324</v>
      </c>
      <c r="B51" s="68" t="s">
        <v>167</v>
      </c>
      <c r="C51" s="38" t="s">
        <v>151</v>
      </c>
      <c r="D51" s="95" t="s">
        <v>6</v>
      </c>
      <c r="E51" s="75">
        <v>0</v>
      </c>
      <c r="F51" s="97" t="s">
        <v>168</v>
      </c>
      <c r="G51" s="75"/>
      <c r="H51" s="71">
        <f t="shared" si="1"/>
        <v>0</v>
      </c>
    </row>
    <row r="52" spans="1:8" x14ac:dyDescent="0.25">
      <c r="A52" s="53">
        <v>41296</v>
      </c>
      <c r="B52" s="68" t="s">
        <v>169</v>
      </c>
      <c r="C52" s="68" t="s">
        <v>151</v>
      </c>
      <c r="D52" s="95" t="s">
        <v>6</v>
      </c>
      <c r="E52" s="75">
        <v>0</v>
      </c>
      <c r="F52" s="106" t="s">
        <v>170</v>
      </c>
      <c r="G52" s="39"/>
      <c r="H52" s="71">
        <f t="shared" si="1"/>
        <v>0</v>
      </c>
    </row>
    <row r="53" spans="1:8" x14ac:dyDescent="0.25">
      <c r="A53" s="53">
        <v>41296</v>
      </c>
      <c r="B53" s="68" t="s">
        <v>171</v>
      </c>
      <c r="C53" s="68" t="s">
        <v>151</v>
      </c>
      <c r="D53" s="95" t="s">
        <v>6</v>
      </c>
      <c r="E53" s="75">
        <v>0</v>
      </c>
      <c r="F53" s="106" t="s">
        <v>172</v>
      </c>
      <c r="G53" s="109"/>
      <c r="H53" s="71">
        <f t="shared" si="1"/>
        <v>0</v>
      </c>
    </row>
    <row r="54" spans="1:8" x14ac:dyDescent="0.25">
      <c r="A54" s="53">
        <v>41296</v>
      </c>
      <c r="B54" s="68" t="s">
        <v>173</v>
      </c>
      <c r="C54" s="68" t="s">
        <v>151</v>
      </c>
      <c r="D54" s="95" t="s">
        <v>6</v>
      </c>
      <c r="E54" s="75">
        <v>0</v>
      </c>
      <c r="F54" s="97" t="s">
        <v>174</v>
      </c>
      <c r="G54" s="75"/>
      <c r="H54" s="71">
        <f t="shared" si="1"/>
        <v>0</v>
      </c>
    </row>
    <row r="55" spans="1:8" x14ac:dyDescent="0.25">
      <c r="A55" s="53">
        <v>41329</v>
      </c>
      <c r="B55" s="34" t="s">
        <v>175</v>
      </c>
      <c r="C55" s="104" t="s">
        <v>176</v>
      </c>
      <c r="D55" s="95" t="s">
        <v>6</v>
      </c>
      <c r="E55" s="75">
        <v>0</v>
      </c>
      <c r="F55" s="97" t="s">
        <v>177</v>
      </c>
      <c r="G55" s="99"/>
      <c r="H55" s="72">
        <f t="shared" si="1"/>
        <v>0</v>
      </c>
    </row>
    <row r="56" spans="1:8" x14ac:dyDescent="0.25">
      <c r="A56" s="53">
        <v>41331</v>
      </c>
      <c r="B56" s="34" t="s">
        <v>178</v>
      </c>
      <c r="C56" s="104" t="s">
        <v>176</v>
      </c>
      <c r="D56" s="95" t="s">
        <v>6</v>
      </c>
      <c r="E56" s="75">
        <v>0</v>
      </c>
      <c r="F56" s="97" t="s">
        <v>179</v>
      </c>
      <c r="G56" s="75"/>
      <c r="H56" s="72">
        <f t="shared" si="1"/>
        <v>0</v>
      </c>
    </row>
    <row r="57" spans="1:8" x14ac:dyDescent="0.25">
      <c r="A57" s="53">
        <v>41331</v>
      </c>
      <c r="B57" s="34" t="s">
        <v>180</v>
      </c>
      <c r="C57" s="104" t="s">
        <v>176</v>
      </c>
      <c r="D57" s="95" t="s">
        <v>6</v>
      </c>
      <c r="E57" s="75">
        <v>0</v>
      </c>
      <c r="F57" s="97" t="s">
        <v>181</v>
      </c>
      <c r="G57" s="75"/>
      <c r="H57" s="72">
        <f t="shared" si="1"/>
        <v>0</v>
      </c>
    </row>
    <row r="58" spans="1:8" x14ac:dyDescent="0.25">
      <c r="A58" s="53">
        <v>41333</v>
      </c>
      <c r="B58" s="34" t="s">
        <v>182</v>
      </c>
      <c r="C58" s="104" t="s">
        <v>176</v>
      </c>
      <c r="D58" s="95" t="s">
        <v>6</v>
      </c>
      <c r="E58" s="75">
        <v>0</v>
      </c>
      <c r="F58" s="97" t="s">
        <v>183</v>
      </c>
      <c r="G58" s="99"/>
      <c r="H58" s="72">
        <f t="shared" si="1"/>
        <v>0</v>
      </c>
    </row>
    <row r="59" spans="1:8" x14ac:dyDescent="0.25">
      <c r="A59" s="53">
        <v>41334</v>
      </c>
      <c r="B59" s="34" t="s">
        <v>184</v>
      </c>
      <c r="C59" s="29" t="s">
        <v>176</v>
      </c>
      <c r="D59" s="95" t="s">
        <v>6</v>
      </c>
      <c r="E59" s="75">
        <v>0</v>
      </c>
      <c r="F59" s="97" t="s">
        <v>185</v>
      </c>
      <c r="G59" s="75"/>
      <c r="H59" s="72">
        <f t="shared" si="1"/>
        <v>0</v>
      </c>
    </row>
    <row r="60" spans="1:8" x14ac:dyDescent="0.25">
      <c r="A60" s="53">
        <v>41334</v>
      </c>
      <c r="B60" s="34" t="s">
        <v>186</v>
      </c>
      <c r="C60" s="29" t="s">
        <v>176</v>
      </c>
      <c r="D60" s="12" t="s">
        <v>6</v>
      </c>
      <c r="E60" s="39">
        <v>0</v>
      </c>
      <c r="F60" s="106" t="s">
        <v>187</v>
      </c>
      <c r="G60" s="39"/>
      <c r="H60" s="72">
        <f t="shared" si="1"/>
        <v>0</v>
      </c>
    </row>
    <row r="61" spans="1:8" ht="15.75" x14ac:dyDescent="0.25">
      <c r="A61" s="53">
        <v>41335</v>
      </c>
      <c r="B61" s="65" t="s">
        <v>188</v>
      </c>
      <c r="C61" s="67" t="s">
        <v>176</v>
      </c>
      <c r="D61" s="8" t="s">
        <v>6</v>
      </c>
      <c r="E61" s="96">
        <v>0</v>
      </c>
      <c r="F61" s="97" t="s">
        <v>189</v>
      </c>
      <c r="G61" s="75"/>
      <c r="H61" s="70">
        <f t="shared" si="1"/>
        <v>0</v>
      </c>
    </row>
    <row r="62" spans="1:8" x14ac:dyDescent="0.25">
      <c r="A62" s="53">
        <v>41338</v>
      </c>
      <c r="B62" s="34" t="s">
        <v>190</v>
      </c>
      <c r="C62" s="29" t="s">
        <v>176</v>
      </c>
      <c r="D62" s="12" t="s">
        <v>6</v>
      </c>
      <c r="E62" s="39">
        <v>0</v>
      </c>
      <c r="F62" s="106" t="s">
        <v>191</v>
      </c>
      <c r="G62" s="39"/>
      <c r="H62" s="71">
        <f t="shared" si="1"/>
        <v>0</v>
      </c>
    </row>
    <row r="63" spans="1:8" x14ac:dyDescent="0.25">
      <c r="A63" s="53">
        <v>41338</v>
      </c>
      <c r="B63" s="34" t="s">
        <v>192</v>
      </c>
      <c r="C63" s="29" t="s">
        <v>176</v>
      </c>
      <c r="D63" s="12" t="s">
        <v>6</v>
      </c>
      <c r="E63" s="39">
        <v>0</v>
      </c>
      <c r="F63" s="106" t="s">
        <v>193</v>
      </c>
      <c r="G63" s="39"/>
      <c r="H63" s="71">
        <f t="shared" si="1"/>
        <v>0</v>
      </c>
    </row>
    <row r="64" spans="1:8" x14ac:dyDescent="0.25">
      <c r="A64" s="53">
        <v>41339</v>
      </c>
      <c r="B64" s="34" t="s">
        <v>194</v>
      </c>
      <c r="C64" s="29" t="s">
        <v>176</v>
      </c>
      <c r="D64" s="95" t="s">
        <v>6</v>
      </c>
      <c r="E64" s="75">
        <v>0</v>
      </c>
      <c r="F64" s="97" t="s">
        <v>195</v>
      </c>
      <c r="G64" s="75"/>
      <c r="H64" s="71">
        <f t="shared" si="1"/>
        <v>0</v>
      </c>
    </row>
    <row r="65" spans="1:8" x14ac:dyDescent="0.25">
      <c r="A65" s="53">
        <v>41340</v>
      </c>
      <c r="B65" s="34" t="s">
        <v>196</v>
      </c>
      <c r="C65" s="29" t="s">
        <v>176</v>
      </c>
      <c r="D65" s="95" t="s">
        <v>6</v>
      </c>
      <c r="E65" s="75">
        <v>0</v>
      </c>
      <c r="F65" s="97" t="s">
        <v>197</v>
      </c>
      <c r="G65" s="75"/>
      <c r="H65" s="71">
        <f t="shared" si="1"/>
        <v>0</v>
      </c>
    </row>
    <row r="66" spans="1:8" x14ac:dyDescent="0.25">
      <c r="A66" s="53">
        <v>41341</v>
      </c>
      <c r="B66" s="38" t="s">
        <v>198</v>
      </c>
      <c r="C66" s="38" t="s">
        <v>199</v>
      </c>
      <c r="D66" s="95" t="s">
        <v>6</v>
      </c>
      <c r="E66" s="75">
        <v>0</v>
      </c>
      <c r="F66" s="97" t="s">
        <v>200</v>
      </c>
      <c r="G66" s="75"/>
      <c r="H66" s="71">
        <f t="shared" ref="H66:H97" si="2">E66-G66</f>
        <v>0</v>
      </c>
    </row>
    <row r="67" spans="1:8" x14ac:dyDescent="0.25">
      <c r="A67" s="53">
        <v>41342</v>
      </c>
      <c r="B67" s="68" t="s">
        <v>201</v>
      </c>
      <c r="C67" s="38" t="s">
        <v>199</v>
      </c>
      <c r="D67" s="95" t="s">
        <v>6</v>
      </c>
      <c r="E67" s="75">
        <v>0</v>
      </c>
      <c r="F67" s="97" t="s">
        <v>202</v>
      </c>
      <c r="G67" s="75"/>
      <c r="H67" s="71">
        <f t="shared" si="2"/>
        <v>0</v>
      </c>
    </row>
    <row r="68" spans="1:8" x14ac:dyDescent="0.25">
      <c r="A68" s="53">
        <v>41343</v>
      </c>
      <c r="B68" s="68" t="s">
        <v>203</v>
      </c>
      <c r="C68" s="38" t="s">
        <v>199</v>
      </c>
      <c r="D68" s="95" t="s">
        <v>6</v>
      </c>
      <c r="E68" s="75">
        <v>8983</v>
      </c>
      <c r="F68" s="98">
        <v>41347</v>
      </c>
      <c r="G68" s="75">
        <v>8983</v>
      </c>
      <c r="H68" s="71">
        <f t="shared" si="2"/>
        <v>0</v>
      </c>
    </row>
    <row r="69" spans="1:8" x14ac:dyDescent="0.25">
      <c r="A69" s="53">
        <v>41344</v>
      </c>
      <c r="B69" s="68" t="s">
        <v>204</v>
      </c>
      <c r="C69" s="38" t="s">
        <v>199</v>
      </c>
      <c r="D69" s="95" t="s">
        <v>6</v>
      </c>
      <c r="E69" s="75">
        <v>0</v>
      </c>
      <c r="F69" s="97" t="s">
        <v>205</v>
      </c>
      <c r="G69" s="75"/>
      <c r="H69" s="71">
        <f t="shared" si="2"/>
        <v>0</v>
      </c>
    </row>
    <row r="70" spans="1:8" x14ac:dyDescent="0.25">
      <c r="A70" s="53">
        <v>41345</v>
      </c>
      <c r="B70" s="68" t="s">
        <v>206</v>
      </c>
      <c r="C70" s="38" t="s">
        <v>199</v>
      </c>
      <c r="D70" s="95" t="s">
        <v>6</v>
      </c>
      <c r="E70" s="75">
        <v>0</v>
      </c>
      <c r="F70" s="97" t="s">
        <v>207</v>
      </c>
      <c r="G70" s="75"/>
      <c r="H70" s="71">
        <f t="shared" si="2"/>
        <v>0</v>
      </c>
    </row>
    <row r="71" spans="1:8" x14ac:dyDescent="0.25">
      <c r="A71" s="53">
        <v>41346</v>
      </c>
      <c r="B71" s="68" t="s">
        <v>208</v>
      </c>
      <c r="C71" s="38" t="s">
        <v>199</v>
      </c>
      <c r="D71" s="12" t="s">
        <v>6</v>
      </c>
      <c r="E71" s="39">
        <v>0</v>
      </c>
      <c r="F71" s="106" t="s">
        <v>209</v>
      </c>
      <c r="G71" s="39"/>
      <c r="H71" s="71">
        <f t="shared" si="2"/>
        <v>0</v>
      </c>
    </row>
    <row r="72" spans="1:8" x14ac:dyDescent="0.25">
      <c r="A72" s="53">
        <v>41347</v>
      </c>
      <c r="B72" s="68" t="s">
        <v>210</v>
      </c>
      <c r="C72" s="38" t="s">
        <v>199</v>
      </c>
      <c r="D72" s="95" t="s">
        <v>6</v>
      </c>
      <c r="E72" s="75">
        <v>0</v>
      </c>
      <c r="F72" s="97" t="s">
        <v>211</v>
      </c>
      <c r="G72" s="75"/>
      <c r="H72" s="71">
        <f t="shared" si="2"/>
        <v>0</v>
      </c>
    </row>
    <row r="73" spans="1:8" x14ac:dyDescent="0.25">
      <c r="A73" s="53">
        <v>41348</v>
      </c>
      <c r="B73" s="68" t="s">
        <v>212</v>
      </c>
      <c r="C73" s="38" t="s">
        <v>199</v>
      </c>
      <c r="D73" s="95" t="s">
        <v>6</v>
      </c>
      <c r="E73" s="75">
        <v>0</v>
      </c>
      <c r="F73" s="97" t="s">
        <v>213</v>
      </c>
      <c r="G73" s="75"/>
      <c r="H73" s="71">
        <f t="shared" si="2"/>
        <v>0</v>
      </c>
    </row>
    <row r="74" spans="1:8" x14ac:dyDescent="0.25">
      <c r="A74" s="53">
        <v>41349</v>
      </c>
      <c r="B74" s="68" t="s">
        <v>214</v>
      </c>
      <c r="C74" s="38" t="s">
        <v>199</v>
      </c>
      <c r="D74" s="12" t="s">
        <v>6</v>
      </c>
      <c r="E74" s="39">
        <v>0</v>
      </c>
      <c r="F74" s="106" t="s">
        <v>215</v>
      </c>
      <c r="G74" s="39"/>
      <c r="H74" s="71">
        <f t="shared" si="2"/>
        <v>0</v>
      </c>
    </row>
    <row r="75" spans="1:8" x14ac:dyDescent="0.25">
      <c r="A75" s="53">
        <v>41352</v>
      </c>
      <c r="B75" s="68" t="s">
        <v>216</v>
      </c>
      <c r="C75" s="38" t="s">
        <v>199</v>
      </c>
      <c r="D75" s="95" t="s">
        <v>6</v>
      </c>
      <c r="E75" s="75">
        <v>0</v>
      </c>
      <c r="F75" s="97" t="s">
        <v>217</v>
      </c>
      <c r="G75" s="75"/>
      <c r="H75" s="71">
        <f t="shared" si="2"/>
        <v>0</v>
      </c>
    </row>
    <row r="76" spans="1:8" x14ac:dyDescent="0.25">
      <c r="A76" s="53">
        <v>41352</v>
      </c>
      <c r="B76" s="68" t="s">
        <v>218</v>
      </c>
      <c r="C76" s="38" t="s">
        <v>199</v>
      </c>
      <c r="D76" s="12" t="s">
        <v>6</v>
      </c>
      <c r="E76" s="39">
        <v>8421</v>
      </c>
      <c r="F76" s="11">
        <v>41354</v>
      </c>
      <c r="G76" s="39">
        <v>8421</v>
      </c>
      <c r="H76" s="71">
        <f t="shared" si="2"/>
        <v>0</v>
      </c>
    </row>
    <row r="77" spans="1:8" x14ac:dyDescent="0.25">
      <c r="A77" s="53">
        <v>41354</v>
      </c>
      <c r="B77" s="68" t="s">
        <v>219</v>
      </c>
      <c r="C77" s="68" t="s">
        <v>199</v>
      </c>
      <c r="D77" s="12" t="s">
        <v>6</v>
      </c>
      <c r="E77" s="75">
        <v>463954</v>
      </c>
      <c r="F77" s="110">
        <v>41369</v>
      </c>
      <c r="G77" s="99">
        <v>463954</v>
      </c>
      <c r="H77" s="71">
        <f t="shared" si="2"/>
        <v>0</v>
      </c>
    </row>
    <row r="78" spans="1:8" x14ac:dyDescent="0.25">
      <c r="A78" s="53">
        <v>41354</v>
      </c>
      <c r="B78" s="68" t="s">
        <v>220</v>
      </c>
      <c r="C78" s="68" t="s">
        <v>199</v>
      </c>
      <c r="D78" s="12" t="s">
        <v>6</v>
      </c>
      <c r="E78" s="39">
        <v>0</v>
      </c>
      <c r="F78" s="106" t="s">
        <v>221</v>
      </c>
      <c r="G78" s="39"/>
      <c r="H78" s="71">
        <f t="shared" si="2"/>
        <v>0</v>
      </c>
    </row>
    <row r="79" spans="1:8" x14ac:dyDescent="0.25">
      <c r="A79" s="53">
        <v>41354</v>
      </c>
      <c r="B79" s="68" t="s">
        <v>222</v>
      </c>
      <c r="C79" s="68" t="s">
        <v>199</v>
      </c>
      <c r="D79" s="12" t="s">
        <v>6</v>
      </c>
      <c r="E79" s="39">
        <v>0</v>
      </c>
      <c r="F79" s="106" t="s">
        <v>223</v>
      </c>
      <c r="G79" s="39"/>
      <c r="H79" s="71">
        <f t="shared" si="2"/>
        <v>0</v>
      </c>
    </row>
    <row r="80" spans="1:8" x14ac:dyDescent="0.25">
      <c r="A80" s="53">
        <v>41354</v>
      </c>
      <c r="B80" s="68" t="s">
        <v>196</v>
      </c>
      <c r="C80" s="103" t="s">
        <v>199</v>
      </c>
      <c r="D80" s="12" t="s">
        <v>6</v>
      </c>
      <c r="E80" s="75">
        <v>0</v>
      </c>
      <c r="F80" s="97" t="s">
        <v>224</v>
      </c>
      <c r="G80" s="75"/>
      <c r="H80" s="71">
        <f t="shared" si="2"/>
        <v>0</v>
      </c>
    </row>
    <row r="81" spans="1:8" x14ac:dyDescent="0.25">
      <c r="A81" s="53">
        <v>41355</v>
      </c>
      <c r="B81" s="73" t="s">
        <v>225</v>
      </c>
      <c r="C81" s="111" t="s">
        <v>226</v>
      </c>
      <c r="D81" s="12" t="s">
        <v>6</v>
      </c>
      <c r="E81" s="75">
        <v>0</v>
      </c>
      <c r="F81" s="97" t="s">
        <v>227</v>
      </c>
      <c r="G81" s="75"/>
      <c r="H81" s="71">
        <f t="shared" si="2"/>
        <v>0</v>
      </c>
    </row>
    <row r="82" spans="1:8" x14ac:dyDescent="0.25">
      <c r="A82" s="53">
        <v>41356</v>
      </c>
      <c r="B82" s="74" t="s">
        <v>50</v>
      </c>
      <c r="C82" s="111" t="s">
        <v>226</v>
      </c>
      <c r="D82" s="12" t="s">
        <v>6</v>
      </c>
      <c r="E82" s="39">
        <v>20000</v>
      </c>
      <c r="F82" s="112">
        <v>41387</v>
      </c>
      <c r="G82" s="109">
        <v>20000</v>
      </c>
      <c r="H82" s="71">
        <f t="shared" si="2"/>
        <v>0</v>
      </c>
    </row>
    <row r="83" spans="1:8" x14ac:dyDescent="0.25">
      <c r="A83" s="53">
        <v>41356</v>
      </c>
      <c r="B83" s="74" t="s">
        <v>228</v>
      </c>
      <c r="C83" s="111" t="s">
        <v>226</v>
      </c>
      <c r="D83" s="12" t="s">
        <v>6</v>
      </c>
      <c r="E83" s="39">
        <v>0</v>
      </c>
      <c r="F83" s="106" t="s">
        <v>229</v>
      </c>
      <c r="G83" s="39"/>
      <c r="H83" s="71">
        <f t="shared" si="2"/>
        <v>0</v>
      </c>
    </row>
    <row r="84" spans="1:8" x14ac:dyDescent="0.25">
      <c r="A84" s="53">
        <v>41358</v>
      </c>
      <c r="B84" s="74" t="s">
        <v>230</v>
      </c>
      <c r="C84" s="111" t="s">
        <v>226</v>
      </c>
      <c r="D84" s="95" t="s">
        <v>6</v>
      </c>
      <c r="E84" s="75">
        <v>0</v>
      </c>
      <c r="F84" s="97" t="s">
        <v>231</v>
      </c>
      <c r="G84" s="75"/>
      <c r="H84" s="71">
        <f t="shared" si="2"/>
        <v>0</v>
      </c>
    </row>
    <row r="85" spans="1:8" x14ac:dyDescent="0.25">
      <c r="A85" s="53">
        <v>41359</v>
      </c>
      <c r="B85" s="74" t="s">
        <v>232</v>
      </c>
      <c r="C85" s="111" t="s">
        <v>226</v>
      </c>
      <c r="D85" s="95" t="s">
        <v>6</v>
      </c>
      <c r="E85" s="75">
        <v>0</v>
      </c>
      <c r="F85" s="97" t="s">
        <v>233</v>
      </c>
      <c r="G85" s="99"/>
      <c r="H85" s="71">
        <f t="shared" si="2"/>
        <v>0</v>
      </c>
    </row>
    <row r="86" spans="1:8" x14ac:dyDescent="0.25">
      <c r="A86" s="53">
        <v>41360</v>
      </c>
      <c r="B86" s="74" t="s">
        <v>68</v>
      </c>
      <c r="C86" s="111" t="s">
        <v>226</v>
      </c>
      <c r="D86" s="12" t="s">
        <v>6</v>
      </c>
      <c r="E86" s="39">
        <v>0</v>
      </c>
      <c r="F86" s="106" t="s">
        <v>234</v>
      </c>
      <c r="G86" s="39"/>
      <c r="H86" s="71">
        <f t="shared" si="2"/>
        <v>0</v>
      </c>
    </row>
    <row r="87" spans="1:8" x14ac:dyDescent="0.25">
      <c r="A87" s="53">
        <v>41361</v>
      </c>
      <c r="B87" s="74" t="s">
        <v>235</v>
      </c>
      <c r="C87" s="111" t="s">
        <v>226</v>
      </c>
      <c r="D87" s="12" t="s">
        <v>6</v>
      </c>
      <c r="E87" s="39">
        <v>203393.44</v>
      </c>
      <c r="F87" s="112">
        <v>41374</v>
      </c>
      <c r="G87" s="109">
        <v>203393.44</v>
      </c>
      <c r="H87" s="71">
        <f t="shared" si="2"/>
        <v>0</v>
      </c>
    </row>
    <row r="88" spans="1:8" x14ac:dyDescent="0.25">
      <c r="A88" s="53">
        <v>41361</v>
      </c>
      <c r="B88" s="74" t="s">
        <v>236</v>
      </c>
      <c r="C88" s="111" t="s">
        <v>226</v>
      </c>
      <c r="D88" s="12" t="s">
        <v>6</v>
      </c>
      <c r="E88" s="39">
        <v>0</v>
      </c>
      <c r="F88" s="106" t="s">
        <v>237</v>
      </c>
      <c r="G88" s="109"/>
      <c r="H88" s="71">
        <f t="shared" si="2"/>
        <v>0</v>
      </c>
    </row>
    <row r="89" spans="1:8" x14ac:dyDescent="0.25">
      <c r="A89" s="53">
        <v>41364</v>
      </c>
      <c r="B89" s="74" t="s">
        <v>238</v>
      </c>
      <c r="C89" s="111" t="s">
        <v>226</v>
      </c>
      <c r="D89" s="12" t="s">
        <v>6</v>
      </c>
      <c r="E89" s="39">
        <v>0</v>
      </c>
      <c r="F89" s="106" t="s">
        <v>239</v>
      </c>
      <c r="G89" s="109"/>
      <c r="H89" s="71">
        <f t="shared" si="2"/>
        <v>0</v>
      </c>
    </row>
    <row r="90" spans="1:8" x14ac:dyDescent="0.25">
      <c r="A90" s="53">
        <v>41364</v>
      </c>
      <c r="B90" s="74" t="s">
        <v>240</v>
      </c>
      <c r="C90" s="111" t="s">
        <v>226</v>
      </c>
      <c r="D90" s="12" t="s">
        <v>6</v>
      </c>
      <c r="E90" s="39">
        <v>0</v>
      </c>
      <c r="F90" s="106" t="s">
        <v>241</v>
      </c>
      <c r="G90" s="109"/>
      <c r="H90" s="71">
        <f t="shared" si="2"/>
        <v>0</v>
      </c>
    </row>
    <row r="91" spans="1:8" x14ac:dyDescent="0.25">
      <c r="A91" s="53">
        <v>41365</v>
      </c>
      <c r="B91" s="34" t="s">
        <v>242</v>
      </c>
      <c r="C91" s="29" t="s">
        <v>226</v>
      </c>
      <c r="D91" s="12" t="s">
        <v>6</v>
      </c>
      <c r="E91" s="39">
        <v>0</v>
      </c>
      <c r="F91" s="106" t="s">
        <v>243</v>
      </c>
      <c r="G91" s="39"/>
      <c r="H91" s="71">
        <f t="shared" si="2"/>
        <v>0</v>
      </c>
    </row>
    <row r="92" spans="1:8" x14ac:dyDescent="0.25">
      <c r="A92" s="53">
        <v>41365</v>
      </c>
      <c r="B92" s="34" t="s">
        <v>244</v>
      </c>
      <c r="C92" s="29" t="s">
        <v>226</v>
      </c>
      <c r="D92" s="12" t="s">
        <v>6</v>
      </c>
      <c r="E92" s="39">
        <v>0</v>
      </c>
      <c r="F92" s="113" t="s">
        <v>245</v>
      </c>
      <c r="G92" s="39"/>
      <c r="H92" s="71">
        <f t="shared" si="2"/>
        <v>0</v>
      </c>
    </row>
    <row r="93" spans="1:8" x14ac:dyDescent="0.25">
      <c r="A93" s="53">
        <v>41365</v>
      </c>
      <c r="B93" s="34" t="s">
        <v>246</v>
      </c>
      <c r="C93" s="29" t="s">
        <v>226</v>
      </c>
      <c r="D93" s="12" t="s">
        <v>6</v>
      </c>
      <c r="E93" s="39">
        <v>0</v>
      </c>
      <c r="F93" s="113" t="s">
        <v>245</v>
      </c>
      <c r="G93" s="39"/>
      <c r="H93" s="71">
        <f t="shared" si="2"/>
        <v>0</v>
      </c>
    </row>
    <row r="94" spans="1:8" x14ac:dyDescent="0.25">
      <c r="A94" s="53">
        <v>41366</v>
      </c>
      <c r="B94" s="66" t="s">
        <v>247</v>
      </c>
      <c r="C94" s="67" t="s">
        <v>226</v>
      </c>
      <c r="D94" s="95" t="s">
        <v>6</v>
      </c>
      <c r="E94" s="75">
        <v>0</v>
      </c>
      <c r="F94" s="97" t="s">
        <v>248</v>
      </c>
      <c r="G94" s="75"/>
      <c r="H94" s="71">
        <f t="shared" si="2"/>
        <v>0</v>
      </c>
    </row>
    <row r="95" spans="1:8" x14ac:dyDescent="0.25">
      <c r="A95" s="53">
        <v>41367</v>
      </c>
      <c r="B95" s="66" t="s">
        <v>249</v>
      </c>
      <c r="C95" s="67" t="s">
        <v>226</v>
      </c>
      <c r="D95" s="12" t="s">
        <v>6</v>
      </c>
      <c r="E95" s="39">
        <v>0</v>
      </c>
      <c r="F95" s="106" t="s">
        <v>250</v>
      </c>
      <c r="G95" s="39"/>
      <c r="H95" s="71">
        <f t="shared" si="2"/>
        <v>0</v>
      </c>
    </row>
    <row r="96" spans="1:8" x14ac:dyDescent="0.25">
      <c r="A96" s="53">
        <v>41367</v>
      </c>
      <c r="B96" s="66" t="s">
        <v>121</v>
      </c>
      <c r="C96" s="67" t="s">
        <v>226</v>
      </c>
      <c r="D96" s="12" t="s">
        <v>6</v>
      </c>
      <c r="E96" s="39">
        <v>460667.54</v>
      </c>
      <c r="F96" s="11">
        <v>41369</v>
      </c>
      <c r="G96" s="39">
        <v>460667.54</v>
      </c>
      <c r="H96" s="71">
        <f t="shared" si="2"/>
        <v>0</v>
      </c>
    </row>
    <row r="97" spans="1:8" x14ac:dyDescent="0.25">
      <c r="A97" s="53">
        <v>41368</v>
      </c>
      <c r="B97" s="67" t="s">
        <v>251</v>
      </c>
      <c r="C97" s="67" t="s">
        <v>226</v>
      </c>
      <c r="D97" s="95" t="s">
        <v>6</v>
      </c>
      <c r="E97" s="75">
        <v>0</v>
      </c>
      <c r="F97" s="97" t="s">
        <v>252</v>
      </c>
      <c r="G97" s="75"/>
      <c r="H97" s="71">
        <f t="shared" si="2"/>
        <v>0</v>
      </c>
    </row>
    <row r="98" spans="1:8" ht="39" x14ac:dyDescent="0.25">
      <c r="A98" s="53">
        <v>41368</v>
      </c>
      <c r="B98" s="67" t="s">
        <v>95</v>
      </c>
      <c r="C98" s="67" t="s">
        <v>226</v>
      </c>
      <c r="D98" s="114" t="s">
        <v>293</v>
      </c>
      <c r="E98" s="75">
        <v>16097</v>
      </c>
      <c r="F98" s="200" t="s">
        <v>509</v>
      </c>
      <c r="G98" s="144"/>
      <c r="H98" s="71">
        <f t="shared" ref="H98:H129" si="3">E98-G98</f>
        <v>16097</v>
      </c>
    </row>
    <row r="99" spans="1:8" x14ac:dyDescent="0.25">
      <c r="A99" s="53">
        <v>41369</v>
      </c>
      <c r="B99" s="34" t="s">
        <v>253</v>
      </c>
      <c r="C99" s="29" t="s">
        <v>226</v>
      </c>
      <c r="D99" s="95" t="s">
        <v>6</v>
      </c>
      <c r="E99" s="75">
        <v>5500</v>
      </c>
      <c r="F99" s="98">
        <v>41387</v>
      </c>
      <c r="G99" s="75">
        <v>5500</v>
      </c>
      <c r="H99" s="71">
        <f t="shared" si="3"/>
        <v>0</v>
      </c>
    </row>
    <row r="100" spans="1:8" x14ac:dyDescent="0.25">
      <c r="A100" s="53">
        <v>41369</v>
      </c>
      <c r="B100" s="34" t="s">
        <v>254</v>
      </c>
      <c r="C100" s="29" t="s">
        <v>226</v>
      </c>
      <c r="D100" s="95" t="s">
        <v>6</v>
      </c>
      <c r="E100" s="75">
        <v>5475</v>
      </c>
      <c r="F100" s="98">
        <v>41387</v>
      </c>
      <c r="G100" s="75">
        <v>5475</v>
      </c>
      <c r="H100" s="71">
        <f t="shared" si="3"/>
        <v>0</v>
      </c>
    </row>
    <row r="101" spans="1:8" x14ac:dyDescent="0.25">
      <c r="A101" s="53">
        <v>41369</v>
      </c>
      <c r="B101" s="34" t="s">
        <v>148</v>
      </c>
      <c r="C101" s="29" t="s">
        <v>226</v>
      </c>
      <c r="D101" s="12" t="s">
        <v>6</v>
      </c>
      <c r="E101" s="39">
        <v>0</v>
      </c>
      <c r="F101" s="106" t="s">
        <v>255</v>
      </c>
      <c r="G101" s="39"/>
      <c r="H101" s="71">
        <f t="shared" si="3"/>
        <v>0</v>
      </c>
    </row>
    <row r="102" spans="1:8" x14ac:dyDescent="0.25">
      <c r="A102" s="53">
        <v>41371</v>
      </c>
      <c r="B102" s="68" t="s">
        <v>256</v>
      </c>
      <c r="C102" s="38" t="s">
        <v>257</v>
      </c>
      <c r="D102" s="95" t="s">
        <v>6</v>
      </c>
      <c r="E102" s="75">
        <v>0</v>
      </c>
      <c r="F102" s="97" t="s">
        <v>258</v>
      </c>
      <c r="G102" s="75"/>
      <c r="H102" s="71">
        <f t="shared" si="3"/>
        <v>0</v>
      </c>
    </row>
    <row r="103" spans="1:8" x14ac:dyDescent="0.25">
      <c r="A103" s="53">
        <v>41373</v>
      </c>
      <c r="B103" s="38" t="s">
        <v>259</v>
      </c>
      <c r="C103" s="38" t="s">
        <v>257</v>
      </c>
      <c r="D103" s="95" t="s">
        <v>6</v>
      </c>
      <c r="E103" s="75">
        <v>0</v>
      </c>
      <c r="F103" s="97" t="s">
        <v>260</v>
      </c>
      <c r="G103" s="75"/>
      <c r="H103" s="71">
        <f t="shared" si="3"/>
        <v>0</v>
      </c>
    </row>
    <row r="104" spans="1:8" x14ac:dyDescent="0.25">
      <c r="A104" s="53">
        <v>41373</v>
      </c>
      <c r="B104" s="68" t="s">
        <v>261</v>
      </c>
      <c r="C104" s="38" t="s">
        <v>257</v>
      </c>
      <c r="D104" s="95" t="s">
        <v>6</v>
      </c>
      <c r="E104" s="75">
        <v>0</v>
      </c>
      <c r="F104" s="97" t="s">
        <v>262</v>
      </c>
      <c r="G104" s="75"/>
      <c r="H104" s="71">
        <f t="shared" si="3"/>
        <v>0</v>
      </c>
    </row>
    <row r="105" spans="1:8" x14ac:dyDescent="0.25">
      <c r="A105" s="53">
        <v>41374</v>
      </c>
      <c r="B105" s="68" t="s">
        <v>263</v>
      </c>
      <c r="C105" s="38" t="s">
        <v>257</v>
      </c>
      <c r="D105" s="95" t="s">
        <v>6</v>
      </c>
      <c r="E105" s="75">
        <v>0</v>
      </c>
      <c r="F105" s="97" t="s">
        <v>264</v>
      </c>
      <c r="G105" s="75"/>
      <c r="H105" s="71">
        <f t="shared" si="3"/>
        <v>0</v>
      </c>
    </row>
    <row r="106" spans="1:8" x14ac:dyDescent="0.25">
      <c r="A106" s="53">
        <v>41376</v>
      </c>
      <c r="B106" s="68" t="s">
        <v>152</v>
      </c>
      <c r="C106" s="38" t="s">
        <v>257</v>
      </c>
      <c r="D106" s="95" t="s">
        <v>6</v>
      </c>
      <c r="E106" s="75">
        <v>0</v>
      </c>
      <c r="F106" s="97" t="s">
        <v>265</v>
      </c>
      <c r="G106" s="75"/>
      <c r="H106" s="71">
        <f t="shared" si="3"/>
        <v>0</v>
      </c>
    </row>
    <row r="107" spans="1:8" x14ac:dyDescent="0.25">
      <c r="A107" s="53">
        <v>41376</v>
      </c>
      <c r="B107" s="68" t="s">
        <v>266</v>
      </c>
      <c r="C107" s="38" t="s">
        <v>257</v>
      </c>
      <c r="D107" s="95" t="s">
        <v>6</v>
      </c>
      <c r="E107" s="75">
        <v>0</v>
      </c>
      <c r="F107" s="97" t="s">
        <v>267</v>
      </c>
      <c r="G107" s="75"/>
      <c r="H107" s="71">
        <f t="shared" si="3"/>
        <v>0</v>
      </c>
    </row>
    <row r="108" spans="1:8" x14ac:dyDescent="0.25">
      <c r="A108" s="53">
        <v>41376</v>
      </c>
      <c r="B108" s="68" t="s">
        <v>294</v>
      </c>
      <c r="C108" s="38" t="s">
        <v>257</v>
      </c>
      <c r="D108" s="115" t="s">
        <v>295</v>
      </c>
      <c r="E108" s="75">
        <v>0</v>
      </c>
      <c r="F108" s="179" t="s">
        <v>469</v>
      </c>
      <c r="G108" s="116"/>
      <c r="H108" s="71">
        <f t="shared" si="3"/>
        <v>0</v>
      </c>
    </row>
    <row r="109" spans="1:8" x14ac:dyDescent="0.25">
      <c r="A109" s="53">
        <v>41377</v>
      </c>
      <c r="B109" s="68" t="s">
        <v>70</v>
      </c>
      <c r="C109" s="38" t="s">
        <v>257</v>
      </c>
      <c r="D109" s="12" t="s">
        <v>6</v>
      </c>
      <c r="E109" s="39">
        <v>0</v>
      </c>
      <c r="F109" s="106" t="s">
        <v>268</v>
      </c>
      <c r="G109" s="39"/>
      <c r="H109" s="71">
        <f t="shared" si="3"/>
        <v>0</v>
      </c>
    </row>
    <row r="110" spans="1:8" x14ac:dyDescent="0.25">
      <c r="A110" s="53">
        <v>41378</v>
      </c>
      <c r="B110" s="68" t="s">
        <v>269</v>
      </c>
      <c r="C110" s="38" t="s">
        <v>257</v>
      </c>
      <c r="D110" s="12" t="s">
        <v>6</v>
      </c>
      <c r="E110" s="39">
        <v>21554</v>
      </c>
      <c r="F110" s="107">
        <v>41468</v>
      </c>
      <c r="G110" s="108">
        <v>21554</v>
      </c>
      <c r="H110" s="71">
        <f t="shared" si="3"/>
        <v>0</v>
      </c>
    </row>
    <row r="111" spans="1:8" x14ac:dyDescent="0.25">
      <c r="A111" s="53">
        <v>41379</v>
      </c>
      <c r="B111" s="68" t="s">
        <v>22</v>
      </c>
      <c r="C111" s="38" t="s">
        <v>257</v>
      </c>
      <c r="D111" s="95" t="s">
        <v>6</v>
      </c>
      <c r="E111" s="75">
        <v>14859</v>
      </c>
      <c r="F111" s="117">
        <v>41468</v>
      </c>
      <c r="G111" s="118">
        <v>14859</v>
      </c>
      <c r="H111" s="71">
        <f t="shared" si="3"/>
        <v>0</v>
      </c>
    </row>
    <row r="112" spans="1:8" x14ac:dyDescent="0.25">
      <c r="A112" s="53">
        <v>41380</v>
      </c>
      <c r="B112" s="68" t="s">
        <v>71</v>
      </c>
      <c r="C112" s="38" t="s">
        <v>257</v>
      </c>
      <c r="D112" s="95" t="s">
        <v>6</v>
      </c>
      <c r="E112" s="75">
        <v>0</v>
      </c>
      <c r="F112" s="97" t="s">
        <v>270</v>
      </c>
      <c r="G112" s="75"/>
      <c r="H112" s="71">
        <f t="shared" si="3"/>
        <v>0</v>
      </c>
    </row>
    <row r="113" spans="1:8" x14ac:dyDescent="0.25">
      <c r="A113" s="53">
        <v>41380</v>
      </c>
      <c r="B113" s="68" t="s">
        <v>271</v>
      </c>
      <c r="C113" s="38" t="s">
        <v>257</v>
      </c>
      <c r="D113" s="95" t="s">
        <v>6</v>
      </c>
      <c r="E113" s="75">
        <v>0</v>
      </c>
      <c r="F113" s="97" t="s">
        <v>272</v>
      </c>
      <c r="G113" s="75"/>
      <c r="H113" s="71">
        <f t="shared" si="3"/>
        <v>0</v>
      </c>
    </row>
    <row r="114" spans="1:8" x14ac:dyDescent="0.25">
      <c r="A114" s="53">
        <v>41382</v>
      </c>
      <c r="B114" s="68" t="s">
        <v>273</v>
      </c>
      <c r="C114" s="38" t="s">
        <v>257</v>
      </c>
      <c r="D114" s="95" t="s">
        <v>6</v>
      </c>
      <c r="E114" s="75">
        <v>0</v>
      </c>
      <c r="F114" s="97" t="s">
        <v>274</v>
      </c>
      <c r="G114" s="75"/>
      <c r="H114" s="71">
        <f t="shared" si="3"/>
        <v>0</v>
      </c>
    </row>
    <row r="115" spans="1:8" x14ac:dyDescent="0.25">
      <c r="A115" s="53">
        <v>41382</v>
      </c>
      <c r="B115" s="68" t="s">
        <v>275</v>
      </c>
      <c r="C115" s="38" t="s">
        <v>257</v>
      </c>
      <c r="D115" s="12" t="s">
        <v>6</v>
      </c>
      <c r="E115" s="39">
        <v>0</v>
      </c>
      <c r="F115" s="106" t="s">
        <v>276</v>
      </c>
      <c r="G115" s="39"/>
      <c r="H115" s="71">
        <f t="shared" si="3"/>
        <v>0</v>
      </c>
    </row>
    <row r="116" spans="1:8" x14ac:dyDescent="0.25">
      <c r="A116" s="53">
        <v>41384</v>
      </c>
      <c r="B116" s="68" t="s">
        <v>171</v>
      </c>
      <c r="C116" s="68" t="s">
        <v>257</v>
      </c>
      <c r="D116" s="12" t="s">
        <v>6</v>
      </c>
      <c r="E116" s="39">
        <v>0</v>
      </c>
      <c r="F116" s="106" t="s">
        <v>277</v>
      </c>
      <c r="G116" s="39"/>
      <c r="H116" s="71">
        <f t="shared" si="3"/>
        <v>0</v>
      </c>
    </row>
    <row r="117" spans="1:8" x14ac:dyDescent="0.25">
      <c r="A117" s="53">
        <v>41384</v>
      </c>
      <c r="B117" s="34" t="s">
        <v>278</v>
      </c>
      <c r="C117" s="34" t="s">
        <v>279</v>
      </c>
      <c r="D117" s="95" t="s">
        <v>6</v>
      </c>
      <c r="E117" s="75">
        <v>0</v>
      </c>
      <c r="F117" s="97" t="s">
        <v>280</v>
      </c>
      <c r="G117" s="75"/>
      <c r="H117" s="71">
        <f t="shared" si="3"/>
        <v>0</v>
      </c>
    </row>
    <row r="118" spans="1:8" x14ac:dyDescent="0.25">
      <c r="A118" s="53">
        <v>41386</v>
      </c>
      <c r="B118" s="34" t="s">
        <v>259</v>
      </c>
      <c r="C118" s="104" t="s">
        <v>279</v>
      </c>
      <c r="D118" s="95" t="s">
        <v>6</v>
      </c>
      <c r="E118" s="75">
        <v>22500</v>
      </c>
      <c r="F118" s="98">
        <v>41387</v>
      </c>
      <c r="G118" s="75">
        <v>22500</v>
      </c>
      <c r="H118" s="71">
        <f t="shared" si="3"/>
        <v>0</v>
      </c>
    </row>
    <row r="119" spans="1:8" x14ac:dyDescent="0.25">
      <c r="A119" s="53">
        <v>41387</v>
      </c>
      <c r="B119" s="34" t="s">
        <v>281</v>
      </c>
      <c r="C119" s="104" t="s">
        <v>279</v>
      </c>
      <c r="D119" s="12" t="s">
        <v>6</v>
      </c>
      <c r="E119" s="39">
        <v>0</v>
      </c>
      <c r="F119" s="113" t="s">
        <v>245</v>
      </c>
      <c r="G119" s="39"/>
      <c r="H119" s="71">
        <f t="shared" si="3"/>
        <v>0</v>
      </c>
    </row>
    <row r="120" spans="1:8" x14ac:dyDescent="0.25">
      <c r="A120" s="53">
        <v>41387</v>
      </c>
      <c r="B120" s="34" t="s">
        <v>282</v>
      </c>
      <c r="C120" s="104" t="s">
        <v>279</v>
      </c>
      <c r="D120" s="12" t="s">
        <v>6</v>
      </c>
      <c r="E120" s="39">
        <v>0</v>
      </c>
      <c r="F120" s="113" t="s">
        <v>245</v>
      </c>
      <c r="G120" s="39"/>
      <c r="H120" s="71">
        <f t="shared" si="3"/>
        <v>0</v>
      </c>
    </row>
    <row r="121" spans="1:8" x14ac:dyDescent="0.25">
      <c r="A121" s="53">
        <v>41388</v>
      </c>
      <c r="B121" s="34" t="s">
        <v>283</v>
      </c>
      <c r="C121" s="104" t="s">
        <v>279</v>
      </c>
      <c r="D121" s="95" t="s">
        <v>6</v>
      </c>
      <c r="E121" s="75">
        <v>0</v>
      </c>
      <c r="F121" s="97" t="s">
        <v>284</v>
      </c>
      <c r="G121" s="99"/>
      <c r="H121" s="71">
        <f t="shared" si="3"/>
        <v>0</v>
      </c>
    </row>
    <row r="122" spans="1:8" x14ac:dyDescent="0.25">
      <c r="A122" s="53">
        <v>41388</v>
      </c>
      <c r="B122" s="34" t="s">
        <v>285</v>
      </c>
      <c r="C122" s="104" t="s">
        <v>279</v>
      </c>
      <c r="D122" s="95" t="s">
        <v>6</v>
      </c>
      <c r="E122" s="75">
        <v>0</v>
      </c>
      <c r="F122" s="97" t="s">
        <v>286</v>
      </c>
      <c r="G122" s="99"/>
      <c r="H122" s="71">
        <f t="shared" si="3"/>
        <v>0</v>
      </c>
    </row>
    <row r="123" spans="1:8" x14ac:dyDescent="0.25">
      <c r="A123" s="53">
        <v>41389</v>
      </c>
      <c r="B123" s="34" t="s">
        <v>287</v>
      </c>
      <c r="C123" s="104" t="s">
        <v>279</v>
      </c>
      <c r="D123" s="95" t="s">
        <v>6</v>
      </c>
      <c r="E123" s="75">
        <v>51718</v>
      </c>
      <c r="F123" s="110">
        <v>41411</v>
      </c>
      <c r="G123" s="99">
        <v>51718</v>
      </c>
      <c r="H123" s="71">
        <f t="shared" si="3"/>
        <v>0</v>
      </c>
    </row>
    <row r="124" spans="1:8" x14ac:dyDescent="0.25">
      <c r="A124" s="53">
        <v>41390</v>
      </c>
      <c r="B124" s="34" t="s">
        <v>288</v>
      </c>
      <c r="C124" s="104" t="s">
        <v>279</v>
      </c>
      <c r="D124" s="95" t="s">
        <v>6</v>
      </c>
      <c r="E124" s="75">
        <v>0</v>
      </c>
      <c r="F124" s="97" t="s">
        <v>289</v>
      </c>
      <c r="G124" s="99"/>
      <c r="H124" s="71">
        <f t="shared" si="3"/>
        <v>0</v>
      </c>
    </row>
    <row r="125" spans="1:8" x14ac:dyDescent="0.25">
      <c r="A125" s="53">
        <v>41391</v>
      </c>
      <c r="B125" s="34" t="s">
        <v>61</v>
      </c>
      <c r="C125" s="104" t="s">
        <v>279</v>
      </c>
      <c r="D125" s="95" t="s">
        <v>6</v>
      </c>
      <c r="E125" s="75">
        <v>0</v>
      </c>
      <c r="F125" s="97" t="s">
        <v>290</v>
      </c>
      <c r="G125" s="75"/>
      <c r="H125" s="71">
        <f t="shared" si="3"/>
        <v>0</v>
      </c>
    </row>
    <row r="126" spans="1:8" x14ac:dyDescent="0.25">
      <c r="A126" s="53">
        <v>41393</v>
      </c>
      <c r="B126" s="34" t="s">
        <v>291</v>
      </c>
      <c r="C126" s="104" t="s">
        <v>279</v>
      </c>
      <c r="D126" s="12" t="s">
        <v>6</v>
      </c>
      <c r="E126" s="39">
        <v>10818.8</v>
      </c>
      <c r="F126" s="107">
        <v>41468</v>
      </c>
      <c r="G126" s="107">
        <v>10818.8</v>
      </c>
      <c r="H126" s="71">
        <f t="shared" si="3"/>
        <v>0</v>
      </c>
    </row>
    <row r="127" spans="1:8" x14ac:dyDescent="0.25">
      <c r="A127" s="53">
        <v>41394</v>
      </c>
      <c r="B127" s="34" t="s">
        <v>292</v>
      </c>
      <c r="C127" s="104" t="s">
        <v>279</v>
      </c>
      <c r="D127" s="95" t="s">
        <v>6</v>
      </c>
      <c r="E127" s="75">
        <v>51718</v>
      </c>
      <c r="F127" s="110">
        <v>41403</v>
      </c>
      <c r="G127" s="99">
        <v>51718</v>
      </c>
      <c r="H127" s="71">
        <f t="shared" si="3"/>
        <v>0</v>
      </c>
    </row>
    <row r="128" spans="1:8" x14ac:dyDescent="0.25">
      <c r="A128" s="53">
        <v>41395</v>
      </c>
      <c r="B128" s="34" t="s">
        <v>296</v>
      </c>
      <c r="C128" s="29" t="s">
        <v>279</v>
      </c>
      <c r="D128" s="95" t="s">
        <v>6</v>
      </c>
      <c r="E128" s="75">
        <v>0</v>
      </c>
      <c r="F128" s="97" t="s">
        <v>297</v>
      </c>
      <c r="G128" s="75"/>
      <c r="H128" s="71">
        <f t="shared" si="3"/>
        <v>0</v>
      </c>
    </row>
    <row r="129" spans="1:8" x14ac:dyDescent="0.25">
      <c r="A129" s="53">
        <v>41395</v>
      </c>
      <c r="B129" s="34" t="s">
        <v>298</v>
      </c>
      <c r="C129" s="29" t="s">
        <v>279</v>
      </c>
      <c r="D129" s="95" t="s">
        <v>6</v>
      </c>
      <c r="E129" s="75">
        <v>0</v>
      </c>
      <c r="F129" s="97" t="s">
        <v>299</v>
      </c>
      <c r="G129" s="75"/>
      <c r="H129" s="71">
        <f t="shared" si="3"/>
        <v>0</v>
      </c>
    </row>
    <row r="130" spans="1:8" x14ac:dyDescent="0.25">
      <c r="A130" s="53">
        <v>41397</v>
      </c>
      <c r="B130" s="36" t="s">
        <v>225</v>
      </c>
      <c r="C130" s="36" t="s">
        <v>300</v>
      </c>
      <c r="D130" s="95" t="s">
        <v>6</v>
      </c>
      <c r="E130" s="75">
        <v>0</v>
      </c>
      <c r="F130" s="97" t="s">
        <v>301</v>
      </c>
      <c r="G130" s="75"/>
      <c r="H130" s="71">
        <f t="shared" ref="H130:H161" si="4">E130-G130</f>
        <v>0</v>
      </c>
    </row>
    <row r="131" spans="1:8" x14ac:dyDescent="0.25">
      <c r="A131" s="53">
        <v>41398</v>
      </c>
      <c r="B131" s="68" t="s">
        <v>19</v>
      </c>
      <c r="C131" s="38" t="s">
        <v>300</v>
      </c>
      <c r="D131" s="95" t="s">
        <v>6</v>
      </c>
      <c r="E131" s="75">
        <v>0</v>
      </c>
      <c r="F131" s="97" t="s">
        <v>302</v>
      </c>
      <c r="G131" s="75"/>
      <c r="H131" s="71">
        <f t="shared" si="4"/>
        <v>0</v>
      </c>
    </row>
    <row r="132" spans="1:8" x14ac:dyDescent="0.25">
      <c r="A132" s="53">
        <v>41401</v>
      </c>
      <c r="B132" s="68" t="s">
        <v>303</v>
      </c>
      <c r="C132" s="38" t="s">
        <v>300</v>
      </c>
      <c r="D132" s="95" t="s">
        <v>6</v>
      </c>
      <c r="E132" s="75">
        <v>0</v>
      </c>
      <c r="F132" s="97" t="s">
        <v>304</v>
      </c>
      <c r="G132" s="75"/>
      <c r="H132" s="71">
        <f t="shared" si="4"/>
        <v>0</v>
      </c>
    </row>
    <row r="133" spans="1:8" x14ac:dyDescent="0.25">
      <c r="A133" s="53">
        <v>41401</v>
      </c>
      <c r="B133" s="68" t="s">
        <v>305</v>
      </c>
      <c r="C133" s="38" t="s">
        <v>300</v>
      </c>
      <c r="D133" s="95" t="s">
        <v>6</v>
      </c>
      <c r="E133" s="75">
        <v>0</v>
      </c>
      <c r="F133" s="97" t="s">
        <v>306</v>
      </c>
      <c r="G133" s="75"/>
      <c r="H133" s="71">
        <f t="shared" si="4"/>
        <v>0</v>
      </c>
    </row>
    <row r="134" spans="1:8" x14ac:dyDescent="0.25">
      <c r="A134" s="53">
        <v>41401</v>
      </c>
      <c r="B134" s="68" t="s">
        <v>307</v>
      </c>
      <c r="C134" s="38" t="s">
        <v>300</v>
      </c>
      <c r="D134" s="95" t="s">
        <v>6</v>
      </c>
      <c r="E134" s="75">
        <v>51718</v>
      </c>
      <c r="F134" s="98">
        <v>41411</v>
      </c>
      <c r="G134" s="75">
        <v>51718</v>
      </c>
      <c r="H134" s="71">
        <f t="shared" si="4"/>
        <v>0</v>
      </c>
    </row>
    <row r="135" spans="1:8" x14ac:dyDescent="0.25">
      <c r="A135" s="53">
        <v>41403</v>
      </c>
      <c r="B135" s="68" t="s">
        <v>212</v>
      </c>
      <c r="C135" s="38" t="s">
        <v>300</v>
      </c>
      <c r="D135" s="95" t="s">
        <v>6</v>
      </c>
      <c r="E135" s="75">
        <v>0</v>
      </c>
      <c r="F135" s="97" t="s">
        <v>308</v>
      </c>
      <c r="G135" s="75"/>
      <c r="H135" s="71">
        <f t="shared" si="4"/>
        <v>0</v>
      </c>
    </row>
    <row r="136" spans="1:8" x14ac:dyDescent="0.25">
      <c r="A136" s="53">
        <v>41405</v>
      </c>
      <c r="B136" s="68" t="s">
        <v>309</v>
      </c>
      <c r="C136" s="38" t="s">
        <v>300</v>
      </c>
      <c r="D136" s="95" t="s">
        <v>6</v>
      </c>
      <c r="E136" s="75">
        <v>0</v>
      </c>
      <c r="F136" s="97" t="s">
        <v>310</v>
      </c>
      <c r="G136" s="75"/>
      <c r="H136" s="71">
        <f t="shared" si="4"/>
        <v>0</v>
      </c>
    </row>
    <row r="137" spans="1:8" x14ac:dyDescent="0.25">
      <c r="A137" s="53">
        <v>41408</v>
      </c>
      <c r="B137" s="68" t="s">
        <v>311</v>
      </c>
      <c r="C137" s="38" t="s">
        <v>300</v>
      </c>
      <c r="D137" s="95" t="s">
        <v>6</v>
      </c>
      <c r="E137" s="75">
        <v>0</v>
      </c>
      <c r="F137" s="97" t="s">
        <v>312</v>
      </c>
      <c r="G137" s="99"/>
      <c r="H137" s="71">
        <f t="shared" si="4"/>
        <v>0</v>
      </c>
    </row>
    <row r="138" spans="1:8" x14ac:dyDescent="0.25">
      <c r="A138" s="53">
        <v>41408</v>
      </c>
      <c r="B138" s="68" t="s">
        <v>313</v>
      </c>
      <c r="C138" s="38" t="s">
        <v>300</v>
      </c>
      <c r="D138" s="95" t="s">
        <v>6</v>
      </c>
      <c r="E138" s="75">
        <v>0</v>
      </c>
      <c r="F138" s="97" t="s">
        <v>314</v>
      </c>
      <c r="G138" s="75"/>
      <c r="H138" s="71">
        <f t="shared" si="4"/>
        <v>0</v>
      </c>
    </row>
    <row r="139" spans="1:8" x14ac:dyDescent="0.25">
      <c r="A139" s="53">
        <v>41410</v>
      </c>
      <c r="B139" s="34" t="s">
        <v>315</v>
      </c>
      <c r="C139" s="29" t="s">
        <v>316</v>
      </c>
      <c r="D139" s="12" t="s">
        <v>6</v>
      </c>
      <c r="E139" s="39">
        <v>0</v>
      </c>
      <c r="F139" s="106" t="s">
        <v>317</v>
      </c>
      <c r="G139" s="39"/>
      <c r="H139" s="71">
        <f t="shared" si="4"/>
        <v>0</v>
      </c>
    </row>
    <row r="140" spans="1:8" x14ac:dyDescent="0.25">
      <c r="A140" s="53">
        <v>41412</v>
      </c>
      <c r="B140" s="34" t="s">
        <v>318</v>
      </c>
      <c r="C140" s="34" t="s">
        <v>316</v>
      </c>
      <c r="D140" s="95" t="s">
        <v>6</v>
      </c>
      <c r="E140" s="75">
        <v>38250</v>
      </c>
      <c r="F140" s="117">
        <v>41468</v>
      </c>
      <c r="G140" s="118">
        <v>38250</v>
      </c>
      <c r="H140" s="71">
        <f t="shared" si="4"/>
        <v>0</v>
      </c>
    </row>
    <row r="141" spans="1:8" x14ac:dyDescent="0.25">
      <c r="A141" s="53">
        <v>41412</v>
      </c>
      <c r="B141" s="34" t="s">
        <v>319</v>
      </c>
      <c r="C141" s="34" t="s">
        <v>316</v>
      </c>
      <c r="D141" s="95" t="s">
        <v>6</v>
      </c>
      <c r="E141" s="75">
        <v>0</v>
      </c>
      <c r="F141" s="97" t="s">
        <v>320</v>
      </c>
      <c r="G141" s="99"/>
      <c r="H141" s="71">
        <f t="shared" si="4"/>
        <v>0</v>
      </c>
    </row>
    <row r="142" spans="1:8" ht="34.5" x14ac:dyDescent="0.25">
      <c r="A142" s="53">
        <v>41414</v>
      </c>
      <c r="B142" s="34" t="s">
        <v>321</v>
      </c>
      <c r="C142" s="34" t="s">
        <v>316</v>
      </c>
      <c r="D142" s="12" t="s">
        <v>6</v>
      </c>
      <c r="E142" s="39">
        <v>215660.6</v>
      </c>
      <c r="F142" s="119" t="s">
        <v>450</v>
      </c>
      <c r="G142" s="120">
        <f>66756+56955+32851+59098.6</f>
        <v>215660.6</v>
      </c>
      <c r="H142" s="197">
        <f t="shared" si="4"/>
        <v>0</v>
      </c>
    </row>
    <row r="143" spans="1:8" x14ac:dyDescent="0.25">
      <c r="A143" s="53">
        <v>41414</v>
      </c>
      <c r="B143" s="34" t="s">
        <v>322</v>
      </c>
      <c r="C143" s="34" t="s">
        <v>316</v>
      </c>
      <c r="D143" s="95" t="s">
        <v>6</v>
      </c>
      <c r="E143" s="75">
        <v>0</v>
      </c>
      <c r="F143" s="97" t="s">
        <v>323</v>
      </c>
      <c r="G143" s="75"/>
      <c r="H143" s="71">
        <f t="shared" si="4"/>
        <v>0</v>
      </c>
    </row>
    <row r="144" spans="1:8" x14ac:dyDescent="0.25">
      <c r="A144" s="53">
        <v>41415</v>
      </c>
      <c r="B144" s="34" t="s">
        <v>324</v>
      </c>
      <c r="C144" s="34" t="s">
        <v>316</v>
      </c>
      <c r="D144" s="95" t="s">
        <v>6</v>
      </c>
      <c r="E144" s="75">
        <v>0</v>
      </c>
      <c r="F144" s="97" t="s">
        <v>325</v>
      </c>
      <c r="G144" s="75"/>
      <c r="H144" s="71">
        <f t="shared" si="4"/>
        <v>0</v>
      </c>
    </row>
    <row r="145" spans="1:8" x14ac:dyDescent="0.25">
      <c r="A145" s="53">
        <v>41417</v>
      </c>
      <c r="B145" s="34" t="s">
        <v>326</v>
      </c>
      <c r="C145" s="34" t="s">
        <v>316</v>
      </c>
      <c r="D145" s="95" t="s">
        <v>6</v>
      </c>
      <c r="E145" s="75">
        <v>449624</v>
      </c>
      <c r="F145" s="110">
        <v>41431</v>
      </c>
      <c r="G145" s="99">
        <v>449624</v>
      </c>
      <c r="H145" s="71">
        <f t="shared" si="4"/>
        <v>0</v>
      </c>
    </row>
    <row r="146" spans="1:8" x14ac:dyDescent="0.25">
      <c r="A146" s="53">
        <v>41417</v>
      </c>
      <c r="B146" s="34" t="s">
        <v>327</v>
      </c>
      <c r="C146" s="34" t="s">
        <v>316</v>
      </c>
      <c r="D146" s="95" t="s">
        <v>6</v>
      </c>
      <c r="E146" s="75">
        <v>0</v>
      </c>
      <c r="F146" s="97" t="s">
        <v>328</v>
      </c>
      <c r="G146" s="75"/>
      <c r="H146" s="71">
        <f t="shared" si="4"/>
        <v>0</v>
      </c>
    </row>
    <row r="147" spans="1:8" x14ac:dyDescent="0.25">
      <c r="A147" s="53">
        <v>41421</v>
      </c>
      <c r="B147" s="34" t="s">
        <v>329</v>
      </c>
      <c r="C147" s="34" t="s">
        <v>316</v>
      </c>
      <c r="D147" s="8" t="s">
        <v>6</v>
      </c>
      <c r="E147" s="30">
        <v>0</v>
      </c>
      <c r="F147" s="121" t="s">
        <v>330</v>
      </c>
      <c r="G147" s="30"/>
      <c r="H147" s="76">
        <f t="shared" si="4"/>
        <v>0</v>
      </c>
    </row>
    <row r="148" spans="1:8" x14ac:dyDescent="0.25">
      <c r="A148" s="53">
        <v>41421</v>
      </c>
      <c r="B148" s="34" t="s">
        <v>331</v>
      </c>
      <c r="C148" s="34" t="s">
        <v>316</v>
      </c>
      <c r="D148" s="8" t="s">
        <v>6</v>
      </c>
      <c r="E148" s="30">
        <v>0</v>
      </c>
      <c r="F148" s="121" t="s">
        <v>332</v>
      </c>
      <c r="G148" s="30"/>
      <c r="H148" s="76">
        <f t="shared" si="4"/>
        <v>0</v>
      </c>
    </row>
    <row r="149" spans="1:8" x14ac:dyDescent="0.25">
      <c r="A149" s="53">
        <v>41423</v>
      </c>
      <c r="B149" s="34" t="s">
        <v>333</v>
      </c>
      <c r="C149" s="34" t="s">
        <v>316</v>
      </c>
      <c r="D149" s="95" t="s">
        <v>6</v>
      </c>
      <c r="E149" s="75">
        <v>0</v>
      </c>
      <c r="F149" s="97" t="s">
        <v>334</v>
      </c>
      <c r="G149" s="75"/>
      <c r="H149" s="71">
        <f t="shared" si="4"/>
        <v>0</v>
      </c>
    </row>
    <row r="150" spans="1:8" x14ac:dyDescent="0.25">
      <c r="A150" s="53">
        <v>41425</v>
      </c>
      <c r="B150" s="74" t="s">
        <v>335</v>
      </c>
      <c r="C150" s="74" t="s">
        <v>336</v>
      </c>
      <c r="D150" s="12" t="s">
        <v>6</v>
      </c>
      <c r="E150" s="39">
        <v>443430.5</v>
      </c>
      <c r="F150" s="112">
        <v>41451</v>
      </c>
      <c r="G150" s="109">
        <v>443430.5</v>
      </c>
      <c r="H150" s="71">
        <f t="shared" si="4"/>
        <v>0</v>
      </c>
    </row>
    <row r="151" spans="1:8" x14ac:dyDescent="0.25">
      <c r="A151" s="53">
        <v>41425</v>
      </c>
      <c r="B151" s="74" t="s">
        <v>337</v>
      </c>
      <c r="C151" s="74" t="s">
        <v>336</v>
      </c>
      <c r="D151" s="12" t="s">
        <v>6</v>
      </c>
      <c r="E151" s="39">
        <v>0</v>
      </c>
      <c r="F151" s="106" t="s">
        <v>338</v>
      </c>
      <c r="G151" s="109"/>
      <c r="H151" s="71">
        <f t="shared" si="4"/>
        <v>0</v>
      </c>
    </row>
    <row r="152" spans="1:8" ht="15.75" x14ac:dyDescent="0.25">
      <c r="A152" s="122">
        <v>41428</v>
      </c>
      <c r="B152" s="65" t="s">
        <v>208</v>
      </c>
      <c r="C152" s="26" t="s">
        <v>336</v>
      </c>
      <c r="D152" s="12" t="s">
        <v>6</v>
      </c>
      <c r="E152" s="39">
        <v>0</v>
      </c>
      <c r="F152" s="106" t="s">
        <v>339</v>
      </c>
      <c r="G152" s="39"/>
      <c r="H152" s="71">
        <f t="shared" si="4"/>
        <v>0</v>
      </c>
    </row>
    <row r="153" spans="1:8" x14ac:dyDescent="0.25">
      <c r="A153" s="122">
        <v>41430</v>
      </c>
      <c r="B153" s="66" t="s">
        <v>340</v>
      </c>
      <c r="C153" s="67" t="s">
        <v>336</v>
      </c>
      <c r="D153" s="95" t="s">
        <v>6</v>
      </c>
      <c r="E153" s="75">
        <v>0</v>
      </c>
      <c r="F153" s="100" t="s">
        <v>341</v>
      </c>
      <c r="G153" s="75"/>
      <c r="H153" s="71">
        <f t="shared" si="4"/>
        <v>0</v>
      </c>
    </row>
    <row r="154" spans="1:8" ht="15.75" x14ac:dyDescent="0.25">
      <c r="A154" s="122">
        <v>41430</v>
      </c>
      <c r="B154" s="65" t="s">
        <v>342</v>
      </c>
      <c r="C154" s="67" t="s">
        <v>336</v>
      </c>
      <c r="D154" s="95" t="s">
        <v>6</v>
      </c>
      <c r="E154" s="75">
        <v>0</v>
      </c>
      <c r="F154" s="100" t="s">
        <v>343</v>
      </c>
      <c r="G154" s="75"/>
      <c r="H154" s="71">
        <f t="shared" si="4"/>
        <v>0</v>
      </c>
    </row>
    <row r="155" spans="1:8" x14ac:dyDescent="0.25">
      <c r="A155" s="122">
        <v>41431</v>
      </c>
      <c r="B155" s="34" t="s">
        <v>71</v>
      </c>
      <c r="C155" s="29" t="s">
        <v>336</v>
      </c>
      <c r="D155" s="12" t="s">
        <v>6</v>
      </c>
      <c r="E155" s="39">
        <v>0</v>
      </c>
      <c r="F155" s="102" t="s">
        <v>344</v>
      </c>
      <c r="G155" s="39"/>
      <c r="H155" s="71">
        <f t="shared" si="4"/>
        <v>0</v>
      </c>
    </row>
    <row r="156" spans="1:8" x14ac:dyDescent="0.25">
      <c r="A156" s="122">
        <v>41432</v>
      </c>
      <c r="B156" s="34" t="s">
        <v>63</v>
      </c>
      <c r="C156" s="29" t="s">
        <v>336</v>
      </c>
      <c r="D156" s="95" t="s">
        <v>6</v>
      </c>
      <c r="E156" s="75">
        <v>0</v>
      </c>
      <c r="F156" s="97" t="s">
        <v>345</v>
      </c>
      <c r="G156" s="75"/>
      <c r="H156" s="71">
        <f t="shared" si="4"/>
        <v>0</v>
      </c>
    </row>
    <row r="157" spans="1:8" x14ac:dyDescent="0.25">
      <c r="A157" s="122">
        <v>41432</v>
      </c>
      <c r="B157" s="34" t="s">
        <v>346</v>
      </c>
      <c r="C157" s="29" t="s">
        <v>336</v>
      </c>
      <c r="D157" s="95" t="s">
        <v>6</v>
      </c>
      <c r="E157" s="75">
        <v>447470</v>
      </c>
      <c r="F157" s="98">
        <v>41451</v>
      </c>
      <c r="G157" s="75">
        <v>447470</v>
      </c>
      <c r="H157" s="71">
        <f t="shared" si="4"/>
        <v>0</v>
      </c>
    </row>
    <row r="158" spans="1:8" x14ac:dyDescent="0.25">
      <c r="A158" s="122">
        <v>41434</v>
      </c>
      <c r="B158" s="34" t="s">
        <v>347</v>
      </c>
      <c r="C158" s="29" t="s">
        <v>336</v>
      </c>
      <c r="D158" s="95" t="s">
        <v>6</v>
      </c>
      <c r="E158" s="75">
        <v>0</v>
      </c>
      <c r="F158" s="100" t="s">
        <v>348</v>
      </c>
      <c r="G158" s="75"/>
      <c r="H158" s="71">
        <f t="shared" si="4"/>
        <v>0</v>
      </c>
    </row>
    <row r="159" spans="1:8" x14ac:dyDescent="0.25">
      <c r="A159" s="122">
        <v>41437</v>
      </c>
      <c r="B159" s="68" t="s">
        <v>349</v>
      </c>
      <c r="C159" s="38" t="s">
        <v>350</v>
      </c>
      <c r="D159" s="12" t="s">
        <v>6</v>
      </c>
      <c r="E159" s="39">
        <v>0</v>
      </c>
      <c r="F159" s="106" t="s">
        <v>351</v>
      </c>
      <c r="G159" s="39"/>
      <c r="H159" s="71">
        <f t="shared" si="4"/>
        <v>0</v>
      </c>
    </row>
    <row r="160" spans="1:8" x14ac:dyDescent="0.25">
      <c r="A160" s="122">
        <v>41437</v>
      </c>
      <c r="B160" s="68" t="s">
        <v>352</v>
      </c>
      <c r="C160" s="38" t="s">
        <v>350</v>
      </c>
      <c r="D160" s="12" t="s">
        <v>6</v>
      </c>
      <c r="E160" s="39">
        <v>0</v>
      </c>
      <c r="F160" s="106" t="s">
        <v>353</v>
      </c>
      <c r="G160" s="39"/>
      <c r="H160" s="71">
        <f t="shared" si="4"/>
        <v>0</v>
      </c>
    </row>
    <row r="161" spans="1:8" x14ac:dyDescent="0.25">
      <c r="A161" s="122">
        <v>41438</v>
      </c>
      <c r="B161" s="68" t="s">
        <v>354</v>
      </c>
      <c r="C161" s="38" t="s">
        <v>350</v>
      </c>
      <c r="D161" s="12" t="s">
        <v>6</v>
      </c>
      <c r="E161" s="39">
        <v>0</v>
      </c>
      <c r="F161" s="106" t="s">
        <v>355</v>
      </c>
      <c r="G161" s="39"/>
      <c r="H161" s="71">
        <f t="shared" si="4"/>
        <v>0</v>
      </c>
    </row>
    <row r="162" spans="1:8" x14ac:dyDescent="0.25">
      <c r="A162" s="122">
        <v>41438</v>
      </c>
      <c r="B162" s="68" t="s">
        <v>356</v>
      </c>
      <c r="C162" s="38" t="s">
        <v>350</v>
      </c>
      <c r="D162" s="12" t="s">
        <v>6</v>
      </c>
      <c r="E162" s="39">
        <v>9603</v>
      </c>
      <c r="F162" s="185">
        <v>41486</v>
      </c>
      <c r="G162" s="186">
        <v>9603</v>
      </c>
      <c r="H162" s="72">
        <f t="shared" ref="H162:H193" si="5">E162-G162</f>
        <v>0</v>
      </c>
    </row>
    <row r="163" spans="1:8" x14ac:dyDescent="0.25">
      <c r="A163" s="122">
        <v>41439</v>
      </c>
      <c r="B163" s="68" t="s">
        <v>357</v>
      </c>
      <c r="C163" s="38" t="s">
        <v>350</v>
      </c>
      <c r="D163" s="95" t="s">
        <v>6</v>
      </c>
      <c r="E163" s="75">
        <v>0</v>
      </c>
      <c r="F163" s="97" t="s">
        <v>358</v>
      </c>
      <c r="G163" s="75"/>
      <c r="H163" s="71">
        <f t="shared" si="5"/>
        <v>0</v>
      </c>
    </row>
    <row r="164" spans="1:8" x14ac:dyDescent="0.25">
      <c r="A164" s="122">
        <v>41439</v>
      </c>
      <c r="B164" s="68" t="s">
        <v>359</v>
      </c>
      <c r="C164" s="38" t="s">
        <v>350</v>
      </c>
      <c r="D164" s="95" t="s">
        <v>6</v>
      </c>
      <c r="E164" s="75">
        <v>465918.35</v>
      </c>
      <c r="F164" s="98">
        <v>41451</v>
      </c>
      <c r="G164" s="75">
        <v>465918.35</v>
      </c>
      <c r="H164" s="71">
        <f t="shared" si="5"/>
        <v>0</v>
      </c>
    </row>
    <row r="165" spans="1:8" x14ac:dyDescent="0.25">
      <c r="A165" s="122">
        <v>41440</v>
      </c>
      <c r="B165" s="68" t="s">
        <v>360</v>
      </c>
      <c r="C165" s="38" t="s">
        <v>350</v>
      </c>
      <c r="D165" s="95" t="s">
        <v>6</v>
      </c>
      <c r="E165" s="75">
        <v>0</v>
      </c>
      <c r="F165" s="97" t="s">
        <v>361</v>
      </c>
      <c r="G165" s="75"/>
      <c r="H165" s="71">
        <f t="shared" si="5"/>
        <v>0</v>
      </c>
    </row>
    <row r="166" spans="1:8" x14ac:dyDescent="0.25">
      <c r="A166" s="122">
        <v>41444</v>
      </c>
      <c r="B166" s="68" t="s">
        <v>362</v>
      </c>
      <c r="C166" s="38" t="s">
        <v>350</v>
      </c>
      <c r="D166" s="95" t="s">
        <v>6</v>
      </c>
      <c r="E166" s="75">
        <v>0</v>
      </c>
      <c r="F166" s="97" t="s">
        <v>363</v>
      </c>
      <c r="G166" s="75"/>
      <c r="H166" s="71">
        <f t="shared" si="5"/>
        <v>0</v>
      </c>
    </row>
    <row r="167" spans="1:8" x14ac:dyDescent="0.25">
      <c r="A167" s="122">
        <v>41444</v>
      </c>
      <c r="B167" s="68" t="s">
        <v>364</v>
      </c>
      <c r="C167" s="38" t="s">
        <v>350</v>
      </c>
      <c r="D167" s="95" t="s">
        <v>6</v>
      </c>
      <c r="E167" s="75">
        <v>0</v>
      </c>
      <c r="F167" s="97" t="s">
        <v>365</v>
      </c>
      <c r="G167" s="75"/>
      <c r="H167" s="71">
        <f t="shared" si="5"/>
        <v>0</v>
      </c>
    </row>
    <row r="168" spans="1:8" x14ac:dyDescent="0.25">
      <c r="A168" s="122">
        <v>41446</v>
      </c>
      <c r="B168" s="68" t="s">
        <v>366</v>
      </c>
      <c r="C168" s="68" t="s">
        <v>350</v>
      </c>
      <c r="D168" s="12" t="s">
        <v>6</v>
      </c>
      <c r="E168" s="39">
        <v>498240.6</v>
      </c>
      <c r="F168" s="112">
        <v>41468</v>
      </c>
      <c r="G168" s="123">
        <v>498240.6</v>
      </c>
      <c r="H168" s="71">
        <f t="shared" si="5"/>
        <v>0</v>
      </c>
    </row>
    <row r="169" spans="1:8" x14ac:dyDescent="0.25">
      <c r="A169" s="122">
        <v>41446</v>
      </c>
      <c r="B169" s="68" t="s">
        <v>367</v>
      </c>
      <c r="C169" s="68" t="s">
        <v>350</v>
      </c>
      <c r="D169" s="12" t="s">
        <v>6</v>
      </c>
      <c r="E169" s="39">
        <v>0</v>
      </c>
      <c r="F169" s="106" t="s">
        <v>368</v>
      </c>
      <c r="G169" s="39"/>
      <c r="H169" s="71">
        <f t="shared" si="5"/>
        <v>0</v>
      </c>
    </row>
    <row r="170" spans="1:8" x14ac:dyDescent="0.25">
      <c r="A170" s="122">
        <v>41449</v>
      </c>
      <c r="B170" s="68" t="s">
        <v>369</v>
      </c>
      <c r="C170" s="68" t="s">
        <v>350</v>
      </c>
      <c r="D170" s="12" t="s">
        <v>6</v>
      </c>
      <c r="E170" s="39">
        <v>0</v>
      </c>
      <c r="F170" s="106" t="s">
        <v>370</v>
      </c>
      <c r="G170" s="39"/>
      <c r="H170" s="71">
        <f t="shared" si="5"/>
        <v>0</v>
      </c>
    </row>
    <row r="171" spans="1:8" x14ac:dyDescent="0.25">
      <c r="A171" s="122">
        <v>41449</v>
      </c>
      <c r="B171" s="68" t="s">
        <v>371</v>
      </c>
      <c r="C171" s="68" t="s">
        <v>350</v>
      </c>
      <c r="D171" s="12" t="s">
        <v>6</v>
      </c>
      <c r="E171" s="39">
        <v>34489.599999999999</v>
      </c>
      <c r="F171" s="185">
        <v>41486</v>
      </c>
      <c r="G171" s="186">
        <v>34489.599999999999</v>
      </c>
      <c r="H171" s="72">
        <f t="shared" si="5"/>
        <v>0</v>
      </c>
    </row>
    <row r="172" spans="1:8" x14ac:dyDescent="0.25">
      <c r="A172" s="122">
        <v>41451</v>
      </c>
      <c r="B172" s="34" t="s">
        <v>372</v>
      </c>
      <c r="C172" s="34" t="s">
        <v>373</v>
      </c>
      <c r="D172" s="12" t="s">
        <v>6</v>
      </c>
      <c r="E172" s="39">
        <v>22000</v>
      </c>
      <c r="F172" s="185">
        <v>41486</v>
      </c>
      <c r="G172" s="186">
        <v>22000</v>
      </c>
      <c r="H172" s="71">
        <f t="shared" si="5"/>
        <v>0</v>
      </c>
    </row>
    <row r="173" spans="1:8" x14ac:dyDescent="0.25">
      <c r="A173" s="122">
        <v>41452</v>
      </c>
      <c r="B173" s="34" t="s">
        <v>374</v>
      </c>
      <c r="C173" s="34" t="s">
        <v>373</v>
      </c>
      <c r="D173" s="95" t="s">
        <v>6</v>
      </c>
      <c r="E173" s="75">
        <v>122592</v>
      </c>
      <c r="F173" s="190" t="s">
        <v>515</v>
      </c>
      <c r="G173" s="191">
        <v>122592</v>
      </c>
      <c r="H173" s="71">
        <f t="shared" si="5"/>
        <v>0</v>
      </c>
    </row>
    <row r="174" spans="1:8" ht="23.25" x14ac:dyDescent="0.25">
      <c r="A174" s="122">
        <v>41452</v>
      </c>
      <c r="B174" s="34" t="s">
        <v>375</v>
      </c>
      <c r="C174" s="34" t="s">
        <v>373</v>
      </c>
      <c r="D174" s="95" t="s">
        <v>6</v>
      </c>
      <c r="E174" s="75">
        <v>130915</v>
      </c>
      <c r="F174" s="192" t="s">
        <v>516</v>
      </c>
      <c r="G174" s="191">
        <v>130915</v>
      </c>
      <c r="H174" s="71">
        <f t="shared" si="5"/>
        <v>0</v>
      </c>
    </row>
    <row r="175" spans="1:8" x14ac:dyDescent="0.25">
      <c r="A175" s="122">
        <v>41452</v>
      </c>
      <c r="B175" s="34" t="s">
        <v>376</v>
      </c>
      <c r="C175" s="34" t="s">
        <v>373</v>
      </c>
      <c r="D175" s="95" t="s">
        <v>6</v>
      </c>
      <c r="E175" s="75">
        <v>554090.54</v>
      </c>
      <c r="F175" s="110">
        <v>41468</v>
      </c>
      <c r="G175" s="99">
        <v>554090.54</v>
      </c>
      <c r="H175" s="71">
        <f t="shared" si="5"/>
        <v>0</v>
      </c>
    </row>
    <row r="176" spans="1:8" ht="23.25" x14ac:dyDescent="0.25">
      <c r="A176" s="122">
        <v>41453</v>
      </c>
      <c r="B176" s="34" t="s">
        <v>377</v>
      </c>
      <c r="C176" s="34" t="s">
        <v>373</v>
      </c>
      <c r="D176" s="12" t="s">
        <v>6</v>
      </c>
      <c r="E176" s="39">
        <v>264700</v>
      </c>
      <c r="F176" s="192" t="s">
        <v>438</v>
      </c>
      <c r="G176" s="191">
        <v>264700</v>
      </c>
      <c r="H176" s="71">
        <f t="shared" si="5"/>
        <v>0</v>
      </c>
    </row>
    <row r="177" spans="1:8" ht="23.25" x14ac:dyDescent="0.25">
      <c r="A177" s="122">
        <v>41455</v>
      </c>
      <c r="B177" s="34" t="s">
        <v>49</v>
      </c>
      <c r="C177" s="34" t="s">
        <v>373</v>
      </c>
      <c r="D177" s="12" t="s">
        <v>6</v>
      </c>
      <c r="E177" s="39">
        <v>402560</v>
      </c>
      <c r="F177" s="192" t="s">
        <v>439</v>
      </c>
      <c r="G177" s="191">
        <v>402560</v>
      </c>
      <c r="H177" s="71">
        <f t="shared" si="5"/>
        <v>0</v>
      </c>
    </row>
    <row r="178" spans="1:8" x14ac:dyDescent="0.25">
      <c r="A178" s="122">
        <v>41455</v>
      </c>
      <c r="B178" s="34" t="s">
        <v>378</v>
      </c>
      <c r="C178" s="34" t="s">
        <v>373</v>
      </c>
      <c r="D178" s="12" t="s">
        <v>6</v>
      </c>
      <c r="E178" s="39">
        <v>12521.5</v>
      </c>
      <c r="F178" s="11">
        <v>41455</v>
      </c>
      <c r="G178" s="39">
        <v>12521.5</v>
      </c>
      <c r="H178" s="71">
        <f t="shared" si="5"/>
        <v>0</v>
      </c>
    </row>
    <row r="179" spans="1:8" x14ac:dyDescent="0.25">
      <c r="A179" s="69">
        <v>41456</v>
      </c>
      <c r="B179" s="34" t="s">
        <v>379</v>
      </c>
      <c r="C179" s="29" t="s">
        <v>373</v>
      </c>
      <c r="D179" s="95" t="s">
        <v>6</v>
      </c>
      <c r="E179" s="75">
        <v>62606</v>
      </c>
      <c r="F179" s="124">
        <v>41586</v>
      </c>
      <c r="G179" s="125">
        <v>62606</v>
      </c>
      <c r="H179" s="197">
        <f t="shared" si="5"/>
        <v>0</v>
      </c>
    </row>
    <row r="180" spans="1:8" ht="15.75" x14ac:dyDescent="0.25">
      <c r="A180" s="69">
        <v>41457</v>
      </c>
      <c r="B180" s="65" t="s">
        <v>380</v>
      </c>
      <c r="C180" s="26" t="s">
        <v>373</v>
      </c>
      <c r="D180" s="95" t="s">
        <v>6</v>
      </c>
      <c r="E180" s="75">
        <v>275893</v>
      </c>
      <c r="F180" s="187" t="s">
        <v>435</v>
      </c>
      <c r="G180" s="188">
        <v>275893</v>
      </c>
      <c r="H180" s="71">
        <f t="shared" si="5"/>
        <v>0</v>
      </c>
    </row>
    <row r="181" spans="1:8" x14ac:dyDescent="0.25">
      <c r="A181" s="69">
        <v>41459</v>
      </c>
      <c r="B181" s="67" t="s">
        <v>309</v>
      </c>
      <c r="C181" s="67" t="s">
        <v>373</v>
      </c>
      <c r="D181" s="95" t="s">
        <v>6</v>
      </c>
      <c r="E181" s="75">
        <v>34003.74</v>
      </c>
      <c r="F181" s="185">
        <v>41486</v>
      </c>
      <c r="G181" s="186">
        <v>34067.4</v>
      </c>
      <c r="H181" s="85">
        <f t="shared" si="5"/>
        <v>-63.660000000003492</v>
      </c>
    </row>
    <row r="182" spans="1:8" x14ac:dyDescent="0.25">
      <c r="A182" s="69">
        <v>41459</v>
      </c>
      <c r="B182" s="67" t="s">
        <v>381</v>
      </c>
      <c r="C182" s="67" t="s">
        <v>373</v>
      </c>
      <c r="D182" s="12" t="s">
        <v>6</v>
      </c>
      <c r="E182" s="39">
        <v>584245</v>
      </c>
      <c r="F182" s="112">
        <v>41491</v>
      </c>
      <c r="G182" s="109">
        <v>584245</v>
      </c>
      <c r="H182" s="71">
        <f t="shared" si="5"/>
        <v>0</v>
      </c>
    </row>
    <row r="183" spans="1:8" x14ac:dyDescent="0.25">
      <c r="A183" s="69">
        <v>41463</v>
      </c>
      <c r="B183" s="34" t="s">
        <v>382</v>
      </c>
      <c r="C183" s="29" t="s">
        <v>373</v>
      </c>
      <c r="D183" s="95" t="s">
        <v>6</v>
      </c>
      <c r="E183" s="75">
        <v>144701</v>
      </c>
      <c r="F183" s="187" t="s">
        <v>436</v>
      </c>
      <c r="G183" s="188">
        <v>144701</v>
      </c>
      <c r="H183" s="71">
        <f t="shared" si="5"/>
        <v>0</v>
      </c>
    </row>
    <row r="184" spans="1:8" ht="34.5" x14ac:dyDescent="0.25">
      <c r="A184" s="69">
        <v>41465</v>
      </c>
      <c r="B184" s="68" t="s">
        <v>383</v>
      </c>
      <c r="C184" s="38" t="s">
        <v>384</v>
      </c>
      <c r="D184" s="12" t="s">
        <v>6</v>
      </c>
      <c r="E184" s="39">
        <v>280000</v>
      </c>
      <c r="F184" s="189" t="s">
        <v>437</v>
      </c>
      <c r="G184" s="188">
        <v>280000</v>
      </c>
      <c r="H184" s="71">
        <f t="shared" si="5"/>
        <v>0</v>
      </c>
    </row>
    <row r="185" spans="1:8" x14ac:dyDescent="0.25">
      <c r="A185" s="69">
        <v>41466</v>
      </c>
      <c r="B185" s="68" t="s">
        <v>385</v>
      </c>
      <c r="C185" s="38" t="s">
        <v>384</v>
      </c>
      <c r="D185" s="12" t="s">
        <v>6</v>
      </c>
      <c r="E185" s="39">
        <v>612103.27</v>
      </c>
      <c r="F185" s="11">
        <v>41468</v>
      </c>
      <c r="G185" s="39">
        <v>612103.27</v>
      </c>
      <c r="H185" s="71">
        <f t="shared" si="5"/>
        <v>0</v>
      </c>
    </row>
    <row r="186" spans="1:8" x14ac:dyDescent="0.25">
      <c r="A186" s="69">
        <v>41473</v>
      </c>
      <c r="B186" s="68" t="s">
        <v>386</v>
      </c>
      <c r="C186" s="38" t="s">
        <v>384</v>
      </c>
      <c r="D186" s="8" t="s">
        <v>6</v>
      </c>
      <c r="E186" s="75">
        <v>612263</v>
      </c>
      <c r="F186" s="117">
        <v>41619</v>
      </c>
      <c r="G186" s="118">
        <v>612263</v>
      </c>
      <c r="H186" s="72">
        <f t="shared" si="5"/>
        <v>0</v>
      </c>
    </row>
    <row r="187" spans="1:8" x14ac:dyDescent="0.25">
      <c r="A187" s="69">
        <v>41477</v>
      </c>
      <c r="B187" s="66" t="s">
        <v>387</v>
      </c>
      <c r="C187" s="66" t="s">
        <v>388</v>
      </c>
      <c r="D187" s="12" t="s">
        <v>6</v>
      </c>
      <c r="E187" s="39">
        <v>126588</v>
      </c>
      <c r="F187" s="195">
        <v>41468</v>
      </c>
      <c r="G187" s="194">
        <v>126588</v>
      </c>
      <c r="H187" s="72">
        <f t="shared" si="5"/>
        <v>0</v>
      </c>
    </row>
    <row r="188" spans="1:8" x14ac:dyDescent="0.25">
      <c r="A188" s="69">
        <v>41480</v>
      </c>
      <c r="B188" s="66" t="s">
        <v>389</v>
      </c>
      <c r="C188" s="66" t="s">
        <v>388</v>
      </c>
      <c r="D188" s="12" t="s">
        <v>6</v>
      </c>
      <c r="E188" s="39">
        <v>558162.4</v>
      </c>
      <c r="F188" s="107">
        <v>41619</v>
      </c>
      <c r="G188" s="108">
        <v>558162.4</v>
      </c>
      <c r="H188" s="72">
        <f t="shared" si="5"/>
        <v>0</v>
      </c>
    </row>
    <row r="189" spans="1:8" ht="34.5" x14ac:dyDescent="0.25">
      <c r="A189" s="69">
        <v>41486</v>
      </c>
      <c r="B189" s="34" t="s">
        <v>390</v>
      </c>
      <c r="C189" s="34" t="s">
        <v>388</v>
      </c>
      <c r="D189" s="8" t="s">
        <v>6</v>
      </c>
      <c r="E189" s="75">
        <v>45990</v>
      </c>
      <c r="F189" s="193" t="s">
        <v>434</v>
      </c>
      <c r="G189" s="194">
        <v>45990</v>
      </c>
      <c r="H189" s="76">
        <f t="shared" si="5"/>
        <v>0</v>
      </c>
    </row>
    <row r="190" spans="1:8" x14ac:dyDescent="0.25">
      <c r="A190" s="69">
        <v>41486</v>
      </c>
      <c r="B190" s="34" t="s">
        <v>391</v>
      </c>
      <c r="C190" s="34" t="s">
        <v>388</v>
      </c>
      <c r="D190" s="8" t="s">
        <v>6</v>
      </c>
      <c r="E190" s="75">
        <v>3550</v>
      </c>
      <c r="F190" s="124">
        <v>41586</v>
      </c>
      <c r="G190" s="125">
        <v>3550</v>
      </c>
      <c r="H190" s="196">
        <f t="shared" si="5"/>
        <v>0</v>
      </c>
    </row>
    <row r="191" spans="1:8" ht="15.75" x14ac:dyDescent="0.25">
      <c r="A191" s="69">
        <v>41487</v>
      </c>
      <c r="B191" s="65" t="s">
        <v>392</v>
      </c>
      <c r="C191" s="26" t="s">
        <v>388</v>
      </c>
      <c r="D191" s="8" t="s">
        <v>6</v>
      </c>
      <c r="E191" s="75">
        <v>543308.30000000005</v>
      </c>
      <c r="F191" s="117">
        <v>41619</v>
      </c>
      <c r="G191" s="118">
        <v>543308.30000000005</v>
      </c>
      <c r="H191" s="70">
        <f t="shared" si="5"/>
        <v>0</v>
      </c>
    </row>
    <row r="192" spans="1:8" x14ac:dyDescent="0.25">
      <c r="A192" s="69">
        <v>41494</v>
      </c>
      <c r="B192" s="68" t="s">
        <v>318</v>
      </c>
      <c r="C192" s="38" t="s">
        <v>393</v>
      </c>
      <c r="D192" s="8" t="s">
        <v>6</v>
      </c>
      <c r="E192" s="75">
        <v>545637.06999999995</v>
      </c>
      <c r="F192" s="117">
        <v>41619</v>
      </c>
      <c r="G192" s="118">
        <v>545637.06999999995</v>
      </c>
      <c r="H192" s="70">
        <f t="shared" si="5"/>
        <v>0</v>
      </c>
    </row>
    <row r="193" spans="1:11" x14ac:dyDescent="0.25">
      <c r="A193" s="69">
        <v>41495</v>
      </c>
      <c r="B193" s="38" t="s">
        <v>394</v>
      </c>
      <c r="C193" s="38" t="s">
        <v>393</v>
      </c>
      <c r="D193" s="8" t="s">
        <v>6</v>
      </c>
      <c r="E193" s="39">
        <v>284</v>
      </c>
      <c r="F193" s="11">
        <v>41495</v>
      </c>
      <c r="G193" s="39">
        <v>284</v>
      </c>
      <c r="H193" s="70">
        <f t="shared" si="5"/>
        <v>0</v>
      </c>
    </row>
    <row r="194" spans="1:11" x14ac:dyDescent="0.25">
      <c r="A194" s="69">
        <v>41495</v>
      </c>
      <c r="B194" s="38" t="s">
        <v>395</v>
      </c>
      <c r="C194" s="38" t="s">
        <v>393</v>
      </c>
      <c r="D194" s="8" t="s">
        <v>6</v>
      </c>
      <c r="E194" s="39">
        <v>10500</v>
      </c>
      <c r="F194" s="124">
        <v>41586</v>
      </c>
      <c r="G194" s="125">
        <v>10500</v>
      </c>
      <c r="H194" s="196">
        <f t="shared" ref="H194:H220" si="6">E194-G194</f>
        <v>0</v>
      </c>
    </row>
    <row r="195" spans="1:11" x14ac:dyDescent="0.25">
      <c r="A195" s="69">
        <v>41496</v>
      </c>
      <c r="B195" s="68" t="s">
        <v>396</v>
      </c>
      <c r="C195" s="38" t="s">
        <v>393</v>
      </c>
      <c r="D195" s="8" t="s">
        <v>6</v>
      </c>
      <c r="E195" s="75">
        <v>262864</v>
      </c>
      <c r="F195" s="142" t="s">
        <v>397</v>
      </c>
      <c r="G195" s="143"/>
      <c r="H195" s="70">
        <f t="shared" si="6"/>
        <v>262864</v>
      </c>
    </row>
    <row r="196" spans="1:11" x14ac:dyDescent="0.25">
      <c r="A196" s="69">
        <v>41502</v>
      </c>
      <c r="B196" s="68" t="s">
        <v>398</v>
      </c>
      <c r="C196" s="38" t="s">
        <v>393</v>
      </c>
      <c r="D196" s="8" t="s">
        <v>6</v>
      </c>
      <c r="E196" s="30">
        <v>564158.54</v>
      </c>
      <c r="F196" s="126">
        <v>41619</v>
      </c>
      <c r="G196" s="127">
        <v>564158.54</v>
      </c>
      <c r="H196" s="76">
        <f t="shared" si="6"/>
        <v>0</v>
      </c>
    </row>
    <row r="197" spans="1:11" x14ac:dyDescent="0.25">
      <c r="A197" s="69">
        <v>41508</v>
      </c>
      <c r="B197" s="34" t="s">
        <v>399</v>
      </c>
      <c r="C197" s="34" t="s">
        <v>400</v>
      </c>
      <c r="D197" s="128" t="s">
        <v>6</v>
      </c>
      <c r="E197" s="27">
        <v>568293.43999999994</v>
      </c>
      <c r="F197" s="126">
        <v>41619</v>
      </c>
      <c r="G197" s="129">
        <v>568293.43999999994</v>
      </c>
      <c r="H197" s="76">
        <f t="shared" si="6"/>
        <v>0</v>
      </c>
    </row>
    <row r="198" spans="1:11" x14ac:dyDescent="0.25">
      <c r="A198" s="69">
        <v>41510</v>
      </c>
      <c r="B198" s="34" t="s">
        <v>158</v>
      </c>
      <c r="C198" s="34" t="s">
        <v>400</v>
      </c>
      <c r="D198" s="128" t="s">
        <v>6</v>
      </c>
      <c r="E198" s="27">
        <v>14200</v>
      </c>
      <c r="F198" s="130">
        <v>41586</v>
      </c>
      <c r="G198" s="131">
        <v>14200</v>
      </c>
      <c r="H198" s="196">
        <f t="shared" si="6"/>
        <v>0</v>
      </c>
    </row>
    <row r="199" spans="1:11" x14ac:dyDescent="0.25">
      <c r="A199" s="69">
        <v>41515</v>
      </c>
      <c r="B199" s="34" t="s">
        <v>91</v>
      </c>
      <c r="C199" s="34" t="s">
        <v>400</v>
      </c>
      <c r="D199" s="128" t="s">
        <v>6</v>
      </c>
      <c r="E199" s="27">
        <v>616231.47</v>
      </c>
      <c r="F199" s="132">
        <v>41619</v>
      </c>
      <c r="G199" s="129">
        <v>616231.47</v>
      </c>
      <c r="H199" s="76">
        <f t="shared" si="6"/>
        <v>0</v>
      </c>
    </row>
    <row r="200" spans="1:11" ht="15.75" x14ac:dyDescent="0.25">
      <c r="A200" s="122">
        <v>41519</v>
      </c>
      <c r="B200" s="65" t="s">
        <v>401</v>
      </c>
      <c r="C200" s="26" t="s">
        <v>400</v>
      </c>
      <c r="D200" s="128" t="s">
        <v>6</v>
      </c>
      <c r="E200" s="27">
        <v>7150</v>
      </c>
      <c r="F200" s="130">
        <v>41586</v>
      </c>
      <c r="G200" s="131">
        <v>7150</v>
      </c>
      <c r="H200" s="70">
        <f t="shared" si="6"/>
        <v>0</v>
      </c>
    </row>
    <row r="201" spans="1:11" ht="34.5" x14ac:dyDescent="0.25">
      <c r="A201" s="122">
        <v>41523</v>
      </c>
      <c r="B201" s="68" t="s">
        <v>80</v>
      </c>
      <c r="C201" s="38" t="s">
        <v>402</v>
      </c>
      <c r="D201" s="128" t="s">
        <v>6</v>
      </c>
      <c r="E201" s="27">
        <v>584232.81999999995</v>
      </c>
      <c r="F201" s="133" t="s">
        <v>440</v>
      </c>
      <c r="G201" s="134">
        <v>584232.81999999995</v>
      </c>
      <c r="H201" s="196">
        <f t="shared" si="6"/>
        <v>0</v>
      </c>
    </row>
    <row r="202" spans="1:11" ht="34.5" x14ac:dyDescent="0.25">
      <c r="A202" s="122">
        <v>41529</v>
      </c>
      <c r="B202" s="68" t="s">
        <v>403</v>
      </c>
      <c r="C202" s="38" t="s">
        <v>402</v>
      </c>
      <c r="D202" s="128" t="s">
        <v>6</v>
      </c>
      <c r="E202" s="27">
        <v>593448.5</v>
      </c>
      <c r="F202" s="133" t="s">
        <v>441</v>
      </c>
      <c r="G202" s="134">
        <v>593448.5</v>
      </c>
      <c r="H202" s="196">
        <f t="shared" si="6"/>
        <v>0</v>
      </c>
    </row>
    <row r="203" spans="1:11" ht="34.5" x14ac:dyDescent="0.25">
      <c r="A203" s="122">
        <v>41531</v>
      </c>
      <c r="B203" s="68" t="s">
        <v>96</v>
      </c>
      <c r="C203" s="38" t="s">
        <v>402</v>
      </c>
      <c r="D203" s="128" t="s">
        <v>6</v>
      </c>
      <c r="E203" s="27">
        <v>125792.5</v>
      </c>
      <c r="F203" s="135" t="s">
        <v>451</v>
      </c>
      <c r="G203" s="131">
        <v>125792.5</v>
      </c>
      <c r="H203" s="196">
        <f t="shared" si="6"/>
        <v>0</v>
      </c>
      <c r="I203" s="4"/>
      <c r="J203" s="4"/>
      <c r="K203" s="4"/>
    </row>
    <row r="204" spans="1:11" ht="34.5" x14ac:dyDescent="0.25">
      <c r="A204" s="122">
        <v>41536</v>
      </c>
      <c r="B204" s="34" t="s">
        <v>404</v>
      </c>
      <c r="C204" s="29" t="s">
        <v>405</v>
      </c>
      <c r="D204" s="128" t="s">
        <v>6</v>
      </c>
      <c r="E204" s="27">
        <v>567252.1</v>
      </c>
      <c r="F204" s="133" t="s">
        <v>479</v>
      </c>
      <c r="G204" s="134">
        <f>353710.4+119500+19000+75041.7</f>
        <v>567252.1</v>
      </c>
      <c r="H204" s="196">
        <f t="shared" si="6"/>
        <v>0</v>
      </c>
      <c r="I204" s="4"/>
      <c r="J204" s="4"/>
      <c r="K204" s="4"/>
    </row>
    <row r="205" spans="1:11" x14ac:dyDescent="0.25">
      <c r="A205" s="122">
        <v>41537</v>
      </c>
      <c r="B205" s="34" t="s">
        <v>406</v>
      </c>
      <c r="C205" s="34" t="s">
        <v>405</v>
      </c>
      <c r="D205" s="128" t="s">
        <v>6</v>
      </c>
      <c r="E205" s="27">
        <v>6875</v>
      </c>
      <c r="F205" s="130">
        <v>41586</v>
      </c>
      <c r="G205" s="131">
        <v>6875</v>
      </c>
      <c r="H205" s="196">
        <f t="shared" si="6"/>
        <v>0</v>
      </c>
    </row>
    <row r="206" spans="1:11" ht="45.75" x14ac:dyDescent="0.25">
      <c r="A206" s="122">
        <v>41543</v>
      </c>
      <c r="B206" s="34" t="s">
        <v>407</v>
      </c>
      <c r="C206" s="34" t="s">
        <v>405</v>
      </c>
      <c r="D206" s="128" t="s">
        <v>6</v>
      </c>
      <c r="E206" s="27">
        <v>562583.17000000004</v>
      </c>
      <c r="F206" s="133" t="s">
        <v>442</v>
      </c>
      <c r="G206" s="134">
        <f>140543+200000+97040.17+125000</f>
        <v>562583.16999999993</v>
      </c>
      <c r="H206" s="196">
        <f t="shared" si="6"/>
        <v>0</v>
      </c>
    </row>
    <row r="207" spans="1:11" x14ac:dyDescent="0.25">
      <c r="A207" s="122">
        <v>41545</v>
      </c>
      <c r="B207" s="34" t="s">
        <v>408</v>
      </c>
      <c r="C207" s="34" t="s">
        <v>405</v>
      </c>
      <c r="D207" s="128" t="s">
        <v>6</v>
      </c>
      <c r="E207" s="27">
        <v>3549</v>
      </c>
      <c r="F207" s="7">
        <v>41545</v>
      </c>
      <c r="G207" s="27">
        <v>3549</v>
      </c>
      <c r="H207" s="70">
        <f t="shared" si="6"/>
        <v>0</v>
      </c>
    </row>
    <row r="208" spans="1:11" ht="34.5" x14ac:dyDescent="0.25">
      <c r="A208" s="69">
        <v>41550</v>
      </c>
      <c r="B208" s="66" t="s">
        <v>359</v>
      </c>
      <c r="C208" s="67" t="s">
        <v>409</v>
      </c>
      <c r="D208" s="128" t="s">
        <v>6</v>
      </c>
      <c r="E208" s="27">
        <v>582039.34</v>
      </c>
      <c r="F208" s="133" t="s">
        <v>443</v>
      </c>
      <c r="G208" s="134">
        <f>122160+236200+176300+47379.34</f>
        <v>582039.34</v>
      </c>
      <c r="H208" s="196">
        <f t="shared" si="6"/>
        <v>0</v>
      </c>
    </row>
    <row r="209" spans="1:12" ht="34.5" x14ac:dyDescent="0.25">
      <c r="A209" s="69">
        <v>41558</v>
      </c>
      <c r="B209" s="34" t="s">
        <v>275</v>
      </c>
      <c r="C209" s="29" t="s">
        <v>409</v>
      </c>
      <c r="D209" s="128" t="s">
        <v>6</v>
      </c>
      <c r="E209" s="27">
        <v>583118.82999999996</v>
      </c>
      <c r="F209" s="133" t="s">
        <v>444</v>
      </c>
      <c r="G209" s="134">
        <f>300000+7670.66+113390+162058.17</f>
        <v>583118.82999999996</v>
      </c>
      <c r="H209" s="196">
        <f t="shared" si="6"/>
        <v>0</v>
      </c>
    </row>
    <row r="210" spans="1:12" x14ac:dyDescent="0.25">
      <c r="A210" s="69">
        <v>41558</v>
      </c>
      <c r="B210" s="34" t="s">
        <v>410</v>
      </c>
      <c r="C210" s="29" t="s">
        <v>409</v>
      </c>
      <c r="D210" s="128" t="s">
        <v>6</v>
      </c>
      <c r="E210" s="27">
        <v>73376.320000000007</v>
      </c>
      <c r="F210" s="136">
        <v>41684</v>
      </c>
      <c r="G210" s="137">
        <v>73376.320000000007</v>
      </c>
      <c r="H210" s="70">
        <f t="shared" si="6"/>
        <v>0</v>
      </c>
    </row>
    <row r="211" spans="1:12" ht="34.5" x14ac:dyDescent="0.25">
      <c r="A211" s="69">
        <v>41564</v>
      </c>
      <c r="B211" s="68" t="s">
        <v>307</v>
      </c>
      <c r="C211" s="38" t="s">
        <v>411</v>
      </c>
      <c r="D211" s="128" t="s">
        <v>6</v>
      </c>
      <c r="E211" s="27">
        <v>566557.30000000005</v>
      </c>
      <c r="F211" s="133" t="s">
        <v>445</v>
      </c>
      <c r="G211" s="134">
        <f>352830+48150+156951.86+8625.44</f>
        <v>566557.29999999993</v>
      </c>
      <c r="H211" s="196">
        <f t="shared" si="6"/>
        <v>0</v>
      </c>
    </row>
    <row r="212" spans="1:12" x14ac:dyDescent="0.25">
      <c r="A212" s="69">
        <v>41569</v>
      </c>
      <c r="B212" s="68" t="s">
        <v>412</v>
      </c>
      <c r="C212" s="68" t="s">
        <v>411</v>
      </c>
      <c r="D212" s="128" t="s">
        <v>6</v>
      </c>
      <c r="E212" s="27">
        <v>9575</v>
      </c>
      <c r="F212" s="7">
        <v>41576</v>
      </c>
      <c r="G212" s="30">
        <v>9575</v>
      </c>
      <c r="H212" s="70">
        <f t="shared" si="6"/>
        <v>0</v>
      </c>
    </row>
    <row r="213" spans="1:12" ht="34.5" x14ac:dyDescent="0.25">
      <c r="A213" s="69">
        <v>41571</v>
      </c>
      <c r="B213" s="68" t="s">
        <v>413</v>
      </c>
      <c r="C213" s="68" t="s">
        <v>411</v>
      </c>
      <c r="D213" s="128" t="s">
        <v>6</v>
      </c>
      <c r="E213" s="27">
        <v>558111.35</v>
      </c>
      <c r="F213" s="133" t="s">
        <v>446</v>
      </c>
      <c r="G213" s="134">
        <f>200000+150000+208111.35</f>
        <v>558111.35</v>
      </c>
      <c r="H213" s="196">
        <f t="shared" si="6"/>
        <v>0</v>
      </c>
    </row>
    <row r="214" spans="1:12" ht="34.5" x14ac:dyDescent="0.25">
      <c r="A214" s="69">
        <v>41578</v>
      </c>
      <c r="B214" s="34" t="s">
        <v>156</v>
      </c>
      <c r="C214" s="34" t="s">
        <v>414</v>
      </c>
      <c r="D214" s="128" t="s">
        <v>6</v>
      </c>
      <c r="E214" s="27">
        <v>596239.5</v>
      </c>
      <c r="F214" s="133" t="s">
        <v>447</v>
      </c>
      <c r="G214" s="134">
        <f>367514.55+124228.66+104496.29</f>
        <v>596239.5</v>
      </c>
      <c r="H214" s="196">
        <f t="shared" si="6"/>
        <v>0</v>
      </c>
    </row>
    <row r="215" spans="1:12" x14ac:dyDescent="0.25">
      <c r="A215" s="69">
        <v>41584</v>
      </c>
      <c r="B215" s="34" t="s">
        <v>415</v>
      </c>
      <c r="C215" s="29" t="s">
        <v>414</v>
      </c>
      <c r="D215" s="128" t="s">
        <v>6</v>
      </c>
      <c r="E215" s="27">
        <v>272397</v>
      </c>
      <c r="F215" s="7">
        <v>41584</v>
      </c>
      <c r="G215" s="30">
        <v>272397</v>
      </c>
      <c r="H215" s="76">
        <f t="shared" si="6"/>
        <v>0</v>
      </c>
    </row>
    <row r="216" spans="1:12" ht="34.5" x14ac:dyDescent="0.25">
      <c r="A216" s="69">
        <v>41585</v>
      </c>
      <c r="B216" s="34" t="s">
        <v>251</v>
      </c>
      <c r="C216" s="29" t="s">
        <v>414</v>
      </c>
      <c r="D216" s="128" t="s">
        <v>6</v>
      </c>
      <c r="E216" s="27">
        <v>617729.15</v>
      </c>
      <c r="F216" s="135" t="s">
        <v>473</v>
      </c>
      <c r="G216" s="131">
        <v>617729.15</v>
      </c>
      <c r="H216" s="196">
        <f t="shared" si="6"/>
        <v>0</v>
      </c>
    </row>
    <row r="217" spans="1:12" ht="34.5" x14ac:dyDescent="0.25">
      <c r="A217" s="69">
        <v>41592</v>
      </c>
      <c r="B217" s="68" t="s">
        <v>416</v>
      </c>
      <c r="C217" s="38" t="s">
        <v>417</v>
      </c>
      <c r="D217" s="128" t="s">
        <v>6</v>
      </c>
      <c r="E217" s="27">
        <v>619485.44999999995</v>
      </c>
      <c r="F217" s="135" t="s">
        <v>452</v>
      </c>
      <c r="G217" s="131">
        <v>619485.44999999995</v>
      </c>
      <c r="H217" s="196">
        <f t="shared" si="6"/>
        <v>0</v>
      </c>
    </row>
    <row r="218" spans="1:12" x14ac:dyDescent="0.25">
      <c r="A218" s="69">
        <v>41593</v>
      </c>
      <c r="B218" s="68" t="s">
        <v>418</v>
      </c>
      <c r="C218" s="38" t="s">
        <v>417</v>
      </c>
      <c r="D218" s="128" t="s">
        <v>6</v>
      </c>
      <c r="E218" s="27">
        <v>287782.44</v>
      </c>
      <c r="F218" s="138">
        <v>41684</v>
      </c>
      <c r="G218" s="78">
        <v>287782.44</v>
      </c>
      <c r="H218" s="94">
        <f t="shared" si="6"/>
        <v>0</v>
      </c>
    </row>
    <row r="219" spans="1:12" ht="51.75" customHeight="1" x14ac:dyDescent="0.25">
      <c r="A219" s="69">
        <v>41601</v>
      </c>
      <c r="B219" s="68" t="s">
        <v>419</v>
      </c>
      <c r="C219" s="68" t="s">
        <v>417</v>
      </c>
      <c r="D219" s="128" t="s">
        <v>6</v>
      </c>
      <c r="E219" s="27">
        <v>572367.5</v>
      </c>
      <c r="F219" s="135" t="s">
        <v>453</v>
      </c>
      <c r="G219" s="131">
        <v>572367.5</v>
      </c>
      <c r="H219" s="196">
        <f t="shared" si="6"/>
        <v>0</v>
      </c>
      <c r="K219" s="93"/>
      <c r="L219" s="93"/>
    </row>
    <row r="220" spans="1:12" ht="34.5" x14ac:dyDescent="0.25">
      <c r="A220" s="69">
        <v>41607</v>
      </c>
      <c r="B220" s="34" t="s">
        <v>420</v>
      </c>
      <c r="C220" s="34" t="s">
        <v>421</v>
      </c>
      <c r="D220" s="128" t="s">
        <v>6</v>
      </c>
      <c r="E220" s="27">
        <v>564029.44999999995</v>
      </c>
      <c r="F220" s="135" t="s">
        <v>474</v>
      </c>
      <c r="G220" s="131">
        <f>28444.41+293150+242435.04</f>
        <v>564029.44999999995</v>
      </c>
      <c r="H220" s="196">
        <f t="shared" si="6"/>
        <v>0</v>
      </c>
      <c r="K220" s="93"/>
      <c r="L220" s="93"/>
    </row>
    <row r="221" spans="1:12" x14ac:dyDescent="0.25">
      <c r="A221" s="69">
        <v>41613</v>
      </c>
      <c r="B221" s="34" t="s">
        <v>422</v>
      </c>
      <c r="C221" s="29" t="s">
        <v>421</v>
      </c>
      <c r="D221" s="95" t="s">
        <v>6</v>
      </c>
      <c r="E221" s="75">
        <v>17352.75</v>
      </c>
      <c r="F221" s="11">
        <v>41684</v>
      </c>
      <c r="G221" s="39">
        <v>17352.75</v>
      </c>
      <c r="H221" s="70">
        <f t="shared" ref="H221:H228" si="7">E221-G221</f>
        <v>0</v>
      </c>
      <c r="K221" s="93"/>
      <c r="L221" s="93"/>
    </row>
    <row r="222" spans="1:12" ht="34.5" x14ac:dyDescent="0.25">
      <c r="A222" s="69">
        <v>41614</v>
      </c>
      <c r="B222" s="34" t="s">
        <v>423</v>
      </c>
      <c r="C222" s="29" t="s">
        <v>421</v>
      </c>
      <c r="D222" s="95" t="s">
        <v>6</v>
      </c>
      <c r="E222" s="75">
        <v>563983.5</v>
      </c>
      <c r="F222" s="139" t="s">
        <v>475</v>
      </c>
      <c r="G222" s="125">
        <v>563983.5</v>
      </c>
      <c r="H222" s="196">
        <f t="shared" si="7"/>
        <v>0</v>
      </c>
      <c r="K222" s="93"/>
      <c r="L222" s="93"/>
    </row>
    <row r="223" spans="1:12" x14ac:dyDescent="0.25">
      <c r="A223" s="69">
        <v>41615</v>
      </c>
      <c r="B223" s="68" t="s">
        <v>424</v>
      </c>
      <c r="C223" s="38" t="s">
        <v>425</v>
      </c>
      <c r="D223" s="95" t="s">
        <v>6</v>
      </c>
      <c r="E223" s="75">
        <v>157622.85999999999</v>
      </c>
      <c r="F223" s="140">
        <v>41684</v>
      </c>
      <c r="G223" s="141">
        <v>157622.85999999999</v>
      </c>
      <c r="H223" s="72">
        <f t="shared" si="7"/>
        <v>0</v>
      </c>
      <c r="K223" s="93"/>
      <c r="L223" s="93"/>
    </row>
    <row r="224" spans="1:12" ht="45.75" x14ac:dyDescent="0.25">
      <c r="A224" s="69">
        <v>41621</v>
      </c>
      <c r="B224" s="68" t="s">
        <v>426</v>
      </c>
      <c r="C224" s="38" t="s">
        <v>425</v>
      </c>
      <c r="D224" s="95" t="s">
        <v>6</v>
      </c>
      <c r="E224" s="75">
        <v>583573.18999999994</v>
      </c>
      <c r="F224" s="139" t="s">
        <v>476</v>
      </c>
      <c r="G224" s="125">
        <f>59481.46+117500+262400+144191.73</f>
        <v>583573.18999999994</v>
      </c>
      <c r="H224" s="197">
        <f t="shared" si="7"/>
        <v>0</v>
      </c>
      <c r="K224" s="93"/>
      <c r="L224" s="93"/>
    </row>
    <row r="225" spans="1:12" x14ac:dyDescent="0.25">
      <c r="A225" s="69">
        <v>41626</v>
      </c>
      <c r="B225" s="68" t="s">
        <v>254</v>
      </c>
      <c r="C225" s="38" t="s">
        <v>425</v>
      </c>
      <c r="D225" s="95" t="s">
        <v>6</v>
      </c>
      <c r="E225" s="75">
        <v>4500</v>
      </c>
      <c r="F225" s="140">
        <v>41684</v>
      </c>
      <c r="G225" s="141">
        <v>4500</v>
      </c>
      <c r="H225" s="72">
        <f t="shared" si="7"/>
        <v>0</v>
      </c>
      <c r="K225" s="93"/>
      <c r="L225" s="93"/>
    </row>
    <row r="226" spans="1:12" ht="34.5" x14ac:dyDescent="0.25">
      <c r="A226" s="69">
        <v>41628</v>
      </c>
      <c r="B226" s="34" t="s">
        <v>427</v>
      </c>
      <c r="C226" s="34" t="s">
        <v>428</v>
      </c>
      <c r="D226" s="95" t="s">
        <v>6</v>
      </c>
      <c r="E226" s="27">
        <v>601329.07999999996</v>
      </c>
      <c r="F226" s="139" t="s">
        <v>477</v>
      </c>
      <c r="G226" s="131">
        <f>232808.27+329598+34100+4822.81</f>
        <v>601329.08000000007</v>
      </c>
      <c r="H226" s="197">
        <f t="shared" si="7"/>
        <v>0</v>
      </c>
      <c r="K226" s="93"/>
      <c r="L226" s="93"/>
    </row>
    <row r="227" spans="1:12" ht="57" x14ac:dyDescent="0.25">
      <c r="A227" s="69">
        <v>41636</v>
      </c>
      <c r="B227" s="34" t="s">
        <v>429</v>
      </c>
      <c r="C227" s="34" t="s">
        <v>428</v>
      </c>
      <c r="D227" s="12" t="s">
        <v>6</v>
      </c>
      <c r="E227" s="39">
        <v>575054.86</v>
      </c>
      <c r="F227" s="139" t="s">
        <v>478</v>
      </c>
      <c r="G227" s="125">
        <f>13691.69+315210+44398.5+136882.5+64872.17</f>
        <v>575054.86</v>
      </c>
      <c r="H227" s="197">
        <f t="shared" si="7"/>
        <v>0</v>
      </c>
      <c r="J227" s="182">
        <f>G227+G226+G224+G222+G220+G217+G216+G214+G213+G211+G209+G208+G206+G205+G204+G203+G202+G201+G200+G198+G194+G190+G189+G187+G184+G183+G181+G180+G179+G177+G176+G174+G173+G172+G171+G162+G142</f>
        <v>11659200.689999999</v>
      </c>
      <c r="K227" s="93"/>
      <c r="L227" s="93"/>
    </row>
    <row r="228" spans="1:12" x14ac:dyDescent="0.25">
      <c r="A228" s="69">
        <v>41637</v>
      </c>
      <c r="B228" s="34" t="s">
        <v>430</v>
      </c>
      <c r="C228" s="34" t="s">
        <v>428</v>
      </c>
      <c r="D228" s="12" t="s">
        <v>6</v>
      </c>
      <c r="E228" s="39">
        <v>25042</v>
      </c>
      <c r="F228" s="11">
        <v>41637</v>
      </c>
      <c r="G228" s="39">
        <v>25042</v>
      </c>
      <c r="H228" s="72">
        <f t="shared" si="7"/>
        <v>0</v>
      </c>
      <c r="K228" s="93"/>
      <c r="L228" s="93"/>
    </row>
    <row r="229" spans="1:12" x14ac:dyDescent="0.25">
      <c r="F229" s="5"/>
      <c r="H229">
        <v>0</v>
      </c>
    </row>
    <row r="230" spans="1:12" ht="15.75" thickBot="1" x14ac:dyDescent="0.3">
      <c r="A230" s="145"/>
      <c r="B230" s="86"/>
      <c r="C230" s="86"/>
      <c r="D230" s="86"/>
      <c r="E230" s="86"/>
      <c r="F230" s="62"/>
      <c r="G230" s="86"/>
      <c r="H230" s="86">
        <v>0</v>
      </c>
    </row>
    <row r="231" spans="1:12" ht="16.5" thickTop="1" thickBot="1" x14ac:dyDescent="0.3">
      <c r="H231">
        <v>0</v>
      </c>
    </row>
    <row r="232" spans="1:12" ht="21.75" thickBot="1" x14ac:dyDescent="0.3">
      <c r="D232" s="83" t="s">
        <v>431</v>
      </c>
      <c r="E232" s="82">
        <f>SUM(E4:E231)</f>
        <v>23514138.859999999</v>
      </c>
      <c r="F232" s="79"/>
      <c r="G232" s="80">
        <f>SUM(G4:G231)</f>
        <v>23235241.520000003</v>
      </c>
      <c r="H232" s="81">
        <f>SUM(H4:H231)</f>
        <v>278897.33999999997</v>
      </c>
    </row>
    <row r="235" spans="1:12" ht="15.75" thickBot="1" x14ac:dyDescent="0.3"/>
    <row r="236" spans="1:12" ht="15" customHeight="1" x14ac:dyDescent="0.4">
      <c r="B236" s="266" t="s">
        <v>432</v>
      </c>
      <c r="C236" s="266"/>
      <c r="D236" s="266"/>
      <c r="E236" s="262">
        <f>E232-G232</f>
        <v>278897.33999999613</v>
      </c>
      <c r="F236" s="263"/>
      <c r="G236" s="84"/>
    </row>
    <row r="237" spans="1:12" ht="15" customHeight="1" thickBot="1" x14ac:dyDescent="0.45">
      <c r="B237" s="266"/>
      <c r="C237" s="266"/>
      <c r="D237" s="266"/>
      <c r="E237" s="264"/>
      <c r="F237" s="265"/>
      <c r="G237" s="84"/>
    </row>
  </sheetData>
  <mergeCells count="3">
    <mergeCell ref="C1:G1"/>
    <mergeCell ref="E236:F237"/>
    <mergeCell ref="B236:D237"/>
  </mergeCells>
  <printOptions gridLines="1"/>
  <pageMargins left="0.70866141732283472" right="0.11811023622047245" top="0.35433070866141736" bottom="0.35433070866141736" header="0.31496062992125984" footer="0.31496062992125984"/>
  <pageSetup scale="8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opLeftCell="A166" workbookViewId="0">
      <selection activeCell="F175" sqref="F175"/>
    </sheetView>
  </sheetViews>
  <sheetFormatPr baseColWidth="10" defaultRowHeight="15" x14ac:dyDescent="0.25"/>
  <cols>
    <col min="1" max="1" width="11.42578125" style="1"/>
    <col min="3" max="3" width="5.28515625" bestFit="1" customWidth="1"/>
    <col min="4" max="4" width="14.28515625" customWidth="1"/>
    <col min="5" max="5" width="15.28515625" bestFit="1" customWidth="1"/>
    <col min="6" max="6" width="24.140625" style="4" customWidth="1"/>
    <col min="7" max="8" width="15.28515625" style="4" bestFit="1" customWidth="1"/>
    <col min="10" max="10" width="13.7109375" bestFit="1" customWidth="1"/>
  </cols>
  <sheetData>
    <row r="1" spans="1:8" ht="28.5" x14ac:dyDescent="0.45">
      <c r="B1" s="1"/>
      <c r="C1" s="259" t="s">
        <v>433</v>
      </c>
      <c r="D1" s="259"/>
      <c r="E1" s="259"/>
      <c r="F1" s="259"/>
      <c r="G1" s="259"/>
    </row>
    <row r="2" spans="1:8" ht="29.25" thickBot="1" x14ac:dyDescent="0.5">
      <c r="B2" s="1"/>
      <c r="C2" s="2"/>
      <c r="D2" s="2"/>
      <c r="E2" s="2"/>
      <c r="F2" s="2"/>
      <c r="G2" s="2"/>
    </row>
    <row r="3" spans="1:8" ht="19.5" thickBot="1" x14ac:dyDescent="0.35">
      <c r="E3" s="151" t="s">
        <v>3</v>
      </c>
      <c r="F3" s="203" t="s">
        <v>4</v>
      </c>
      <c r="G3" s="203" t="s">
        <v>454</v>
      </c>
      <c r="H3" s="204" t="s">
        <v>455</v>
      </c>
    </row>
    <row r="4" spans="1:8" x14ac:dyDescent="0.25">
      <c r="A4" s="53">
        <v>41276</v>
      </c>
      <c r="B4" s="34" t="s">
        <v>81</v>
      </c>
      <c r="C4" s="29" t="s">
        <v>82</v>
      </c>
      <c r="D4" s="95" t="s">
        <v>6</v>
      </c>
      <c r="E4" s="147">
        <v>0</v>
      </c>
      <c r="F4" s="205" t="s">
        <v>83</v>
      </c>
      <c r="G4" s="206"/>
      <c r="H4" s="150">
        <f t="shared" ref="H4:H67" si="0">E4-G4</f>
        <v>0</v>
      </c>
    </row>
    <row r="5" spans="1:8" ht="15.75" x14ac:dyDescent="0.25">
      <c r="A5" s="53">
        <v>41277</v>
      </c>
      <c r="B5" s="65" t="s">
        <v>84</v>
      </c>
      <c r="C5" s="26" t="s">
        <v>82</v>
      </c>
      <c r="D5" s="95" t="s">
        <v>6</v>
      </c>
      <c r="E5" s="96">
        <v>5350.5</v>
      </c>
      <c r="F5" s="11">
        <v>41277</v>
      </c>
      <c r="G5" s="39">
        <v>5350.5</v>
      </c>
      <c r="H5" s="70">
        <f t="shared" si="0"/>
        <v>0</v>
      </c>
    </row>
    <row r="6" spans="1:8" x14ac:dyDescent="0.25">
      <c r="A6" s="53">
        <v>41278</v>
      </c>
      <c r="B6" s="66" t="s">
        <v>85</v>
      </c>
      <c r="C6" s="67" t="s">
        <v>82</v>
      </c>
      <c r="D6" s="95" t="s">
        <v>6</v>
      </c>
      <c r="E6" s="96">
        <v>0</v>
      </c>
      <c r="F6" s="106" t="s">
        <v>86</v>
      </c>
      <c r="G6" s="39"/>
      <c r="H6" s="70">
        <f t="shared" si="0"/>
        <v>0</v>
      </c>
    </row>
    <row r="7" spans="1:8" x14ac:dyDescent="0.25">
      <c r="A7" s="53">
        <v>41278</v>
      </c>
      <c r="B7" s="66" t="s">
        <v>87</v>
      </c>
      <c r="C7" s="67" t="s">
        <v>82</v>
      </c>
      <c r="D7" s="95" t="s">
        <v>6</v>
      </c>
      <c r="E7" s="96">
        <v>0</v>
      </c>
      <c r="F7" s="106" t="s">
        <v>88</v>
      </c>
      <c r="G7" s="109"/>
      <c r="H7" s="70">
        <f t="shared" si="0"/>
        <v>0</v>
      </c>
    </row>
    <row r="8" spans="1:8" x14ac:dyDescent="0.25">
      <c r="A8" s="53">
        <v>41278</v>
      </c>
      <c r="B8" s="66" t="s">
        <v>89</v>
      </c>
      <c r="C8" s="67" t="s">
        <v>82</v>
      </c>
      <c r="D8" s="95" t="s">
        <v>6</v>
      </c>
      <c r="E8" s="96">
        <v>0</v>
      </c>
      <c r="F8" s="106" t="s">
        <v>90</v>
      </c>
      <c r="G8" s="109"/>
      <c r="H8" s="70">
        <f t="shared" si="0"/>
        <v>0</v>
      </c>
    </row>
    <row r="9" spans="1:8" x14ac:dyDescent="0.25">
      <c r="A9" s="53">
        <v>41279</v>
      </c>
      <c r="B9" s="67" t="s">
        <v>91</v>
      </c>
      <c r="C9" s="67" t="s">
        <v>82</v>
      </c>
      <c r="D9" s="95" t="s">
        <v>6</v>
      </c>
      <c r="E9" s="96">
        <v>0</v>
      </c>
      <c r="F9" s="106" t="s">
        <v>92</v>
      </c>
      <c r="G9" s="39"/>
      <c r="H9" s="70">
        <f t="shared" si="0"/>
        <v>0</v>
      </c>
    </row>
    <row r="10" spans="1:8" x14ac:dyDescent="0.25">
      <c r="A10" s="53">
        <v>41282</v>
      </c>
      <c r="B10" s="34" t="s">
        <v>93</v>
      </c>
      <c r="C10" s="29" t="s">
        <v>82</v>
      </c>
      <c r="D10" s="95" t="s">
        <v>6</v>
      </c>
      <c r="E10" s="96">
        <v>0</v>
      </c>
      <c r="F10" s="102" t="s">
        <v>94</v>
      </c>
      <c r="G10" s="39"/>
      <c r="H10" s="70">
        <f t="shared" si="0"/>
        <v>0</v>
      </c>
    </row>
    <row r="11" spans="1:8" x14ac:dyDescent="0.25">
      <c r="A11" s="53">
        <v>41282</v>
      </c>
      <c r="B11" s="34" t="s">
        <v>95</v>
      </c>
      <c r="C11" s="29" t="s">
        <v>82</v>
      </c>
      <c r="D11" s="95" t="s">
        <v>6</v>
      </c>
      <c r="E11" s="96">
        <v>7452</v>
      </c>
      <c r="F11" s="11">
        <v>41282</v>
      </c>
      <c r="G11" s="39">
        <v>7452</v>
      </c>
      <c r="H11" s="70">
        <f t="shared" si="0"/>
        <v>0</v>
      </c>
    </row>
    <row r="12" spans="1:8" x14ac:dyDescent="0.25">
      <c r="A12" s="53">
        <v>41283</v>
      </c>
      <c r="B12" s="34" t="s">
        <v>96</v>
      </c>
      <c r="C12" s="29" t="s">
        <v>82</v>
      </c>
      <c r="D12" s="95" t="s">
        <v>6</v>
      </c>
      <c r="E12" s="96">
        <v>0</v>
      </c>
      <c r="F12" s="102" t="s">
        <v>97</v>
      </c>
      <c r="G12" s="39"/>
      <c r="H12" s="70">
        <f t="shared" si="0"/>
        <v>0</v>
      </c>
    </row>
    <row r="13" spans="1:8" x14ac:dyDescent="0.25">
      <c r="A13" s="53">
        <v>41283</v>
      </c>
      <c r="B13" s="34" t="s">
        <v>98</v>
      </c>
      <c r="C13" s="29" t="s">
        <v>82</v>
      </c>
      <c r="D13" s="95" t="s">
        <v>6</v>
      </c>
      <c r="E13" s="96">
        <v>0</v>
      </c>
      <c r="F13" s="102" t="s">
        <v>99</v>
      </c>
      <c r="G13" s="39"/>
      <c r="H13" s="70">
        <f t="shared" si="0"/>
        <v>0</v>
      </c>
    </row>
    <row r="14" spans="1:8" x14ac:dyDescent="0.25">
      <c r="A14" s="53">
        <v>41284</v>
      </c>
      <c r="B14" s="34" t="s">
        <v>100</v>
      </c>
      <c r="C14" s="29" t="s">
        <v>82</v>
      </c>
      <c r="D14" s="95" t="s">
        <v>6</v>
      </c>
      <c r="E14" s="96">
        <v>13041.5</v>
      </c>
      <c r="F14" s="11">
        <v>41284</v>
      </c>
      <c r="G14" s="39">
        <v>13041.5</v>
      </c>
      <c r="H14" s="70">
        <f t="shared" si="0"/>
        <v>0</v>
      </c>
    </row>
    <row r="15" spans="1:8" x14ac:dyDescent="0.25">
      <c r="A15" s="53">
        <v>41285</v>
      </c>
      <c r="B15" s="68" t="s">
        <v>101</v>
      </c>
      <c r="C15" s="38" t="s">
        <v>102</v>
      </c>
      <c r="D15" s="95" t="s">
        <v>6</v>
      </c>
      <c r="E15" s="96">
        <v>0</v>
      </c>
      <c r="F15" s="102" t="s">
        <v>103</v>
      </c>
      <c r="G15" s="39"/>
      <c r="H15" s="70">
        <f t="shared" si="0"/>
        <v>0</v>
      </c>
    </row>
    <row r="16" spans="1:8" x14ac:dyDescent="0.25">
      <c r="A16" s="53">
        <v>41286</v>
      </c>
      <c r="B16" s="68" t="s">
        <v>104</v>
      </c>
      <c r="C16" s="38" t="s">
        <v>102</v>
      </c>
      <c r="D16" s="12" t="s">
        <v>6</v>
      </c>
      <c r="E16" s="101">
        <v>0</v>
      </c>
      <c r="F16" s="102" t="s">
        <v>105</v>
      </c>
      <c r="G16" s="39"/>
      <c r="H16" s="70">
        <f t="shared" si="0"/>
        <v>0</v>
      </c>
    </row>
    <row r="17" spans="1:8" x14ac:dyDescent="0.25">
      <c r="A17" s="53">
        <v>41286</v>
      </c>
      <c r="B17" s="68" t="s">
        <v>106</v>
      </c>
      <c r="C17" s="38" t="s">
        <v>102</v>
      </c>
      <c r="D17" s="12" t="s">
        <v>6</v>
      </c>
      <c r="E17" s="101">
        <v>0</v>
      </c>
      <c r="F17" s="102" t="s">
        <v>107</v>
      </c>
      <c r="G17" s="39"/>
      <c r="H17" s="70">
        <f t="shared" si="0"/>
        <v>0</v>
      </c>
    </row>
    <row r="18" spans="1:8" x14ac:dyDescent="0.25">
      <c r="A18" s="53">
        <v>41289</v>
      </c>
      <c r="B18" s="68" t="s">
        <v>108</v>
      </c>
      <c r="C18" s="38" t="s">
        <v>102</v>
      </c>
      <c r="D18" s="95" t="s">
        <v>6</v>
      </c>
      <c r="E18" s="96">
        <v>0</v>
      </c>
      <c r="F18" s="102" t="s">
        <v>109</v>
      </c>
      <c r="G18" s="39"/>
      <c r="H18" s="70">
        <f t="shared" si="0"/>
        <v>0</v>
      </c>
    </row>
    <row r="19" spans="1:8" x14ac:dyDescent="0.25">
      <c r="A19" s="53">
        <v>41289</v>
      </c>
      <c r="B19" s="68" t="s">
        <v>110</v>
      </c>
      <c r="C19" s="38" t="s">
        <v>102</v>
      </c>
      <c r="D19" s="95" t="s">
        <v>6</v>
      </c>
      <c r="E19" s="96">
        <v>0</v>
      </c>
      <c r="F19" s="102" t="s">
        <v>111</v>
      </c>
      <c r="G19" s="39"/>
      <c r="H19" s="70">
        <f t="shared" si="0"/>
        <v>0</v>
      </c>
    </row>
    <row r="20" spans="1:8" x14ac:dyDescent="0.25">
      <c r="A20" s="53">
        <v>41290</v>
      </c>
      <c r="B20" s="68" t="s">
        <v>57</v>
      </c>
      <c r="C20" s="38" t="s">
        <v>102</v>
      </c>
      <c r="D20" s="95" t="s">
        <v>6</v>
      </c>
      <c r="E20" s="96">
        <v>0</v>
      </c>
      <c r="F20" s="102" t="s">
        <v>112</v>
      </c>
      <c r="G20" s="39"/>
      <c r="H20" s="70">
        <f t="shared" si="0"/>
        <v>0</v>
      </c>
    </row>
    <row r="21" spans="1:8" x14ac:dyDescent="0.25">
      <c r="A21" s="53">
        <v>41292</v>
      </c>
      <c r="B21" s="68" t="s">
        <v>113</v>
      </c>
      <c r="C21" s="38" t="s">
        <v>102</v>
      </c>
      <c r="D21" s="95" t="s">
        <v>6</v>
      </c>
      <c r="E21" s="96">
        <v>0</v>
      </c>
      <c r="F21" s="102" t="s">
        <v>114</v>
      </c>
      <c r="G21" s="39"/>
      <c r="H21" s="70">
        <f t="shared" si="0"/>
        <v>0</v>
      </c>
    </row>
    <row r="22" spans="1:8" x14ac:dyDescent="0.25">
      <c r="A22" s="53">
        <v>41292</v>
      </c>
      <c r="B22" s="68" t="s">
        <v>115</v>
      </c>
      <c r="C22" s="38" t="s">
        <v>102</v>
      </c>
      <c r="D22" s="95" t="s">
        <v>6</v>
      </c>
      <c r="E22" s="96">
        <v>0</v>
      </c>
      <c r="F22" s="102" t="s">
        <v>116</v>
      </c>
      <c r="G22" s="39"/>
      <c r="H22" s="70">
        <f t="shared" si="0"/>
        <v>0</v>
      </c>
    </row>
    <row r="23" spans="1:8" x14ac:dyDescent="0.25">
      <c r="A23" s="53">
        <v>41295</v>
      </c>
      <c r="B23" s="68" t="s">
        <v>117</v>
      </c>
      <c r="C23" s="38" t="s">
        <v>102</v>
      </c>
      <c r="D23" s="95" t="s">
        <v>6</v>
      </c>
      <c r="E23" s="96">
        <v>0</v>
      </c>
      <c r="F23" s="102" t="s">
        <v>118</v>
      </c>
      <c r="G23" s="39"/>
      <c r="H23" s="70">
        <f t="shared" si="0"/>
        <v>0</v>
      </c>
    </row>
    <row r="24" spans="1:8" x14ac:dyDescent="0.25">
      <c r="A24" s="53">
        <v>41296</v>
      </c>
      <c r="B24" s="68" t="s">
        <v>119</v>
      </c>
      <c r="C24" s="38" t="s">
        <v>102</v>
      </c>
      <c r="D24" s="95" t="s">
        <v>6</v>
      </c>
      <c r="E24" s="96">
        <v>0</v>
      </c>
      <c r="F24" s="102" t="s">
        <v>120</v>
      </c>
      <c r="G24" s="39"/>
      <c r="H24" s="70">
        <f t="shared" si="0"/>
        <v>0</v>
      </c>
    </row>
    <row r="25" spans="1:8" x14ac:dyDescent="0.25">
      <c r="A25" s="53">
        <v>41296</v>
      </c>
      <c r="B25" s="68" t="s">
        <v>121</v>
      </c>
      <c r="C25" s="38" t="s">
        <v>102</v>
      </c>
      <c r="D25" s="95" t="s">
        <v>6</v>
      </c>
      <c r="E25" s="96">
        <v>0</v>
      </c>
      <c r="F25" s="102" t="s">
        <v>122</v>
      </c>
      <c r="G25" s="39"/>
      <c r="H25" s="70">
        <f t="shared" si="0"/>
        <v>0</v>
      </c>
    </row>
    <row r="26" spans="1:8" x14ac:dyDescent="0.25">
      <c r="A26" s="53">
        <v>41298</v>
      </c>
      <c r="B26" s="68" t="s">
        <v>123</v>
      </c>
      <c r="C26" s="68" t="s">
        <v>102</v>
      </c>
      <c r="D26" s="95" t="s">
        <v>6</v>
      </c>
      <c r="E26" s="96">
        <v>0</v>
      </c>
      <c r="F26" s="102" t="s">
        <v>124</v>
      </c>
      <c r="G26" s="39"/>
      <c r="H26" s="70">
        <f t="shared" si="0"/>
        <v>0</v>
      </c>
    </row>
    <row r="27" spans="1:8" x14ac:dyDescent="0.25">
      <c r="A27" s="53">
        <v>41299</v>
      </c>
      <c r="B27" s="68" t="s">
        <v>125</v>
      </c>
      <c r="C27" s="103" t="s">
        <v>102</v>
      </c>
      <c r="D27" s="95" t="s">
        <v>6</v>
      </c>
      <c r="E27" s="96">
        <v>0</v>
      </c>
      <c r="F27" s="102" t="s">
        <v>126</v>
      </c>
      <c r="G27" s="39"/>
      <c r="H27" s="70">
        <f t="shared" si="0"/>
        <v>0</v>
      </c>
    </row>
    <row r="28" spans="1:8" x14ac:dyDescent="0.25">
      <c r="A28" s="53">
        <v>41299</v>
      </c>
      <c r="B28" s="34" t="s">
        <v>127</v>
      </c>
      <c r="C28" s="104" t="s">
        <v>128</v>
      </c>
      <c r="D28" s="95" t="s">
        <v>6</v>
      </c>
      <c r="E28" s="96">
        <v>0</v>
      </c>
      <c r="F28" s="102" t="s">
        <v>129</v>
      </c>
      <c r="G28" s="39"/>
      <c r="H28" s="70">
        <f t="shared" si="0"/>
        <v>0</v>
      </c>
    </row>
    <row r="29" spans="1:8" x14ac:dyDescent="0.25">
      <c r="A29" s="53">
        <v>41302</v>
      </c>
      <c r="B29" s="34" t="s">
        <v>130</v>
      </c>
      <c r="C29" s="104" t="s">
        <v>128</v>
      </c>
      <c r="D29" s="8" t="s">
        <v>6</v>
      </c>
      <c r="E29" s="96">
        <v>0</v>
      </c>
      <c r="F29" s="102" t="s">
        <v>131</v>
      </c>
      <c r="G29" s="39"/>
      <c r="H29" s="70">
        <f t="shared" si="0"/>
        <v>0</v>
      </c>
    </row>
    <row r="30" spans="1:8" x14ac:dyDescent="0.25">
      <c r="A30" s="53">
        <v>41302</v>
      </c>
      <c r="B30" s="34" t="s">
        <v>132</v>
      </c>
      <c r="C30" s="104" t="s">
        <v>128</v>
      </c>
      <c r="D30" s="8" t="s">
        <v>6</v>
      </c>
      <c r="E30" s="96">
        <v>0</v>
      </c>
      <c r="F30" s="102" t="s">
        <v>133</v>
      </c>
      <c r="G30" s="39"/>
      <c r="H30" s="70">
        <f t="shared" si="0"/>
        <v>0</v>
      </c>
    </row>
    <row r="31" spans="1:8" x14ac:dyDescent="0.25">
      <c r="A31" s="53">
        <v>41303</v>
      </c>
      <c r="B31" s="34" t="s">
        <v>134</v>
      </c>
      <c r="C31" s="104" t="s">
        <v>128</v>
      </c>
      <c r="D31" s="8" t="s">
        <v>6</v>
      </c>
      <c r="E31" s="96">
        <v>0</v>
      </c>
      <c r="F31" s="207" t="s">
        <v>135</v>
      </c>
      <c r="G31" s="39"/>
      <c r="H31" s="70">
        <f t="shared" si="0"/>
        <v>0</v>
      </c>
    </row>
    <row r="32" spans="1:8" x14ac:dyDescent="0.25">
      <c r="A32" s="53">
        <v>41304</v>
      </c>
      <c r="B32" s="34" t="s">
        <v>48</v>
      </c>
      <c r="C32" s="104" t="s">
        <v>128</v>
      </c>
      <c r="D32" s="8" t="s">
        <v>6</v>
      </c>
      <c r="E32" s="96">
        <v>0</v>
      </c>
      <c r="F32" s="102" t="s">
        <v>136</v>
      </c>
      <c r="G32" s="39"/>
      <c r="H32" s="70">
        <f t="shared" si="0"/>
        <v>0</v>
      </c>
    </row>
    <row r="33" spans="1:8" x14ac:dyDescent="0.25">
      <c r="A33" s="53">
        <v>41305</v>
      </c>
      <c r="B33" s="34" t="s">
        <v>137</v>
      </c>
      <c r="C33" s="104" t="s">
        <v>128</v>
      </c>
      <c r="D33" s="8" t="s">
        <v>6</v>
      </c>
      <c r="E33" s="96">
        <v>0</v>
      </c>
      <c r="F33" s="102" t="s">
        <v>138</v>
      </c>
      <c r="G33" s="109"/>
      <c r="H33" s="70">
        <f t="shared" si="0"/>
        <v>0</v>
      </c>
    </row>
    <row r="34" spans="1:8" ht="15.75" x14ac:dyDescent="0.25">
      <c r="A34" s="53">
        <v>41307</v>
      </c>
      <c r="B34" s="65" t="s">
        <v>139</v>
      </c>
      <c r="C34" s="26" t="s">
        <v>128</v>
      </c>
      <c r="D34" s="8" t="s">
        <v>6</v>
      </c>
      <c r="E34" s="96">
        <v>0</v>
      </c>
      <c r="F34" s="106" t="s">
        <v>140</v>
      </c>
      <c r="G34" s="39"/>
      <c r="H34" s="70">
        <f t="shared" si="0"/>
        <v>0</v>
      </c>
    </row>
    <row r="35" spans="1:8" x14ac:dyDescent="0.25">
      <c r="A35" s="53">
        <v>41307</v>
      </c>
      <c r="B35" s="66" t="s">
        <v>67</v>
      </c>
      <c r="C35" s="67" t="s">
        <v>128</v>
      </c>
      <c r="D35" s="8" t="s">
        <v>6</v>
      </c>
      <c r="E35" s="101">
        <v>0</v>
      </c>
      <c r="F35" s="106" t="s">
        <v>141</v>
      </c>
      <c r="G35" s="39"/>
      <c r="H35" s="70">
        <f t="shared" si="0"/>
        <v>0</v>
      </c>
    </row>
    <row r="36" spans="1:8" x14ac:dyDescent="0.25">
      <c r="A36" s="53">
        <v>41309</v>
      </c>
      <c r="B36" s="67" t="s">
        <v>142</v>
      </c>
      <c r="C36" s="67" t="s">
        <v>128</v>
      </c>
      <c r="D36" s="8" t="s">
        <v>6</v>
      </c>
      <c r="E36" s="96">
        <v>0</v>
      </c>
      <c r="F36" s="106" t="s">
        <v>143</v>
      </c>
      <c r="G36" s="39"/>
      <c r="H36" s="70">
        <f t="shared" si="0"/>
        <v>0</v>
      </c>
    </row>
    <row r="37" spans="1:8" x14ac:dyDescent="0.25">
      <c r="A37" s="53">
        <v>41311</v>
      </c>
      <c r="B37" s="34" t="s">
        <v>144</v>
      </c>
      <c r="C37" s="29" t="s">
        <v>128</v>
      </c>
      <c r="D37" s="8" t="s">
        <v>6</v>
      </c>
      <c r="E37" s="96">
        <v>0</v>
      </c>
      <c r="F37" s="106" t="s">
        <v>145</v>
      </c>
      <c r="G37" s="39"/>
      <c r="H37" s="70">
        <f t="shared" si="0"/>
        <v>0</v>
      </c>
    </row>
    <row r="38" spans="1:8" x14ac:dyDescent="0.25">
      <c r="A38" s="53">
        <v>41311</v>
      </c>
      <c r="B38" s="34" t="s">
        <v>146</v>
      </c>
      <c r="C38" s="29" t="s">
        <v>128</v>
      </c>
      <c r="D38" s="8" t="s">
        <v>6</v>
      </c>
      <c r="E38" s="96">
        <v>0</v>
      </c>
      <c r="F38" s="106" t="s">
        <v>147</v>
      </c>
      <c r="G38" s="39"/>
      <c r="H38" s="70">
        <f t="shared" si="0"/>
        <v>0</v>
      </c>
    </row>
    <row r="39" spans="1:8" x14ac:dyDescent="0.25">
      <c r="A39" s="53">
        <v>41313</v>
      </c>
      <c r="B39" s="34" t="s">
        <v>148</v>
      </c>
      <c r="C39" s="29" t="s">
        <v>128</v>
      </c>
      <c r="D39" s="8" t="s">
        <v>6</v>
      </c>
      <c r="E39" s="75">
        <v>0</v>
      </c>
      <c r="F39" s="106" t="s">
        <v>149</v>
      </c>
      <c r="G39" s="39"/>
      <c r="H39" s="70">
        <f t="shared" si="0"/>
        <v>0</v>
      </c>
    </row>
    <row r="40" spans="1:8" x14ac:dyDescent="0.25">
      <c r="A40" s="53">
        <v>41313</v>
      </c>
      <c r="B40" s="38" t="s">
        <v>150</v>
      </c>
      <c r="C40" s="38" t="s">
        <v>151</v>
      </c>
      <c r="D40" s="95" t="s">
        <v>6</v>
      </c>
      <c r="E40" s="75">
        <v>228622</v>
      </c>
      <c r="F40" s="106" t="s">
        <v>448</v>
      </c>
      <c r="G40" s="39">
        <v>228622</v>
      </c>
      <c r="H40" s="70">
        <f t="shared" si="0"/>
        <v>0</v>
      </c>
    </row>
    <row r="41" spans="1:8" x14ac:dyDescent="0.25">
      <c r="A41" s="53">
        <v>41314</v>
      </c>
      <c r="B41" s="38" t="s">
        <v>59</v>
      </c>
      <c r="C41" s="38" t="s">
        <v>151</v>
      </c>
      <c r="D41" s="95" t="s">
        <v>6</v>
      </c>
      <c r="E41" s="75">
        <v>338460</v>
      </c>
      <c r="F41" s="106" t="s">
        <v>449</v>
      </c>
      <c r="G41" s="39">
        <v>338460</v>
      </c>
      <c r="H41" s="70">
        <f t="shared" si="0"/>
        <v>0</v>
      </c>
    </row>
    <row r="42" spans="1:8" x14ac:dyDescent="0.25">
      <c r="A42" s="53">
        <v>41319</v>
      </c>
      <c r="B42" s="68" t="s">
        <v>152</v>
      </c>
      <c r="C42" s="38" t="s">
        <v>151</v>
      </c>
      <c r="D42" s="95" t="s">
        <v>6</v>
      </c>
      <c r="E42" s="75">
        <v>0</v>
      </c>
      <c r="F42" s="106" t="s">
        <v>153</v>
      </c>
      <c r="G42" s="109"/>
      <c r="H42" s="72">
        <f t="shared" si="0"/>
        <v>0</v>
      </c>
    </row>
    <row r="43" spans="1:8" x14ac:dyDescent="0.25">
      <c r="A43" s="53">
        <v>41319</v>
      </c>
      <c r="B43" s="68" t="s">
        <v>154</v>
      </c>
      <c r="C43" s="38" t="s">
        <v>151</v>
      </c>
      <c r="D43" s="95" t="s">
        <v>6</v>
      </c>
      <c r="E43" s="75">
        <v>0</v>
      </c>
      <c r="F43" s="106" t="s">
        <v>155</v>
      </c>
      <c r="G43" s="109"/>
      <c r="H43" s="72">
        <f t="shared" si="0"/>
        <v>0</v>
      </c>
    </row>
    <row r="44" spans="1:8" x14ac:dyDescent="0.25">
      <c r="A44" s="53">
        <v>41319</v>
      </c>
      <c r="B44" s="68" t="s">
        <v>156</v>
      </c>
      <c r="C44" s="38" t="s">
        <v>151</v>
      </c>
      <c r="D44" s="95" t="s">
        <v>6</v>
      </c>
      <c r="E44" s="75">
        <v>0</v>
      </c>
      <c r="F44" s="106" t="s">
        <v>157</v>
      </c>
      <c r="G44" s="109"/>
      <c r="H44" s="72">
        <f t="shared" si="0"/>
        <v>0</v>
      </c>
    </row>
    <row r="45" spans="1:8" x14ac:dyDescent="0.25">
      <c r="A45" s="53">
        <v>41319</v>
      </c>
      <c r="B45" s="68" t="s">
        <v>158</v>
      </c>
      <c r="C45" s="38" t="s">
        <v>151</v>
      </c>
      <c r="D45" s="95" t="s">
        <v>6</v>
      </c>
      <c r="E45" s="75">
        <v>0</v>
      </c>
      <c r="F45" s="106" t="s">
        <v>159</v>
      </c>
      <c r="G45" s="109"/>
      <c r="H45" s="72">
        <f t="shared" si="0"/>
        <v>0</v>
      </c>
    </row>
    <row r="46" spans="1:8" x14ac:dyDescent="0.25">
      <c r="A46" s="53">
        <v>41321</v>
      </c>
      <c r="B46" s="68" t="s">
        <v>160</v>
      </c>
      <c r="C46" s="38" t="s">
        <v>151</v>
      </c>
      <c r="D46" s="95" t="s">
        <v>6</v>
      </c>
      <c r="E46" s="75">
        <v>0</v>
      </c>
      <c r="F46" s="106" t="s">
        <v>161</v>
      </c>
      <c r="G46" s="109"/>
      <c r="H46" s="72">
        <f t="shared" si="0"/>
        <v>0</v>
      </c>
    </row>
    <row r="47" spans="1:8" x14ac:dyDescent="0.25">
      <c r="A47" s="53">
        <v>41321</v>
      </c>
      <c r="B47" s="68" t="s">
        <v>113</v>
      </c>
      <c r="C47" s="38" t="s">
        <v>151</v>
      </c>
      <c r="D47" s="95" t="s">
        <v>6</v>
      </c>
      <c r="E47" s="75">
        <v>0</v>
      </c>
      <c r="F47" s="106" t="s">
        <v>162</v>
      </c>
      <c r="G47" s="109"/>
      <c r="H47" s="72">
        <f t="shared" si="0"/>
        <v>0</v>
      </c>
    </row>
    <row r="48" spans="1:8" x14ac:dyDescent="0.25">
      <c r="A48" s="53">
        <v>41323</v>
      </c>
      <c r="B48" s="68" t="s">
        <v>163</v>
      </c>
      <c r="C48" s="38" t="s">
        <v>151</v>
      </c>
      <c r="D48" s="95" t="s">
        <v>6</v>
      </c>
      <c r="E48" s="75">
        <v>2337</v>
      </c>
      <c r="F48" s="11">
        <v>41323</v>
      </c>
      <c r="G48" s="39">
        <v>2337</v>
      </c>
      <c r="H48" s="72">
        <f t="shared" si="0"/>
        <v>0</v>
      </c>
    </row>
    <row r="49" spans="1:8" x14ac:dyDescent="0.25">
      <c r="A49" s="53">
        <v>41323</v>
      </c>
      <c r="B49" s="68" t="s">
        <v>164</v>
      </c>
      <c r="C49" s="38" t="s">
        <v>151</v>
      </c>
      <c r="D49" s="95" t="s">
        <v>6</v>
      </c>
      <c r="E49" s="75">
        <v>41701.199999999997</v>
      </c>
      <c r="F49" s="107">
        <v>41387</v>
      </c>
      <c r="G49" s="108">
        <v>41701.199999999997</v>
      </c>
      <c r="H49" s="72">
        <f t="shared" si="0"/>
        <v>0</v>
      </c>
    </row>
    <row r="50" spans="1:8" x14ac:dyDescent="0.25">
      <c r="A50" s="53">
        <v>41323</v>
      </c>
      <c r="B50" s="68" t="s">
        <v>165</v>
      </c>
      <c r="C50" s="38" t="s">
        <v>151</v>
      </c>
      <c r="D50" s="95" t="s">
        <v>6</v>
      </c>
      <c r="E50" s="75">
        <v>0</v>
      </c>
      <c r="F50" s="106" t="s">
        <v>166</v>
      </c>
      <c r="G50" s="39"/>
      <c r="H50" s="72">
        <f t="shared" si="0"/>
        <v>0</v>
      </c>
    </row>
    <row r="51" spans="1:8" x14ac:dyDescent="0.25">
      <c r="A51" s="53">
        <v>41324</v>
      </c>
      <c r="B51" s="68" t="s">
        <v>167</v>
      </c>
      <c r="C51" s="38" t="s">
        <v>151</v>
      </c>
      <c r="D51" s="95" t="s">
        <v>6</v>
      </c>
      <c r="E51" s="75">
        <v>0</v>
      </c>
      <c r="F51" s="106" t="s">
        <v>168</v>
      </c>
      <c r="G51" s="39"/>
      <c r="H51" s="72">
        <f t="shared" si="0"/>
        <v>0</v>
      </c>
    </row>
    <row r="52" spans="1:8" x14ac:dyDescent="0.25">
      <c r="A52" s="53">
        <v>41296</v>
      </c>
      <c r="B52" s="68" t="s">
        <v>169</v>
      </c>
      <c r="C52" s="68" t="s">
        <v>151</v>
      </c>
      <c r="D52" s="95" t="s">
        <v>6</v>
      </c>
      <c r="E52" s="75">
        <v>0</v>
      </c>
      <c r="F52" s="106" t="s">
        <v>170</v>
      </c>
      <c r="G52" s="39"/>
      <c r="H52" s="72">
        <f t="shared" si="0"/>
        <v>0</v>
      </c>
    </row>
    <row r="53" spans="1:8" x14ac:dyDescent="0.25">
      <c r="A53" s="53">
        <v>41296</v>
      </c>
      <c r="B53" s="68" t="s">
        <v>171</v>
      </c>
      <c r="C53" s="68" t="s">
        <v>151</v>
      </c>
      <c r="D53" s="95" t="s">
        <v>6</v>
      </c>
      <c r="E53" s="75">
        <v>0</v>
      </c>
      <c r="F53" s="106" t="s">
        <v>172</v>
      </c>
      <c r="G53" s="109"/>
      <c r="H53" s="72">
        <f t="shared" si="0"/>
        <v>0</v>
      </c>
    </row>
    <row r="54" spans="1:8" x14ac:dyDescent="0.25">
      <c r="A54" s="53">
        <v>41296</v>
      </c>
      <c r="B54" s="68" t="s">
        <v>173</v>
      </c>
      <c r="C54" s="68" t="s">
        <v>151</v>
      </c>
      <c r="D54" s="95" t="s">
        <v>6</v>
      </c>
      <c r="E54" s="75">
        <v>0</v>
      </c>
      <c r="F54" s="106" t="s">
        <v>174</v>
      </c>
      <c r="G54" s="39"/>
      <c r="H54" s="72">
        <f t="shared" si="0"/>
        <v>0</v>
      </c>
    </row>
    <row r="55" spans="1:8" x14ac:dyDescent="0.25">
      <c r="A55" s="53">
        <v>41329</v>
      </c>
      <c r="B55" s="34" t="s">
        <v>175</v>
      </c>
      <c r="C55" s="104" t="s">
        <v>176</v>
      </c>
      <c r="D55" s="95" t="s">
        <v>6</v>
      </c>
      <c r="E55" s="75">
        <v>0</v>
      </c>
      <c r="F55" s="106" t="s">
        <v>177</v>
      </c>
      <c r="G55" s="109"/>
      <c r="H55" s="72">
        <f t="shared" si="0"/>
        <v>0</v>
      </c>
    </row>
    <row r="56" spans="1:8" x14ac:dyDescent="0.25">
      <c r="A56" s="53">
        <v>41331</v>
      </c>
      <c r="B56" s="34" t="s">
        <v>178</v>
      </c>
      <c r="C56" s="104" t="s">
        <v>176</v>
      </c>
      <c r="D56" s="95" t="s">
        <v>6</v>
      </c>
      <c r="E56" s="75">
        <v>0</v>
      </c>
      <c r="F56" s="106" t="s">
        <v>179</v>
      </c>
      <c r="G56" s="39"/>
      <c r="H56" s="72">
        <f t="shared" si="0"/>
        <v>0</v>
      </c>
    </row>
    <row r="57" spans="1:8" x14ac:dyDescent="0.25">
      <c r="A57" s="53">
        <v>41331</v>
      </c>
      <c r="B57" s="34" t="s">
        <v>180</v>
      </c>
      <c r="C57" s="104" t="s">
        <v>176</v>
      </c>
      <c r="D57" s="95" t="s">
        <v>6</v>
      </c>
      <c r="E57" s="75">
        <v>0</v>
      </c>
      <c r="F57" s="106" t="s">
        <v>181</v>
      </c>
      <c r="G57" s="39"/>
      <c r="H57" s="72">
        <f t="shared" si="0"/>
        <v>0</v>
      </c>
    </row>
    <row r="58" spans="1:8" x14ac:dyDescent="0.25">
      <c r="A58" s="53">
        <v>41333</v>
      </c>
      <c r="B58" s="34" t="s">
        <v>182</v>
      </c>
      <c r="C58" s="104" t="s">
        <v>176</v>
      </c>
      <c r="D58" s="95" t="s">
        <v>6</v>
      </c>
      <c r="E58" s="75">
        <v>0</v>
      </c>
      <c r="F58" s="106" t="s">
        <v>183</v>
      </c>
      <c r="G58" s="109"/>
      <c r="H58" s="72">
        <f t="shared" si="0"/>
        <v>0</v>
      </c>
    </row>
    <row r="59" spans="1:8" x14ac:dyDescent="0.25">
      <c r="A59" s="53">
        <v>41334</v>
      </c>
      <c r="B59" s="34" t="s">
        <v>184</v>
      </c>
      <c r="C59" s="29" t="s">
        <v>176</v>
      </c>
      <c r="D59" s="95" t="s">
        <v>6</v>
      </c>
      <c r="E59" s="75">
        <v>0</v>
      </c>
      <c r="F59" s="106" t="s">
        <v>185</v>
      </c>
      <c r="G59" s="39"/>
      <c r="H59" s="72">
        <f t="shared" si="0"/>
        <v>0</v>
      </c>
    </row>
    <row r="60" spans="1:8" x14ac:dyDescent="0.25">
      <c r="A60" s="53">
        <v>41334</v>
      </c>
      <c r="B60" s="34" t="s">
        <v>186</v>
      </c>
      <c r="C60" s="29" t="s">
        <v>176</v>
      </c>
      <c r="D60" s="12" t="s">
        <v>6</v>
      </c>
      <c r="E60" s="39">
        <v>0</v>
      </c>
      <c r="F60" s="106" t="s">
        <v>187</v>
      </c>
      <c r="G60" s="39"/>
      <c r="H60" s="72">
        <f t="shared" si="0"/>
        <v>0</v>
      </c>
    </row>
    <row r="61" spans="1:8" ht="15.75" x14ac:dyDescent="0.25">
      <c r="A61" s="53">
        <v>41335</v>
      </c>
      <c r="B61" s="65" t="s">
        <v>188</v>
      </c>
      <c r="C61" s="67" t="s">
        <v>176</v>
      </c>
      <c r="D61" s="8" t="s">
        <v>6</v>
      </c>
      <c r="E61" s="96">
        <v>0</v>
      </c>
      <c r="F61" s="106" t="s">
        <v>189</v>
      </c>
      <c r="G61" s="39"/>
      <c r="H61" s="70">
        <f t="shared" si="0"/>
        <v>0</v>
      </c>
    </row>
    <row r="62" spans="1:8" x14ac:dyDescent="0.25">
      <c r="A62" s="53">
        <v>41338</v>
      </c>
      <c r="B62" s="34" t="s">
        <v>190</v>
      </c>
      <c r="C62" s="29" t="s">
        <v>176</v>
      </c>
      <c r="D62" s="12" t="s">
        <v>6</v>
      </c>
      <c r="E62" s="39">
        <v>0</v>
      </c>
      <c r="F62" s="106" t="s">
        <v>191</v>
      </c>
      <c r="G62" s="39"/>
      <c r="H62" s="72">
        <f t="shared" si="0"/>
        <v>0</v>
      </c>
    </row>
    <row r="63" spans="1:8" x14ac:dyDescent="0.25">
      <c r="A63" s="53">
        <v>41338</v>
      </c>
      <c r="B63" s="34" t="s">
        <v>192</v>
      </c>
      <c r="C63" s="29" t="s">
        <v>176</v>
      </c>
      <c r="D63" s="12" t="s">
        <v>6</v>
      </c>
      <c r="E63" s="39">
        <v>0</v>
      </c>
      <c r="F63" s="106" t="s">
        <v>193</v>
      </c>
      <c r="G63" s="39"/>
      <c r="H63" s="72">
        <f t="shared" si="0"/>
        <v>0</v>
      </c>
    </row>
    <row r="64" spans="1:8" x14ac:dyDescent="0.25">
      <c r="A64" s="53">
        <v>41339</v>
      </c>
      <c r="B64" s="34" t="s">
        <v>194</v>
      </c>
      <c r="C64" s="29" t="s">
        <v>176</v>
      </c>
      <c r="D64" s="95" t="s">
        <v>6</v>
      </c>
      <c r="E64" s="75">
        <v>0</v>
      </c>
      <c r="F64" s="106" t="s">
        <v>195</v>
      </c>
      <c r="G64" s="39"/>
      <c r="H64" s="72">
        <f t="shared" si="0"/>
        <v>0</v>
      </c>
    </row>
    <row r="65" spans="1:8" x14ac:dyDescent="0.25">
      <c r="A65" s="53">
        <v>41340</v>
      </c>
      <c r="B65" s="34" t="s">
        <v>196</v>
      </c>
      <c r="C65" s="29" t="s">
        <v>176</v>
      </c>
      <c r="D65" s="95" t="s">
        <v>6</v>
      </c>
      <c r="E65" s="75">
        <v>0</v>
      </c>
      <c r="F65" s="106" t="s">
        <v>197</v>
      </c>
      <c r="G65" s="39"/>
      <c r="H65" s="72">
        <f t="shared" si="0"/>
        <v>0</v>
      </c>
    </row>
    <row r="66" spans="1:8" x14ac:dyDescent="0.25">
      <c r="A66" s="53">
        <v>41341</v>
      </c>
      <c r="B66" s="38" t="s">
        <v>198</v>
      </c>
      <c r="C66" s="38" t="s">
        <v>199</v>
      </c>
      <c r="D66" s="95" t="s">
        <v>6</v>
      </c>
      <c r="E66" s="75">
        <v>0</v>
      </c>
      <c r="F66" s="106" t="s">
        <v>200</v>
      </c>
      <c r="G66" s="39"/>
      <c r="H66" s="72">
        <f t="shared" si="0"/>
        <v>0</v>
      </c>
    </row>
    <row r="67" spans="1:8" x14ac:dyDescent="0.25">
      <c r="A67" s="53">
        <v>41342</v>
      </c>
      <c r="B67" s="68" t="s">
        <v>201</v>
      </c>
      <c r="C67" s="38" t="s">
        <v>199</v>
      </c>
      <c r="D67" s="95" t="s">
        <v>6</v>
      </c>
      <c r="E67" s="75">
        <v>0</v>
      </c>
      <c r="F67" s="106" t="s">
        <v>202</v>
      </c>
      <c r="G67" s="39"/>
      <c r="H67" s="72">
        <f t="shared" si="0"/>
        <v>0</v>
      </c>
    </row>
    <row r="68" spans="1:8" x14ac:dyDescent="0.25">
      <c r="A68" s="53">
        <v>41343</v>
      </c>
      <c r="B68" s="68" t="s">
        <v>203</v>
      </c>
      <c r="C68" s="38" t="s">
        <v>199</v>
      </c>
      <c r="D68" s="95" t="s">
        <v>6</v>
      </c>
      <c r="E68" s="75">
        <v>8983</v>
      </c>
      <c r="F68" s="11">
        <v>41347</v>
      </c>
      <c r="G68" s="39">
        <v>8983</v>
      </c>
      <c r="H68" s="72">
        <f t="shared" ref="H68:H131" si="1">E68-G68</f>
        <v>0</v>
      </c>
    </row>
    <row r="69" spans="1:8" x14ac:dyDescent="0.25">
      <c r="A69" s="53">
        <v>41344</v>
      </c>
      <c r="B69" s="68" t="s">
        <v>204</v>
      </c>
      <c r="C69" s="38" t="s">
        <v>199</v>
      </c>
      <c r="D69" s="95" t="s">
        <v>6</v>
      </c>
      <c r="E69" s="75">
        <v>0</v>
      </c>
      <c r="F69" s="106" t="s">
        <v>205</v>
      </c>
      <c r="G69" s="39"/>
      <c r="H69" s="72">
        <f t="shared" si="1"/>
        <v>0</v>
      </c>
    </row>
    <row r="70" spans="1:8" x14ac:dyDescent="0.25">
      <c r="A70" s="53">
        <v>41345</v>
      </c>
      <c r="B70" s="68" t="s">
        <v>206</v>
      </c>
      <c r="C70" s="38" t="s">
        <v>199</v>
      </c>
      <c r="D70" s="95" t="s">
        <v>6</v>
      </c>
      <c r="E70" s="75">
        <v>0</v>
      </c>
      <c r="F70" s="106" t="s">
        <v>207</v>
      </c>
      <c r="G70" s="39"/>
      <c r="H70" s="72">
        <f t="shared" si="1"/>
        <v>0</v>
      </c>
    </row>
    <row r="71" spans="1:8" x14ac:dyDescent="0.25">
      <c r="A71" s="53">
        <v>41346</v>
      </c>
      <c r="B71" s="68" t="s">
        <v>208</v>
      </c>
      <c r="C71" s="38" t="s">
        <v>199</v>
      </c>
      <c r="D71" s="12" t="s">
        <v>6</v>
      </c>
      <c r="E71" s="39">
        <v>0</v>
      </c>
      <c r="F71" s="106" t="s">
        <v>209</v>
      </c>
      <c r="G71" s="39"/>
      <c r="H71" s="72">
        <f t="shared" si="1"/>
        <v>0</v>
      </c>
    </row>
    <row r="72" spans="1:8" x14ac:dyDescent="0.25">
      <c r="A72" s="53">
        <v>41347</v>
      </c>
      <c r="B72" s="68" t="s">
        <v>210</v>
      </c>
      <c r="C72" s="38" t="s">
        <v>199</v>
      </c>
      <c r="D72" s="95" t="s">
        <v>6</v>
      </c>
      <c r="E72" s="75">
        <v>0</v>
      </c>
      <c r="F72" s="106" t="s">
        <v>211</v>
      </c>
      <c r="G72" s="39"/>
      <c r="H72" s="72">
        <f t="shared" si="1"/>
        <v>0</v>
      </c>
    </row>
    <row r="73" spans="1:8" x14ac:dyDescent="0.25">
      <c r="A73" s="53">
        <v>41348</v>
      </c>
      <c r="B73" s="68" t="s">
        <v>212</v>
      </c>
      <c r="C73" s="38" t="s">
        <v>199</v>
      </c>
      <c r="D73" s="95" t="s">
        <v>6</v>
      </c>
      <c r="E73" s="75">
        <v>0</v>
      </c>
      <c r="F73" s="106" t="s">
        <v>213</v>
      </c>
      <c r="G73" s="39"/>
      <c r="H73" s="72">
        <f t="shared" si="1"/>
        <v>0</v>
      </c>
    </row>
    <row r="74" spans="1:8" x14ac:dyDescent="0.25">
      <c r="A74" s="53">
        <v>41349</v>
      </c>
      <c r="B74" s="68" t="s">
        <v>214</v>
      </c>
      <c r="C74" s="38" t="s">
        <v>199</v>
      </c>
      <c r="D74" s="12" t="s">
        <v>6</v>
      </c>
      <c r="E74" s="39">
        <v>0</v>
      </c>
      <c r="F74" s="106" t="s">
        <v>215</v>
      </c>
      <c r="G74" s="39"/>
      <c r="H74" s="72">
        <f t="shared" si="1"/>
        <v>0</v>
      </c>
    </row>
    <row r="75" spans="1:8" x14ac:dyDescent="0.25">
      <c r="A75" s="53">
        <v>41352</v>
      </c>
      <c r="B75" s="68" t="s">
        <v>216</v>
      </c>
      <c r="C75" s="38" t="s">
        <v>199</v>
      </c>
      <c r="D75" s="95" t="s">
        <v>6</v>
      </c>
      <c r="E75" s="75">
        <v>0</v>
      </c>
      <c r="F75" s="106" t="s">
        <v>217</v>
      </c>
      <c r="G75" s="39"/>
      <c r="H75" s="72">
        <f t="shared" si="1"/>
        <v>0</v>
      </c>
    </row>
    <row r="76" spans="1:8" x14ac:dyDescent="0.25">
      <c r="A76" s="53">
        <v>41352</v>
      </c>
      <c r="B76" s="68" t="s">
        <v>218</v>
      </c>
      <c r="C76" s="38" t="s">
        <v>199</v>
      </c>
      <c r="D76" s="12" t="s">
        <v>6</v>
      </c>
      <c r="E76" s="39">
        <v>8421</v>
      </c>
      <c r="F76" s="11">
        <v>41354</v>
      </c>
      <c r="G76" s="39">
        <v>8421</v>
      </c>
      <c r="H76" s="72">
        <f t="shared" si="1"/>
        <v>0</v>
      </c>
    </row>
    <row r="77" spans="1:8" x14ac:dyDescent="0.25">
      <c r="A77" s="53">
        <v>41354</v>
      </c>
      <c r="B77" s="68" t="s">
        <v>219</v>
      </c>
      <c r="C77" s="68" t="s">
        <v>199</v>
      </c>
      <c r="D77" s="12" t="s">
        <v>6</v>
      </c>
      <c r="E77" s="75">
        <v>463954</v>
      </c>
      <c r="F77" s="112">
        <v>41369</v>
      </c>
      <c r="G77" s="109">
        <v>463954</v>
      </c>
      <c r="H77" s="72">
        <f t="shared" si="1"/>
        <v>0</v>
      </c>
    </row>
    <row r="78" spans="1:8" x14ac:dyDescent="0.25">
      <c r="A78" s="53">
        <v>41354</v>
      </c>
      <c r="B78" s="68" t="s">
        <v>220</v>
      </c>
      <c r="C78" s="68" t="s">
        <v>199</v>
      </c>
      <c r="D78" s="12" t="s">
        <v>6</v>
      </c>
      <c r="E78" s="39">
        <v>0</v>
      </c>
      <c r="F78" s="106" t="s">
        <v>221</v>
      </c>
      <c r="G78" s="39"/>
      <c r="H78" s="72">
        <f t="shared" si="1"/>
        <v>0</v>
      </c>
    </row>
    <row r="79" spans="1:8" x14ac:dyDescent="0.25">
      <c r="A79" s="53">
        <v>41354</v>
      </c>
      <c r="B79" s="68" t="s">
        <v>222</v>
      </c>
      <c r="C79" s="68" t="s">
        <v>199</v>
      </c>
      <c r="D79" s="12" t="s">
        <v>6</v>
      </c>
      <c r="E79" s="39">
        <v>0</v>
      </c>
      <c r="F79" s="106" t="s">
        <v>223</v>
      </c>
      <c r="G79" s="39"/>
      <c r="H79" s="72">
        <f t="shared" si="1"/>
        <v>0</v>
      </c>
    </row>
    <row r="80" spans="1:8" x14ac:dyDescent="0.25">
      <c r="A80" s="53">
        <v>41354</v>
      </c>
      <c r="B80" s="68" t="s">
        <v>196</v>
      </c>
      <c r="C80" s="103" t="s">
        <v>199</v>
      </c>
      <c r="D80" s="12" t="s">
        <v>6</v>
      </c>
      <c r="E80" s="75">
        <v>0</v>
      </c>
      <c r="F80" s="106" t="s">
        <v>224</v>
      </c>
      <c r="G80" s="39"/>
      <c r="H80" s="72">
        <f t="shared" si="1"/>
        <v>0</v>
      </c>
    </row>
    <row r="81" spans="1:8" x14ac:dyDescent="0.25">
      <c r="A81" s="53">
        <v>41355</v>
      </c>
      <c r="B81" s="73" t="s">
        <v>225</v>
      </c>
      <c r="C81" s="111" t="s">
        <v>226</v>
      </c>
      <c r="D81" s="12" t="s">
        <v>6</v>
      </c>
      <c r="E81" s="75">
        <v>0</v>
      </c>
      <c r="F81" s="106" t="s">
        <v>227</v>
      </c>
      <c r="G81" s="39"/>
      <c r="H81" s="72">
        <f t="shared" si="1"/>
        <v>0</v>
      </c>
    </row>
    <row r="82" spans="1:8" x14ac:dyDescent="0.25">
      <c r="A82" s="53">
        <v>41356</v>
      </c>
      <c r="B82" s="74" t="s">
        <v>50</v>
      </c>
      <c r="C82" s="111" t="s">
        <v>226</v>
      </c>
      <c r="D82" s="12" t="s">
        <v>6</v>
      </c>
      <c r="E82" s="39">
        <v>20000</v>
      </c>
      <c r="F82" s="112">
        <v>41387</v>
      </c>
      <c r="G82" s="109">
        <v>20000</v>
      </c>
      <c r="H82" s="72">
        <f t="shared" si="1"/>
        <v>0</v>
      </c>
    </row>
    <row r="83" spans="1:8" x14ac:dyDescent="0.25">
      <c r="A83" s="53">
        <v>41356</v>
      </c>
      <c r="B83" s="74" t="s">
        <v>228</v>
      </c>
      <c r="C83" s="111" t="s">
        <v>226</v>
      </c>
      <c r="D83" s="12" t="s">
        <v>6</v>
      </c>
      <c r="E83" s="39">
        <v>0</v>
      </c>
      <c r="F83" s="106" t="s">
        <v>229</v>
      </c>
      <c r="G83" s="39"/>
      <c r="H83" s="72">
        <f t="shared" si="1"/>
        <v>0</v>
      </c>
    </row>
    <row r="84" spans="1:8" x14ac:dyDescent="0.25">
      <c r="A84" s="53">
        <v>41358</v>
      </c>
      <c r="B84" s="74" t="s">
        <v>230</v>
      </c>
      <c r="C84" s="111" t="s">
        <v>226</v>
      </c>
      <c r="D84" s="95" t="s">
        <v>6</v>
      </c>
      <c r="E84" s="75">
        <v>0</v>
      </c>
      <c r="F84" s="106" t="s">
        <v>231</v>
      </c>
      <c r="G84" s="39"/>
      <c r="H84" s="72">
        <f t="shared" si="1"/>
        <v>0</v>
      </c>
    </row>
    <row r="85" spans="1:8" x14ac:dyDescent="0.25">
      <c r="A85" s="53">
        <v>41359</v>
      </c>
      <c r="B85" s="74" t="s">
        <v>232</v>
      </c>
      <c r="C85" s="111" t="s">
        <v>226</v>
      </c>
      <c r="D85" s="95" t="s">
        <v>6</v>
      </c>
      <c r="E85" s="75">
        <v>0</v>
      </c>
      <c r="F85" s="106" t="s">
        <v>233</v>
      </c>
      <c r="G85" s="109"/>
      <c r="H85" s="72">
        <f t="shared" si="1"/>
        <v>0</v>
      </c>
    </row>
    <row r="86" spans="1:8" x14ac:dyDescent="0.25">
      <c r="A86" s="53">
        <v>41360</v>
      </c>
      <c r="B86" s="74" t="s">
        <v>68</v>
      </c>
      <c r="C86" s="111" t="s">
        <v>226</v>
      </c>
      <c r="D86" s="12" t="s">
        <v>6</v>
      </c>
      <c r="E86" s="39">
        <v>0</v>
      </c>
      <c r="F86" s="106" t="s">
        <v>234</v>
      </c>
      <c r="G86" s="39"/>
      <c r="H86" s="72">
        <f t="shared" si="1"/>
        <v>0</v>
      </c>
    </row>
    <row r="87" spans="1:8" x14ac:dyDescent="0.25">
      <c r="A87" s="53">
        <v>41361</v>
      </c>
      <c r="B87" s="74" t="s">
        <v>235</v>
      </c>
      <c r="C87" s="111" t="s">
        <v>226</v>
      </c>
      <c r="D87" s="12" t="s">
        <v>6</v>
      </c>
      <c r="E87" s="39">
        <v>203393.44</v>
      </c>
      <c r="F87" s="112">
        <v>41374</v>
      </c>
      <c r="G87" s="109">
        <v>203393.44</v>
      </c>
      <c r="H87" s="72">
        <f t="shared" si="1"/>
        <v>0</v>
      </c>
    </row>
    <row r="88" spans="1:8" x14ac:dyDescent="0.25">
      <c r="A88" s="53">
        <v>41361</v>
      </c>
      <c r="B88" s="74" t="s">
        <v>236</v>
      </c>
      <c r="C88" s="111" t="s">
        <v>226</v>
      </c>
      <c r="D88" s="12" t="s">
        <v>6</v>
      </c>
      <c r="E88" s="39">
        <v>0</v>
      </c>
      <c r="F88" s="106" t="s">
        <v>237</v>
      </c>
      <c r="G88" s="109"/>
      <c r="H88" s="72">
        <f t="shared" si="1"/>
        <v>0</v>
      </c>
    </row>
    <row r="89" spans="1:8" x14ac:dyDescent="0.25">
      <c r="A89" s="53">
        <v>41364</v>
      </c>
      <c r="B89" s="74" t="s">
        <v>238</v>
      </c>
      <c r="C89" s="111" t="s">
        <v>226</v>
      </c>
      <c r="D89" s="12" t="s">
        <v>6</v>
      </c>
      <c r="E89" s="39">
        <v>0</v>
      </c>
      <c r="F89" s="106" t="s">
        <v>239</v>
      </c>
      <c r="G89" s="109"/>
      <c r="H89" s="72">
        <f t="shared" si="1"/>
        <v>0</v>
      </c>
    </row>
    <row r="90" spans="1:8" x14ac:dyDescent="0.25">
      <c r="A90" s="53">
        <v>41364</v>
      </c>
      <c r="B90" s="74" t="s">
        <v>240</v>
      </c>
      <c r="C90" s="111" t="s">
        <v>226</v>
      </c>
      <c r="D90" s="12" t="s">
        <v>6</v>
      </c>
      <c r="E90" s="39">
        <v>0</v>
      </c>
      <c r="F90" s="106" t="s">
        <v>241</v>
      </c>
      <c r="G90" s="109"/>
      <c r="H90" s="72">
        <f t="shared" si="1"/>
        <v>0</v>
      </c>
    </row>
    <row r="91" spans="1:8" x14ac:dyDescent="0.25">
      <c r="A91" s="53">
        <v>41365</v>
      </c>
      <c r="B91" s="34" t="s">
        <v>242</v>
      </c>
      <c r="C91" s="29" t="s">
        <v>226</v>
      </c>
      <c r="D91" s="12" t="s">
        <v>6</v>
      </c>
      <c r="E91" s="39">
        <v>0</v>
      </c>
      <c r="F91" s="106" t="s">
        <v>243</v>
      </c>
      <c r="G91" s="39"/>
      <c r="H91" s="72">
        <f t="shared" si="1"/>
        <v>0</v>
      </c>
    </row>
    <row r="92" spans="1:8" x14ac:dyDescent="0.25">
      <c r="A92" s="53">
        <v>41365</v>
      </c>
      <c r="B92" s="34" t="s">
        <v>244</v>
      </c>
      <c r="C92" s="29" t="s">
        <v>226</v>
      </c>
      <c r="D92" s="12" t="s">
        <v>6</v>
      </c>
      <c r="E92" s="39">
        <v>0</v>
      </c>
      <c r="F92" s="113" t="s">
        <v>245</v>
      </c>
      <c r="G92" s="39"/>
      <c r="H92" s="72">
        <f t="shared" si="1"/>
        <v>0</v>
      </c>
    </row>
    <row r="93" spans="1:8" x14ac:dyDescent="0.25">
      <c r="A93" s="53">
        <v>41365</v>
      </c>
      <c r="B93" s="34" t="s">
        <v>246</v>
      </c>
      <c r="C93" s="29" t="s">
        <v>226</v>
      </c>
      <c r="D93" s="12" t="s">
        <v>6</v>
      </c>
      <c r="E93" s="39">
        <v>0</v>
      </c>
      <c r="F93" s="113" t="s">
        <v>245</v>
      </c>
      <c r="G93" s="39"/>
      <c r="H93" s="72">
        <f t="shared" si="1"/>
        <v>0</v>
      </c>
    </row>
    <row r="94" spans="1:8" x14ac:dyDescent="0.25">
      <c r="A94" s="53">
        <v>41366</v>
      </c>
      <c r="B94" s="66" t="s">
        <v>247</v>
      </c>
      <c r="C94" s="67" t="s">
        <v>226</v>
      </c>
      <c r="D94" s="95" t="s">
        <v>6</v>
      </c>
      <c r="E94" s="75">
        <v>0</v>
      </c>
      <c r="F94" s="106" t="s">
        <v>248</v>
      </c>
      <c r="G94" s="39"/>
      <c r="H94" s="72">
        <f t="shared" si="1"/>
        <v>0</v>
      </c>
    </row>
    <row r="95" spans="1:8" x14ac:dyDescent="0.25">
      <c r="A95" s="53">
        <v>41367</v>
      </c>
      <c r="B95" s="66" t="s">
        <v>249</v>
      </c>
      <c r="C95" s="67" t="s">
        <v>226</v>
      </c>
      <c r="D95" s="12" t="s">
        <v>6</v>
      </c>
      <c r="E95" s="39">
        <v>0</v>
      </c>
      <c r="F95" s="106" t="s">
        <v>250</v>
      </c>
      <c r="G95" s="39"/>
      <c r="H95" s="72">
        <f t="shared" si="1"/>
        <v>0</v>
      </c>
    </row>
    <row r="96" spans="1:8" x14ac:dyDescent="0.25">
      <c r="A96" s="53">
        <v>41367</v>
      </c>
      <c r="B96" s="66" t="s">
        <v>121</v>
      </c>
      <c r="C96" s="67" t="s">
        <v>226</v>
      </c>
      <c r="D96" s="12" t="s">
        <v>6</v>
      </c>
      <c r="E96" s="39">
        <v>460667.54</v>
      </c>
      <c r="F96" s="11">
        <v>41369</v>
      </c>
      <c r="G96" s="39">
        <v>460667.54</v>
      </c>
      <c r="H96" s="72">
        <f t="shared" si="1"/>
        <v>0</v>
      </c>
    </row>
    <row r="97" spans="1:8" x14ac:dyDescent="0.25">
      <c r="A97" s="53">
        <v>41368</v>
      </c>
      <c r="B97" s="67" t="s">
        <v>251</v>
      </c>
      <c r="C97" s="67" t="s">
        <v>226</v>
      </c>
      <c r="D97" s="95" t="s">
        <v>6</v>
      </c>
      <c r="E97" s="75">
        <v>0</v>
      </c>
      <c r="F97" s="106" t="s">
        <v>252</v>
      </c>
      <c r="G97" s="39"/>
      <c r="H97" s="72">
        <f t="shared" si="1"/>
        <v>0</v>
      </c>
    </row>
    <row r="98" spans="1:8" ht="39" x14ac:dyDescent="0.25">
      <c r="A98" s="53">
        <v>41368</v>
      </c>
      <c r="B98" s="67" t="s">
        <v>95</v>
      </c>
      <c r="C98" s="67" t="s">
        <v>226</v>
      </c>
      <c r="D98" s="114" t="s">
        <v>293</v>
      </c>
      <c r="E98" s="75">
        <v>16097</v>
      </c>
      <c r="F98" s="208" t="s">
        <v>509</v>
      </c>
      <c r="G98" s="39"/>
      <c r="H98" s="72">
        <f t="shared" si="1"/>
        <v>16097</v>
      </c>
    </row>
    <row r="99" spans="1:8" x14ac:dyDescent="0.25">
      <c r="A99" s="53">
        <v>41369</v>
      </c>
      <c r="B99" s="34" t="s">
        <v>253</v>
      </c>
      <c r="C99" s="29" t="s">
        <v>226</v>
      </c>
      <c r="D99" s="95" t="s">
        <v>6</v>
      </c>
      <c r="E99" s="75">
        <v>5500</v>
      </c>
      <c r="F99" s="11">
        <v>41387</v>
      </c>
      <c r="G99" s="39">
        <v>5500</v>
      </c>
      <c r="H99" s="72">
        <f t="shared" si="1"/>
        <v>0</v>
      </c>
    </row>
    <row r="100" spans="1:8" x14ac:dyDescent="0.25">
      <c r="A100" s="53">
        <v>41369</v>
      </c>
      <c r="B100" s="34" t="s">
        <v>254</v>
      </c>
      <c r="C100" s="29" t="s">
        <v>226</v>
      </c>
      <c r="D100" s="95" t="s">
        <v>6</v>
      </c>
      <c r="E100" s="75">
        <v>5475</v>
      </c>
      <c r="F100" s="11">
        <v>41387</v>
      </c>
      <c r="G100" s="39">
        <v>5475</v>
      </c>
      <c r="H100" s="72">
        <f t="shared" si="1"/>
        <v>0</v>
      </c>
    </row>
    <row r="101" spans="1:8" x14ac:dyDescent="0.25">
      <c r="A101" s="53">
        <v>41369</v>
      </c>
      <c r="B101" s="34" t="s">
        <v>148</v>
      </c>
      <c r="C101" s="29" t="s">
        <v>226</v>
      </c>
      <c r="D101" s="12" t="s">
        <v>6</v>
      </c>
      <c r="E101" s="39">
        <v>0</v>
      </c>
      <c r="F101" s="106" t="s">
        <v>255</v>
      </c>
      <c r="G101" s="39"/>
      <c r="H101" s="72">
        <f t="shared" si="1"/>
        <v>0</v>
      </c>
    </row>
    <row r="102" spans="1:8" x14ac:dyDescent="0.25">
      <c r="A102" s="53">
        <v>41371</v>
      </c>
      <c r="B102" s="68" t="s">
        <v>256</v>
      </c>
      <c r="C102" s="38" t="s">
        <v>257</v>
      </c>
      <c r="D102" s="95" t="s">
        <v>6</v>
      </c>
      <c r="E102" s="75">
        <v>0</v>
      </c>
      <c r="F102" s="106" t="s">
        <v>258</v>
      </c>
      <c r="G102" s="39"/>
      <c r="H102" s="72">
        <f t="shared" si="1"/>
        <v>0</v>
      </c>
    </row>
    <row r="103" spans="1:8" x14ac:dyDescent="0.25">
      <c r="A103" s="53">
        <v>41373</v>
      </c>
      <c r="B103" s="38" t="s">
        <v>259</v>
      </c>
      <c r="C103" s="38" t="s">
        <v>257</v>
      </c>
      <c r="D103" s="95" t="s">
        <v>6</v>
      </c>
      <c r="E103" s="75">
        <v>0</v>
      </c>
      <c r="F103" s="106" t="s">
        <v>260</v>
      </c>
      <c r="G103" s="39"/>
      <c r="H103" s="72">
        <f t="shared" si="1"/>
        <v>0</v>
      </c>
    </row>
    <row r="104" spans="1:8" x14ac:dyDescent="0.25">
      <c r="A104" s="53">
        <v>41373</v>
      </c>
      <c r="B104" s="68" t="s">
        <v>261</v>
      </c>
      <c r="C104" s="38" t="s">
        <v>257</v>
      </c>
      <c r="D104" s="95" t="s">
        <v>6</v>
      </c>
      <c r="E104" s="75">
        <v>0</v>
      </c>
      <c r="F104" s="106" t="s">
        <v>262</v>
      </c>
      <c r="G104" s="39"/>
      <c r="H104" s="72">
        <f t="shared" si="1"/>
        <v>0</v>
      </c>
    </row>
    <row r="105" spans="1:8" x14ac:dyDescent="0.25">
      <c r="A105" s="53">
        <v>41374</v>
      </c>
      <c r="B105" s="68" t="s">
        <v>263</v>
      </c>
      <c r="C105" s="38" t="s">
        <v>257</v>
      </c>
      <c r="D105" s="95" t="s">
        <v>6</v>
      </c>
      <c r="E105" s="75">
        <v>0</v>
      </c>
      <c r="F105" s="106" t="s">
        <v>264</v>
      </c>
      <c r="G105" s="39"/>
      <c r="H105" s="72">
        <f t="shared" si="1"/>
        <v>0</v>
      </c>
    </row>
    <row r="106" spans="1:8" x14ac:dyDescent="0.25">
      <c r="A106" s="53">
        <v>41376</v>
      </c>
      <c r="B106" s="68" t="s">
        <v>152</v>
      </c>
      <c r="C106" s="38" t="s">
        <v>257</v>
      </c>
      <c r="D106" s="95" t="s">
        <v>6</v>
      </c>
      <c r="E106" s="75">
        <v>0</v>
      </c>
      <c r="F106" s="106" t="s">
        <v>265</v>
      </c>
      <c r="G106" s="39"/>
      <c r="H106" s="72">
        <f t="shared" si="1"/>
        <v>0</v>
      </c>
    </row>
    <row r="107" spans="1:8" x14ac:dyDescent="0.25">
      <c r="A107" s="53">
        <v>41376</v>
      </c>
      <c r="B107" s="68" t="s">
        <v>266</v>
      </c>
      <c r="C107" s="38" t="s">
        <v>257</v>
      </c>
      <c r="D107" s="95" t="s">
        <v>6</v>
      </c>
      <c r="E107" s="75">
        <v>0</v>
      </c>
      <c r="F107" s="106" t="s">
        <v>267</v>
      </c>
      <c r="G107" s="39"/>
      <c r="H107" s="72">
        <f t="shared" si="1"/>
        <v>0</v>
      </c>
    </row>
    <row r="108" spans="1:8" x14ac:dyDescent="0.25">
      <c r="A108" s="53">
        <v>41376</v>
      </c>
      <c r="B108" s="68" t="s">
        <v>294</v>
      </c>
      <c r="C108" s="38" t="s">
        <v>257</v>
      </c>
      <c r="D108" s="115" t="s">
        <v>295</v>
      </c>
      <c r="E108" s="75">
        <v>0</v>
      </c>
      <c r="F108" s="209" t="s">
        <v>469</v>
      </c>
      <c r="G108" s="39"/>
      <c r="H108" s="72">
        <f t="shared" si="1"/>
        <v>0</v>
      </c>
    </row>
    <row r="109" spans="1:8" x14ac:dyDescent="0.25">
      <c r="A109" s="53">
        <v>41377</v>
      </c>
      <c r="B109" s="68" t="s">
        <v>70</v>
      </c>
      <c r="C109" s="38" t="s">
        <v>257</v>
      </c>
      <c r="D109" s="12" t="s">
        <v>6</v>
      </c>
      <c r="E109" s="39">
        <v>0</v>
      </c>
      <c r="F109" s="106" t="s">
        <v>268</v>
      </c>
      <c r="G109" s="39"/>
      <c r="H109" s="72">
        <f t="shared" si="1"/>
        <v>0</v>
      </c>
    </row>
    <row r="110" spans="1:8" x14ac:dyDescent="0.25">
      <c r="A110" s="53">
        <v>41378</v>
      </c>
      <c r="B110" s="68" t="s">
        <v>269</v>
      </c>
      <c r="C110" s="38" t="s">
        <v>257</v>
      </c>
      <c r="D110" s="12" t="s">
        <v>6</v>
      </c>
      <c r="E110" s="39">
        <v>21554</v>
      </c>
      <c r="F110" s="107">
        <v>41468</v>
      </c>
      <c r="G110" s="108">
        <v>21554</v>
      </c>
      <c r="H110" s="72">
        <f t="shared" si="1"/>
        <v>0</v>
      </c>
    </row>
    <row r="111" spans="1:8" x14ac:dyDescent="0.25">
      <c r="A111" s="53">
        <v>41379</v>
      </c>
      <c r="B111" s="68" t="s">
        <v>22</v>
      </c>
      <c r="C111" s="38" t="s">
        <v>257</v>
      </c>
      <c r="D111" s="95" t="s">
        <v>6</v>
      </c>
      <c r="E111" s="75">
        <v>14859</v>
      </c>
      <c r="F111" s="107">
        <v>41468</v>
      </c>
      <c r="G111" s="108">
        <v>14859</v>
      </c>
      <c r="H111" s="72">
        <f t="shared" si="1"/>
        <v>0</v>
      </c>
    </row>
    <row r="112" spans="1:8" x14ac:dyDescent="0.25">
      <c r="A112" s="53">
        <v>41380</v>
      </c>
      <c r="B112" s="68" t="s">
        <v>71</v>
      </c>
      <c r="C112" s="38" t="s">
        <v>257</v>
      </c>
      <c r="D112" s="95" t="s">
        <v>6</v>
      </c>
      <c r="E112" s="75">
        <v>0</v>
      </c>
      <c r="F112" s="106" t="s">
        <v>270</v>
      </c>
      <c r="G112" s="39"/>
      <c r="H112" s="72">
        <f t="shared" si="1"/>
        <v>0</v>
      </c>
    </row>
    <row r="113" spans="1:8" x14ac:dyDescent="0.25">
      <c r="A113" s="53">
        <v>41380</v>
      </c>
      <c r="B113" s="68" t="s">
        <v>271</v>
      </c>
      <c r="C113" s="38" t="s">
        <v>257</v>
      </c>
      <c r="D113" s="95" t="s">
        <v>6</v>
      </c>
      <c r="E113" s="75">
        <v>0</v>
      </c>
      <c r="F113" s="106" t="s">
        <v>272</v>
      </c>
      <c r="G113" s="39"/>
      <c r="H113" s="72">
        <f t="shared" si="1"/>
        <v>0</v>
      </c>
    </row>
    <row r="114" spans="1:8" x14ac:dyDescent="0.25">
      <c r="A114" s="53">
        <v>41382</v>
      </c>
      <c r="B114" s="68" t="s">
        <v>273</v>
      </c>
      <c r="C114" s="38" t="s">
        <v>257</v>
      </c>
      <c r="D114" s="95" t="s">
        <v>6</v>
      </c>
      <c r="E114" s="75">
        <v>0</v>
      </c>
      <c r="F114" s="106" t="s">
        <v>274</v>
      </c>
      <c r="G114" s="39"/>
      <c r="H114" s="72">
        <f t="shared" si="1"/>
        <v>0</v>
      </c>
    </row>
    <row r="115" spans="1:8" x14ac:dyDescent="0.25">
      <c r="A115" s="53">
        <v>41382</v>
      </c>
      <c r="B115" s="68" t="s">
        <v>275</v>
      </c>
      <c r="C115" s="38" t="s">
        <v>257</v>
      </c>
      <c r="D115" s="12" t="s">
        <v>6</v>
      </c>
      <c r="E115" s="39">
        <v>0</v>
      </c>
      <c r="F115" s="106" t="s">
        <v>276</v>
      </c>
      <c r="G115" s="39"/>
      <c r="H115" s="72">
        <f t="shared" si="1"/>
        <v>0</v>
      </c>
    </row>
    <row r="116" spans="1:8" x14ac:dyDescent="0.25">
      <c r="A116" s="53">
        <v>41384</v>
      </c>
      <c r="B116" s="68" t="s">
        <v>171</v>
      </c>
      <c r="C116" s="68" t="s">
        <v>257</v>
      </c>
      <c r="D116" s="12" t="s">
        <v>6</v>
      </c>
      <c r="E116" s="39">
        <v>0</v>
      </c>
      <c r="F116" s="106" t="s">
        <v>277</v>
      </c>
      <c r="G116" s="39"/>
      <c r="H116" s="72">
        <f t="shared" si="1"/>
        <v>0</v>
      </c>
    </row>
    <row r="117" spans="1:8" x14ac:dyDescent="0.25">
      <c r="A117" s="53">
        <v>41384</v>
      </c>
      <c r="B117" s="34" t="s">
        <v>278</v>
      </c>
      <c r="C117" s="34" t="s">
        <v>279</v>
      </c>
      <c r="D117" s="95" t="s">
        <v>6</v>
      </c>
      <c r="E117" s="75">
        <v>0</v>
      </c>
      <c r="F117" s="106" t="s">
        <v>280</v>
      </c>
      <c r="G117" s="39"/>
      <c r="H117" s="72">
        <f t="shared" si="1"/>
        <v>0</v>
      </c>
    </row>
    <row r="118" spans="1:8" x14ac:dyDescent="0.25">
      <c r="A118" s="53">
        <v>41386</v>
      </c>
      <c r="B118" s="34" t="s">
        <v>259</v>
      </c>
      <c r="C118" s="104" t="s">
        <v>279</v>
      </c>
      <c r="D118" s="95" t="s">
        <v>6</v>
      </c>
      <c r="E118" s="75">
        <v>22500</v>
      </c>
      <c r="F118" s="11">
        <v>41387</v>
      </c>
      <c r="G118" s="39">
        <v>22500</v>
      </c>
      <c r="H118" s="72">
        <f t="shared" si="1"/>
        <v>0</v>
      </c>
    </row>
    <row r="119" spans="1:8" x14ac:dyDescent="0.25">
      <c r="A119" s="53">
        <v>41387</v>
      </c>
      <c r="B119" s="34" t="s">
        <v>281</v>
      </c>
      <c r="C119" s="104" t="s">
        <v>279</v>
      </c>
      <c r="D119" s="12" t="s">
        <v>6</v>
      </c>
      <c r="E119" s="39">
        <v>0</v>
      </c>
      <c r="F119" s="113" t="s">
        <v>245</v>
      </c>
      <c r="G119" s="39"/>
      <c r="H119" s="72">
        <f t="shared" si="1"/>
        <v>0</v>
      </c>
    </row>
    <row r="120" spans="1:8" x14ac:dyDescent="0.25">
      <c r="A120" s="53">
        <v>41387</v>
      </c>
      <c r="B120" s="34" t="s">
        <v>282</v>
      </c>
      <c r="C120" s="104" t="s">
        <v>279</v>
      </c>
      <c r="D120" s="12" t="s">
        <v>6</v>
      </c>
      <c r="E120" s="39">
        <v>0</v>
      </c>
      <c r="F120" s="113" t="s">
        <v>245</v>
      </c>
      <c r="G120" s="39"/>
      <c r="H120" s="72">
        <f t="shared" si="1"/>
        <v>0</v>
      </c>
    </row>
    <row r="121" spans="1:8" x14ac:dyDescent="0.25">
      <c r="A121" s="53">
        <v>41388</v>
      </c>
      <c r="B121" s="34" t="s">
        <v>283</v>
      </c>
      <c r="C121" s="104" t="s">
        <v>279</v>
      </c>
      <c r="D121" s="95" t="s">
        <v>6</v>
      </c>
      <c r="E121" s="75">
        <v>0</v>
      </c>
      <c r="F121" s="106" t="s">
        <v>284</v>
      </c>
      <c r="G121" s="109"/>
      <c r="H121" s="72">
        <f t="shared" si="1"/>
        <v>0</v>
      </c>
    </row>
    <row r="122" spans="1:8" x14ac:dyDescent="0.25">
      <c r="A122" s="53">
        <v>41388</v>
      </c>
      <c r="B122" s="34" t="s">
        <v>285</v>
      </c>
      <c r="C122" s="104" t="s">
        <v>279</v>
      </c>
      <c r="D122" s="95" t="s">
        <v>6</v>
      </c>
      <c r="E122" s="75">
        <v>0</v>
      </c>
      <c r="F122" s="106" t="s">
        <v>286</v>
      </c>
      <c r="G122" s="109"/>
      <c r="H122" s="72">
        <f t="shared" si="1"/>
        <v>0</v>
      </c>
    </row>
    <row r="123" spans="1:8" x14ac:dyDescent="0.25">
      <c r="A123" s="53">
        <v>41389</v>
      </c>
      <c r="B123" s="34" t="s">
        <v>287</v>
      </c>
      <c r="C123" s="104" t="s">
        <v>279</v>
      </c>
      <c r="D123" s="95" t="s">
        <v>6</v>
      </c>
      <c r="E123" s="75">
        <v>51718</v>
      </c>
      <c r="F123" s="112">
        <v>41411</v>
      </c>
      <c r="G123" s="109">
        <v>51718</v>
      </c>
      <c r="H123" s="72">
        <f t="shared" si="1"/>
        <v>0</v>
      </c>
    </row>
    <row r="124" spans="1:8" x14ac:dyDescent="0.25">
      <c r="A124" s="53">
        <v>41390</v>
      </c>
      <c r="B124" s="34" t="s">
        <v>288</v>
      </c>
      <c r="C124" s="104" t="s">
        <v>279</v>
      </c>
      <c r="D124" s="95" t="s">
        <v>6</v>
      </c>
      <c r="E124" s="75">
        <v>0</v>
      </c>
      <c r="F124" s="106" t="s">
        <v>289</v>
      </c>
      <c r="G124" s="109"/>
      <c r="H124" s="72">
        <f t="shared" si="1"/>
        <v>0</v>
      </c>
    </row>
    <row r="125" spans="1:8" x14ac:dyDescent="0.25">
      <c r="A125" s="53">
        <v>41391</v>
      </c>
      <c r="B125" s="34" t="s">
        <v>61</v>
      </c>
      <c r="C125" s="104" t="s">
        <v>279</v>
      </c>
      <c r="D125" s="95" t="s">
        <v>6</v>
      </c>
      <c r="E125" s="75">
        <v>0</v>
      </c>
      <c r="F125" s="106" t="s">
        <v>290</v>
      </c>
      <c r="G125" s="39"/>
      <c r="H125" s="72">
        <f t="shared" si="1"/>
        <v>0</v>
      </c>
    </row>
    <row r="126" spans="1:8" x14ac:dyDescent="0.25">
      <c r="A126" s="53">
        <v>41393</v>
      </c>
      <c r="B126" s="34" t="s">
        <v>291</v>
      </c>
      <c r="C126" s="104" t="s">
        <v>279</v>
      </c>
      <c r="D126" s="12" t="s">
        <v>6</v>
      </c>
      <c r="E126" s="39">
        <v>10818.8</v>
      </c>
      <c r="F126" s="107">
        <v>41468</v>
      </c>
      <c r="G126" s="107">
        <v>10818.8</v>
      </c>
      <c r="H126" s="72">
        <f t="shared" si="1"/>
        <v>0</v>
      </c>
    </row>
    <row r="127" spans="1:8" x14ac:dyDescent="0.25">
      <c r="A127" s="53">
        <v>41394</v>
      </c>
      <c r="B127" s="34" t="s">
        <v>292</v>
      </c>
      <c r="C127" s="104" t="s">
        <v>279</v>
      </c>
      <c r="D127" s="95" t="s">
        <v>6</v>
      </c>
      <c r="E127" s="75">
        <v>51718</v>
      </c>
      <c r="F127" s="112">
        <v>41403</v>
      </c>
      <c r="G127" s="109">
        <v>51718</v>
      </c>
      <c r="H127" s="72">
        <f t="shared" si="1"/>
        <v>0</v>
      </c>
    </row>
    <row r="128" spans="1:8" x14ac:dyDescent="0.25">
      <c r="A128" s="53">
        <v>41395</v>
      </c>
      <c r="B128" s="34" t="s">
        <v>296</v>
      </c>
      <c r="C128" s="29" t="s">
        <v>279</v>
      </c>
      <c r="D128" s="95" t="s">
        <v>6</v>
      </c>
      <c r="E128" s="75">
        <v>0</v>
      </c>
      <c r="F128" s="106" t="s">
        <v>297</v>
      </c>
      <c r="G128" s="39"/>
      <c r="H128" s="72">
        <f t="shared" si="1"/>
        <v>0</v>
      </c>
    </row>
    <row r="129" spans="1:8" x14ac:dyDescent="0.25">
      <c r="A129" s="53">
        <v>41395</v>
      </c>
      <c r="B129" s="34" t="s">
        <v>298</v>
      </c>
      <c r="C129" s="29" t="s">
        <v>279</v>
      </c>
      <c r="D129" s="95" t="s">
        <v>6</v>
      </c>
      <c r="E129" s="75">
        <v>0</v>
      </c>
      <c r="F129" s="106" t="s">
        <v>299</v>
      </c>
      <c r="G129" s="39"/>
      <c r="H129" s="72">
        <f t="shared" si="1"/>
        <v>0</v>
      </c>
    </row>
    <row r="130" spans="1:8" x14ac:dyDescent="0.25">
      <c r="A130" s="53">
        <v>41397</v>
      </c>
      <c r="B130" s="36" t="s">
        <v>225</v>
      </c>
      <c r="C130" s="36" t="s">
        <v>300</v>
      </c>
      <c r="D130" s="95" t="s">
        <v>6</v>
      </c>
      <c r="E130" s="75">
        <v>0</v>
      </c>
      <c r="F130" s="106" t="s">
        <v>301</v>
      </c>
      <c r="G130" s="39"/>
      <c r="H130" s="72">
        <f t="shared" si="1"/>
        <v>0</v>
      </c>
    </row>
    <row r="131" spans="1:8" x14ac:dyDescent="0.25">
      <c r="A131" s="53">
        <v>41398</v>
      </c>
      <c r="B131" s="68" t="s">
        <v>19</v>
      </c>
      <c r="C131" s="38" t="s">
        <v>300</v>
      </c>
      <c r="D131" s="95" t="s">
        <v>6</v>
      </c>
      <c r="E131" s="75">
        <v>0</v>
      </c>
      <c r="F131" s="106" t="s">
        <v>302</v>
      </c>
      <c r="G131" s="39"/>
      <c r="H131" s="72">
        <f t="shared" si="1"/>
        <v>0</v>
      </c>
    </row>
    <row r="132" spans="1:8" x14ac:dyDescent="0.25">
      <c r="A132" s="53">
        <v>41401</v>
      </c>
      <c r="B132" s="68" t="s">
        <v>303</v>
      </c>
      <c r="C132" s="38" t="s">
        <v>300</v>
      </c>
      <c r="D132" s="95" t="s">
        <v>6</v>
      </c>
      <c r="E132" s="75">
        <v>0</v>
      </c>
      <c r="F132" s="106" t="s">
        <v>304</v>
      </c>
      <c r="G132" s="39"/>
      <c r="H132" s="72">
        <f t="shared" ref="H132:H195" si="2">E132-G132</f>
        <v>0</v>
      </c>
    </row>
    <row r="133" spans="1:8" x14ac:dyDescent="0.25">
      <c r="A133" s="53">
        <v>41401</v>
      </c>
      <c r="B133" s="68" t="s">
        <v>305</v>
      </c>
      <c r="C133" s="38" t="s">
        <v>300</v>
      </c>
      <c r="D133" s="95" t="s">
        <v>6</v>
      </c>
      <c r="E133" s="75">
        <v>0</v>
      </c>
      <c r="F133" s="106" t="s">
        <v>306</v>
      </c>
      <c r="G133" s="39"/>
      <c r="H133" s="72">
        <f t="shared" si="2"/>
        <v>0</v>
      </c>
    </row>
    <row r="134" spans="1:8" x14ac:dyDescent="0.25">
      <c r="A134" s="53">
        <v>41401</v>
      </c>
      <c r="B134" s="68" t="s">
        <v>307</v>
      </c>
      <c r="C134" s="38" t="s">
        <v>300</v>
      </c>
      <c r="D134" s="95" t="s">
        <v>6</v>
      </c>
      <c r="E134" s="75">
        <v>51718</v>
      </c>
      <c r="F134" s="11">
        <v>41411</v>
      </c>
      <c r="G134" s="39">
        <v>51718</v>
      </c>
      <c r="H134" s="72">
        <f t="shared" si="2"/>
        <v>0</v>
      </c>
    </row>
    <row r="135" spans="1:8" x14ac:dyDescent="0.25">
      <c r="A135" s="53">
        <v>41403</v>
      </c>
      <c r="B135" s="68" t="s">
        <v>212</v>
      </c>
      <c r="C135" s="38" t="s">
        <v>300</v>
      </c>
      <c r="D135" s="95" t="s">
        <v>6</v>
      </c>
      <c r="E135" s="75">
        <v>0</v>
      </c>
      <c r="F135" s="106" t="s">
        <v>308</v>
      </c>
      <c r="G135" s="39"/>
      <c r="H135" s="72">
        <f t="shared" si="2"/>
        <v>0</v>
      </c>
    </row>
    <row r="136" spans="1:8" x14ac:dyDescent="0.25">
      <c r="A136" s="53">
        <v>41405</v>
      </c>
      <c r="B136" s="68" t="s">
        <v>309</v>
      </c>
      <c r="C136" s="38" t="s">
        <v>300</v>
      </c>
      <c r="D136" s="95" t="s">
        <v>6</v>
      </c>
      <c r="E136" s="75">
        <v>0</v>
      </c>
      <c r="F136" s="106" t="s">
        <v>310</v>
      </c>
      <c r="G136" s="39"/>
      <c r="H136" s="72">
        <f t="shared" si="2"/>
        <v>0</v>
      </c>
    </row>
    <row r="137" spans="1:8" x14ac:dyDescent="0.25">
      <c r="A137" s="53">
        <v>41408</v>
      </c>
      <c r="B137" s="68" t="s">
        <v>311</v>
      </c>
      <c r="C137" s="38" t="s">
        <v>300</v>
      </c>
      <c r="D137" s="95" t="s">
        <v>6</v>
      </c>
      <c r="E137" s="75">
        <v>0</v>
      </c>
      <c r="F137" s="106" t="s">
        <v>312</v>
      </c>
      <c r="G137" s="109"/>
      <c r="H137" s="72">
        <f t="shared" si="2"/>
        <v>0</v>
      </c>
    </row>
    <row r="138" spans="1:8" x14ac:dyDescent="0.25">
      <c r="A138" s="53">
        <v>41408</v>
      </c>
      <c r="B138" s="68" t="s">
        <v>313</v>
      </c>
      <c r="C138" s="38" t="s">
        <v>300</v>
      </c>
      <c r="D138" s="95" t="s">
        <v>6</v>
      </c>
      <c r="E138" s="75">
        <v>0</v>
      </c>
      <c r="F138" s="106" t="s">
        <v>314</v>
      </c>
      <c r="G138" s="39"/>
      <c r="H138" s="72">
        <f t="shared" si="2"/>
        <v>0</v>
      </c>
    </row>
    <row r="139" spans="1:8" x14ac:dyDescent="0.25">
      <c r="A139" s="53">
        <v>41410</v>
      </c>
      <c r="B139" s="34" t="s">
        <v>315</v>
      </c>
      <c r="C139" s="29" t="s">
        <v>316</v>
      </c>
      <c r="D139" s="12" t="s">
        <v>6</v>
      </c>
      <c r="E139" s="39">
        <v>0</v>
      </c>
      <c r="F139" s="106" t="s">
        <v>317</v>
      </c>
      <c r="G139" s="39"/>
      <c r="H139" s="72">
        <f t="shared" si="2"/>
        <v>0</v>
      </c>
    </row>
    <row r="140" spans="1:8" x14ac:dyDescent="0.25">
      <c r="A140" s="53">
        <v>41412</v>
      </c>
      <c r="B140" s="34" t="s">
        <v>318</v>
      </c>
      <c r="C140" s="34" t="s">
        <v>316</v>
      </c>
      <c r="D140" s="95" t="s">
        <v>6</v>
      </c>
      <c r="E140" s="75">
        <v>38250</v>
      </c>
      <c r="F140" s="107">
        <v>41468</v>
      </c>
      <c r="G140" s="108">
        <v>38250</v>
      </c>
      <c r="H140" s="72">
        <f t="shared" si="2"/>
        <v>0</v>
      </c>
    </row>
    <row r="141" spans="1:8" x14ac:dyDescent="0.25">
      <c r="A141" s="53">
        <v>41412</v>
      </c>
      <c r="B141" s="34" t="s">
        <v>319</v>
      </c>
      <c r="C141" s="34" t="s">
        <v>316</v>
      </c>
      <c r="D141" s="95" t="s">
        <v>6</v>
      </c>
      <c r="E141" s="75">
        <v>0</v>
      </c>
      <c r="F141" s="106" t="s">
        <v>320</v>
      </c>
      <c r="G141" s="109"/>
      <c r="H141" s="72">
        <f t="shared" si="2"/>
        <v>0</v>
      </c>
    </row>
    <row r="142" spans="1:8" ht="34.5" x14ac:dyDescent="0.25">
      <c r="A142" s="53">
        <v>41414</v>
      </c>
      <c r="B142" s="34" t="s">
        <v>321</v>
      </c>
      <c r="C142" s="34" t="s">
        <v>316</v>
      </c>
      <c r="D142" s="12" t="s">
        <v>6</v>
      </c>
      <c r="E142" s="39">
        <v>215660.6</v>
      </c>
      <c r="F142" s="210" t="s">
        <v>450</v>
      </c>
      <c r="G142" s="211">
        <f>66756+56955+32851+59098.6</f>
        <v>215660.6</v>
      </c>
      <c r="H142" s="72">
        <f t="shared" si="2"/>
        <v>0</v>
      </c>
    </row>
    <row r="143" spans="1:8" x14ac:dyDescent="0.25">
      <c r="A143" s="53">
        <v>41414</v>
      </c>
      <c r="B143" s="34" t="s">
        <v>322</v>
      </c>
      <c r="C143" s="34" t="s">
        <v>316</v>
      </c>
      <c r="D143" s="95" t="s">
        <v>6</v>
      </c>
      <c r="E143" s="75">
        <v>0</v>
      </c>
      <c r="F143" s="106" t="s">
        <v>323</v>
      </c>
      <c r="G143" s="39"/>
      <c r="H143" s="72">
        <f t="shared" si="2"/>
        <v>0</v>
      </c>
    </row>
    <row r="144" spans="1:8" x14ac:dyDescent="0.25">
      <c r="A144" s="53">
        <v>41415</v>
      </c>
      <c r="B144" s="34" t="s">
        <v>324</v>
      </c>
      <c r="C144" s="34" t="s">
        <v>316</v>
      </c>
      <c r="D144" s="95" t="s">
        <v>6</v>
      </c>
      <c r="E144" s="75">
        <v>0</v>
      </c>
      <c r="F144" s="106" t="s">
        <v>325</v>
      </c>
      <c r="G144" s="39"/>
      <c r="H144" s="72">
        <f t="shared" si="2"/>
        <v>0</v>
      </c>
    </row>
    <row r="145" spans="1:8" x14ac:dyDescent="0.25">
      <c r="A145" s="53">
        <v>41417</v>
      </c>
      <c r="B145" s="34" t="s">
        <v>326</v>
      </c>
      <c r="C145" s="34" t="s">
        <v>316</v>
      </c>
      <c r="D145" s="95" t="s">
        <v>6</v>
      </c>
      <c r="E145" s="75">
        <v>449624</v>
      </c>
      <c r="F145" s="112">
        <v>41431</v>
      </c>
      <c r="G145" s="109">
        <v>449624</v>
      </c>
      <c r="H145" s="72">
        <f t="shared" si="2"/>
        <v>0</v>
      </c>
    </row>
    <row r="146" spans="1:8" x14ac:dyDescent="0.25">
      <c r="A146" s="53">
        <v>41417</v>
      </c>
      <c r="B146" s="34" t="s">
        <v>327</v>
      </c>
      <c r="C146" s="34" t="s">
        <v>316</v>
      </c>
      <c r="D146" s="95" t="s">
        <v>6</v>
      </c>
      <c r="E146" s="75">
        <v>0</v>
      </c>
      <c r="F146" s="106" t="s">
        <v>328</v>
      </c>
      <c r="G146" s="39"/>
      <c r="H146" s="72">
        <f t="shared" si="2"/>
        <v>0</v>
      </c>
    </row>
    <row r="147" spans="1:8" x14ac:dyDescent="0.25">
      <c r="A147" s="53">
        <v>41421</v>
      </c>
      <c r="B147" s="34" t="s">
        <v>329</v>
      </c>
      <c r="C147" s="34" t="s">
        <v>316</v>
      </c>
      <c r="D147" s="8" t="s">
        <v>6</v>
      </c>
      <c r="E147" s="30">
        <v>0</v>
      </c>
      <c r="F147" s="121" t="s">
        <v>330</v>
      </c>
      <c r="G147" s="30"/>
      <c r="H147" s="70">
        <f t="shared" si="2"/>
        <v>0</v>
      </c>
    </row>
    <row r="148" spans="1:8" x14ac:dyDescent="0.25">
      <c r="A148" s="53">
        <v>41421</v>
      </c>
      <c r="B148" s="34" t="s">
        <v>331</v>
      </c>
      <c r="C148" s="34" t="s">
        <v>316</v>
      </c>
      <c r="D148" s="8" t="s">
        <v>6</v>
      </c>
      <c r="E148" s="30">
        <v>0</v>
      </c>
      <c r="F148" s="121" t="s">
        <v>332</v>
      </c>
      <c r="G148" s="30"/>
      <c r="H148" s="70">
        <f t="shared" si="2"/>
        <v>0</v>
      </c>
    </row>
    <row r="149" spans="1:8" x14ac:dyDescent="0.25">
      <c r="A149" s="53">
        <v>41423</v>
      </c>
      <c r="B149" s="34" t="s">
        <v>333</v>
      </c>
      <c r="C149" s="34" t="s">
        <v>316</v>
      </c>
      <c r="D149" s="95" t="s">
        <v>6</v>
      </c>
      <c r="E149" s="75">
        <v>0</v>
      </c>
      <c r="F149" s="106" t="s">
        <v>334</v>
      </c>
      <c r="G149" s="39"/>
      <c r="H149" s="72">
        <f t="shared" si="2"/>
        <v>0</v>
      </c>
    </row>
    <row r="150" spans="1:8" x14ac:dyDescent="0.25">
      <c r="A150" s="53">
        <v>41425</v>
      </c>
      <c r="B150" s="74" t="s">
        <v>335</v>
      </c>
      <c r="C150" s="74" t="s">
        <v>336</v>
      </c>
      <c r="D150" s="12" t="s">
        <v>6</v>
      </c>
      <c r="E150" s="39">
        <v>443430.5</v>
      </c>
      <c r="F150" s="112">
        <v>41451</v>
      </c>
      <c r="G150" s="109">
        <v>443430.5</v>
      </c>
      <c r="H150" s="72">
        <f t="shared" si="2"/>
        <v>0</v>
      </c>
    </row>
    <row r="151" spans="1:8" x14ac:dyDescent="0.25">
      <c r="A151" s="53">
        <v>41425</v>
      </c>
      <c r="B151" s="74" t="s">
        <v>337</v>
      </c>
      <c r="C151" s="74" t="s">
        <v>336</v>
      </c>
      <c r="D151" s="12" t="s">
        <v>6</v>
      </c>
      <c r="E151" s="39">
        <v>0</v>
      </c>
      <c r="F151" s="106" t="s">
        <v>338</v>
      </c>
      <c r="G151" s="109"/>
      <c r="H151" s="72">
        <f t="shared" si="2"/>
        <v>0</v>
      </c>
    </row>
    <row r="152" spans="1:8" ht="15.75" x14ac:dyDescent="0.25">
      <c r="A152" s="122">
        <v>41428</v>
      </c>
      <c r="B152" s="65" t="s">
        <v>208</v>
      </c>
      <c r="C152" s="26" t="s">
        <v>336</v>
      </c>
      <c r="D152" s="12" t="s">
        <v>6</v>
      </c>
      <c r="E152" s="39">
        <v>0</v>
      </c>
      <c r="F152" s="106" t="s">
        <v>339</v>
      </c>
      <c r="G152" s="39"/>
      <c r="H152" s="72">
        <f t="shared" si="2"/>
        <v>0</v>
      </c>
    </row>
    <row r="153" spans="1:8" x14ac:dyDescent="0.25">
      <c r="A153" s="122">
        <v>41430</v>
      </c>
      <c r="B153" s="66" t="s">
        <v>340</v>
      </c>
      <c r="C153" s="67" t="s">
        <v>336</v>
      </c>
      <c r="D153" s="95" t="s">
        <v>6</v>
      </c>
      <c r="E153" s="75">
        <v>0</v>
      </c>
      <c r="F153" s="102" t="s">
        <v>341</v>
      </c>
      <c r="G153" s="39"/>
      <c r="H153" s="72">
        <f t="shared" si="2"/>
        <v>0</v>
      </c>
    </row>
    <row r="154" spans="1:8" ht="15.75" x14ac:dyDescent="0.25">
      <c r="A154" s="122">
        <v>41430</v>
      </c>
      <c r="B154" s="65" t="s">
        <v>342</v>
      </c>
      <c r="C154" s="67" t="s">
        <v>336</v>
      </c>
      <c r="D154" s="95" t="s">
        <v>6</v>
      </c>
      <c r="E154" s="75">
        <v>0</v>
      </c>
      <c r="F154" s="102" t="s">
        <v>343</v>
      </c>
      <c r="G154" s="39"/>
      <c r="H154" s="72">
        <f t="shared" si="2"/>
        <v>0</v>
      </c>
    </row>
    <row r="155" spans="1:8" x14ac:dyDescent="0.25">
      <c r="A155" s="122">
        <v>41431</v>
      </c>
      <c r="B155" s="34" t="s">
        <v>71</v>
      </c>
      <c r="C155" s="29" t="s">
        <v>336</v>
      </c>
      <c r="D155" s="12" t="s">
        <v>6</v>
      </c>
      <c r="E155" s="39">
        <v>0</v>
      </c>
      <c r="F155" s="102" t="s">
        <v>344</v>
      </c>
      <c r="G155" s="39"/>
      <c r="H155" s="72">
        <f t="shared" si="2"/>
        <v>0</v>
      </c>
    </row>
    <row r="156" spans="1:8" x14ac:dyDescent="0.25">
      <c r="A156" s="122">
        <v>41432</v>
      </c>
      <c r="B156" s="34" t="s">
        <v>63</v>
      </c>
      <c r="C156" s="29" t="s">
        <v>336</v>
      </c>
      <c r="D156" s="95" t="s">
        <v>6</v>
      </c>
      <c r="E156" s="75">
        <v>0</v>
      </c>
      <c r="F156" s="106" t="s">
        <v>345</v>
      </c>
      <c r="G156" s="39"/>
      <c r="H156" s="72">
        <f t="shared" si="2"/>
        <v>0</v>
      </c>
    </row>
    <row r="157" spans="1:8" x14ac:dyDescent="0.25">
      <c r="A157" s="122">
        <v>41432</v>
      </c>
      <c r="B157" s="34" t="s">
        <v>346</v>
      </c>
      <c r="C157" s="29" t="s">
        <v>336</v>
      </c>
      <c r="D157" s="95" t="s">
        <v>6</v>
      </c>
      <c r="E157" s="75">
        <v>447470</v>
      </c>
      <c r="F157" s="11">
        <v>41451</v>
      </c>
      <c r="G157" s="39">
        <v>447470</v>
      </c>
      <c r="H157" s="72">
        <f t="shared" si="2"/>
        <v>0</v>
      </c>
    </row>
    <row r="158" spans="1:8" x14ac:dyDescent="0.25">
      <c r="A158" s="122">
        <v>41434</v>
      </c>
      <c r="B158" s="34" t="s">
        <v>347</v>
      </c>
      <c r="C158" s="29" t="s">
        <v>336</v>
      </c>
      <c r="D158" s="95" t="s">
        <v>6</v>
      </c>
      <c r="E158" s="75">
        <v>0</v>
      </c>
      <c r="F158" s="102" t="s">
        <v>348</v>
      </c>
      <c r="G158" s="39"/>
      <c r="H158" s="72">
        <f t="shared" si="2"/>
        <v>0</v>
      </c>
    </row>
    <row r="159" spans="1:8" x14ac:dyDescent="0.25">
      <c r="A159" s="122">
        <v>41437</v>
      </c>
      <c r="B159" s="68" t="s">
        <v>349</v>
      </c>
      <c r="C159" s="38" t="s">
        <v>350</v>
      </c>
      <c r="D159" s="12" t="s">
        <v>6</v>
      </c>
      <c r="E159" s="39">
        <v>0</v>
      </c>
      <c r="F159" s="106" t="s">
        <v>351</v>
      </c>
      <c r="G159" s="39"/>
      <c r="H159" s="72">
        <f t="shared" si="2"/>
        <v>0</v>
      </c>
    </row>
    <row r="160" spans="1:8" x14ac:dyDescent="0.25">
      <c r="A160" s="122">
        <v>41437</v>
      </c>
      <c r="B160" s="68" t="s">
        <v>352</v>
      </c>
      <c r="C160" s="38" t="s">
        <v>350</v>
      </c>
      <c r="D160" s="12" t="s">
        <v>6</v>
      </c>
      <c r="E160" s="39">
        <v>0</v>
      </c>
      <c r="F160" s="106" t="s">
        <v>353</v>
      </c>
      <c r="G160" s="39"/>
      <c r="H160" s="72">
        <f t="shared" si="2"/>
        <v>0</v>
      </c>
    </row>
    <row r="161" spans="1:8" x14ac:dyDescent="0.25">
      <c r="A161" s="122">
        <v>41438</v>
      </c>
      <c r="B161" s="68" t="s">
        <v>354</v>
      </c>
      <c r="C161" s="38" t="s">
        <v>350</v>
      </c>
      <c r="D161" s="12" t="s">
        <v>6</v>
      </c>
      <c r="E161" s="39">
        <v>0</v>
      </c>
      <c r="F161" s="106" t="s">
        <v>355</v>
      </c>
      <c r="G161" s="39"/>
      <c r="H161" s="72">
        <f t="shared" si="2"/>
        <v>0</v>
      </c>
    </row>
    <row r="162" spans="1:8" x14ac:dyDescent="0.25">
      <c r="A162" s="122">
        <v>41438</v>
      </c>
      <c r="B162" s="68" t="s">
        <v>356</v>
      </c>
      <c r="C162" s="38" t="s">
        <v>350</v>
      </c>
      <c r="D162" s="12" t="s">
        <v>6</v>
      </c>
      <c r="E162" s="39">
        <v>9603</v>
      </c>
      <c r="F162" s="212">
        <v>41486</v>
      </c>
      <c r="G162" s="211">
        <v>9603</v>
      </c>
      <c r="H162" s="72">
        <f t="shared" si="2"/>
        <v>0</v>
      </c>
    </row>
    <row r="163" spans="1:8" x14ac:dyDescent="0.25">
      <c r="A163" s="122">
        <v>41439</v>
      </c>
      <c r="B163" s="68" t="s">
        <v>357</v>
      </c>
      <c r="C163" s="38" t="s">
        <v>350</v>
      </c>
      <c r="D163" s="95" t="s">
        <v>6</v>
      </c>
      <c r="E163" s="75">
        <v>0</v>
      </c>
      <c r="F163" s="106" t="s">
        <v>358</v>
      </c>
      <c r="G163" s="39"/>
      <c r="H163" s="72">
        <f t="shared" si="2"/>
        <v>0</v>
      </c>
    </row>
    <row r="164" spans="1:8" x14ac:dyDescent="0.25">
      <c r="A164" s="122">
        <v>41439</v>
      </c>
      <c r="B164" s="68" t="s">
        <v>359</v>
      </c>
      <c r="C164" s="38" t="s">
        <v>350</v>
      </c>
      <c r="D164" s="95" t="s">
        <v>6</v>
      </c>
      <c r="E164" s="75">
        <v>465918.35</v>
      </c>
      <c r="F164" s="11">
        <v>41451</v>
      </c>
      <c r="G164" s="39">
        <v>465918.35</v>
      </c>
      <c r="H164" s="72">
        <f t="shared" si="2"/>
        <v>0</v>
      </c>
    </row>
    <row r="165" spans="1:8" x14ac:dyDescent="0.25">
      <c r="A165" s="122">
        <v>41440</v>
      </c>
      <c r="B165" s="68" t="s">
        <v>360</v>
      </c>
      <c r="C165" s="38" t="s">
        <v>350</v>
      </c>
      <c r="D165" s="95" t="s">
        <v>6</v>
      </c>
      <c r="E165" s="75">
        <v>0</v>
      </c>
      <c r="F165" s="106" t="s">
        <v>361</v>
      </c>
      <c r="G165" s="39"/>
      <c r="H165" s="72">
        <f t="shared" si="2"/>
        <v>0</v>
      </c>
    </row>
    <row r="166" spans="1:8" x14ac:dyDescent="0.25">
      <c r="A166" s="122">
        <v>41444</v>
      </c>
      <c r="B166" s="68" t="s">
        <v>362</v>
      </c>
      <c r="C166" s="38" t="s">
        <v>350</v>
      </c>
      <c r="D166" s="95" t="s">
        <v>6</v>
      </c>
      <c r="E166" s="75">
        <v>0</v>
      </c>
      <c r="F166" s="106" t="s">
        <v>363</v>
      </c>
      <c r="G166" s="39"/>
      <c r="H166" s="72">
        <f t="shared" si="2"/>
        <v>0</v>
      </c>
    </row>
    <row r="167" spans="1:8" x14ac:dyDescent="0.25">
      <c r="A167" s="122">
        <v>41444</v>
      </c>
      <c r="B167" s="68" t="s">
        <v>364</v>
      </c>
      <c r="C167" s="38" t="s">
        <v>350</v>
      </c>
      <c r="D167" s="95" t="s">
        <v>6</v>
      </c>
      <c r="E167" s="75">
        <v>0</v>
      </c>
      <c r="F167" s="106" t="s">
        <v>365</v>
      </c>
      <c r="G167" s="39"/>
      <c r="H167" s="72">
        <f t="shared" si="2"/>
        <v>0</v>
      </c>
    </row>
    <row r="168" spans="1:8" x14ac:dyDescent="0.25">
      <c r="A168" s="122">
        <v>41446</v>
      </c>
      <c r="B168" s="68" t="s">
        <v>366</v>
      </c>
      <c r="C168" s="68" t="s">
        <v>350</v>
      </c>
      <c r="D168" s="12" t="s">
        <v>6</v>
      </c>
      <c r="E168" s="39">
        <v>498240.6</v>
      </c>
      <c r="F168" s="112">
        <v>41468</v>
      </c>
      <c r="G168" s="123">
        <v>498240.6</v>
      </c>
      <c r="H168" s="72">
        <f t="shared" si="2"/>
        <v>0</v>
      </c>
    </row>
    <row r="169" spans="1:8" x14ac:dyDescent="0.25">
      <c r="A169" s="122">
        <v>41446</v>
      </c>
      <c r="B169" s="68" t="s">
        <v>367</v>
      </c>
      <c r="C169" s="68" t="s">
        <v>350</v>
      </c>
      <c r="D169" s="12" t="s">
        <v>6</v>
      </c>
      <c r="E169" s="39">
        <v>0</v>
      </c>
      <c r="F169" s="106" t="s">
        <v>368</v>
      </c>
      <c r="G169" s="39"/>
      <c r="H169" s="72">
        <f t="shared" si="2"/>
        <v>0</v>
      </c>
    </row>
    <row r="170" spans="1:8" x14ac:dyDescent="0.25">
      <c r="A170" s="122">
        <v>41449</v>
      </c>
      <c r="B170" s="68" t="s">
        <v>369</v>
      </c>
      <c r="C170" s="68" t="s">
        <v>350</v>
      </c>
      <c r="D170" s="12" t="s">
        <v>6</v>
      </c>
      <c r="E170" s="39">
        <v>0</v>
      </c>
      <c r="F170" s="106" t="s">
        <v>370</v>
      </c>
      <c r="G170" s="39"/>
      <c r="H170" s="72">
        <f t="shared" si="2"/>
        <v>0</v>
      </c>
    </row>
    <row r="171" spans="1:8" x14ac:dyDescent="0.25">
      <c r="A171" s="122">
        <v>41449</v>
      </c>
      <c r="B171" s="68" t="s">
        <v>371</v>
      </c>
      <c r="C171" s="68" t="s">
        <v>350</v>
      </c>
      <c r="D171" s="12" t="s">
        <v>6</v>
      </c>
      <c r="E171" s="39">
        <v>34489.599999999999</v>
      </c>
      <c r="F171" s="212">
        <v>41486</v>
      </c>
      <c r="G171" s="211">
        <v>34489.599999999999</v>
      </c>
      <c r="H171" s="72">
        <f t="shared" si="2"/>
        <v>0</v>
      </c>
    </row>
    <row r="172" spans="1:8" x14ac:dyDescent="0.25">
      <c r="A172" s="122">
        <v>41451</v>
      </c>
      <c r="B172" s="34" t="s">
        <v>372</v>
      </c>
      <c r="C172" s="34" t="s">
        <v>373</v>
      </c>
      <c r="D172" s="12" t="s">
        <v>6</v>
      </c>
      <c r="E172" s="39">
        <v>22000</v>
      </c>
      <c r="F172" s="212">
        <v>41486</v>
      </c>
      <c r="G172" s="211">
        <v>22000</v>
      </c>
      <c r="H172" s="72">
        <f t="shared" si="2"/>
        <v>0</v>
      </c>
    </row>
    <row r="173" spans="1:8" x14ac:dyDescent="0.25">
      <c r="A173" s="122">
        <v>41452</v>
      </c>
      <c r="B173" s="34" t="s">
        <v>374</v>
      </c>
      <c r="C173" s="34" t="s">
        <v>373</v>
      </c>
      <c r="D173" s="95" t="s">
        <v>6</v>
      </c>
      <c r="E173" s="75">
        <v>122592</v>
      </c>
      <c r="F173" s="212">
        <v>41460</v>
      </c>
      <c r="G173" s="211">
        <v>122592</v>
      </c>
      <c r="H173" s="72">
        <f t="shared" si="2"/>
        <v>0</v>
      </c>
    </row>
    <row r="174" spans="1:8" ht="23.25" x14ac:dyDescent="0.25">
      <c r="A174" s="122">
        <v>41452</v>
      </c>
      <c r="B174" s="34" t="s">
        <v>375</v>
      </c>
      <c r="C174" s="34" t="s">
        <v>373</v>
      </c>
      <c r="D174" s="95" t="s">
        <v>6</v>
      </c>
      <c r="E174" s="75">
        <v>130915</v>
      </c>
      <c r="F174" s="210" t="s">
        <v>514</v>
      </c>
      <c r="G174" s="211">
        <v>130915</v>
      </c>
      <c r="H174" s="72">
        <f t="shared" si="2"/>
        <v>0</v>
      </c>
    </row>
    <row r="175" spans="1:8" x14ac:dyDescent="0.25">
      <c r="A175" s="122">
        <v>41452</v>
      </c>
      <c r="B175" s="34" t="s">
        <v>376</v>
      </c>
      <c r="C175" s="34" t="s">
        <v>373</v>
      </c>
      <c r="D175" s="95" t="s">
        <v>6</v>
      </c>
      <c r="E175" s="75">
        <v>554090.54</v>
      </c>
      <c r="F175" s="112">
        <v>41468</v>
      </c>
      <c r="G175" s="109">
        <v>554090.54</v>
      </c>
      <c r="H175" s="72">
        <f t="shared" si="2"/>
        <v>0</v>
      </c>
    </row>
    <row r="176" spans="1:8" ht="23.25" x14ac:dyDescent="0.25">
      <c r="A176" s="122">
        <v>41453</v>
      </c>
      <c r="B176" s="34" t="s">
        <v>377</v>
      </c>
      <c r="C176" s="34" t="s">
        <v>373</v>
      </c>
      <c r="D176" s="12" t="s">
        <v>6</v>
      </c>
      <c r="E176" s="39">
        <v>264700</v>
      </c>
      <c r="F176" s="210" t="s">
        <v>438</v>
      </c>
      <c r="G176" s="211">
        <v>264700</v>
      </c>
      <c r="H176" s="72">
        <f t="shared" si="2"/>
        <v>0</v>
      </c>
    </row>
    <row r="177" spans="1:8" ht="23.25" x14ac:dyDescent="0.25">
      <c r="A177" s="122">
        <v>41455</v>
      </c>
      <c r="B177" s="34" t="s">
        <v>49</v>
      </c>
      <c r="C177" s="34" t="s">
        <v>373</v>
      </c>
      <c r="D177" s="12" t="s">
        <v>6</v>
      </c>
      <c r="E177" s="39">
        <v>402560</v>
      </c>
      <c r="F177" s="210" t="s">
        <v>439</v>
      </c>
      <c r="G177" s="211">
        <v>402560</v>
      </c>
      <c r="H177" s="72">
        <f t="shared" si="2"/>
        <v>0</v>
      </c>
    </row>
    <row r="178" spans="1:8" x14ac:dyDescent="0.25">
      <c r="A178" s="122">
        <v>41455</v>
      </c>
      <c r="B178" s="34" t="s">
        <v>378</v>
      </c>
      <c r="C178" s="34" t="s">
        <v>373</v>
      </c>
      <c r="D178" s="12" t="s">
        <v>6</v>
      </c>
      <c r="E178" s="39">
        <v>12521.5</v>
      </c>
      <c r="F178" s="11">
        <v>41455</v>
      </c>
      <c r="G178" s="39">
        <v>12521.5</v>
      </c>
      <c r="H178" s="72">
        <f t="shared" si="2"/>
        <v>0</v>
      </c>
    </row>
    <row r="179" spans="1:8" x14ac:dyDescent="0.25">
      <c r="A179" s="69">
        <v>41456</v>
      </c>
      <c r="B179" s="34" t="s">
        <v>379</v>
      </c>
      <c r="C179" s="29" t="s">
        <v>373</v>
      </c>
      <c r="D179" s="95" t="s">
        <v>6</v>
      </c>
      <c r="E179" s="75">
        <v>62606</v>
      </c>
      <c r="F179" s="112">
        <v>41586</v>
      </c>
      <c r="G179" s="109">
        <v>62606</v>
      </c>
      <c r="H179" s="72">
        <f t="shared" si="2"/>
        <v>0</v>
      </c>
    </row>
    <row r="180" spans="1:8" ht="15.75" x14ac:dyDescent="0.25">
      <c r="A180" s="69">
        <v>41457</v>
      </c>
      <c r="B180" s="65" t="s">
        <v>380</v>
      </c>
      <c r="C180" s="26" t="s">
        <v>373</v>
      </c>
      <c r="D180" s="95" t="s">
        <v>6</v>
      </c>
      <c r="E180" s="75">
        <v>275893</v>
      </c>
      <c r="F180" s="212" t="s">
        <v>435</v>
      </c>
      <c r="G180" s="211">
        <v>275893</v>
      </c>
      <c r="H180" s="72">
        <f t="shared" si="2"/>
        <v>0</v>
      </c>
    </row>
    <row r="181" spans="1:8" x14ac:dyDescent="0.25">
      <c r="A181" s="69">
        <v>41459</v>
      </c>
      <c r="B181" s="67" t="s">
        <v>309</v>
      </c>
      <c r="C181" s="67" t="s">
        <v>373</v>
      </c>
      <c r="D181" s="95" t="s">
        <v>6</v>
      </c>
      <c r="E181" s="75">
        <v>34003.74</v>
      </c>
      <c r="F181" s="212">
        <v>41486</v>
      </c>
      <c r="G181" s="211">
        <v>34067.4</v>
      </c>
      <c r="H181" s="72">
        <f t="shared" si="2"/>
        <v>-63.660000000003492</v>
      </c>
    </row>
    <row r="182" spans="1:8" x14ac:dyDescent="0.25">
      <c r="A182" s="69">
        <v>41459</v>
      </c>
      <c r="B182" s="67" t="s">
        <v>381</v>
      </c>
      <c r="C182" s="67" t="s">
        <v>373</v>
      </c>
      <c r="D182" s="12" t="s">
        <v>6</v>
      </c>
      <c r="E182" s="39">
        <v>584245</v>
      </c>
      <c r="F182" s="112">
        <v>41491</v>
      </c>
      <c r="G182" s="109">
        <v>584245</v>
      </c>
      <c r="H182" s="72">
        <f t="shared" si="2"/>
        <v>0</v>
      </c>
    </row>
    <row r="183" spans="1:8" x14ac:dyDescent="0.25">
      <c r="A183" s="69">
        <v>41463</v>
      </c>
      <c r="B183" s="34" t="s">
        <v>382</v>
      </c>
      <c r="C183" s="29" t="s">
        <v>373</v>
      </c>
      <c r="D183" s="95" t="s">
        <v>6</v>
      </c>
      <c r="E183" s="75">
        <v>144701</v>
      </c>
      <c r="F183" s="212" t="s">
        <v>436</v>
      </c>
      <c r="G183" s="211">
        <v>144701</v>
      </c>
      <c r="H183" s="72">
        <f t="shared" si="2"/>
        <v>0</v>
      </c>
    </row>
    <row r="184" spans="1:8" ht="34.5" x14ac:dyDescent="0.25">
      <c r="A184" s="69">
        <v>41465</v>
      </c>
      <c r="B184" s="68" t="s">
        <v>383</v>
      </c>
      <c r="C184" s="38" t="s">
        <v>384</v>
      </c>
      <c r="D184" s="12" t="s">
        <v>6</v>
      </c>
      <c r="E184" s="39">
        <v>280000</v>
      </c>
      <c r="F184" s="210" t="s">
        <v>437</v>
      </c>
      <c r="G184" s="211">
        <v>280000</v>
      </c>
      <c r="H184" s="72">
        <f t="shared" si="2"/>
        <v>0</v>
      </c>
    </row>
    <row r="185" spans="1:8" x14ac:dyDescent="0.25">
      <c r="A185" s="69">
        <v>41466</v>
      </c>
      <c r="B185" s="68" t="s">
        <v>385</v>
      </c>
      <c r="C185" s="38" t="s">
        <v>384</v>
      </c>
      <c r="D185" s="12" t="s">
        <v>6</v>
      </c>
      <c r="E185" s="39">
        <v>612103.27</v>
      </c>
      <c r="F185" s="11">
        <v>41468</v>
      </c>
      <c r="G185" s="39">
        <v>612103.27</v>
      </c>
      <c r="H185" s="72">
        <f t="shared" si="2"/>
        <v>0</v>
      </c>
    </row>
    <row r="186" spans="1:8" x14ac:dyDescent="0.25">
      <c r="A186" s="69">
        <v>41473</v>
      </c>
      <c r="B186" s="68" t="s">
        <v>386</v>
      </c>
      <c r="C186" s="38" t="s">
        <v>384</v>
      </c>
      <c r="D186" s="8" t="s">
        <v>6</v>
      </c>
      <c r="E186" s="75">
        <v>612263</v>
      </c>
      <c r="F186" s="107">
        <v>41619</v>
      </c>
      <c r="G186" s="108">
        <v>612263</v>
      </c>
      <c r="H186" s="72">
        <f t="shared" si="2"/>
        <v>0</v>
      </c>
    </row>
    <row r="187" spans="1:8" x14ac:dyDescent="0.25">
      <c r="A187" s="69">
        <v>41477</v>
      </c>
      <c r="B187" s="66" t="s">
        <v>387</v>
      </c>
      <c r="C187" s="66" t="s">
        <v>388</v>
      </c>
      <c r="D187" s="12" t="s">
        <v>6</v>
      </c>
      <c r="E187" s="39">
        <v>126588</v>
      </c>
      <c r="F187" s="212">
        <v>41468</v>
      </c>
      <c r="G187" s="211">
        <v>126588</v>
      </c>
      <c r="H187" s="72">
        <f t="shared" si="2"/>
        <v>0</v>
      </c>
    </row>
    <row r="188" spans="1:8" x14ac:dyDescent="0.25">
      <c r="A188" s="69">
        <v>41480</v>
      </c>
      <c r="B188" s="66" t="s">
        <v>389</v>
      </c>
      <c r="C188" s="66" t="s">
        <v>388</v>
      </c>
      <c r="D188" s="12" t="s">
        <v>6</v>
      </c>
      <c r="E188" s="39">
        <v>558162.4</v>
      </c>
      <c r="F188" s="107">
        <v>41619</v>
      </c>
      <c r="G188" s="108">
        <v>558162.4</v>
      </c>
      <c r="H188" s="72">
        <f t="shared" si="2"/>
        <v>0</v>
      </c>
    </row>
    <row r="189" spans="1:8" ht="34.5" x14ac:dyDescent="0.25">
      <c r="A189" s="69">
        <v>41486</v>
      </c>
      <c r="B189" s="34" t="s">
        <v>390</v>
      </c>
      <c r="C189" s="34" t="s">
        <v>388</v>
      </c>
      <c r="D189" s="8" t="s">
        <v>6</v>
      </c>
      <c r="E189" s="75">
        <v>45990</v>
      </c>
      <c r="F189" s="213" t="s">
        <v>434</v>
      </c>
      <c r="G189" s="211">
        <v>45990</v>
      </c>
      <c r="H189" s="70">
        <f t="shared" si="2"/>
        <v>0</v>
      </c>
    </row>
    <row r="190" spans="1:8" x14ac:dyDescent="0.25">
      <c r="A190" s="69">
        <v>41486</v>
      </c>
      <c r="B190" s="34" t="s">
        <v>391</v>
      </c>
      <c r="C190" s="34" t="s">
        <v>388</v>
      </c>
      <c r="D190" s="8" t="s">
        <v>6</v>
      </c>
      <c r="E190" s="75">
        <v>3550</v>
      </c>
      <c r="F190" s="112">
        <v>41586</v>
      </c>
      <c r="G190" s="109">
        <v>3550</v>
      </c>
      <c r="H190" s="70">
        <f t="shared" si="2"/>
        <v>0</v>
      </c>
    </row>
    <row r="191" spans="1:8" ht="15.75" x14ac:dyDescent="0.25">
      <c r="A191" s="69">
        <v>41487</v>
      </c>
      <c r="B191" s="65" t="s">
        <v>392</v>
      </c>
      <c r="C191" s="26" t="s">
        <v>388</v>
      </c>
      <c r="D191" s="8" t="s">
        <v>6</v>
      </c>
      <c r="E191" s="75">
        <v>543308.30000000005</v>
      </c>
      <c r="F191" s="107">
        <v>41619</v>
      </c>
      <c r="G191" s="108">
        <v>543308.30000000005</v>
      </c>
      <c r="H191" s="70">
        <f t="shared" si="2"/>
        <v>0</v>
      </c>
    </row>
    <row r="192" spans="1:8" x14ac:dyDescent="0.25">
      <c r="A192" s="69">
        <v>41494</v>
      </c>
      <c r="B192" s="68" t="s">
        <v>318</v>
      </c>
      <c r="C192" s="38" t="s">
        <v>393</v>
      </c>
      <c r="D192" s="8" t="s">
        <v>6</v>
      </c>
      <c r="E192" s="75">
        <v>545637.06999999995</v>
      </c>
      <c r="F192" s="107">
        <v>41619</v>
      </c>
      <c r="G192" s="108">
        <v>545637.06999999995</v>
      </c>
      <c r="H192" s="70">
        <f t="shared" si="2"/>
        <v>0</v>
      </c>
    </row>
    <row r="193" spans="1:11" x14ac:dyDescent="0.25">
      <c r="A193" s="69">
        <v>41495</v>
      </c>
      <c r="B193" s="38" t="s">
        <v>394</v>
      </c>
      <c r="C193" s="38" t="s">
        <v>393</v>
      </c>
      <c r="D193" s="8" t="s">
        <v>6</v>
      </c>
      <c r="E193" s="39">
        <v>284</v>
      </c>
      <c r="F193" s="11">
        <v>41495</v>
      </c>
      <c r="G193" s="39">
        <v>284</v>
      </c>
      <c r="H193" s="70">
        <f t="shared" si="2"/>
        <v>0</v>
      </c>
    </row>
    <row r="194" spans="1:11" x14ac:dyDescent="0.25">
      <c r="A194" s="69">
        <v>41495</v>
      </c>
      <c r="B194" s="38" t="s">
        <v>395</v>
      </c>
      <c r="C194" s="38" t="s">
        <v>393</v>
      </c>
      <c r="D194" s="8" t="s">
        <v>6</v>
      </c>
      <c r="E194" s="39">
        <v>10500</v>
      </c>
      <c r="F194" s="112">
        <v>41586</v>
      </c>
      <c r="G194" s="109">
        <v>10500</v>
      </c>
      <c r="H194" s="70">
        <f t="shared" si="2"/>
        <v>0</v>
      </c>
    </row>
    <row r="195" spans="1:11" x14ac:dyDescent="0.25">
      <c r="A195" s="69">
        <v>41496</v>
      </c>
      <c r="B195" s="68" t="s">
        <v>396</v>
      </c>
      <c r="C195" s="38" t="s">
        <v>393</v>
      </c>
      <c r="D195" s="8" t="s">
        <v>6</v>
      </c>
      <c r="E195" s="75">
        <v>262864</v>
      </c>
      <c r="F195" s="214" t="s">
        <v>397</v>
      </c>
      <c r="G195" s="215"/>
      <c r="H195" s="70">
        <f t="shared" si="2"/>
        <v>262864</v>
      </c>
    </row>
    <row r="196" spans="1:11" x14ac:dyDescent="0.25">
      <c r="A196" s="69">
        <v>41502</v>
      </c>
      <c r="B196" s="68" t="s">
        <v>398</v>
      </c>
      <c r="C196" s="38" t="s">
        <v>393</v>
      </c>
      <c r="D196" s="8" t="s">
        <v>6</v>
      </c>
      <c r="E196" s="30">
        <v>564158.54</v>
      </c>
      <c r="F196" s="126">
        <v>41619</v>
      </c>
      <c r="G196" s="127">
        <v>564158.54</v>
      </c>
      <c r="H196" s="70">
        <f t="shared" ref="H196:H228" si="3">E196-G196</f>
        <v>0</v>
      </c>
    </row>
    <row r="197" spans="1:11" x14ac:dyDescent="0.25">
      <c r="A197" s="69">
        <v>41508</v>
      </c>
      <c r="B197" s="34" t="s">
        <v>399</v>
      </c>
      <c r="C197" s="34" t="s">
        <v>400</v>
      </c>
      <c r="D197" s="128" t="s">
        <v>6</v>
      </c>
      <c r="E197" s="27">
        <v>568293.43999999994</v>
      </c>
      <c r="F197" s="126">
        <v>41619</v>
      </c>
      <c r="G197" s="127">
        <v>568293.43999999994</v>
      </c>
      <c r="H197" s="70">
        <f t="shared" si="3"/>
        <v>0</v>
      </c>
    </row>
    <row r="198" spans="1:11" x14ac:dyDescent="0.25">
      <c r="A198" s="69">
        <v>41510</v>
      </c>
      <c r="B198" s="34" t="s">
        <v>158</v>
      </c>
      <c r="C198" s="34" t="s">
        <v>400</v>
      </c>
      <c r="D198" s="128" t="s">
        <v>6</v>
      </c>
      <c r="E198" s="27">
        <v>14200</v>
      </c>
      <c r="F198" s="216">
        <v>41586</v>
      </c>
      <c r="G198" s="217">
        <v>14200</v>
      </c>
      <c r="H198" s="70">
        <f t="shared" si="3"/>
        <v>0</v>
      </c>
    </row>
    <row r="199" spans="1:11" x14ac:dyDescent="0.25">
      <c r="A199" s="69">
        <v>41515</v>
      </c>
      <c r="B199" s="34" t="s">
        <v>91</v>
      </c>
      <c r="C199" s="34" t="s">
        <v>400</v>
      </c>
      <c r="D199" s="128" t="s">
        <v>6</v>
      </c>
      <c r="E199" s="27">
        <v>616231.47</v>
      </c>
      <c r="F199" s="126">
        <v>41619</v>
      </c>
      <c r="G199" s="127">
        <v>616231.47</v>
      </c>
      <c r="H199" s="70">
        <f t="shared" si="3"/>
        <v>0</v>
      </c>
    </row>
    <row r="200" spans="1:11" ht="15.75" x14ac:dyDescent="0.25">
      <c r="A200" s="122">
        <v>41519</v>
      </c>
      <c r="B200" s="65" t="s">
        <v>401</v>
      </c>
      <c r="C200" s="26" t="s">
        <v>400</v>
      </c>
      <c r="D200" s="128" t="s">
        <v>6</v>
      </c>
      <c r="E200" s="27">
        <v>7150</v>
      </c>
      <c r="F200" s="216">
        <v>41586</v>
      </c>
      <c r="G200" s="217">
        <v>7150</v>
      </c>
      <c r="H200" s="70">
        <f t="shared" si="3"/>
        <v>0</v>
      </c>
    </row>
    <row r="201" spans="1:11" ht="34.5" x14ac:dyDescent="0.25">
      <c r="A201" s="122">
        <v>41523</v>
      </c>
      <c r="B201" s="68" t="s">
        <v>80</v>
      </c>
      <c r="C201" s="38" t="s">
        <v>402</v>
      </c>
      <c r="D201" s="128" t="s">
        <v>6</v>
      </c>
      <c r="E201" s="27">
        <v>584232.81999999995</v>
      </c>
      <c r="F201" s="218" t="s">
        <v>440</v>
      </c>
      <c r="G201" s="137">
        <v>584232.81999999995</v>
      </c>
      <c r="H201" s="70">
        <f t="shared" si="3"/>
        <v>0</v>
      </c>
    </row>
    <row r="202" spans="1:11" ht="34.5" x14ac:dyDescent="0.25">
      <c r="A202" s="122">
        <v>41529</v>
      </c>
      <c r="B202" s="68" t="s">
        <v>403</v>
      </c>
      <c r="C202" s="38" t="s">
        <v>402</v>
      </c>
      <c r="D202" s="128" t="s">
        <v>6</v>
      </c>
      <c r="E202" s="27">
        <v>593448.5</v>
      </c>
      <c r="F202" s="218" t="s">
        <v>441</v>
      </c>
      <c r="G202" s="137">
        <v>593448.5</v>
      </c>
      <c r="H202" s="70">
        <f t="shared" si="3"/>
        <v>0</v>
      </c>
    </row>
    <row r="203" spans="1:11" ht="34.5" x14ac:dyDescent="0.25">
      <c r="A203" s="122">
        <v>41531</v>
      </c>
      <c r="B203" s="68" t="s">
        <v>96</v>
      </c>
      <c r="C203" s="38" t="s">
        <v>402</v>
      </c>
      <c r="D203" s="128" t="s">
        <v>6</v>
      </c>
      <c r="E203" s="27">
        <v>125792.5</v>
      </c>
      <c r="F203" s="219" t="s">
        <v>451</v>
      </c>
      <c r="G203" s="217">
        <v>125792.5</v>
      </c>
      <c r="H203" s="70">
        <f t="shared" si="3"/>
        <v>0</v>
      </c>
      <c r="I203" s="4"/>
      <c r="J203" s="4"/>
      <c r="K203" s="4"/>
    </row>
    <row r="204" spans="1:11" ht="34.5" x14ac:dyDescent="0.25">
      <c r="A204" s="122">
        <v>41536</v>
      </c>
      <c r="B204" s="34" t="s">
        <v>404</v>
      </c>
      <c r="C204" s="29" t="s">
        <v>405</v>
      </c>
      <c r="D204" s="128" t="s">
        <v>6</v>
      </c>
      <c r="E204" s="27">
        <v>567252.1</v>
      </c>
      <c r="F204" s="218" t="s">
        <v>479</v>
      </c>
      <c r="G204" s="137">
        <f>353710.4+119500+19000+75041.7</f>
        <v>567252.1</v>
      </c>
      <c r="H204" s="70">
        <f t="shared" si="3"/>
        <v>0</v>
      </c>
      <c r="I204" s="4"/>
      <c r="J204" s="4"/>
      <c r="K204" s="4"/>
    </row>
    <row r="205" spans="1:11" x14ac:dyDescent="0.25">
      <c r="A205" s="122">
        <v>41537</v>
      </c>
      <c r="B205" s="34" t="s">
        <v>406</v>
      </c>
      <c r="C205" s="34" t="s">
        <v>405</v>
      </c>
      <c r="D205" s="128" t="s">
        <v>6</v>
      </c>
      <c r="E205" s="27">
        <v>6875</v>
      </c>
      <c r="F205" s="216">
        <v>41586</v>
      </c>
      <c r="G205" s="217">
        <v>6875</v>
      </c>
      <c r="H205" s="70">
        <f t="shared" si="3"/>
        <v>0</v>
      </c>
    </row>
    <row r="206" spans="1:11" ht="45.75" x14ac:dyDescent="0.25">
      <c r="A206" s="122">
        <v>41543</v>
      </c>
      <c r="B206" s="34" t="s">
        <v>407</v>
      </c>
      <c r="C206" s="34" t="s">
        <v>405</v>
      </c>
      <c r="D206" s="128" t="s">
        <v>6</v>
      </c>
      <c r="E206" s="27">
        <v>562583.17000000004</v>
      </c>
      <c r="F206" s="218" t="s">
        <v>442</v>
      </c>
      <c r="G206" s="137">
        <f>140543+200000+97040.17+125000</f>
        <v>562583.16999999993</v>
      </c>
      <c r="H206" s="70">
        <f t="shared" si="3"/>
        <v>0</v>
      </c>
    </row>
    <row r="207" spans="1:11" x14ac:dyDescent="0.25">
      <c r="A207" s="122">
        <v>41545</v>
      </c>
      <c r="B207" s="34" t="s">
        <v>408</v>
      </c>
      <c r="C207" s="34" t="s">
        <v>405</v>
      </c>
      <c r="D207" s="128" t="s">
        <v>6</v>
      </c>
      <c r="E207" s="27">
        <v>3549</v>
      </c>
      <c r="F207" s="7">
        <v>41545</v>
      </c>
      <c r="G207" s="30">
        <v>3549</v>
      </c>
      <c r="H207" s="70">
        <f t="shared" si="3"/>
        <v>0</v>
      </c>
    </row>
    <row r="208" spans="1:11" ht="34.5" x14ac:dyDescent="0.25">
      <c r="A208" s="69">
        <v>41550</v>
      </c>
      <c r="B208" s="66" t="s">
        <v>359</v>
      </c>
      <c r="C208" s="67" t="s">
        <v>409</v>
      </c>
      <c r="D208" s="128" t="s">
        <v>6</v>
      </c>
      <c r="E208" s="27">
        <v>582039.34</v>
      </c>
      <c r="F208" s="218" t="s">
        <v>443</v>
      </c>
      <c r="G208" s="137">
        <f>122160+236200+176300+47379.34</f>
        <v>582039.34</v>
      </c>
      <c r="H208" s="70">
        <f t="shared" si="3"/>
        <v>0</v>
      </c>
    </row>
    <row r="209" spans="1:12" ht="34.5" x14ac:dyDescent="0.25">
      <c r="A209" s="69">
        <v>41558</v>
      </c>
      <c r="B209" s="34" t="s">
        <v>275</v>
      </c>
      <c r="C209" s="29" t="s">
        <v>409</v>
      </c>
      <c r="D209" s="128" t="s">
        <v>6</v>
      </c>
      <c r="E209" s="27">
        <v>583118.82999999996</v>
      </c>
      <c r="F209" s="218" t="s">
        <v>444</v>
      </c>
      <c r="G209" s="137">
        <f>300000+7670.66+113390+162058.17</f>
        <v>583118.82999999996</v>
      </c>
      <c r="H209" s="70">
        <f t="shared" si="3"/>
        <v>0</v>
      </c>
    </row>
    <row r="210" spans="1:12" x14ac:dyDescent="0.25">
      <c r="A210" s="69">
        <v>41558</v>
      </c>
      <c r="B210" s="34" t="s">
        <v>410</v>
      </c>
      <c r="C210" s="29" t="s">
        <v>409</v>
      </c>
      <c r="D210" s="128" t="s">
        <v>6</v>
      </c>
      <c r="E210" s="27">
        <v>73376.320000000007</v>
      </c>
      <c r="F210" s="136">
        <v>41684</v>
      </c>
      <c r="G210" s="137">
        <v>73376.320000000007</v>
      </c>
      <c r="H210" s="70">
        <f t="shared" si="3"/>
        <v>0</v>
      </c>
    </row>
    <row r="211" spans="1:12" ht="34.5" x14ac:dyDescent="0.25">
      <c r="A211" s="69">
        <v>41564</v>
      </c>
      <c r="B211" s="68" t="s">
        <v>307</v>
      </c>
      <c r="C211" s="38" t="s">
        <v>411</v>
      </c>
      <c r="D211" s="128" t="s">
        <v>6</v>
      </c>
      <c r="E211" s="27">
        <v>566557.30000000005</v>
      </c>
      <c r="F211" s="218" t="s">
        <v>445</v>
      </c>
      <c r="G211" s="137">
        <f>352830+48150+156951.86+8625.44</f>
        <v>566557.29999999993</v>
      </c>
      <c r="H211" s="70">
        <f t="shared" si="3"/>
        <v>0</v>
      </c>
    </row>
    <row r="212" spans="1:12" x14ac:dyDescent="0.25">
      <c r="A212" s="69">
        <v>41569</v>
      </c>
      <c r="B212" s="68" t="s">
        <v>412</v>
      </c>
      <c r="C212" s="68" t="s">
        <v>411</v>
      </c>
      <c r="D212" s="128" t="s">
        <v>6</v>
      </c>
      <c r="E212" s="27">
        <v>9575</v>
      </c>
      <c r="F212" s="7">
        <v>41576</v>
      </c>
      <c r="G212" s="30">
        <v>9575</v>
      </c>
      <c r="H212" s="70">
        <f t="shared" si="3"/>
        <v>0</v>
      </c>
    </row>
    <row r="213" spans="1:12" ht="34.5" x14ac:dyDescent="0.25">
      <c r="A213" s="69">
        <v>41571</v>
      </c>
      <c r="B213" s="68" t="s">
        <v>413</v>
      </c>
      <c r="C213" s="68" t="s">
        <v>411</v>
      </c>
      <c r="D213" s="128" t="s">
        <v>6</v>
      </c>
      <c r="E213" s="27">
        <v>558111.35</v>
      </c>
      <c r="F213" s="218" t="s">
        <v>446</v>
      </c>
      <c r="G213" s="137">
        <f>200000+150000+208111.35</f>
        <v>558111.35</v>
      </c>
      <c r="H213" s="70">
        <f t="shared" si="3"/>
        <v>0</v>
      </c>
    </row>
    <row r="214" spans="1:12" ht="34.5" x14ac:dyDescent="0.25">
      <c r="A214" s="69">
        <v>41578</v>
      </c>
      <c r="B214" s="34" t="s">
        <v>156</v>
      </c>
      <c r="C214" s="34" t="s">
        <v>414</v>
      </c>
      <c r="D214" s="128" t="s">
        <v>6</v>
      </c>
      <c r="E214" s="27">
        <v>596239.5</v>
      </c>
      <c r="F214" s="218" t="s">
        <v>447</v>
      </c>
      <c r="G214" s="137">
        <f>367514.55+124228.66+104496.29</f>
        <v>596239.5</v>
      </c>
      <c r="H214" s="70">
        <f t="shared" si="3"/>
        <v>0</v>
      </c>
    </row>
    <row r="215" spans="1:12" x14ac:dyDescent="0.25">
      <c r="A215" s="69">
        <v>41584</v>
      </c>
      <c r="B215" s="34" t="s">
        <v>415</v>
      </c>
      <c r="C215" s="29" t="s">
        <v>414</v>
      </c>
      <c r="D215" s="128" t="s">
        <v>6</v>
      </c>
      <c r="E215" s="27">
        <v>272397</v>
      </c>
      <c r="F215" s="7">
        <v>41584</v>
      </c>
      <c r="G215" s="30">
        <v>272397</v>
      </c>
      <c r="H215" s="70">
        <f t="shared" si="3"/>
        <v>0</v>
      </c>
    </row>
    <row r="216" spans="1:12" ht="34.5" x14ac:dyDescent="0.25">
      <c r="A216" s="69">
        <v>41585</v>
      </c>
      <c r="B216" s="34" t="s">
        <v>251</v>
      </c>
      <c r="C216" s="29" t="s">
        <v>414</v>
      </c>
      <c r="D216" s="128" t="s">
        <v>6</v>
      </c>
      <c r="E216" s="27">
        <v>617729.15</v>
      </c>
      <c r="F216" s="219" t="s">
        <v>473</v>
      </c>
      <c r="G216" s="217">
        <v>617729.15</v>
      </c>
      <c r="H216" s="70">
        <f t="shared" si="3"/>
        <v>0</v>
      </c>
    </row>
    <row r="217" spans="1:12" ht="34.5" x14ac:dyDescent="0.25">
      <c r="A217" s="69">
        <v>41592</v>
      </c>
      <c r="B217" s="68" t="s">
        <v>416</v>
      </c>
      <c r="C217" s="38" t="s">
        <v>417</v>
      </c>
      <c r="D217" s="128" t="s">
        <v>6</v>
      </c>
      <c r="E217" s="27">
        <v>619485.44999999995</v>
      </c>
      <c r="F217" s="219" t="s">
        <v>452</v>
      </c>
      <c r="G217" s="217">
        <v>619485.44999999995</v>
      </c>
      <c r="H217" s="70">
        <f t="shared" si="3"/>
        <v>0</v>
      </c>
    </row>
    <row r="218" spans="1:12" x14ac:dyDescent="0.25">
      <c r="A218" s="69">
        <v>41593</v>
      </c>
      <c r="B218" s="68" t="s">
        <v>418</v>
      </c>
      <c r="C218" s="38" t="s">
        <v>417</v>
      </c>
      <c r="D218" s="128" t="s">
        <v>6</v>
      </c>
      <c r="E218" s="27">
        <v>287782.44</v>
      </c>
      <c r="F218" s="138">
        <v>41684</v>
      </c>
      <c r="G218" s="78">
        <v>287782.44</v>
      </c>
      <c r="H218" s="94">
        <f t="shared" si="3"/>
        <v>0</v>
      </c>
    </row>
    <row r="219" spans="1:12" ht="51.75" customHeight="1" x14ac:dyDescent="0.25">
      <c r="A219" s="69">
        <v>41601</v>
      </c>
      <c r="B219" s="68" t="s">
        <v>419</v>
      </c>
      <c r="C219" s="68" t="s">
        <v>417</v>
      </c>
      <c r="D219" s="128" t="s">
        <v>6</v>
      </c>
      <c r="E219" s="27">
        <v>572367.5</v>
      </c>
      <c r="F219" s="219" t="s">
        <v>453</v>
      </c>
      <c r="G219" s="217">
        <v>572367.5</v>
      </c>
      <c r="H219" s="70">
        <f t="shared" si="3"/>
        <v>0</v>
      </c>
      <c r="K219" s="93"/>
      <c r="L219" s="93"/>
    </row>
    <row r="220" spans="1:12" ht="34.5" x14ac:dyDescent="0.25">
      <c r="A220" s="69">
        <v>41607</v>
      </c>
      <c r="B220" s="34" t="s">
        <v>420</v>
      </c>
      <c r="C220" s="34" t="s">
        <v>421</v>
      </c>
      <c r="D220" s="128" t="s">
        <v>6</v>
      </c>
      <c r="E220" s="27">
        <v>564029.44999999995</v>
      </c>
      <c r="F220" s="219" t="s">
        <v>474</v>
      </c>
      <c r="G220" s="217">
        <f>28444.41+293150+242435.04</f>
        <v>564029.44999999995</v>
      </c>
      <c r="H220" s="70">
        <f t="shared" si="3"/>
        <v>0</v>
      </c>
      <c r="K220" s="93"/>
      <c r="L220" s="93"/>
    </row>
    <row r="221" spans="1:12" x14ac:dyDescent="0.25">
      <c r="A221" s="69">
        <v>41613</v>
      </c>
      <c r="B221" s="34" t="s">
        <v>422</v>
      </c>
      <c r="C221" s="29" t="s">
        <v>421</v>
      </c>
      <c r="D221" s="95" t="s">
        <v>6</v>
      </c>
      <c r="E221" s="75">
        <v>17352.75</v>
      </c>
      <c r="F221" s="11">
        <v>41684</v>
      </c>
      <c r="G221" s="39">
        <v>17352.75</v>
      </c>
      <c r="H221" s="70">
        <f t="shared" si="3"/>
        <v>0</v>
      </c>
      <c r="K221" s="93"/>
      <c r="L221" s="93"/>
    </row>
    <row r="222" spans="1:12" ht="34.5" x14ac:dyDescent="0.25">
      <c r="A222" s="69">
        <v>41614</v>
      </c>
      <c r="B222" s="34" t="s">
        <v>423</v>
      </c>
      <c r="C222" s="29" t="s">
        <v>421</v>
      </c>
      <c r="D222" s="95" t="s">
        <v>6</v>
      </c>
      <c r="E222" s="75">
        <v>563983.5</v>
      </c>
      <c r="F222" s="220" t="s">
        <v>475</v>
      </c>
      <c r="G222" s="109">
        <v>563983.5</v>
      </c>
      <c r="H222" s="70">
        <f t="shared" si="3"/>
        <v>0</v>
      </c>
      <c r="K222" s="93"/>
      <c r="L222" s="93"/>
    </row>
    <row r="223" spans="1:12" x14ac:dyDescent="0.25">
      <c r="A223" s="69">
        <v>41615</v>
      </c>
      <c r="B223" s="68" t="s">
        <v>424</v>
      </c>
      <c r="C223" s="38" t="s">
        <v>425</v>
      </c>
      <c r="D223" s="95" t="s">
        <v>6</v>
      </c>
      <c r="E223" s="75">
        <v>157622.85999999999</v>
      </c>
      <c r="F223" s="140">
        <v>41684</v>
      </c>
      <c r="G223" s="141">
        <v>157622.85999999999</v>
      </c>
      <c r="H223" s="72">
        <f t="shared" si="3"/>
        <v>0</v>
      </c>
      <c r="K223" s="93"/>
      <c r="L223" s="93"/>
    </row>
    <row r="224" spans="1:12" ht="45.75" x14ac:dyDescent="0.25">
      <c r="A224" s="69">
        <v>41621</v>
      </c>
      <c r="B224" s="68" t="s">
        <v>426</v>
      </c>
      <c r="C224" s="38" t="s">
        <v>425</v>
      </c>
      <c r="D224" s="95" t="s">
        <v>6</v>
      </c>
      <c r="E224" s="75">
        <v>583573.18999999994</v>
      </c>
      <c r="F224" s="220" t="s">
        <v>476</v>
      </c>
      <c r="G224" s="109">
        <f>59481.46+117500+262400+144191.73</f>
        <v>583573.18999999994</v>
      </c>
      <c r="H224" s="72">
        <f t="shared" si="3"/>
        <v>0</v>
      </c>
      <c r="K224" s="93"/>
      <c r="L224" s="93"/>
    </row>
    <row r="225" spans="1:12" x14ac:dyDescent="0.25">
      <c r="A225" s="69">
        <v>41626</v>
      </c>
      <c r="B225" s="68" t="s">
        <v>254</v>
      </c>
      <c r="C225" s="38" t="s">
        <v>425</v>
      </c>
      <c r="D225" s="95" t="s">
        <v>6</v>
      </c>
      <c r="E225" s="75">
        <v>4500</v>
      </c>
      <c r="F225" s="140">
        <v>41684</v>
      </c>
      <c r="G225" s="141">
        <v>4500</v>
      </c>
      <c r="H225" s="72">
        <f t="shared" si="3"/>
        <v>0</v>
      </c>
      <c r="K225" s="93"/>
      <c r="L225" s="93"/>
    </row>
    <row r="226" spans="1:12" ht="34.5" x14ac:dyDescent="0.25">
      <c r="A226" s="69">
        <v>41628</v>
      </c>
      <c r="B226" s="34" t="s">
        <v>427</v>
      </c>
      <c r="C226" s="34" t="s">
        <v>428</v>
      </c>
      <c r="D226" s="95" t="s">
        <v>6</v>
      </c>
      <c r="E226" s="27">
        <v>601329.07999999996</v>
      </c>
      <c r="F226" s="220" t="s">
        <v>477</v>
      </c>
      <c r="G226" s="217">
        <f>232808.27+329598+34100+4822.81</f>
        <v>601329.08000000007</v>
      </c>
      <c r="H226" s="72">
        <f t="shared" si="3"/>
        <v>0</v>
      </c>
      <c r="K226" s="93"/>
      <c r="L226" s="93"/>
    </row>
    <row r="227" spans="1:12" ht="57" x14ac:dyDescent="0.25">
      <c r="A227" s="69">
        <v>41636</v>
      </c>
      <c r="B227" s="34" t="s">
        <v>429</v>
      </c>
      <c r="C227" s="34" t="s">
        <v>428</v>
      </c>
      <c r="D227" s="12" t="s">
        <v>6</v>
      </c>
      <c r="E227" s="39">
        <v>575054.86</v>
      </c>
      <c r="F227" s="220" t="s">
        <v>478</v>
      </c>
      <c r="G227" s="109">
        <f>13691.69+315210+44398.5+136882.5+64872.17</f>
        <v>575054.86</v>
      </c>
      <c r="H227" s="72">
        <f t="shared" si="3"/>
        <v>0</v>
      </c>
      <c r="J227" s="182"/>
      <c r="K227" s="93"/>
      <c r="L227" s="93"/>
    </row>
    <row r="228" spans="1:12" x14ac:dyDescent="0.25">
      <c r="A228" s="69">
        <v>41637</v>
      </c>
      <c r="B228" s="34" t="s">
        <v>430</v>
      </c>
      <c r="C228" s="34" t="s">
        <v>428</v>
      </c>
      <c r="D228" s="12" t="s">
        <v>6</v>
      </c>
      <c r="E228" s="39">
        <v>25042</v>
      </c>
      <c r="F228" s="11">
        <v>41637</v>
      </c>
      <c r="G228" s="39">
        <v>25042</v>
      </c>
      <c r="H228" s="72">
        <f t="shared" si="3"/>
        <v>0</v>
      </c>
      <c r="K228" s="93"/>
      <c r="L228" s="93"/>
    </row>
    <row r="229" spans="1:12" x14ac:dyDescent="0.25">
      <c r="F229" s="221"/>
      <c r="H229" s="4">
        <v>0</v>
      </c>
    </row>
    <row r="230" spans="1:12" ht="15.75" thickBot="1" x14ac:dyDescent="0.3">
      <c r="A230" s="145"/>
      <c r="B230" s="86"/>
      <c r="C230" s="86"/>
      <c r="D230" s="86"/>
      <c r="E230" s="86"/>
      <c r="F230" s="222"/>
      <c r="G230" s="223"/>
      <c r="H230" s="223">
        <v>0</v>
      </c>
    </row>
    <row r="231" spans="1:12" ht="16.5" thickTop="1" thickBot="1" x14ac:dyDescent="0.3">
      <c r="H231" s="4">
        <v>0</v>
      </c>
    </row>
    <row r="232" spans="1:12" ht="21.75" thickBot="1" x14ac:dyDescent="0.3">
      <c r="D232" s="83" t="s">
        <v>431</v>
      </c>
      <c r="E232" s="82">
        <f>SUM(E4:E231)</f>
        <v>23514138.859999999</v>
      </c>
      <c r="F232" s="224"/>
      <c r="G232" s="225">
        <f>SUM(G4:G231)</f>
        <v>23235241.520000003</v>
      </c>
      <c r="H232" s="226">
        <f>SUM(H4:H231)</f>
        <v>278897.33999999997</v>
      </c>
    </row>
    <row r="235" spans="1:12" ht="15.75" thickBot="1" x14ac:dyDescent="0.3"/>
    <row r="236" spans="1:12" ht="15" customHeight="1" x14ac:dyDescent="0.4">
      <c r="B236" s="266" t="s">
        <v>432</v>
      </c>
      <c r="C236" s="266"/>
      <c r="D236" s="266"/>
      <c r="E236" s="262">
        <f>E232-G232</f>
        <v>278897.33999999613</v>
      </c>
      <c r="F236" s="263"/>
      <c r="G236" s="227"/>
    </row>
    <row r="237" spans="1:12" ht="15" customHeight="1" thickBot="1" x14ac:dyDescent="0.45">
      <c r="B237" s="266"/>
      <c r="C237" s="266"/>
      <c r="D237" s="266"/>
      <c r="E237" s="264"/>
      <c r="F237" s="265"/>
      <c r="G237" s="227"/>
    </row>
  </sheetData>
  <mergeCells count="3">
    <mergeCell ref="C1:G1"/>
    <mergeCell ref="B236:D237"/>
    <mergeCell ref="E236:F237"/>
  </mergeCells>
  <pageMargins left="0.31496062992125984" right="0.11811023622047245" top="0.35433070866141736" bottom="0.35433070866141736" header="0.31496062992125984" footer="0.31496062992125984"/>
  <pageSetup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topLeftCell="A84" workbookViewId="0">
      <selection activeCell="F94" sqref="F94"/>
    </sheetView>
  </sheetViews>
  <sheetFormatPr baseColWidth="10" defaultRowHeight="15" x14ac:dyDescent="0.25"/>
  <cols>
    <col min="1" max="2" width="11.42578125" style="146"/>
    <col min="3" max="3" width="4.5703125" customWidth="1"/>
    <col min="4" max="4" width="11.140625" customWidth="1"/>
    <col min="5" max="5" width="13.7109375" bestFit="1" customWidth="1"/>
    <col min="6" max="6" width="26.42578125" style="4" customWidth="1"/>
    <col min="7" max="7" width="14.7109375" style="4" customWidth="1"/>
    <col min="8" max="8" width="19.7109375" style="4" customWidth="1"/>
  </cols>
  <sheetData>
    <row r="1" spans="1:9" ht="28.5" x14ac:dyDescent="0.45">
      <c r="A1" s="77"/>
      <c r="B1" s="259" t="s">
        <v>0</v>
      </c>
      <c r="C1" s="259"/>
      <c r="D1" s="259"/>
      <c r="E1" s="259"/>
      <c r="F1" s="259"/>
    </row>
    <row r="2" spans="1:9" ht="15" customHeight="1" thickBot="1" x14ac:dyDescent="0.5">
      <c r="A2" s="158"/>
      <c r="B2" s="2"/>
      <c r="C2" s="2"/>
      <c r="D2" s="2"/>
      <c r="E2" s="2"/>
      <c r="F2" s="3"/>
      <c r="I2" s="4"/>
    </row>
    <row r="3" spans="1:9" ht="26.25" customHeight="1" thickTop="1" thickBot="1" x14ac:dyDescent="0.3">
      <c r="A3" s="161" t="s">
        <v>1</v>
      </c>
      <c r="B3" s="162" t="s">
        <v>2</v>
      </c>
      <c r="C3" s="162"/>
      <c r="D3" s="162"/>
      <c r="E3" s="162" t="s">
        <v>3</v>
      </c>
      <c r="F3" s="163" t="s">
        <v>4</v>
      </c>
      <c r="G3" s="164" t="s">
        <v>454</v>
      </c>
      <c r="H3" s="162" t="s">
        <v>455</v>
      </c>
      <c r="I3" s="4"/>
    </row>
    <row r="4" spans="1:9" ht="15.75" thickTop="1" x14ac:dyDescent="0.25">
      <c r="A4" s="77"/>
      <c r="F4" s="221"/>
      <c r="G4" s="228">
        <v>0</v>
      </c>
    </row>
    <row r="5" spans="1:9" ht="45" customHeight="1" x14ac:dyDescent="0.25">
      <c r="A5" s="159">
        <v>41641</v>
      </c>
      <c r="B5" s="154">
        <v>141</v>
      </c>
      <c r="C5" s="8" t="s">
        <v>5</v>
      </c>
      <c r="D5" s="9" t="s">
        <v>6</v>
      </c>
      <c r="E5" s="27">
        <v>522223.62</v>
      </c>
      <c r="F5" s="220" t="s">
        <v>480</v>
      </c>
      <c r="G5" s="217">
        <f>190526.16+256215+62958.25+12524.21</f>
        <v>522223.62000000005</v>
      </c>
      <c r="H5" s="72">
        <f>E5-G5</f>
        <v>0</v>
      </c>
    </row>
    <row r="6" spans="1:9" x14ac:dyDescent="0.25">
      <c r="A6" s="53">
        <v>41642</v>
      </c>
      <c r="B6" s="155">
        <v>230</v>
      </c>
      <c r="C6" s="8" t="s">
        <v>5</v>
      </c>
      <c r="D6" s="13" t="s">
        <v>6</v>
      </c>
      <c r="E6" s="39">
        <v>31303</v>
      </c>
      <c r="F6" s="112">
        <v>41684</v>
      </c>
      <c r="G6" s="109">
        <v>31303</v>
      </c>
      <c r="H6" s="72">
        <f t="shared" ref="H6:H69" si="0">E6-G6</f>
        <v>0</v>
      </c>
    </row>
    <row r="7" spans="1:9" x14ac:dyDescent="0.25">
      <c r="A7" s="53">
        <v>41642</v>
      </c>
      <c r="B7" s="155">
        <v>231</v>
      </c>
      <c r="C7" s="8" t="s">
        <v>5</v>
      </c>
      <c r="D7" s="13" t="s">
        <v>6</v>
      </c>
      <c r="E7" s="39">
        <v>31303</v>
      </c>
      <c r="F7" s="112">
        <v>41684</v>
      </c>
      <c r="G7" s="109">
        <v>31303</v>
      </c>
      <c r="H7" s="72">
        <f t="shared" si="0"/>
        <v>0</v>
      </c>
    </row>
    <row r="8" spans="1:9" ht="23.25" x14ac:dyDescent="0.25">
      <c r="A8" s="53">
        <v>41642</v>
      </c>
      <c r="B8" s="155">
        <v>236</v>
      </c>
      <c r="C8" s="8" t="s">
        <v>5</v>
      </c>
      <c r="D8" s="13" t="s">
        <v>6</v>
      </c>
      <c r="E8" s="39">
        <v>298073</v>
      </c>
      <c r="F8" s="220" t="s">
        <v>481</v>
      </c>
      <c r="G8" s="109">
        <f>78832.65+165443.14+53797.21</f>
        <v>298073</v>
      </c>
      <c r="H8" s="72">
        <f t="shared" si="0"/>
        <v>0</v>
      </c>
    </row>
    <row r="9" spans="1:9" x14ac:dyDescent="0.25">
      <c r="A9" s="53">
        <v>41642</v>
      </c>
      <c r="B9" s="155">
        <v>238</v>
      </c>
      <c r="C9" s="8" t="s">
        <v>5</v>
      </c>
      <c r="D9" s="13" t="s">
        <v>6</v>
      </c>
      <c r="E9" s="39">
        <v>147128</v>
      </c>
      <c r="F9" s="112">
        <v>41684</v>
      </c>
      <c r="G9" s="109">
        <v>147128</v>
      </c>
      <c r="H9" s="72">
        <f t="shared" si="0"/>
        <v>0</v>
      </c>
    </row>
    <row r="10" spans="1:9" x14ac:dyDescent="0.25">
      <c r="A10" s="53">
        <v>41645</v>
      </c>
      <c r="B10" s="155">
        <v>457</v>
      </c>
      <c r="C10" s="12" t="s">
        <v>5</v>
      </c>
      <c r="D10" s="13" t="s">
        <v>6</v>
      </c>
      <c r="E10" s="39">
        <v>16094.5</v>
      </c>
      <c r="F10" s="11">
        <v>41646</v>
      </c>
      <c r="G10" s="39">
        <v>16094.5</v>
      </c>
      <c r="H10" s="72">
        <f t="shared" si="0"/>
        <v>0</v>
      </c>
    </row>
    <row r="11" spans="1:9" x14ac:dyDescent="0.25">
      <c r="A11" s="53">
        <v>41647</v>
      </c>
      <c r="B11" s="155">
        <v>649</v>
      </c>
      <c r="C11" s="12" t="s">
        <v>5</v>
      </c>
      <c r="D11" s="13" t="s">
        <v>6</v>
      </c>
      <c r="E11" s="39">
        <v>22075</v>
      </c>
      <c r="F11" s="112">
        <v>41684</v>
      </c>
      <c r="G11" s="109">
        <v>22075</v>
      </c>
      <c r="H11" s="72">
        <f t="shared" si="0"/>
        <v>0</v>
      </c>
    </row>
    <row r="12" spans="1:9" ht="23.25" x14ac:dyDescent="0.25">
      <c r="A12" s="53">
        <v>41649</v>
      </c>
      <c r="B12" s="155">
        <v>736</v>
      </c>
      <c r="C12" s="12" t="s">
        <v>5</v>
      </c>
      <c r="D12" s="13" t="s">
        <v>6</v>
      </c>
      <c r="E12" s="39">
        <v>486522.3</v>
      </c>
      <c r="F12" s="220" t="s">
        <v>482</v>
      </c>
      <c r="G12" s="109">
        <f>138186.79+342000+6335.51</f>
        <v>486522.30000000005</v>
      </c>
      <c r="H12" s="72">
        <f t="shared" si="0"/>
        <v>0</v>
      </c>
    </row>
    <row r="13" spans="1:9" x14ac:dyDescent="0.25">
      <c r="A13" s="53">
        <v>41650</v>
      </c>
      <c r="B13" s="155">
        <v>897</v>
      </c>
      <c r="C13" s="12" t="s">
        <v>5</v>
      </c>
      <c r="D13" s="13" t="s">
        <v>6</v>
      </c>
      <c r="E13" s="39">
        <v>31983.5</v>
      </c>
      <c r="F13" s="112">
        <v>41684</v>
      </c>
      <c r="G13" s="109">
        <v>31983.5</v>
      </c>
      <c r="H13" s="72">
        <f t="shared" si="0"/>
        <v>0</v>
      </c>
    </row>
    <row r="14" spans="1:9" ht="49.5" customHeight="1" x14ac:dyDescent="0.25">
      <c r="A14" s="53">
        <v>41655</v>
      </c>
      <c r="B14" s="155">
        <v>233</v>
      </c>
      <c r="C14" s="12" t="s">
        <v>7</v>
      </c>
      <c r="D14" s="13" t="s">
        <v>6</v>
      </c>
      <c r="E14" s="39">
        <v>497479.58</v>
      </c>
      <c r="F14" s="220" t="s">
        <v>513</v>
      </c>
      <c r="G14" s="109">
        <f>2664.49+56994.5+221500+120452.5+1833.01+94035.08</f>
        <v>497479.58</v>
      </c>
      <c r="H14" s="72">
        <f t="shared" si="0"/>
        <v>0</v>
      </c>
    </row>
    <row r="15" spans="1:9" x14ac:dyDescent="0.25">
      <c r="A15" s="53">
        <v>41655</v>
      </c>
      <c r="B15" s="155">
        <v>239</v>
      </c>
      <c r="C15" s="12" t="s">
        <v>7</v>
      </c>
      <c r="D15" s="13" t="s">
        <v>6</v>
      </c>
      <c r="E15" s="39">
        <v>31983.5</v>
      </c>
      <c r="F15" s="112">
        <v>41684</v>
      </c>
      <c r="G15" s="109">
        <v>31983.5</v>
      </c>
      <c r="H15" s="72">
        <f t="shared" si="0"/>
        <v>0</v>
      </c>
    </row>
    <row r="16" spans="1:9" x14ac:dyDescent="0.25">
      <c r="A16" s="53">
        <v>41662</v>
      </c>
      <c r="B16" s="155">
        <v>814</v>
      </c>
      <c r="C16" s="12" t="s">
        <v>7</v>
      </c>
      <c r="D16" s="13" t="s">
        <v>6</v>
      </c>
      <c r="E16" s="39">
        <v>31983.5</v>
      </c>
      <c r="F16" s="112">
        <v>41670</v>
      </c>
      <c r="G16" s="109">
        <v>31983.5</v>
      </c>
      <c r="H16" s="72">
        <f t="shared" si="0"/>
        <v>0</v>
      </c>
    </row>
    <row r="17" spans="1:8" ht="23.25" x14ac:dyDescent="0.25">
      <c r="A17" s="53">
        <v>41664</v>
      </c>
      <c r="B17" s="155">
        <v>998</v>
      </c>
      <c r="C17" s="12" t="s">
        <v>7</v>
      </c>
      <c r="D17" s="13" t="s">
        <v>6</v>
      </c>
      <c r="E17" s="39">
        <v>537507.4</v>
      </c>
      <c r="F17" s="220" t="s">
        <v>484</v>
      </c>
      <c r="G17" s="109">
        <f>189988.82+291750+55768.58</f>
        <v>537507.4</v>
      </c>
      <c r="H17" s="72">
        <f t="shared" si="0"/>
        <v>0</v>
      </c>
    </row>
    <row r="18" spans="1:8" ht="45.75" x14ac:dyDescent="0.25">
      <c r="A18" s="53">
        <v>41669</v>
      </c>
      <c r="B18" s="155">
        <v>337</v>
      </c>
      <c r="C18" s="12" t="s">
        <v>8</v>
      </c>
      <c r="D18" s="13" t="s">
        <v>6</v>
      </c>
      <c r="E18" s="39">
        <v>541203.85</v>
      </c>
      <c r="F18" s="220" t="s">
        <v>485</v>
      </c>
      <c r="G18" s="109">
        <f>136251.42+229990+1177.14+159400+14385.29</f>
        <v>541203.85000000009</v>
      </c>
      <c r="H18" s="72">
        <f t="shared" si="0"/>
        <v>0</v>
      </c>
    </row>
    <row r="19" spans="1:8" x14ac:dyDescent="0.25">
      <c r="A19" s="160">
        <v>41672</v>
      </c>
      <c r="B19" s="156">
        <v>578</v>
      </c>
      <c r="C19" s="19" t="s">
        <v>8</v>
      </c>
      <c r="D19" s="20" t="s">
        <v>6</v>
      </c>
      <c r="E19" s="237">
        <v>12793.4</v>
      </c>
      <c r="F19" s="238">
        <v>41687</v>
      </c>
      <c r="G19" s="239">
        <v>12793.4</v>
      </c>
      <c r="H19" s="72">
        <f t="shared" si="0"/>
        <v>0</v>
      </c>
    </row>
    <row r="20" spans="1:8" x14ac:dyDescent="0.25">
      <c r="A20" s="160">
        <v>41674</v>
      </c>
      <c r="B20" s="156">
        <v>792</v>
      </c>
      <c r="C20" s="19" t="s">
        <v>8</v>
      </c>
      <c r="D20" s="20" t="s">
        <v>6</v>
      </c>
      <c r="E20" s="237">
        <v>31984</v>
      </c>
      <c r="F20" s="238">
        <v>41687</v>
      </c>
      <c r="G20" s="239">
        <v>31984</v>
      </c>
      <c r="H20" s="72">
        <f t="shared" si="0"/>
        <v>0</v>
      </c>
    </row>
    <row r="21" spans="1:8" x14ac:dyDescent="0.25">
      <c r="A21" s="160">
        <v>41676</v>
      </c>
      <c r="B21" s="156">
        <v>891</v>
      </c>
      <c r="C21" s="19" t="s">
        <v>8</v>
      </c>
      <c r="D21" s="20" t="s">
        <v>6</v>
      </c>
      <c r="E21" s="237">
        <v>2505.5</v>
      </c>
      <c r="F21" s="240"/>
      <c r="G21" s="241"/>
      <c r="H21" s="72">
        <f t="shared" si="0"/>
        <v>2505.5</v>
      </c>
    </row>
    <row r="22" spans="1:8" ht="23.25" x14ac:dyDescent="0.25">
      <c r="A22" s="160">
        <v>41676</v>
      </c>
      <c r="B22" s="156">
        <v>907</v>
      </c>
      <c r="C22" s="19" t="s">
        <v>8</v>
      </c>
      <c r="D22" s="20" t="s">
        <v>6</v>
      </c>
      <c r="E22" s="237">
        <v>562862.22</v>
      </c>
      <c r="F22" s="242" t="s">
        <v>486</v>
      </c>
      <c r="G22" s="239">
        <f>265687.31+297174.91</f>
        <v>562862.22</v>
      </c>
      <c r="H22" s="72">
        <f t="shared" si="0"/>
        <v>0</v>
      </c>
    </row>
    <row r="23" spans="1:8" x14ac:dyDescent="0.25">
      <c r="A23" s="160">
        <v>41676</v>
      </c>
      <c r="B23" s="156">
        <v>912</v>
      </c>
      <c r="C23" s="19" t="s">
        <v>8</v>
      </c>
      <c r="D23" s="20" t="s">
        <v>6</v>
      </c>
      <c r="E23" s="237">
        <v>24430.5</v>
      </c>
      <c r="F23" s="240">
        <v>41677</v>
      </c>
      <c r="G23" s="241">
        <v>24430.5</v>
      </c>
      <c r="H23" s="72">
        <f t="shared" si="0"/>
        <v>0</v>
      </c>
    </row>
    <row r="24" spans="1:8" x14ac:dyDescent="0.25">
      <c r="A24" s="160">
        <v>41677</v>
      </c>
      <c r="B24" s="156">
        <v>989</v>
      </c>
      <c r="C24" s="19" t="s">
        <v>8</v>
      </c>
      <c r="D24" s="20" t="s">
        <v>6</v>
      </c>
      <c r="E24" s="237">
        <v>18912</v>
      </c>
      <c r="F24" s="240">
        <v>41677</v>
      </c>
      <c r="G24" s="241">
        <v>18912</v>
      </c>
      <c r="H24" s="72">
        <f t="shared" si="0"/>
        <v>0</v>
      </c>
    </row>
    <row r="25" spans="1:8" x14ac:dyDescent="0.25">
      <c r="A25" s="160">
        <v>41681</v>
      </c>
      <c r="B25" s="156">
        <v>306</v>
      </c>
      <c r="C25" s="19" t="s">
        <v>9</v>
      </c>
      <c r="D25" s="20" t="s">
        <v>6</v>
      </c>
      <c r="E25" s="237">
        <v>4400</v>
      </c>
      <c r="F25" s="240">
        <v>41682</v>
      </c>
      <c r="G25" s="241">
        <v>4400</v>
      </c>
      <c r="H25" s="72">
        <f t="shared" si="0"/>
        <v>0</v>
      </c>
    </row>
    <row r="26" spans="1:8" ht="45.75" x14ac:dyDescent="0.25">
      <c r="A26" s="160">
        <v>41684</v>
      </c>
      <c r="B26" s="156">
        <v>438</v>
      </c>
      <c r="C26" s="19" t="s">
        <v>9</v>
      </c>
      <c r="D26" s="20" t="s">
        <v>6</v>
      </c>
      <c r="E26" s="243">
        <v>567110.06000000006</v>
      </c>
      <c r="F26" s="242" t="s">
        <v>487</v>
      </c>
      <c r="G26" s="239">
        <f>105835.09+40821.02+173020.51+45220.58+26809.89+175402.97</f>
        <v>567110.06000000006</v>
      </c>
      <c r="H26" s="72">
        <f t="shared" si="0"/>
        <v>0</v>
      </c>
    </row>
    <row r="27" spans="1:8" x14ac:dyDescent="0.25">
      <c r="A27" s="160">
        <v>41685</v>
      </c>
      <c r="B27" s="156">
        <v>543</v>
      </c>
      <c r="C27" s="19" t="s">
        <v>9</v>
      </c>
      <c r="D27" s="20" t="s">
        <v>6</v>
      </c>
      <c r="E27" s="243">
        <v>50383.5</v>
      </c>
      <c r="F27" s="238">
        <v>41697</v>
      </c>
      <c r="G27" s="239">
        <v>50383.5</v>
      </c>
      <c r="H27" s="72">
        <f t="shared" si="0"/>
        <v>0</v>
      </c>
    </row>
    <row r="28" spans="1:8" x14ac:dyDescent="0.25">
      <c r="A28" s="160">
        <v>41685</v>
      </c>
      <c r="B28" s="156">
        <v>613</v>
      </c>
      <c r="C28" s="19" t="s">
        <v>9</v>
      </c>
      <c r="D28" s="20" t="s">
        <v>6</v>
      </c>
      <c r="E28" s="243">
        <v>14086.5</v>
      </c>
      <c r="F28" s="240">
        <v>41685</v>
      </c>
      <c r="G28" s="241">
        <v>14086.5</v>
      </c>
      <c r="H28" s="72">
        <f t="shared" si="0"/>
        <v>0</v>
      </c>
    </row>
    <row r="29" spans="1:8" x14ac:dyDescent="0.25">
      <c r="A29" s="160">
        <v>41687</v>
      </c>
      <c r="B29" s="156">
        <v>677</v>
      </c>
      <c r="C29" s="19" t="s">
        <v>9</v>
      </c>
      <c r="D29" s="20" t="s">
        <v>6</v>
      </c>
      <c r="E29" s="243">
        <v>13958</v>
      </c>
      <c r="F29" s="240">
        <v>41687</v>
      </c>
      <c r="G29" s="241">
        <v>13958</v>
      </c>
      <c r="H29" s="72">
        <f t="shared" si="0"/>
        <v>0</v>
      </c>
    </row>
    <row r="30" spans="1:8" x14ac:dyDescent="0.25">
      <c r="A30" s="160">
        <v>41688</v>
      </c>
      <c r="B30" s="156">
        <v>818</v>
      </c>
      <c r="C30" s="19" t="s">
        <v>9</v>
      </c>
      <c r="D30" s="20" t="s">
        <v>6</v>
      </c>
      <c r="E30" s="243">
        <v>9552</v>
      </c>
      <c r="F30" s="244">
        <v>41697</v>
      </c>
      <c r="G30" s="239">
        <v>9552</v>
      </c>
      <c r="H30" s="72">
        <f t="shared" si="0"/>
        <v>0</v>
      </c>
    </row>
    <row r="31" spans="1:8" x14ac:dyDescent="0.25">
      <c r="A31" s="160">
        <v>41690</v>
      </c>
      <c r="B31" s="156">
        <v>921</v>
      </c>
      <c r="C31" s="19" t="s">
        <v>9</v>
      </c>
      <c r="D31" s="20" t="s">
        <v>6</v>
      </c>
      <c r="E31" s="243">
        <v>35257.5</v>
      </c>
      <c r="F31" s="240">
        <v>41690</v>
      </c>
      <c r="G31" s="241">
        <v>35257.5</v>
      </c>
      <c r="H31" s="72">
        <f t="shared" si="0"/>
        <v>0</v>
      </c>
    </row>
    <row r="32" spans="1:8" ht="57" x14ac:dyDescent="0.25">
      <c r="A32" s="160">
        <v>41690</v>
      </c>
      <c r="B32" s="156">
        <v>987</v>
      </c>
      <c r="C32" s="19" t="s">
        <v>9</v>
      </c>
      <c r="D32" s="20" t="s">
        <v>6</v>
      </c>
      <c r="E32" s="243">
        <v>576030.51</v>
      </c>
      <c r="F32" s="242" t="s">
        <v>488</v>
      </c>
      <c r="G32" s="239">
        <f>99781.53+148068+37324.4+139678.6+49039+102138.98</f>
        <v>576030.51</v>
      </c>
      <c r="H32" s="72">
        <f t="shared" si="0"/>
        <v>0</v>
      </c>
    </row>
    <row r="33" spans="1:8" ht="34.5" x14ac:dyDescent="0.25">
      <c r="A33" s="158">
        <v>41699</v>
      </c>
      <c r="B33" s="25" t="s">
        <v>10</v>
      </c>
      <c r="C33" s="26" t="s">
        <v>11</v>
      </c>
      <c r="D33" s="232" t="s">
        <v>6</v>
      </c>
      <c r="E33" s="27">
        <v>579798.61</v>
      </c>
      <c r="F33" s="219" t="s">
        <v>489</v>
      </c>
      <c r="G33" s="217">
        <f>184335.32+345450+ 40216.5+9796.79</f>
        <v>579798.6100000001</v>
      </c>
      <c r="H33" s="72">
        <f t="shared" si="0"/>
        <v>0</v>
      </c>
    </row>
    <row r="34" spans="1:8" x14ac:dyDescent="0.25">
      <c r="A34" s="158">
        <v>41703</v>
      </c>
      <c r="B34" s="28" t="s">
        <v>12</v>
      </c>
      <c r="C34" s="29" t="s">
        <v>11</v>
      </c>
      <c r="D34" s="232" t="s">
        <v>6</v>
      </c>
      <c r="E34" s="27">
        <v>8500</v>
      </c>
      <c r="F34" s="7">
        <v>41704</v>
      </c>
      <c r="G34" s="30">
        <v>8500</v>
      </c>
      <c r="H34" s="72">
        <f t="shared" si="0"/>
        <v>0</v>
      </c>
    </row>
    <row r="35" spans="1:8" ht="45.75" x14ac:dyDescent="0.25">
      <c r="A35" s="158">
        <v>41705</v>
      </c>
      <c r="B35" s="31" t="s">
        <v>13</v>
      </c>
      <c r="C35" s="32" t="s">
        <v>14</v>
      </c>
      <c r="D35" s="232" t="s">
        <v>6</v>
      </c>
      <c r="E35" s="27">
        <v>592245.89</v>
      </c>
      <c r="F35" s="219" t="s">
        <v>490</v>
      </c>
      <c r="G35" s="217">
        <f>3142.71+109944+43273+319630+70016+46240.18</f>
        <v>592245.89</v>
      </c>
      <c r="H35" s="72">
        <f t="shared" si="0"/>
        <v>0</v>
      </c>
    </row>
    <row r="36" spans="1:8" ht="23.25" x14ac:dyDescent="0.25">
      <c r="A36" s="158">
        <v>41712</v>
      </c>
      <c r="B36" s="31" t="s">
        <v>15</v>
      </c>
      <c r="C36" s="32" t="s">
        <v>16</v>
      </c>
      <c r="D36" s="232" t="s">
        <v>6</v>
      </c>
      <c r="E36" s="27">
        <v>614194.69999999995</v>
      </c>
      <c r="F36" s="219" t="s">
        <v>491</v>
      </c>
      <c r="G36" s="217">
        <f>254972.82+268750+90471.88</f>
        <v>614194.69999999995</v>
      </c>
      <c r="H36" s="72">
        <f t="shared" si="0"/>
        <v>0</v>
      </c>
    </row>
    <row r="37" spans="1:8" x14ac:dyDescent="0.25">
      <c r="A37" s="158">
        <v>41717</v>
      </c>
      <c r="B37" s="33" t="s">
        <v>17</v>
      </c>
      <c r="C37" s="34" t="s">
        <v>18</v>
      </c>
      <c r="D37" s="232" t="s">
        <v>6</v>
      </c>
      <c r="E37" s="27">
        <v>8500</v>
      </c>
      <c r="F37" s="7">
        <v>41718</v>
      </c>
      <c r="G37" s="30">
        <v>8500</v>
      </c>
      <c r="H37" s="72">
        <f t="shared" si="0"/>
        <v>0</v>
      </c>
    </row>
    <row r="38" spans="1:8" x14ac:dyDescent="0.25">
      <c r="A38" s="158">
        <v>41718</v>
      </c>
      <c r="B38" s="28" t="s">
        <v>19</v>
      </c>
      <c r="C38" s="34" t="s">
        <v>18</v>
      </c>
      <c r="D38" s="232" t="s">
        <v>6</v>
      </c>
      <c r="E38" s="27">
        <v>33526.199999999997</v>
      </c>
      <c r="F38" s="216">
        <v>41727</v>
      </c>
      <c r="G38" s="217">
        <v>33526.199999999997</v>
      </c>
      <c r="H38" s="72">
        <f t="shared" si="0"/>
        <v>0</v>
      </c>
    </row>
    <row r="39" spans="1:8" x14ac:dyDescent="0.25">
      <c r="A39" s="158">
        <v>41719</v>
      </c>
      <c r="B39" s="28" t="s">
        <v>20</v>
      </c>
      <c r="C39" s="34" t="s">
        <v>18</v>
      </c>
      <c r="D39" s="232" t="s">
        <v>6</v>
      </c>
      <c r="E39" s="27">
        <v>82057</v>
      </c>
      <c r="F39" s="216">
        <v>41727</v>
      </c>
      <c r="G39" s="217">
        <v>82057</v>
      </c>
      <c r="H39" s="72">
        <f t="shared" si="0"/>
        <v>0</v>
      </c>
    </row>
    <row r="40" spans="1:8" x14ac:dyDescent="0.25">
      <c r="A40" s="158">
        <v>41724</v>
      </c>
      <c r="B40" s="28" t="s">
        <v>21</v>
      </c>
      <c r="C40" s="34" t="s">
        <v>18</v>
      </c>
      <c r="D40" s="232" t="s">
        <v>6</v>
      </c>
      <c r="E40" s="27">
        <v>125087.4</v>
      </c>
      <c r="F40" s="229">
        <v>41727</v>
      </c>
      <c r="G40" s="217">
        <v>125087.4</v>
      </c>
      <c r="H40" s="72">
        <f t="shared" si="0"/>
        <v>0</v>
      </c>
    </row>
    <row r="41" spans="1:8" ht="34.5" x14ac:dyDescent="0.25">
      <c r="A41" s="158">
        <v>41726</v>
      </c>
      <c r="B41" s="28" t="s">
        <v>22</v>
      </c>
      <c r="C41" s="34" t="s">
        <v>18</v>
      </c>
      <c r="D41" s="232" t="s">
        <v>6</v>
      </c>
      <c r="E41" s="27">
        <v>707621.22</v>
      </c>
      <c r="F41" s="219" t="s">
        <v>518</v>
      </c>
      <c r="G41" s="217">
        <f>33267.52+323980+278900+71473.7</f>
        <v>707621.22</v>
      </c>
      <c r="H41" s="72">
        <f t="shared" si="0"/>
        <v>0</v>
      </c>
    </row>
    <row r="42" spans="1:8" ht="15.75" x14ac:dyDescent="0.25">
      <c r="A42" s="158">
        <v>41731</v>
      </c>
      <c r="B42" s="25" t="s">
        <v>23</v>
      </c>
      <c r="C42" s="26" t="s">
        <v>18</v>
      </c>
      <c r="D42" s="232" t="s">
        <v>6</v>
      </c>
      <c r="E42" s="27">
        <v>8500</v>
      </c>
      <c r="F42" s="7">
        <v>41733</v>
      </c>
      <c r="G42" s="30">
        <v>8500</v>
      </c>
      <c r="H42" s="72">
        <f t="shared" si="0"/>
        <v>0</v>
      </c>
    </row>
    <row r="43" spans="1:8" x14ac:dyDescent="0.25">
      <c r="A43" s="158">
        <v>41732</v>
      </c>
      <c r="B43" s="35" t="s">
        <v>24</v>
      </c>
      <c r="C43" s="36" t="s">
        <v>25</v>
      </c>
      <c r="D43" s="232" t="s">
        <v>6</v>
      </c>
      <c r="E43" s="27">
        <v>8500</v>
      </c>
      <c r="F43" s="7">
        <v>41733</v>
      </c>
      <c r="G43" s="30">
        <v>8500</v>
      </c>
      <c r="H43" s="72">
        <f t="shared" si="0"/>
        <v>0</v>
      </c>
    </row>
    <row r="44" spans="1:8" ht="23.25" x14ac:dyDescent="0.25">
      <c r="A44" s="158">
        <v>41732</v>
      </c>
      <c r="B44" s="35" t="s">
        <v>26</v>
      </c>
      <c r="C44" s="36" t="s">
        <v>25</v>
      </c>
      <c r="D44" s="232" t="s">
        <v>6</v>
      </c>
      <c r="E44" s="27">
        <v>186178.66</v>
      </c>
      <c r="F44" s="219" t="s">
        <v>493</v>
      </c>
      <c r="G44" s="217">
        <f>99626.3+86552.36</f>
        <v>186178.66</v>
      </c>
      <c r="H44" s="72">
        <f t="shared" si="0"/>
        <v>0</v>
      </c>
    </row>
    <row r="45" spans="1:8" x14ac:dyDescent="0.25">
      <c r="A45" s="158">
        <v>41738</v>
      </c>
      <c r="B45" s="37" t="s">
        <v>27</v>
      </c>
      <c r="C45" s="38" t="s">
        <v>25</v>
      </c>
      <c r="D45" s="232" t="s">
        <v>6</v>
      </c>
      <c r="E45" s="27">
        <v>12000</v>
      </c>
      <c r="F45" s="7">
        <v>41738</v>
      </c>
      <c r="G45" s="30">
        <v>12000</v>
      </c>
      <c r="H45" s="72">
        <f t="shared" si="0"/>
        <v>0</v>
      </c>
    </row>
    <row r="46" spans="1:8" x14ac:dyDescent="0.25">
      <c r="A46" s="158">
        <v>41738</v>
      </c>
      <c r="B46" s="37" t="s">
        <v>28</v>
      </c>
      <c r="C46" s="38" t="s">
        <v>25</v>
      </c>
      <c r="D46" s="232" t="s">
        <v>6</v>
      </c>
      <c r="E46" s="27">
        <v>8500</v>
      </c>
      <c r="F46" s="7">
        <v>41739</v>
      </c>
      <c r="G46" s="30">
        <v>8500</v>
      </c>
      <c r="H46" s="72">
        <f t="shared" si="0"/>
        <v>0</v>
      </c>
    </row>
    <row r="47" spans="1:8" x14ac:dyDescent="0.25">
      <c r="A47" s="158">
        <v>41739</v>
      </c>
      <c r="B47" s="37" t="s">
        <v>29</v>
      </c>
      <c r="C47" s="38" t="s">
        <v>25</v>
      </c>
      <c r="D47" s="232" t="s">
        <v>6</v>
      </c>
      <c r="E47" s="27">
        <v>46583</v>
      </c>
      <c r="F47" s="7">
        <v>41739</v>
      </c>
      <c r="G47" s="30">
        <v>46583</v>
      </c>
      <c r="H47" s="72">
        <f t="shared" si="0"/>
        <v>0</v>
      </c>
    </row>
    <row r="48" spans="1:8" x14ac:dyDescent="0.25">
      <c r="A48" s="158">
        <v>41739</v>
      </c>
      <c r="B48" s="31" t="s">
        <v>30</v>
      </c>
      <c r="C48" s="38" t="s">
        <v>25</v>
      </c>
      <c r="D48" s="232" t="s">
        <v>6</v>
      </c>
      <c r="E48" s="27">
        <v>8500</v>
      </c>
      <c r="F48" s="7">
        <v>41741</v>
      </c>
      <c r="G48" s="30">
        <v>8500</v>
      </c>
      <c r="H48" s="72">
        <f t="shared" si="0"/>
        <v>0</v>
      </c>
    </row>
    <row r="49" spans="1:8" ht="34.5" x14ac:dyDescent="0.25">
      <c r="A49" s="158">
        <v>41739</v>
      </c>
      <c r="B49" s="31" t="s">
        <v>31</v>
      </c>
      <c r="C49" s="38" t="s">
        <v>25</v>
      </c>
      <c r="D49" s="232" t="s">
        <v>6</v>
      </c>
      <c r="E49" s="27">
        <v>760343.96</v>
      </c>
      <c r="F49" s="219" t="s">
        <v>494</v>
      </c>
      <c r="G49" s="217">
        <f>234437.64+150000+282090+93816.32</f>
        <v>760343.96</v>
      </c>
      <c r="H49" s="72">
        <f t="shared" si="0"/>
        <v>0</v>
      </c>
    </row>
    <row r="50" spans="1:8" x14ac:dyDescent="0.25">
      <c r="A50" s="158">
        <v>41746</v>
      </c>
      <c r="B50" s="31" t="s">
        <v>32</v>
      </c>
      <c r="C50" s="38" t="s">
        <v>25</v>
      </c>
      <c r="D50" s="233" t="s">
        <v>6</v>
      </c>
      <c r="E50" s="39">
        <v>25714.15</v>
      </c>
      <c r="F50" s="11">
        <v>41753</v>
      </c>
      <c r="G50" s="39">
        <v>25714.15</v>
      </c>
      <c r="H50" s="72">
        <f t="shared" si="0"/>
        <v>0</v>
      </c>
    </row>
    <row r="51" spans="1:8" ht="34.5" x14ac:dyDescent="0.25">
      <c r="A51" s="158">
        <v>41748</v>
      </c>
      <c r="B51" s="28" t="s">
        <v>33</v>
      </c>
      <c r="C51" s="40" t="s">
        <v>34</v>
      </c>
      <c r="D51" s="232" t="s">
        <v>6</v>
      </c>
      <c r="E51" s="27">
        <v>644287.52</v>
      </c>
      <c r="F51" s="219" t="s">
        <v>495</v>
      </c>
      <c r="G51" s="217">
        <f>126183.68+362190+155913.84</f>
        <v>644287.52</v>
      </c>
      <c r="H51" s="72">
        <f t="shared" si="0"/>
        <v>0</v>
      </c>
    </row>
    <row r="52" spans="1:8" x14ac:dyDescent="0.25">
      <c r="A52" s="158">
        <v>41752</v>
      </c>
      <c r="B52" s="28" t="s">
        <v>35</v>
      </c>
      <c r="C52" s="40" t="s">
        <v>34</v>
      </c>
      <c r="D52" s="233" t="s">
        <v>6</v>
      </c>
      <c r="E52" s="39">
        <v>24831</v>
      </c>
      <c r="F52" s="245" t="s">
        <v>36</v>
      </c>
      <c r="G52" s="39">
        <v>24831</v>
      </c>
      <c r="H52" s="72">
        <f t="shared" si="0"/>
        <v>0</v>
      </c>
    </row>
    <row r="53" spans="1:8" ht="34.5" x14ac:dyDescent="0.25">
      <c r="A53" s="158">
        <v>41756</v>
      </c>
      <c r="B53" s="28" t="s">
        <v>37</v>
      </c>
      <c r="C53" s="40" t="s">
        <v>34</v>
      </c>
      <c r="D53" s="232" t="s">
        <v>6</v>
      </c>
      <c r="E53" s="27">
        <v>648139.97</v>
      </c>
      <c r="F53" s="219" t="s">
        <v>496</v>
      </c>
      <c r="G53" s="217">
        <f>126156.16+314600+207383.81</f>
        <v>648139.97</v>
      </c>
      <c r="H53" s="72">
        <f t="shared" si="0"/>
        <v>0</v>
      </c>
    </row>
    <row r="54" spans="1:8" ht="45.75" x14ac:dyDescent="0.25">
      <c r="A54" s="158">
        <v>41760</v>
      </c>
      <c r="B54" s="28" t="s">
        <v>38</v>
      </c>
      <c r="C54" s="41" t="s">
        <v>34</v>
      </c>
      <c r="D54" s="232" t="s">
        <v>6</v>
      </c>
      <c r="E54" s="27">
        <v>660156.42000000004</v>
      </c>
      <c r="F54" s="220" t="s">
        <v>497</v>
      </c>
      <c r="G54" s="217">
        <f>7956.19+200000+187000+265200.23</f>
        <v>660156.41999999993</v>
      </c>
      <c r="H54" s="72">
        <f t="shared" si="0"/>
        <v>0</v>
      </c>
    </row>
    <row r="55" spans="1:8" ht="15.75" x14ac:dyDescent="0.25">
      <c r="A55" s="158">
        <v>41762</v>
      </c>
      <c r="B55" s="45" t="s">
        <v>39</v>
      </c>
      <c r="C55" s="46" t="s">
        <v>40</v>
      </c>
      <c r="D55" s="232" t="s">
        <v>6</v>
      </c>
      <c r="E55" s="27">
        <v>50765.7</v>
      </c>
      <c r="F55" s="11">
        <v>41764</v>
      </c>
      <c r="G55" s="30">
        <v>50765.7</v>
      </c>
      <c r="H55" s="72">
        <f t="shared" si="0"/>
        <v>0</v>
      </c>
    </row>
    <row r="56" spans="1:8" ht="15.75" x14ac:dyDescent="0.25">
      <c r="A56" s="158">
        <v>41763</v>
      </c>
      <c r="B56" s="45" t="s">
        <v>41</v>
      </c>
      <c r="C56" s="46" t="s">
        <v>40</v>
      </c>
      <c r="D56" s="232" t="s">
        <v>6</v>
      </c>
      <c r="E56" s="27">
        <v>18104.400000000001</v>
      </c>
      <c r="F56" s="245" t="s">
        <v>42</v>
      </c>
      <c r="G56" s="30">
        <v>18104.400000000001</v>
      </c>
      <c r="H56" s="72">
        <f t="shared" si="0"/>
        <v>0</v>
      </c>
    </row>
    <row r="57" spans="1:8" ht="45.75" x14ac:dyDescent="0.25">
      <c r="A57" s="158">
        <v>41764</v>
      </c>
      <c r="B57" s="45" t="s">
        <v>43</v>
      </c>
      <c r="C57" s="46" t="s">
        <v>40</v>
      </c>
      <c r="D57" s="232" t="s">
        <v>6</v>
      </c>
      <c r="E57" s="27">
        <v>728564.43</v>
      </c>
      <c r="F57" s="220" t="s">
        <v>498</v>
      </c>
      <c r="G57" s="217">
        <f>1369.77+296550+280630+15550+134464.66</f>
        <v>728564.43</v>
      </c>
      <c r="H57" s="72">
        <f t="shared" si="0"/>
        <v>0</v>
      </c>
    </row>
    <row r="58" spans="1:8" ht="34.5" x14ac:dyDescent="0.25">
      <c r="A58" s="158">
        <v>41768</v>
      </c>
      <c r="B58" s="45" t="s">
        <v>44</v>
      </c>
      <c r="C58" s="46" t="s">
        <v>40</v>
      </c>
      <c r="D58" s="232" t="s">
        <v>6</v>
      </c>
      <c r="E58" s="30">
        <v>675406.54</v>
      </c>
      <c r="F58" s="219" t="s">
        <v>499</v>
      </c>
      <c r="G58" s="217">
        <f>179855.34+345680+30403+119468.2</f>
        <v>675406.53999999992</v>
      </c>
      <c r="H58" s="72">
        <f t="shared" si="0"/>
        <v>0</v>
      </c>
    </row>
    <row r="59" spans="1:8" ht="45.75" x14ac:dyDescent="0.25">
      <c r="A59" s="158">
        <v>41775</v>
      </c>
      <c r="B59" s="45" t="s">
        <v>45</v>
      </c>
      <c r="C59" s="46" t="s">
        <v>40</v>
      </c>
      <c r="D59" s="232" t="s">
        <v>6</v>
      </c>
      <c r="E59" s="27">
        <v>668822.30000000005</v>
      </c>
      <c r="F59" s="220" t="s">
        <v>500</v>
      </c>
      <c r="G59" s="217">
        <f>21881.8+306272.5+184390+99000+57278</f>
        <v>668822.30000000005</v>
      </c>
      <c r="H59" s="72">
        <f t="shared" si="0"/>
        <v>0</v>
      </c>
    </row>
    <row r="60" spans="1:8" ht="45.75" x14ac:dyDescent="0.25">
      <c r="A60" s="158">
        <v>41809</v>
      </c>
      <c r="B60" s="28" t="s">
        <v>46</v>
      </c>
      <c r="C60" s="50" t="s">
        <v>47</v>
      </c>
      <c r="D60" s="232" t="s">
        <v>6</v>
      </c>
      <c r="E60" s="27">
        <v>568213.5</v>
      </c>
      <c r="F60" s="220" t="s">
        <v>501</v>
      </c>
      <c r="G60" s="217">
        <f>105932+210000+140000+74000+38281.5</f>
        <v>568213.5</v>
      </c>
      <c r="H60" s="72">
        <f t="shared" si="0"/>
        <v>0</v>
      </c>
    </row>
    <row r="61" spans="1:8" x14ac:dyDescent="0.25">
      <c r="A61" s="158">
        <v>41780</v>
      </c>
      <c r="B61" s="28" t="s">
        <v>48</v>
      </c>
      <c r="C61" s="50" t="s">
        <v>47</v>
      </c>
      <c r="D61" s="232" t="s">
        <v>6</v>
      </c>
      <c r="E61" s="27">
        <v>17000</v>
      </c>
      <c r="F61" s="11">
        <v>41780</v>
      </c>
      <c r="G61" s="30">
        <v>17000</v>
      </c>
      <c r="H61" s="72">
        <f t="shared" si="0"/>
        <v>0</v>
      </c>
    </row>
    <row r="62" spans="1:8" x14ac:dyDescent="0.25">
      <c r="A62" s="158">
        <v>41781</v>
      </c>
      <c r="B62" s="28" t="s">
        <v>49</v>
      </c>
      <c r="C62" s="50" t="s">
        <v>47</v>
      </c>
      <c r="D62" s="232" t="s">
        <v>6</v>
      </c>
      <c r="E62" s="27">
        <v>67355</v>
      </c>
      <c r="F62" s="112">
        <v>41817</v>
      </c>
      <c r="G62" s="217">
        <v>67355</v>
      </c>
      <c r="H62" s="72">
        <f t="shared" si="0"/>
        <v>0</v>
      </c>
    </row>
    <row r="63" spans="1:8" ht="45.75" x14ac:dyDescent="0.25">
      <c r="A63" s="158">
        <v>41782</v>
      </c>
      <c r="B63" s="28" t="s">
        <v>15</v>
      </c>
      <c r="C63" s="50" t="s">
        <v>47</v>
      </c>
      <c r="D63" s="232" t="s">
        <v>6</v>
      </c>
      <c r="E63" s="27">
        <v>694757.5</v>
      </c>
      <c r="F63" s="220" t="s">
        <v>502</v>
      </c>
      <c r="G63" s="217">
        <f>141858.5+161170+250500+68510+72719</f>
        <v>694757.5</v>
      </c>
      <c r="H63" s="72">
        <f t="shared" si="0"/>
        <v>0</v>
      </c>
    </row>
    <row r="64" spans="1:8" ht="23.25" x14ac:dyDescent="0.25">
      <c r="A64" s="158">
        <v>41789</v>
      </c>
      <c r="B64" s="31" t="s">
        <v>50</v>
      </c>
      <c r="C64" s="51" t="s">
        <v>51</v>
      </c>
      <c r="D64" s="232" t="s">
        <v>6</v>
      </c>
      <c r="E64" s="27">
        <v>341844.3</v>
      </c>
      <c r="F64" s="220" t="s">
        <v>503</v>
      </c>
      <c r="G64" s="217">
        <f>217371+124473.3</f>
        <v>341844.3</v>
      </c>
      <c r="H64" s="72">
        <f t="shared" si="0"/>
        <v>0</v>
      </c>
    </row>
    <row r="65" spans="1:8" ht="34.5" x14ac:dyDescent="0.25">
      <c r="A65" s="158">
        <v>41794</v>
      </c>
      <c r="B65" s="28" t="s">
        <v>52</v>
      </c>
      <c r="C65" s="52" t="s">
        <v>51</v>
      </c>
      <c r="D65" s="232" t="s">
        <v>6</v>
      </c>
      <c r="E65" s="27">
        <v>326126.03999999998</v>
      </c>
      <c r="F65" s="220" t="s">
        <v>504</v>
      </c>
      <c r="G65" s="217">
        <f>61446.7+138500+78530+47649.34</f>
        <v>326126.04000000004</v>
      </c>
      <c r="H65" s="72">
        <f t="shared" si="0"/>
        <v>0</v>
      </c>
    </row>
    <row r="66" spans="1:8" ht="45.75" x14ac:dyDescent="0.25">
      <c r="A66" s="158">
        <v>41796</v>
      </c>
      <c r="B66" s="28" t="s">
        <v>53</v>
      </c>
      <c r="C66" s="52" t="s">
        <v>51</v>
      </c>
      <c r="D66" s="232" t="s">
        <v>6</v>
      </c>
      <c r="E66" s="27">
        <v>715489.32</v>
      </c>
      <c r="F66" s="220" t="s">
        <v>505</v>
      </c>
      <c r="G66" s="217">
        <f>117350.66+144770+289650+125360+38358.66</f>
        <v>715489.32000000007</v>
      </c>
      <c r="H66" s="72">
        <f t="shared" si="0"/>
        <v>0</v>
      </c>
    </row>
    <row r="67" spans="1:8" x14ac:dyDescent="0.25">
      <c r="A67" s="158">
        <v>41799</v>
      </c>
      <c r="B67" s="28" t="s">
        <v>54</v>
      </c>
      <c r="C67" s="52" t="s">
        <v>51</v>
      </c>
      <c r="D67" s="232" t="s">
        <v>6</v>
      </c>
      <c r="E67" s="27">
        <v>3800</v>
      </c>
      <c r="F67" s="11">
        <v>41799</v>
      </c>
      <c r="G67" s="30">
        <v>3800</v>
      </c>
      <c r="H67" s="72">
        <f t="shared" si="0"/>
        <v>0</v>
      </c>
    </row>
    <row r="68" spans="1:8" ht="15.75" x14ac:dyDescent="0.25">
      <c r="A68" s="158">
        <v>41804</v>
      </c>
      <c r="B68" s="45" t="s">
        <v>55</v>
      </c>
      <c r="C68" s="46" t="s">
        <v>56</v>
      </c>
      <c r="D68" s="232" t="s">
        <v>6</v>
      </c>
      <c r="E68" s="27">
        <v>14399</v>
      </c>
      <c r="F68" s="11">
        <v>41804</v>
      </c>
      <c r="G68" s="30">
        <v>14399</v>
      </c>
      <c r="H68" s="72">
        <f t="shared" si="0"/>
        <v>0</v>
      </c>
    </row>
    <row r="69" spans="1:8" ht="45.75" x14ac:dyDescent="0.25">
      <c r="A69" s="158">
        <v>41804</v>
      </c>
      <c r="B69" s="45" t="s">
        <v>20</v>
      </c>
      <c r="C69" s="46" t="s">
        <v>56</v>
      </c>
      <c r="D69" s="232" t="s">
        <v>6</v>
      </c>
      <c r="E69" s="27">
        <v>702865.37</v>
      </c>
      <c r="F69" s="220" t="s">
        <v>506</v>
      </c>
      <c r="G69" s="217">
        <f>71141.34+257070+115785+258869.03</f>
        <v>702865.37</v>
      </c>
      <c r="H69" s="72">
        <f t="shared" si="0"/>
        <v>0</v>
      </c>
    </row>
    <row r="70" spans="1:8" ht="15.75" x14ac:dyDescent="0.25">
      <c r="A70" s="158">
        <v>41808</v>
      </c>
      <c r="B70" s="45" t="s">
        <v>57</v>
      </c>
      <c r="C70" s="46" t="s">
        <v>56</v>
      </c>
      <c r="D70" s="232" t="s">
        <v>6</v>
      </c>
      <c r="E70" s="27">
        <v>15165.5</v>
      </c>
      <c r="F70" s="11">
        <v>41808</v>
      </c>
      <c r="G70" s="30">
        <v>15165.5</v>
      </c>
      <c r="H70" s="72">
        <f t="shared" ref="H70:H112" si="1">E70-G70</f>
        <v>0</v>
      </c>
    </row>
    <row r="71" spans="1:8" ht="15.75" x14ac:dyDescent="0.25">
      <c r="A71" s="158">
        <v>41808</v>
      </c>
      <c r="B71" s="45" t="s">
        <v>58</v>
      </c>
      <c r="C71" s="46" t="s">
        <v>56</v>
      </c>
      <c r="D71" s="232" t="s">
        <v>6</v>
      </c>
      <c r="E71" s="27">
        <v>13065.5</v>
      </c>
      <c r="F71" s="11">
        <v>41812</v>
      </c>
      <c r="G71" s="30">
        <v>13065.5</v>
      </c>
      <c r="H71" s="72">
        <f t="shared" si="1"/>
        <v>0</v>
      </c>
    </row>
    <row r="72" spans="1:8" x14ac:dyDescent="0.25">
      <c r="A72" s="158">
        <v>41817</v>
      </c>
      <c r="B72" s="28" t="s">
        <v>59</v>
      </c>
      <c r="C72" s="50" t="s">
        <v>60</v>
      </c>
      <c r="D72" s="232" t="s">
        <v>6</v>
      </c>
      <c r="E72" s="27">
        <v>9988</v>
      </c>
      <c r="F72" s="11">
        <v>41817</v>
      </c>
      <c r="G72" s="39">
        <v>9988</v>
      </c>
      <c r="H72" s="72">
        <f t="shared" si="1"/>
        <v>0</v>
      </c>
    </row>
    <row r="73" spans="1:8" x14ac:dyDescent="0.25">
      <c r="A73" s="53">
        <v>41824</v>
      </c>
      <c r="B73" s="28" t="s">
        <v>61</v>
      </c>
      <c r="C73" s="52" t="s">
        <v>60</v>
      </c>
      <c r="D73" s="232" t="s">
        <v>6</v>
      </c>
      <c r="E73" s="246">
        <v>10483</v>
      </c>
      <c r="F73" s="245" t="s">
        <v>62</v>
      </c>
      <c r="G73" s="30">
        <v>10483</v>
      </c>
      <c r="H73" s="72">
        <f t="shared" si="1"/>
        <v>0</v>
      </c>
    </row>
    <row r="74" spans="1:8" ht="45.75" x14ac:dyDescent="0.25">
      <c r="A74" s="53">
        <v>41825</v>
      </c>
      <c r="B74" s="28" t="s">
        <v>63</v>
      </c>
      <c r="C74" s="52" t="s">
        <v>60</v>
      </c>
      <c r="D74" s="232" t="s">
        <v>6</v>
      </c>
      <c r="E74" s="246">
        <v>414735.55</v>
      </c>
      <c r="F74" s="220" t="s">
        <v>507</v>
      </c>
      <c r="G74" s="109">
        <f>76037.97+200000+133420+5277.58</f>
        <v>414735.55</v>
      </c>
      <c r="H74" s="72">
        <f t="shared" si="1"/>
        <v>0</v>
      </c>
    </row>
    <row r="75" spans="1:8" ht="34.5" x14ac:dyDescent="0.25">
      <c r="A75" s="53">
        <v>41825</v>
      </c>
      <c r="B75" s="28" t="s">
        <v>64</v>
      </c>
      <c r="C75" s="52" t="s">
        <v>60</v>
      </c>
      <c r="D75" s="232" t="s">
        <v>6</v>
      </c>
      <c r="E75" s="246">
        <v>498048.45</v>
      </c>
      <c r="F75" s="220" t="s">
        <v>508</v>
      </c>
      <c r="G75" s="109">
        <f>284445.42+213603.03</f>
        <v>498048.44999999995</v>
      </c>
      <c r="H75" s="72">
        <f t="shared" si="1"/>
        <v>0</v>
      </c>
    </row>
    <row r="76" spans="1:8" x14ac:dyDescent="0.25">
      <c r="A76" s="53">
        <v>41831</v>
      </c>
      <c r="B76" s="31" t="s">
        <v>65</v>
      </c>
      <c r="C76" s="51" t="s">
        <v>66</v>
      </c>
      <c r="D76" s="49" t="s">
        <v>6</v>
      </c>
      <c r="E76" s="27">
        <v>5988</v>
      </c>
      <c r="F76" s="11">
        <v>41831</v>
      </c>
      <c r="G76" s="39">
        <v>5988</v>
      </c>
      <c r="H76" s="72">
        <f t="shared" si="1"/>
        <v>0</v>
      </c>
    </row>
    <row r="77" spans="1:8" x14ac:dyDescent="0.25">
      <c r="A77" s="53">
        <v>41838</v>
      </c>
      <c r="B77" s="31" t="s">
        <v>67</v>
      </c>
      <c r="C77" s="51" t="s">
        <v>66</v>
      </c>
      <c r="D77" s="232" t="s">
        <v>6</v>
      </c>
      <c r="E77" s="27">
        <v>5988.5</v>
      </c>
      <c r="F77" s="11">
        <v>41838</v>
      </c>
      <c r="G77" s="30">
        <v>5988.5</v>
      </c>
      <c r="H77" s="72">
        <f t="shared" si="1"/>
        <v>0</v>
      </c>
    </row>
    <row r="78" spans="1:8" ht="15.75" x14ac:dyDescent="0.25">
      <c r="A78" s="53">
        <v>41849</v>
      </c>
      <c r="B78" s="56" t="s">
        <v>68</v>
      </c>
      <c r="C78" s="57" t="s">
        <v>69</v>
      </c>
      <c r="D78" s="232" t="s">
        <v>6</v>
      </c>
      <c r="E78" s="30">
        <v>71380</v>
      </c>
      <c r="F78" s="11">
        <v>41851</v>
      </c>
      <c r="G78" s="30">
        <v>71380</v>
      </c>
      <c r="H78" s="72">
        <f t="shared" si="1"/>
        <v>0</v>
      </c>
    </row>
    <row r="79" spans="1:8" ht="15.75" x14ac:dyDescent="0.25">
      <c r="A79" s="53">
        <v>41851</v>
      </c>
      <c r="B79" s="56" t="s">
        <v>70</v>
      </c>
      <c r="C79" s="57" t="s">
        <v>69</v>
      </c>
      <c r="D79" s="232" t="s">
        <v>6</v>
      </c>
      <c r="E79" s="30">
        <v>12342.5</v>
      </c>
      <c r="F79" s="11">
        <v>41851</v>
      </c>
      <c r="G79" s="30">
        <v>12342.5</v>
      </c>
      <c r="H79" s="72">
        <f t="shared" si="1"/>
        <v>0</v>
      </c>
    </row>
    <row r="80" spans="1:8" x14ac:dyDescent="0.25">
      <c r="A80" s="59">
        <v>41852</v>
      </c>
      <c r="B80" s="28" t="s">
        <v>15</v>
      </c>
      <c r="C80" s="52" t="s">
        <v>69</v>
      </c>
      <c r="D80" s="234" t="s">
        <v>6</v>
      </c>
      <c r="E80" s="27">
        <v>5988</v>
      </c>
      <c r="F80" s="11">
        <v>41852</v>
      </c>
      <c r="G80" s="30">
        <v>5988</v>
      </c>
      <c r="H80" s="72">
        <f t="shared" si="1"/>
        <v>0</v>
      </c>
    </row>
    <row r="81" spans="1:8" x14ac:dyDescent="0.25">
      <c r="A81" s="58">
        <v>41853</v>
      </c>
      <c r="B81" s="28" t="s">
        <v>71</v>
      </c>
      <c r="C81" s="52" t="s">
        <v>69</v>
      </c>
      <c r="D81" s="232" t="s">
        <v>6</v>
      </c>
      <c r="E81" s="30">
        <v>16109</v>
      </c>
      <c r="F81" s="11">
        <v>41853</v>
      </c>
      <c r="G81" s="30">
        <v>16109</v>
      </c>
      <c r="H81" s="72">
        <f t="shared" si="1"/>
        <v>0</v>
      </c>
    </row>
    <row r="82" spans="1:8" x14ac:dyDescent="0.25">
      <c r="A82" s="58">
        <v>41855</v>
      </c>
      <c r="B82" s="28" t="s">
        <v>72</v>
      </c>
      <c r="C82" s="52" t="s">
        <v>69</v>
      </c>
      <c r="D82" s="232" t="s">
        <v>6</v>
      </c>
      <c r="E82" s="30">
        <v>19373</v>
      </c>
      <c r="F82" s="11">
        <v>41855</v>
      </c>
      <c r="G82" s="30">
        <v>19373</v>
      </c>
      <c r="H82" s="72">
        <f t="shared" si="1"/>
        <v>0</v>
      </c>
    </row>
    <row r="83" spans="1:8" x14ac:dyDescent="0.25">
      <c r="A83" s="58">
        <v>41855</v>
      </c>
      <c r="B83" s="28" t="s">
        <v>73</v>
      </c>
      <c r="C83" s="52" t="s">
        <v>69</v>
      </c>
      <c r="D83" s="232" t="s">
        <v>6</v>
      </c>
      <c r="E83" s="30">
        <v>3630</v>
      </c>
      <c r="F83" s="11">
        <v>41855</v>
      </c>
      <c r="G83" s="30">
        <v>3630</v>
      </c>
      <c r="H83" s="70">
        <f t="shared" si="1"/>
        <v>0</v>
      </c>
    </row>
    <row r="84" spans="1:8" x14ac:dyDescent="0.25">
      <c r="A84" s="59">
        <v>41856</v>
      </c>
      <c r="B84" s="28" t="s">
        <v>74</v>
      </c>
      <c r="C84" s="52" t="s">
        <v>69</v>
      </c>
      <c r="D84" s="234" t="s">
        <v>6</v>
      </c>
      <c r="E84" s="27">
        <v>23000</v>
      </c>
      <c r="F84" s="245" t="s">
        <v>75</v>
      </c>
      <c r="G84" s="30">
        <v>23000</v>
      </c>
      <c r="H84" s="70">
        <f t="shared" si="1"/>
        <v>0</v>
      </c>
    </row>
    <row r="85" spans="1:8" x14ac:dyDescent="0.25">
      <c r="A85" s="58">
        <v>41857</v>
      </c>
      <c r="B85" s="28" t="s">
        <v>76</v>
      </c>
      <c r="C85" s="52" t="s">
        <v>69</v>
      </c>
      <c r="D85" s="234" t="s">
        <v>6</v>
      </c>
      <c r="E85" s="27">
        <v>61793</v>
      </c>
      <c r="F85" s="245" t="s">
        <v>456</v>
      </c>
      <c r="G85" s="30">
        <v>61793</v>
      </c>
      <c r="H85" s="70">
        <f t="shared" si="1"/>
        <v>0</v>
      </c>
    </row>
    <row r="86" spans="1:8" x14ac:dyDescent="0.25">
      <c r="A86" s="58">
        <v>41859</v>
      </c>
      <c r="B86" s="31" t="s">
        <v>77</v>
      </c>
      <c r="C86" s="51" t="s">
        <v>78</v>
      </c>
      <c r="D86" s="234" t="s">
        <v>6</v>
      </c>
      <c r="E86" s="27">
        <v>15260</v>
      </c>
      <c r="F86" s="11">
        <v>41859</v>
      </c>
      <c r="G86" s="30">
        <v>15260</v>
      </c>
      <c r="H86" s="70">
        <f t="shared" si="1"/>
        <v>0</v>
      </c>
    </row>
    <row r="87" spans="1:8" x14ac:dyDescent="0.25">
      <c r="A87" s="58">
        <v>41859</v>
      </c>
      <c r="B87" s="31" t="s">
        <v>79</v>
      </c>
      <c r="C87" s="51" t="s">
        <v>78</v>
      </c>
      <c r="D87" s="234" t="s">
        <v>6</v>
      </c>
      <c r="E87" s="27">
        <v>67878.8</v>
      </c>
      <c r="F87" s="245" t="s">
        <v>457</v>
      </c>
      <c r="G87" s="30">
        <v>67878.8</v>
      </c>
      <c r="H87" s="70">
        <f t="shared" si="1"/>
        <v>0</v>
      </c>
    </row>
    <row r="88" spans="1:8" x14ac:dyDescent="0.25">
      <c r="A88" s="58">
        <v>41861</v>
      </c>
      <c r="B88" s="31" t="s">
        <v>80</v>
      </c>
      <c r="C88" s="51" t="s">
        <v>78</v>
      </c>
      <c r="D88" s="234" t="s">
        <v>6</v>
      </c>
      <c r="E88" s="27">
        <v>4140</v>
      </c>
      <c r="F88" s="11">
        <v>41861</v>
      </c>
      <c r="G88" s="30">
        <v>4140</v>
      </c>
      <c r="H88" s="70">
        <f t="shared" si="1"/>
        <v>0</v>
      </c>
    </row>
    <row r="89" spans="1:8" ht="34.5" x14ac:dyDescent="0.25">
      <c r="A89" s="59">
        <v>41866</v>
      </c>
      <c r="B89" s="31" t="s">
        <v>458</v>
      </c>
      <c r="C89" s="51" t="s">
        <v>78</v>
      </c>
      <c r="D89" s="234" t="s">
        <v>6</v>
      </c>
      <c r="E89" s="27">
        <v>360243</v>
      </c>
      <c r="F89" s="220" t="s">
        <v>517</v>
      </c>
      <c r="G89" s="217">
        <f>75111.97+295659</f>
        <v>370770.97</v>
      </c>
      <c r="H89" s="231">
        <f t="shared" si="1"/>
        <v>-10527.969999999972</v>
      </c>
    </row>
    <row r="90" spans="1:8" x14ac:dyDescent="0.25">
      <c r="A90" s="59">
        <v>41867</v>
      </c>
      <c r="B90" s="31" t="s">
        <v>459</v>
      </c>
      <c r="C90" s="51" t="s">
        <v>78</v>
      </c>
      <c r="D90" s="234" t="s">
        <v>6</v>
      </c>
      <c r="E90" s="27">
        <v>29874</v>
      </c>
      <c r="F90" s="11">
        <v>41867</v>
      </c>
      <c r="G90" s="30">
        <v>29874</v>
      </c>
      <c r="H90" s="70">
        <f t="shared" si="1"/>
        <v>0</v>
      </c>
    </row>
    <row r="91" spans="1:8" x14ac:dyDescent="0.25">
      <c r="A91" s="59">
        <v>41852</v>
      </c>
      <c r="B91" s="31"/>
      <c r="C91" s="51"/>
      <c r="D91" s="235" t="s">
        <v>470</v>
      </c>
      <c r="E91" s="27">
        <v>100000</v>
      </c>
      <c r="F91" s="11"/>
      <c r="G91" s="30"/>
      <c r="H91" s="70">
        <f t="shared" si="1"/>
        <v>100000</v>
      </c>
    </row>
    <row r="92" spans="1:8" x14ac:dyDescent="0.25">
      <c r="A92" s="59">
        <v>41862</v>
      </c>
      <c r="B92" s="31" t="s">
        <v>471</v>
      </c>
      <c r="C92" s="51"/>
      <c r="D92" s="236" t="s">
        <v>472</v>
      </c>
      <c r="E92" s="27">
        <v>13650</v>
      </c>
      <c r="F92" s="11"/>
      <c r="G92" s="30"/>
      <c r="H92" s="70">
        <f t="shared" si="1"/>
        <v>13650</v>
      </c>
    </row>
    <row r="93" spans="1:8" x14ac:dyDescent="0.25">
      <c r="A93" s="59">
        <v>41863</v>
      </c>
      <c r="B93" s="31" t="s">
        <v>471</v>
      </c>
      <c r="C93" s="51"/>
      <c r="D93" s="236" t="s">
        <v>472</v>
      </c>
      <c r="E93" s="27">
        <v>1855</v>
      </c>
      <c r="F93" s="11"/>
      <c r="G93" s="30"/>
      <c r="H93" s="70">
        <f t="shared" si="1"/>
        <v>1855</v>
      </c>
    </row>
    <row r="94" spans="1:8" x14ac:dyDescent="0.25">
      <c r="A94" s="59">
        <v>41869</v>
      </c>
      <c r="B94" s="31" t="s">
        <v>471</v>
      </c>
      <c r="C94" s="51"/>
      <c r="D94" s="236" t="s">
        <v>472</v>
      </c>
      <c r="E94" s="27">
        <v>54250</v>
      </c>
      <c r="F94" s="11"/>
      <c r="G94" s="30"/>
      <c r="H94" s="70">
        <f t="shared" si="1"/>
        <v>54250</v>
      </c>
    </row>
    <row r="95" spans="1:8" x14ac:dyDescent="0.25">
      <c r="A95" s="59">
        <v>41869</v>
      </c>
      <c r="B95" s="31" t="s">
        <v>471</v>
      </c>
      <c r="C95" s="51"/>
      <c r="D95" s="236" t="s">
        <v>472</v>
      </c>
      <c r="E95" s="27">
        <v>30443</v>
      </c>
      <c r="F95" s="11"/>
      <c r="G95" s="30"/>
      <c r="H95" s="70">
        <f t="shared" si="1"/>
        <v>30443</v>
      </c>
    </row>
    <row r="96" spans="1:8" x14ac:dyDescent="0.25">
      <c r="A96" s="59"/>
      <c r="B96" s="31"/>
      <c r="C96" s="51"/>
      <c r="D96" s="234"/>
      <c r="E96" s="27"/>
      <c r="F96" s="11"/>
      <c r="G96" s="30"/>
      <c r="H96" s="70">
        <f t="shared" si="1"/>
        <v>0</v>
      </c>
    </row>
    <row r="97" spans="1:8" x14ac:dyDescent="0.25">
      <c r="A97" s="59"/>
      <c r="B97" s="31"/>
      <c r="C97" s="51"/>
      <c r="D97" s="234"/>
      <c r="E97" s="27"/>
      <c r="F97" s="11"/>
      <c r="G97" s="30"/>
      <c r="H97" s="70">
        <f t="shared" si="1"/>
        <v>0</v>
      </c>
    </row>
    <row r="98" spans="1:8" x14ac:dyDescent="0.25">
      <c r="A98" s="59"/>
      <c r="B98" s="31"/>
      <c r="C98" s="51"/>
      <c r="D98" s="234"/>
      <c r="E98" s="27"/>
      <c r="F98" s="11"/>
      <c r="G98" s="30"/>
      <c r="H98" s="70">
        <f t="shared" si="1"/>
        <v>0</v>
      </c>
    </row>
    <row r="99" spans="1:8" x14ac:dyDescent="0.25">
      <c r="A99" s="59"/>
      <c r="B99" s="31"/>
      <c r="C99" s="51"/>
      <c r="D99" s="234"/>
      <c r="E99" s="27"/>
      <c r="F99" s="11"/>
      <c r="G99" s="30"/>
      <c r="H99" s="70">
        <f t="shared" si="1"/>
        <v>0</v>
      </c>
    </row>
    <row r="100" spans="1:8" x14ac:dyDescent="0.25">
      <c r="A100" s="59">
        <v>41870</v>
      </c>
      <c r="B100" s="31" t="s">
        <v>460</v>
      </c>
      <c r="C100" s="51" t="s">
        <v>78</v>
      </c>
      <c r="D100" s="234" t="s">
        <v>6</v>
      </c>
      <c r="E100" s="27">
        <v>8173</v>
      </c>
      <c r="F100" s="11">
        <v>41870</v>
      </c>
      <c r="G100" s="30">
        <v>8173</v>
      </c>
      <c r="H100" s="70">
        <f t="shared" si="1"/>
        <v>0</v>
      </c>
    </row>
    <row r="101" spans="1:8" x14ac:dyDescent="0.25">
      <c r="A101" s="59">
        <v>41871</v>
      </c>
      <c r="B101" s="31" t="s">
        <v>461</v>
      </c>
      <c r="C101" s="51" t="s">
        <v>78</v>
      </c>
      <c r="D101" s="234" t="s">
        <v>6</v>
      </c>
      <c r="E101" s="27">
        <v>12222</v>
      </c>
      <c r="F101" s="11">
        <v>41871</v>
      </c>
      <c r="G101" s="39">
        <v>12222</v>
      </c>
      <c r="H101" s="70">
        <f t="shared" si="1"/>
        <v>0</v>
      </c>
    </row>
    <row r="102" spans="1:8" x14ac:dyDescent="0.25">
      <c r="A102" s="59">
        <v>41872</v>
      </c>
      <c r="B102" s="31" t="s">
        <v>125</v>
      </c>
      <c r="C102" s="51" t="s">
        <v>78</v>
      </c>
      <c r="D102" s="232" t="s">
        <v>6</v>
      </c>
      <c r="E102" s="30">
        <v>11730</v>
      </c>
      <c r="F102" s="11">
        <v>41872</v>
      </c>
      <c r="G102" s="30">
        <v>11730</v>
      </c>
      <c r="H102" s="70">
        <f t="shared" si="1"/>
        <v>0</v>
      </c>
    </row>
    <row r="103" spans="1:8" x14ac:dyDescent="0.25">
      <c r="A103" s="59">
        <v>41872</v>
      </c>
      <c r="B103" s="31" t="s">
        <v>462</v>
      </c>
      <c r="C103" s="51" t="s">
        <v>78</v>
      </c>
      <c r="D103" s="232" t="s">
        <v>6</v>
      </c>
      <c r="E103" s="30">
        <v>13224</v>
      </c>
      <c r="F103" s="11">
        <v>41872</v>
      </c>
      <c r="G103" s="39">
        <v>13224</v>
      </c>
      <c r="H103" s="70">
        <f t="shared" si="1"/>
        <v>0</v>
      </c>
    </row>
    <row r="104" spans="1:8" x14ac:dyDescent="0.25">
      <c r="A104" s="59">
        <v>41874</v>
      </c>
      <c r="B104" s="28" t="s">
        <v>20</v>
      </c>
      <c r="C104" s="52" t="s">
        <v>463</v>
      </c>
      <c r="D104" s="232" t="s">
        <v>6</v>
      </c>
      <c r="E104" s="30">
        <v>4379.2</v>
      </c>
      <c r="F104" s="11">
        <v>41874</v>
      </c>
      <c r="G104" s="30">
        <v>4379.2</v>
      </c>
      <c r="H104" s="70">
        <f t="shared" si="1"/>
        <v>0</v>
      </c>
    </row>
    <row r="105" spans="1:8" x14ac:dyDescent="0.25">
      <c r="A105" s="59">
        <v>41876</v>
      </c>
      <c r="B105" s="28" t="s">
        <v>303</v>
      </c>
      <c r="C105" s="52" t="s">
        <v>463</v>
      </c>
      <c r="D105" s="234" t="s">
        <v>6</v>
      </c>
      <c r="E105" s="27">
        <v>12228</v>
      </c>
      <c r="F105" s="11">
        <v>41876</v>
      </c>
      <c r="G105" s="30">
        <v>12228</v>
      </c>
      <c r="H105" s="70">
        <f t="shared" si="1"/>
        <v>0</v>
      </c>
    </row>
    <row r="106" spans="1:8" x14ac:dyDescent="0.25">
      <c r="A106" s="59">
        <v>41877</v>
      </c>
      <c r="B106" s="28" t="s">
        <v>287</v>
      </c>
      <c r="C106" s="52" t="s">
        <v>463</v>
      </c>
      <c r="D106" s="232" t="s">
        <v>6</v>
      </c>
      <c r="E106" s="30">
        <v>23759</v>
      </c>
      <c r="F106" s="11">
        <v>41877</v>
      </c>
      <c r="G106" s="30">
        <v>23759</v>
      </c>
      <c r="H106" s="70">
        <f t="shared" si="1"/>
        <v>0</v>
      </c>
    </row>
    <row r="107" spans="1:8" x14ac:dyDescent="0.25">
      <c r="A107" s="59">
        <v>41878</v>
      </c>
      <c r="B107" s="28" t="s">
        <v>464</v>
      </c>
      <c r="C107" s="52" t="s">
        <v>463</v>
      </c>
      <c r="D107" s="234" t="s">
        <v>6</v>
      </c>
      <c r="E107" s="27">
        <v>1674</v>
      </c>
      <c r="F107" s="11">
        <v>41879</v>
      </c>
      <c r="G107" s="30">
        <v>1674</v>
      </c>
      <c r="H107" s="70">
        <f t="shared" si="1"/>
        <v>0</v>
      </c>
    </row>
    <row r="108" spans="1:8" x14ac:dyDescent="0.25">
      <c r="A108" s="59">
        <v>41880</v>
      </c>
      <c r="B108" s="28" t="s">
        <v>465</v>
      </c>
      <c r="C108" s="52" t="s">
        <v>463</v>
      </c>
      <c r="D108" s="232" t="s">
        <v>6</v>
      </c>
      <c r="E108" s="30">
        <v>3593</v>
      </c>
      <c r="F108" s="11">
        <v>41881</v>
      </c>
      <c r="G108" s="30">
        <v>3593</v>
      </c>
      <c r="H108" s="70">
        <f t="shared" si="1"/>
        <v>0</v>
      </c>
    </row>
    <row r="109" spans="1:8" x14ac:dyDescent="0.25">
      <c r="A109" s="59">
        <v>41881</v>
      </c>
      <c r="B109" s="28" t="s">
        <v>466</v>
      </c>
      <c r="C109" s="52" t="s">
        <v>463</v>
      </c>
      <c r="D109" s="234" t="s">
        <v>6</v>
      </c>
      <c r="E109" s="27">
        <v>16817</v>
      </c>
      <c r="F109" s="11">
        <v>41881</v>
      </c>
      <c r="G109" s="30">
        <v>16817</v>
      </c>
      <c r="H109" s="70">
        <f t="shared" si="1"/>
        <v>0</v>
      </c>
    </row>
    <row r="110" spans="1:8" x14ac:dyDescent="0.25">
      <c r="A110" s="59">
        <v>41881</v>
      </c>
      <c r="B110" s="28" t="s">
        <v>467</v>
      </c>
      <c r="C110" s="52" t="s">
        <v>463</v>
      </c>
      <c r="D110" s="234" t="s">
        <v>6</v>
      </c>
      <c r="E110" s="27">
        <v>85100.3</v>
      </c>
      <c r="F110" s="11">
        <v>41913</v>
      </c>
      <c r="G110" s="30">
        <v>85100.3</v>
      </c>
      <c r="H110" s="70">
        <f t="shared" si="1"/>
        <v>0</v>
      </c>
    </row>
    <row r="111" spans="1:8" x14ac:dyDescent="0.25">
      <c r="A111" s="59">
        <v>41881</v>
      </c>
      <c r="B111" s="28" t="s">
        <v>468</v>
      </c>
      <c r="C111" s="52" t="s">
        <v>463</v>
      </c>
      <c r="D111" s="234" t="s">
        <v>6</v>
      </c>
      <c r="E111" s="27">
        <v>21392.799999999999</v>
      </c>
      <c r="F111" s="11">
        <v>41892</v>
      </c>
      <c r="G111" s="30">
        <v>21392.799999999999</v>
      </c>
      <c r="H111" s="70">
        <f t="shared" si="1"/>
        <v>0</v>
      </c>
    </row>
    <row r="112" spans="1:8" x14ac:dyDescent="0.25">
      <c r="A112" s="158"/>
      <c r="B112" s="157"/>
      <c r="C112" s="4"/>
      <c r="D112" s="4"/>
      <c r="E112" s="30"/>
      <c r="F112" s="247"/>
      <c r="G112" s="30"/>
      <c r="H112" s="72">
        <f t="shared" si="1"/>
        <v>0</v>
      </c>
    </row>
    <row r="113" spans="1:7" x14ac:dyDescent="0.25">
      <c r="A113" s="158"/>
      <c r="B113" s="157"/>
      <c r="C113" s="4"/>
      <c r="D113" s="4"/>
      <c r="E113" s="60">
        <v>0</v>
      </c>
      <c r="F113" s="221"/>
      <c r="G113" s="47">
        <v>0</v>
      </c>
    </row>
    <row r="114" spans="1:7" ht="15.75" thickBot="1" x14ac:dyDescent="0.3">
      <c r="A114" s="158"/>
      <c r="B114" s="157"/>
      <c r="C114" s="4"/>
      <c r="D114" s="4"/>
      <c r="E114" s="61">
        <v>0</v>
      </c>
      <c r="F114" s="222"/>
      <c r="G114" s="63">
        <v>0</v>
      </c>
    </row>
    <row r="115" spans="1:7" ht="15.75" thickTop="1" x14ac:dyDescent="0.25">
      <c r="A115" s="158"/>
      <c r="B115" s="157"/>
      <c r="C115" s="4"/>
      <c r="D115" s="4"/>
      <c r="E115" s="64">
        <f>SUM(E5:E114)</f>
        <v>18617372.640000001</v>
      </c>
      <c r="F115" s="230"/>
      <c r="G115" s="230">
        <f>SUM(G5:G114)</f>
        <v>18425197.109999999</v>
      </c>
    </row>
    <row r="116" spans="1:7" x14ac:dyDescent="0.25">
      <c r="A116" s="77"/>
      <c r="F116" s="221"/>
    </row>
    <row r="117" spans="1:7" ht="15.75" thickBot="1" x14ac:dyDescent="0.3">
      <c r="A117" s="77"/>
      <c r="F117" s="221"/>
    </row>
    <row r="118" spans="1:7" ht="15.75" thickBot="1" x14ac:dyDescent="0.3">
      <c r="A118" s="250"/>
      <c r="B118" s="251"/>
      <c r="C118" s="252"/>
      <c r="D118" s="253"/>
      <c r="F118" s="221"/>
    </row>
    <row r="119" spans="1:7" ht="21.75" thickBot="1" x14ac:dyDescent="0.4">
      <c r="A119" s="281">
        <f>F119+F121</f>
        <v>471072.87000000122</v>
      </c>
      <c r="B119" s="282"/>
      <c r="C119" s="283"/>
      <c r="D119" s="254"/>
      <c r="E119" s="248" t="s">
        <v>511</v>
      </c>
      <c r="F119" s="275">
        <f>E115-G115</f>
        <v>192175.53000000119</v>
      </c>
      <c r="G119" s="276"/>
    </row>
    <row r="120" spans="1:7" ht="15.75" x14ac:dyDescent="0.25">
      <c r="A120" s="267">
        <v>-16097</v>
      </c>
      <c r="B120" s="268"/>
      <c r="C120" s="269"/>
      <c r="D120" s="254"/>
      <c r="F120" s="221"/>
    </row>
    <row r="121" spans="1:7" ht="21" x14ac:dyDescent="0.35">
      <c r="A121" s="267">
        <v>-2505.5</v>
      </c>
      <c r="B121" s="268"/>
      <c r="C121" s="269"/>
      <c r="D121" s="254"/>
      <c r="E121" s="248" t="s">
        <v>510</v>
      </c>
      <c r="F121" s="277">
        <v>278897.34000000003</v>
      </c>
      <c r="G121" s="278"/>
    </row>
    <row r="122" spans="1:7" ht="16.5" thickBot="1" x14ac:dyDescent="0.3">
      <c r="A122" s="267">
        <v>0</v>
      </c>
      <c r="B122" s="268"/>
      <c r="C122" s="269"/>
      <c r="D122" s="254"/>
    </row>
    <row r="123" spans="1:7" ht="21.75" thickBot="1" x14ac:dyDescent="0.4">
      <c r="A123" s="267">
        <v>-85100.3</v>
      </c>
      <c r="B123" s="268"/>
      <c r="C123" s="269"/>
      <c r="D123" s="254"/>
      <c r="E123" s="249" t="s">
        <v>512</v>
      </c>
      <c r="F123" s="279">
        <f>F121+F119</f>
        <v>471072.87000000122</v>
      </c>
      <c r="G123" s="280"/>
    </row>
    <row r="124" spans="1:7" ht="15.75" x14ac:dyDescent="0.25">
      <c r="A124" s="267">
        <v>-21392.799999999999</v>
      </c>
      <c r="B124" s="268"/>
      <c r="C124" s="269"/>
      <c r="D124" s="254"/>
    </row>
    <row r="125" spans="1:7" ht="16.5" thickBot="1" x14ac:dyDescent="0.3">
      <c r="A125" s="270">
        <v>0</v>
      </c>
      <c r="B125" s="271"/>
      <c r="C125" s="272"/>
      <c r="D125" s="254"/>
    </row>
    <row r="126" spans="1:7" ht="18.75" x14ac:dyDescent="0.3">
      <c r="A126" s="273">
        <f t="shared" ref="A126" si="2">SUM(A119:C125)</f>
        <v>345977.27000000124</v>
      </c>
      <c r="B126" s="274"/>
      <c r="C126" s="274"/>
      <c r="D126" s="254"/>
    </row>
    <row r="127" spans="1:7" ht="15.75" thickBot="1" x14ac:dyDescent="0.3">
      <c r="A127" s="255"/>
      <c r="B127" s="256"/>
      <c r="C127" s="257"/>
      <c r="D127" s="258"/>
    </row>
  </sheetData>
  <mergeCells count="12">
    <mergeCell ref="A124:C124"/>
    <mergeCell ref="A125:C125"/>
    <mergeCell ref="A126:C126"/>
    <mergeCell ref="B1:F1"/>
    <mergeCell ref="F119:G119"/>
    <mergeCell ref="F121:G121"/>
    <mergeCell ref="F123:G123"/>
    <mergeCell ref="A119:C119"/>
    <mergeCell ref="A120:C120"/>
    <mergeCell ref="A121:C121"/>
    <mergeCell ref="A122:C122"/>
    <mergeCell ref="A123:C123"/>
  </mergeCells>
  <pageMargins left="0.31496062992125984" right="0.11811023622047245" top="0.35433070866141736" bottom="0.35433070866141736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2014</vt:lpstr>
      <vt:lpstr>2013</vt:lpstr>
      <vt:lpstr>Hoja3</vt:lpstr>
      <vt:lpstr>copia  2013</vt:lpstr>
      <vt:lpstr>COPIA 2 0 1 4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2014-09-18T15:42:30Z</cp:lastPrinted>
  <dcterms:created xsi:type="dcterms:W3CDTF">2014-08-15T17:59:38Z</dcterms:created>
  <dcterms:modified xsi:type="dcterms:W3CDTF">2014-10-29T22:36:27Z</dcterms:modified>
</cp:coreProperties>
</file>