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3715" windowHeight="10035" activeTab="1"/>
  </bookViews>
  <sheets>
    <sheet name="2013" sheetId="1" r:id="rId1"/>
    <sheet name="2014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E115" i="2" l="1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G89" i="2"/>
  <c r="H89" i="2" s="1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G75" i="2"/>
  <c r="H75" i="2" s="1"/>
  <c r="G74" i="2"/>
  <c r="H74" i="2" s="1"/>
  <c r="H73" i="2"/>
  <c r="H72" i="2"/>
  <c r="H71" i="2"/>
  <c r="H70" i="2"/>
  <c r="G69" i="2"/>
  <c r="H69" i="2" s="1"/>
  <c r="H68" i="2"/>
  <c r="H67" i="2"/>
  <c r="G66" i="2"/>
  <c r="H66" i="2" s="1"/>
  <c r="G65" i="2"/>
  <c r="H65" i="2" s="1"/>
  <c r="G64" i="2"/>
  <c r="H64" i="2" s="1"/>
  <c r="G63" i="2"/>
  <c r="H63" i="2" s="1"/>
  <c r="H62" i="2"/>
  <c r="H61" i="2"/>
  <c r="G60" i="2"/>
  <c r="H60" i="2" s="1"/>
  <c r="G59" i="2"/>
  <c r="H59" i="2" s="1"/>
  <c r="G58" i="2"/>
  <c r="H58" i="2" s="1"/>
  <c r="G57" i="2"/>
  <c r="H57" i="2" s="1"/>
  <c r="H56" i="2"/>
  <c r="H55" i="2"/>
  <c r="G54" i="2"/>
  <c r="H54" i="2" s="1"/>
  <c r="G53" i="2"/>
  <c r="H53" i="2" s="1"/>
  <c r="H52" i="2"/>
  <c r="G51" i="2"/>
  <c r="H51" i="2" s="1"/>
  <c r="H50" i="2"/>
  <c r="G49" i="2"/>
  <c r="H49" i="2" s="1"/>
  <c r="H48" i="2"/>
  <c r="H47" i="2"/>
  <c r="H46" i="2"/>
  <c r="H45" i="2"/>
  <c r="G44" i="2"/>
  <c r="H44" i="2" s="1"/>
  <c r="H43" i="2"/>
  <c r="H42" i="2"/>
  <c r="G41" i="2"/>
  <c r="H41" i="2" s="1"/>
  <c r="H40" i="2"/>
  <c r="H39" i="2"/>
  <c r="H38" i="2"/>
  <c r="H37" i="2"/>
  <c r="G36" i="2"/>
  <c r="H36" i="2" s="1"/>
  <c r="G35" i="2"/>
  <c r="H35" i="2" s="1"/>
  <c r="H34" i="2"/>
  <c r="G33" i="2"/>
  <c r="H33" i="2" s="1"/>
  <c r="G32" i="2"/>
  <c r="H32" i="2" s="1"/>
  <c r="H31" i="2"/>
  <c r="H30" i="2"/>
  <c r="H29" i="2"/>
  <c r="H28" i="2"/>
  <c r="H27" i="2"/>
  <c r="G26" i="2"/>
  <c r="H26" i="2" s="1"/>
  <c r="H25" i="2"/>
  <c r="H24" i="2"/>
  <c r="H23" i="2"/>
  <c r="G22" i="2"/>
  <c r="H22" i="2" s="1"/>
  <c r="H21" i="2"/>
  <c r="H20" i="2"/>
  <c r="H19" i="2"/>
  <c r="G18" i="2"/>
  <c r="H18" i="2" s="1"/>
  <c r="G17" i="2"/>
  <c r="H17" i="2" s="1"/>
  <c r="H16" i="2"/>
  <c r="H15" i="2"/>
  <c r="G14" i="2"/>
  <c r="H14" i="2" s="1"/>
  <c r="H13" i="2"/>
  <c r="G12" i="2"/>
  <c r="H12" i="2" s="1"/>
  <c r="H11" i="2"/>
  <c r="H10" i="2"/>
  <c r="H9" i="2"/>
  <c r="G8" i="2"/>
  <c r="H8" i="2" s="1"/>
  <c r="H7" i="2"/>
  <c r="H6" i="2"/>
  <c r="G5" i="2"/>
  <c r="G115" i="2" s="1"/>
  <c r="E232" i="1"/>
  <c r="H228" i="1"/>
  <c r="G227" i="1"/>
  <c r="H227" i="1" s="1"/>
  <c r="G226" i="1"/>
  <c r="H226" i="1" s="1"/>
  <c r="H225" i="1"/>
  <c r="G224" i="1"/>
  <c r="H224" i="1" s="1"/>
  <c r="H223" i="1"/>
  <c r="H222" i="1"/>
  <c r="H221" i="1"/>
  <c r="G220" i="1"/>
  <c r="H220" i="1" s="1"/>
  <c r="H219" i="1"/>
  <c r="H218" i="1"/>
  <c r="H217" i="1"/>
  <c r="H216" i="1"/>
  <c r="H215" i="1"/>
  <c r="G214" i="1"/>
  <c r="H214" i="1" s="1"/>
  <c r="G213" i="1"/>
  <c r="H213" i="1" s="1"/>
  <c r="H212" i="1"/>
  <c r="G211" i="1"/>
  <c r="H211" i="1" s="1"/>
  <c r="H210" i="1"/>
  <c r="G209" i="1"/>
  <c r="H209" i="1" s="1"/>
  <c r="G208" i="1"/>
  <c r="H208" i="1" s="1"/>
  <c r="H207" i="1"/>
  <c r="G206" i="1"/>
  <c r="H206" i="1" s="1"/>
  <c r="H205" i="1"/>
  <c r="G204" i="1"/>
  <c r="H204" i="1" s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G142" i="1"/>
  <c r="G232" i="1" s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F119" i="2" l="1"/>
  <c r="H5" i="2"/>
  <c r="E236" i="1"/>
  <c r="H142" i="1"/>
  <c r="H232" i="1" s="1"/>
</calcChain>
</file>

<file path=xl/sharedStrings.xml><?xml version="1.0" encoding="utf-8"?>
<sst xmlns="http://schemas.openxmlformats.org/spreadsheetml/2006/main" count="1167" uniqueCount="513">
  <si>
    <t>CONSOLIDADO DE ALBICIA 2013</t>
  </si>
  <si>
    <t>IMPORTE</t>
  </si>
  <si>
    <t>FECHA DE PAGO</t>
  </si>
  <si>
    <t>PAGOS</t>
  </si>
  <si>
    <t>SALDO</t>
  </si>
  <si>
    <t>,0435</t>
  </si>
  <si>
    <t>KK</t>
  </si>
  <si>
    <t>ALBICIA</t>
  </si>
  <si>
    <t>FACTURA 2536</t>
  </si>
  <si>
    <t>,0525</t>
  </si>
  <si>
    <t>,0612</t>
  </si>
  <si>
    <t>FACTURA 2529</t>
  </si>
  <si>
    <t>,0616</t>
  </si>
  <si>
    <t>FACTURA 2530</t>
  </si>
  <si>
    <t>,0617</t>
  </si>
  <si>
    <t>FACTURA 2531</t>
  </si>
  <si>
    <t>,0677</t>
  </si>
  <si>
    <t>FACTURA 2535</t>
  </si>
  <si>
    <t>,0823</t>
  </si>
  <si>
    <t>FACTURA 2548</t>
  </si>
  <si>
    <t>,0856</t>
  </si>
  <si>
    <t>,0895</t>
  </si>
  <si>
    <t>FACTURA 2544</t>
  </si>
  <si>
    <t>,0939</t>
  </si>
  <si>
    <t>FACTURA 2545</t>
  </si>
  <si>
    <t>,0953</t>
  </si>
  <si>
    <t>,0052</t>
  </si>
  <si>
    <t>LL</t>
  </si>
  <si>
    <t>FACTURA 2554</t>
  </si>
  <si>
    <t>,0129</t>
  </si>
  <si>
    <t>FACTURA 2559</t>
  </si>
  <si>
    <t>,0131</t>
  </si>
  <si>
    <t>FACTURA 2560</t>
  </si>
  <si>
    <t>,0319</t>
  </si>
  <si>
    <t>FACTURA 2569</t>
  </si>
  <si>
    <t>,0321</t>
  </si>
  <si>
    <t>FACTURA 2570</t>
  </si>
  <si>
    <t>,0389</t>
  </si>
  <si>
    <t>FACTURA 2573</t>
  </si>
  <si>
    <t>,0542</t>
  </si>
  <si>
    <t>FACTURA 2587</t>
  </si>
  <si>
    <t>,0545</t>
  </si>
  <si>
    <t>FACTURA 2588</t>
  </si>
  <si>
    <t>,0709</t>
  </si>
  <si>
    <t>FACTURA 2593</t>
  </si>
  <si>
    <t>,0779</t>
  </si>
  <si>
    <t>FACTURA 2599</t>
  </si>
  <si>
    <t>,0781</t>
  </si>
  <si>
    <t>FACTURA 2600</t>
  </si>
  <si>
    <t>,0934</t>
  </si>
  <si>
    <t>FACTURA 2616</t>
  </si>
  <si>
    <t>,0982</t>
  </si>
  <si>
    <t>FACTURA 2617</t>
  </si>
  <si>
    <t>,0004</t>
  </si>
  <si>
    <t>MM</t>
  </si>
  <si>
    <t>FACTURA 2618</t>
  </si>
  <si>
    <t>,0203</t>
  </si>
  <si>
    <t>FACTURA 2625</t>
  </si>
  <si>
    <t>,0204</t>
  </si>
  <si>
    <t>FACTURA 2624</t>
  </si>
  <si>
    <t>,0285</t>
  </si>
  <si>
    <t>FACTURA 2628</t>
  </si>
  <si>
    <t>,0355</t>
  </si>
  <si>
    <t>FACTURA 2638</t>
  </si>
  <si>
    <t>,0405</t>
  </si>
  <si>
    <t>FACTURA 2639</t>
  </si>
  <si>
    <t>,0518</t>
  </si>
  <si>
    <t>FACTURA 2646</t>
  </si>
  <si>
    <t>,0587</t>
  </si>
  <si>
    <t>FACTURA 2649</t>
  </si>
  <si>
    <t>,0685</t>
  </si>
  <si>
    <t>FACTURA 2663</t>
  </si>
  <si>
    <t>,0825</t>
  </si>
  <si>
    <t>FACTURA 2665</t>
  </si>
  <si>
    <t>,0827</t>
  </si>
  <si>
    <t>FACTURA 2667</t>
  </si>
  <si>
    <t>,0946</t>
  </si>
  <si>
    <t>FACTURA 2679</t>
  </si>
  <si>
    <t>,0025</t>
  </si>
  <si>
    <t>NN</t>
  </si>
  <si>
    <t>FACTURA 2687  03-Marzo-13</t>
  </si>
  <si>
    <t>,0062</t>
  </si>
  <si>
    <t>FACTURA 2690 03-marzo-13</t>
  </si>
  <si>
    <t>,0365</t>
  </si>
  <si>
    <t>FACTURA 2711</t>
  </si>
  <si>
    <t>,0366</t>
  </si>
  <si>
    <t>FACTURA 2712</t>
  </si>
  <si>
    <t>,0368</t>
  </si>
  <si>
    <t>FACTURA 2713</t>
  </si>
  <si>
    <t>,0372</t>
  </si>
  <si>
    <t>FACTURA 2714</t>
  </si>
  <si>
    <t>,0541</t>
  </si>
  <si>
    <t>FACTURA 2724</t>
  </si>
  <si>
    <t>FACTURA 2725</t>
  </si>
  <si>
    <t>,0630</t>
  </si>
  <si>
    <t>,0632</t>
  </si>
  <si>
    <t>,0678</t>
  </si>
  <si>
    <t>FACTURA 2729</t>
  </si>
  <si>
    <t>,0755</t>
  </si>
  <si>
    <t>FACTURA 2740</t>
  </si>
  <si>
    <t>,0949</t>
  </si>
  <si>
    <t>FACTURA 2747</t>
  </si>
  <si>
    <t>,0950</t>
  </si>
  <si>
    <t>FACTURA 2746</t>
  </si>
  <si>
    <t>,0966</t>
  </si>
  <si>
    <t>FACTURA 2748</t>
  </si>
  <si>
    <t>,0064</t>
  </si>
  <si>
    <t>OO</t>
  </si>
  <si>
    <t>FACTURA 2749</t>
  </si>
  <si>
    <t>,0235</t>
  </si>
  <si>
    <t>FACTURA 2776</t>
  </si>
  <si>
    <t>,0238</t>
  </si>
  <si>
    <t>FACTURA 2777</t>
  </si>
  <si>
    <t>,0382</t>
  </si>
  <si>
    <t>FACTURA 2778</t>
  </si>
  <si>
    <t>,0385</t>
  </si>
  <si>
    <t>FACTURA 2779</t>
  </si>
  <si>
    <t>,0447</t>
  </si>
  <si>
    <t>FACTURA 2780</t>
  </si>
  <si>
    <t>,0556</t>
  </si>
  <si>
    <t>FACTURA 2786</t>
  </si>
  <si>
    <t>,0761</t>
  </si>
  <si>
    <t>FACTURA 2808</t>
  </si>
  <si>
    <t>,0763</t>
  </si>
  <si>
    <t>FACTURA 2810</t>
  </si>
  <si>
    <t>,0840</t>
  </si>
  <si>
    <t>FACTURA 2809</t>
  </si>
  <si>
    <t>,0919</t>
  </si>
  <si>
    <t>FACTURA 2811</t>
  </si>
  <si>
    <t>,0012</t>
  </si>
  <si>
    <t>PP</t>
  </si>
  <si>
    <t>FACTURA 2816</t>
  </si>
  <si>
    <t>,0077</t>
  </si>
  <si>
    <t>FACTURA 2821</t>
  </si>
  <si>
    <t>,0082</t>
  </si>
  <si>
    <t>,0149</t>
  </si>
  <si>
    <t>FACTURA 2827</t>
  </si>
  <si>
    <t>,0251</t>
  </si>
  <si>
    <t>FACTURA 2834</t>
  </si>
  <si>
    <t>,0320</t>
  </si>
  <si>
    <t>FACTURA 2838</t>
  </si>
  <si>
    <t>,0387</t>
  </si>
  <si>
    <t>FACTURA 2843</t>
  </si>
  <si>
    <t>,0482</t>
  </si>
  <si>
    <t>FACTURA 2846</t>
  </si>
  <si>
    <t>,0519</t>
  </si>
  <si>
    <t>FACTURA 2847</t>
  </si>
  <si>
    <t>,0655</t>
  </si>
  <si>
    <t>FACTURA 2855</t>
  </si>
  <si>
    <t>,0711</t>
  </si>
  <si>
    <t>,0853</t>
  </si>
  <si>
    <t>,0869</t>
  </si>
  <si>
    <t>FACTURA 2864</t>
  </si>
  <si>
    <t>,0899</t>
  </si>
  <si>
    <t>FACTURA 2873</t>
  </si>
  <si>
    <t>FACTURA 2872</t>
  </si>
  <si>
    <t>,0009</t>
  </si>
  <si>
    <t>ÑÑ</t>
  </si>
  <si>
    <t>FACTURA 2880</t>
  </si>
  <si>
    <t>,0080</t>
  </si>
  <si>
    <t>,0087</t>
  </si>
  <si>
    <t>FACTURA 2886</t>
  </si>
  <si>
    <t>,0176</t>
  </si>
  <si>
    <t>FACTURA 2919</t>
  </si>
  <si>
    <t>,0272</t>
  </si>
  <si>
    <t>FACTURA 2898</t>
  </si>
  <si>
    <t>,0333</t>
  </si>
  <si>
    <t>FACTURA 2899</t>
  </si>
  <si>
    <t>,0377</t>
  </si>
  <si>
    <t>,0399</t>
  </si>
  <si>
    <t>FACTURA 2900</t>
  </si>
  <si>
    <t>,0506</t>
  </si>
  <si>
    <t>FACTURA 2920</t>
  </si>
  <si>
    <t>,0508</t>
  </si>
  <si>
    <t>FACTURA 2921</t>
  </si>
  <si>
    <t>,0591</t>
  </si>
  <si>
    <t>FACTURA 2922</t>
  </si>
  <si>
    <t>,0599</t>
  </si>
  <si>
    <t>CANCELADA</t>
  </si>
  <si>
    <t>,0601</t>
  </si>
  <si>
    <t>,0701</t>
  </si>
  <si>
    <t>FACTURA 2923</t>
  </si>
  <si>
    <t>,0772</t>
  </si>
  <si>
    <t>FACTURA 2924</t>
  </si>
  <si>
    <t>,0842</t>
  </si>
  <si>
    <t>FACTURA 2925</t>
  </si>
  <si>
    <t>ALBICIA MAQUILA</t>
  </si>
  <si>
    <t>Contra Nota albicia 1248  FALTA ORIGINAL DE NOTA X ALB   por $ 17,817.00</t>
  </si>
  <si>
    <t>,0864</t>
  </si>
  <si>
    <t>,0865</t>
  </si>
  <si>
    <t>FACTURA 2935</t>
  </si>
  <si>
    <t>,0039</t>
  </si>
  <si>
    <t>QQ</t>
  </si>
  <si>
    <t>FACTURA 2942</t>
  </si>
  <si>
    <t>,0151</t>
  </si>
  <si>
    <t>FACTURA 2959</t>
  </si>
  <si>
    <t>,0201</t>
  </si>
  <si>
    <t>FACTURA 2957</t>
  </si>
  <si>
    <t>,0282</t>
  </si>
  <si>
    <t>FACTURA 2958</t>
  </si>
  <si>
    <t>FACTURA 2966</t>
  </si>
  <si>
    <t>,0451</t>
  </si>
  <si>
    <t>FACTURA 2967</t>
  </si>
  <si>
    <t>,0441</t>
  </si>
  <si>
    <t>ALBICIA** DEV. DE PRESTAMO DE COMBOS</t>
  </si>
  <si>
    <t xml:space="preserve">3,894.33 KG  va contra Nota albicia 1243 </t>
  </si>
  <si>
    <t>,0523</t>
  </si>
  <si>
    <t>FACTURA 2968</t>
  </si>
  <si>
    <t>,0537</t>
  </si>
  <si>
    <t>,0624</t>
  </si>
  <si>
    <t>,0646</t>
  </si>
  <si>
    <t>FACTURA 2982</t>
  </si>
  <si>
    <t>,0694</t>
  </si>
  <si>
    <t>FACTURA 2983</t>
  </si>
  <si>
    <t>,0775</t>
  </si>
  <si>
    <t>FACTURA 3000</t>
  </si>
  <si>
    <t>,0833</t>
  </si>
  <si>
    <t>FACTURA 3014</t>
  </si>
  <si>
    <t>FACTURA 3015</t>
  </si>
  <si>
    <t>,0014</t>
  </si>
  <si>
    <t>RR</t>
  </si>
  <si>
    <t>FACTURA 3013</t>
  </si>
  <si>
    <t>,0221</t>
  </si>
  <si>
    <t>,0223</t>
  </si>
  <si>
    <t>,0289</t>
  </si>
  <si>
    <t>FACTURA 3016</t>
  </si>
  <si>
    <t>,0291</t>
  </si>
  <si>
    <t>FACTURA 3017</t>
  </si>
  <si>
    <t>,0369</t>
  </si>
  <si>
    <t>,0462</t>
  </si>
  <si>
    <t>FACTURA 3018</t>
  </si>
  <si>
    <t>,0550</t>
  </si>
  <si>
    <t>FACTURA 3019</t>
  </si>
  <si>
    <t>,0667</t>
  </si>
  <si>
    <t>,0744</t>
  </si>
  <si>
    <t>,0756</t>
  </si>
  <si>
    <t>FACTURA 3040</t>
  </si>
  <si>
    <t>,0764</t>
  </si>
  <si>
    <t>FACTURA 3039</t>
  </si>
  <si>
    <t>SS</t>
  </si>
  <si>
    <t>FACTURA 3042</t>
  </si>
  <si>
    <t>,0099</t>
  </si>
  <si>
    <t>FACTURA 3041</t>
  </si>
  <si>
    <t>,0276</t>
  </si>
  <si>
    <t>FACTURA 3066</t>
  </si>
  <si>
    <t>,0304</t>
  </si>
  <si>
    <t>FACTURA 3067</t>
  </si>
  <si>
    <t>,0312</t>
  </si>
  <si>
    <t>FACTURA 3068</t>
  </si>
  <si>
    <t>,0688</t>
  </si>
  <si>
    <t>FACTURA 3069</t>
  </si>
  <si>
    <t>,0824</t>
  </si>
  <si>
    <t>FACTURA 3076</t>
  </si>
  <si>
    <t>,0908</t>
  </si>
  <si>
    <t>FACTURA 3092</t>
  </si>
  <si>
    <t>,0001</t>
  </si>
  <si>
    <t>TT</t>
  </si>
  <si>
    <t>FACTURA 3098</t>
  </si>
  <si>
    <t>,0219</t>
  </si>
  <si>
    <t>,0237</t>
  </si>
  <si>
    <t>FACTURA 3105</t>
  </si>
  <si>
    <t>,0341</t>
  </si>
  <si>
    <t>08-Oct-13  $ 66,756.00--+--56,955.00--+--32,851.00--8-Nov-13 $ 59,098.60</t>
  </si>
  <si>
    <t>,0383</t>
  </si>
  <si>
    <t>FACTURA 3114</t>
  </si>
  <si>
    <t>,0426</t>
  </si>
  <si>
    <t>FACTURA 3121</t>
  </si>
  <si>
    <t>,0572</t>
  </si>
  <si>
    <t>,0606</t>
  </si>
  <si>
    <t>FACTURA 3135</t>
  </si>
  <si>
    <t>,0903</t>
  </si>
  <si>
    <t>FACTURA 3152</t>
  </si>
  <si>
    <t>,0904</t>
  </si>
  <si>
    <t>FACTURA 3153</t>
  </si>
  <si>
    <t>,0998</t>
  </si>
  <si>
    <t>FACTURA 3160</t>
  </si>
  <si>
    <t>,0216</t>
  </si>
  <si>
    <t>UU</t>
  </si>
  <si>
    <t>,0244</t>
  </si>
  <si>
    <t>FACTURA 3172</t>
  </si>
  <si>
    <t>FACTURA 3188</t>
  </si>
  <si>
    <t>,0419</t>
  </si>
  <si>
    <t>FACTURA 3198</t>
  </si>
  <si>
    <t>,0422</t>
  </si>
  <si>
    <t>FACTURA 3199</t>
  </si>
  <si>
    <t>FACTURA 3209</t>
  </si>
  <si>
    <t>,0672</t>
  </si>
  <si>
    <t>FACTURA 3295</t>
  </si>
  <si>
    <t>,0702</t>
  </si>
  <si>
    <t>,0902</t>
  </si>
  <si>
    <t>FACTURA 3232</t>
  </si>
  <si>
    <t>,0069</t>
  </si>
  <si>
    <t>V V</t>
  </si>
  <si>
    <t>FACTURA 3233</t>
  </si>
  <si>
    <t>,0073</t>
  </si>
  <si>
    <t>FACTURA 3234</t>
  </si>
  <si>
    <t>,0188</t>
  </si>
  <si>
    <t>FACTURA 3238</t>
  </si>
  <si>
    <t>,0192</t>
  </si>
  <si>
    <t>,0284</t>
  </si>
  <si>
    <t>FACTURA 3245</t>
  </si>
  <si>
    <t>,0292</t>
  </si>
  <si>
    <t>,0404</t>
  </si>
  <si>
    <t>FACTURA 3253</t>
  </si>
  <si>
    <t>,0592</t>
  </si>
  <si>
    <t>FACTURA 3263</t>
  </si>
  <si>
    <t>,0593</t>
  </si>
  <si>
    <t>FACTURA 3264</t>
  </si>
  <si>
    <t>,0771</t>
  </si>
  <si>
    <t>,0773</t>
  </si>
  <si>
    <t>FACTURA 3280</t>
  </si>
  <si>
    <t>,0961</t>
  </si>
  <si>
    <t>FACTURA 3299</t>
  </si>
  <si>
    <t>,0967</t>
  </si>
  <si>
    <t>,0098</t>
  </si>
  <si>
    <t>W W</t>
  </si>
  <si>
    <t>,0144</t>
  </si>
  <si>
    <t>,0146</t>
  </si>
  <si>
    <t>05-jul-13--$ 77,408.00--6-jul-13   $ 22,592.00</t>
  </si>
  <si>
    <t>,0162</t>
  </si>
  <si>
    <t>,0296</t>
  </si>
  <si>
    <t>06-Jul-13--$--46,493.00---27-Jul-13--$--218,207.00</t>
  </si>
  <si>
    <t>,0406</t>
  </si>
  <si>
    <t>27-Jul-13--$--281,793.00--13-Ago-13--$ 120,767.00</t>
  </si>
  <si>
    <t>,0424</t>
  </si>
  <si>
    <t>,0443</t>
  </si>
  <si>
    <t>,0552</t>
  </si>
  <si>
    <t>20-Jul-13  FACTURA 3338</t>
  </si>
  <si>
    <t>,0742</t>
  </si>
  <si>
    <t>,0987</t>
  </si>
  <si>
    <t>20-Jul-13 FACTURA 3359</t>
  </si>
  <si>
    <t>,0101</t>
  </si>
  <si>
    <t>XX</t>
  </si>
  <si>
    <t>FACTURA 3371---------------20-07-13--$ 279,406.00 ---13-Ago-13   $--594.00</t>
  </si>
  <si>
    <t>,0225</t>
  </si>
  <si>
    <t>,0735</t>
  </si>
  <si>
    <t>,0034</t>
  </si>
  <si>
    <t>YY</t>
  </si>
  <si>
    <t>,0252</t>
  </si>
  <si>
    <t>,0613</t>
  </si>
  <si>
    <t>FACTURA 3433 13-Jul-13 $  23,412.00--13-Ago -13  $  22,578.00</t>
  </si>
  <si>
    <t>,0614</t>
  </si>
  <si>
    <t>,0743</t>
  </si>
  <si>
    <t>ZZ</t>
  </si>
  <si>
    <t>,0266</t>
  </si>
  <si>
    <t>,0310</t>
  </si>
  <si>
    <t>,0398</t>
  </si>
  <si>
    <t>FACTURA 3508</t>
  </si>
  <si>
    <t>,0786</t>
  </si>
  <si>
    <t>,0202</t>
  </si>
  <si>
    <t>A1</t>
  </si>
  <si>
    <t>,0972</t>
  </si>
  <si>
    <t>,0270</t>
  </si>
  <si>
    <t>B1</t>
  </si>
  <si>
    <t>05-Sep-13 $ 241,311.73--06-Sep-13--$--311,270.00---13-Sep-13  $  31,651.09</t>
  </si>
  <si>
    <t>,0770</t>
  </si>
  <si>
    <t>13-Sep-13 $ 321,348.91--14-*Sep-13 $ 250,000.00---20-Sep-13  $  22,099.60</t>
  </si>
  <si>
    <t>08-Nov -13 $ 69,834.01---08-Nov-13 $ 51,250.00--09-Nov-13 $ 4,708.49</t>
  </si>
  <si>
    <t>,0226</t>
  </si>
  <si>
    <t>C1</t>
  </si>
  <si>
    <t>20-Sep-13--$ 353,710.40---24-Sep--$ 119,500.00--24-Sep-13  $ 19,000.00--30-Sep--$ 75,041.71</t>
  </si>
  <si>
    <t>,0325</t>
  </si>
  <si>
    <t>,0768</t>
  </si>
  <si>
    <t>26-Sep-13 $ 140,543.00---27-Sep-13 $ 200,000.00---30-Sep-13 $ 97,040.17---03-Oct-13 $ 125,000.00</t>
  </si>
  <si>
    <t>,0985</t>
  </si>
  <si>
    <t>D1</t>
  </si>
  <si>
    <t>03-Oct-13 $ 122,160.00--4-Oct-13--$ 236,200.00--+-$ 176,300.00---11-Oct-13--$  47,379.34</t>
  </si>
  <si>
    <t>10-Oct-13--$ 300,000.00--+--$  7,670.66--12-Oct--$ 113,390.00--25-Oct--$ 162,058.14</t>
  </si>
  <si>
    <t>,0834</t>
  </si>
  <si>
    <t>E1</t>
  </si>
  <si>
    <t>18-Oct-13--$ 352,830.00--+--48,150.00---25-Oct-13 $ 156,951.86--01-Nov--$ 8,625.45</t>
  </si>
  <si>
    <t>,0661</t>
  </si>
  <si>
    <t>,0792</t>
  </si>
  <si>
    <t>21-Oct-$200,000.00--26-Oct-13--$ 150,000.00--05-Nov-13 $ 208,111.34</t>
  </si>
  <si>
    <t>F1</t>
  </si>
  <si>
    <t>01-Nov-13 $ 367,514.55--05-Nov-13--$ 124,228.66--08-Nov--$ 104,496.39</t>
  </si>
  <si>
    <t>,0749</t>
  </si>
  <si>
    <t>09-Nov-13 $ 195,291.51---15-Nov-13--$ 347,085.00--16-Nov-13 $ 75,352.64</t>
  </si>
  <si>
    <t>,0290</t>
  </si>
  <si>
    <t>G1</t>
  </si>
  <si>
    <t>16-Nov-13 142,347.36--16-Nov--$ 189,500.00--23-Nov-13--$  287,638.09</t>
  </si>
  <si>
    <t>,0360</t>
  </si>
  <si>
    <t>,0855</t>
  </si>
  <si>
    <t>23-Nov-13--$ 18,011.91---29-Nov-13--$ 298,900.00---29-Nov-13--$ 40,600.00--2-Dic-13--$ 200,000.00--05-Dic-13--$ 14,855.59</t>
  </si>
  <si>
    <t>,0358</t>
  </si>
  <si>
    <t>H1</t>
  </si>
  <si>
    <t xml:space="preserve">05-Dic-13--$ 28,444.41--06-Dic-13  $ 293,150.00--7-Dic-13--$ 242,435.04 </t>
  </si>
  <si>
    <t>,0810</t>
  </si>
  <si>
    <t>,0886</t>
  </si>
  <si>
    <t>07-Dic-13 $ 129,054.96--16-Dic-13 $ 346,810.00--16-Dic-13 $ 88,118.54</t>
  </si>
  <si>
    <t>,0002</t>
  </si>
  <si>
    <t>I1</t>
  </si>
  <si>
    <t>,0454</t>
  </si>
  <si>
    <t>16-Dic-13 $ 59,481.46--16-Dic-13 $ 117,500.00--20-diC-13 $  262,400.00--20-Dic-13 $ 144,191.73</t>
  </si>
  <si>
    <t>,0100</t>
  </si>
  <si>
    <t>J1</t>
  </si>
  <si>
    <r>
      <rPr>
        <b/>
        <sz val="8"/>
        <color rgb="FF00B050"/>
        <rFont val="Calibri"/>
        <family val="2"/>
        <scheme val="minor"/>
      </rPr>
      <t>20-Dic-13 $ 232,808.27</t>
    </r>
    <r>
      <rPr>
        <b/>
        <sz val="8"/>
        <color rgb="FF0000FF"/>
        <rFont val="Calibri"/>
        <family val="2"/>
        <scheme val="minor"/>
      </rPr>
      <t>--30-Dic--13  $ 329,598.00--03-Ene-14 $ 34,100.00--03-Ene-14 $ 4,822.81</t>
    </r>
  </si>
  <si>
    <t>,0697</t>
  </si>
  <si>
    <r>
      <rPr>
        <b/>
        <sz val="8"/>
        <color rgb="FF00B050"/>
        <rFont val="Calibri"/>
        <family val="2"/>
        <scheme val="minor"/>
      </rPr>
      <t>03-Ene-14--$ 13,691.69</t>
    </r>
    <r>
      <rPr>
        <b/>
        <sz val="8"/>
        <color rgb="FF0000FF"/>
        <rFont val="Calibri"/>
        <family val="2"/>
        <scheme val="minor"/>
      </rPr>
      <t>---03-Ene-14--$  315,210.00--03-Ene-14  $  44,398.50--03-Ene-14  $  136,882.50--6-Ene-14--$ 64,872.17</t>
    </r>
  </si>
  <si>
    <t>,0812</t>
  </si>
  <si>
    <t>TOTALES</t>
  </si>
  <si>
    <t>TOTAL DE DEUDA</t>
  </si>
  <si>
    <t>CONSOLIDADO DE ALBICIA 2014</t>
  </si>
  <si>
    <t>FEHCA</t>
  </si>
  <si>
    <t>REMISION</t>
  </si>
  <si>
    <t>K1</t>
  </si>
  <si>
    <r>
      <rPr>
        <b/>
        <sz val="8"/>
        <color rgb="FF00B050"/>
        <rFont val="Calibri"/>
        <family val="2"/>
        <scheme val="minor"/>
      </rPr>
      <t>06-Ene-14 $ 190,526.16</t>
    </r>
    <r>
      <rPr>
        <b/>
        <sz val="8"/>
        <color rgb="FF0000FF"/>
        <rFont val="Calibri"/>
        <family val="2"/>
        <scheme val="minor"/>
      </rPr>
      <t>--09-Ene-14--$ 256,215.00--10-Ene-14 $ 62,958.25--13-Ene-14 $ 12,524.21</t>
    </r>
  </si>
  <si>
    <t>13-Ene-14 $ 78,832.65--13-Ene-14 $ 165,443.14--15-Ene-14 $ 53,797.21</t>
  </si>
  <si>
    <t>15-Ene-14 $ 138,186.79--20-Ene-14 $ 342,000.00---20-Ene-14 $ 6,335.51</t>
  </si>
  <si>
    <t>L1</t>
  </si>
  <si>
    <t>20-Ene-14 $ 2,664.49--20-Ene-14 $ 56,994.50--24--Ene-14 $ 221,500.00--24-Ene-14 $ 120,452.50--31-Ene-14  $ 1,833.01</t>
  </si>
  <si>
    <t>31-Ene-14  $ 189,988.82----4-Feb-14--$ 291,750.00---4-Feb-14  $  55,768.58</t>
  </si>
  <si>
    <t>M1</t>
  </si>
  <si>
    <t>04-Feb-14 $  136,251.42    --7-Feb-14  229,990.00---13-Feb-14 $ 1,177.14--14-Feb-14 $ 159,400.00--17-Feb-14  $  14,385.29</t>
  </si>
  <si>
    <t>17-Feb-14 $ 265,687.31--18-Feb-14 $ 297,174.91</t>
  </si>
  <si>
    <t>N1</t>
  </si>
  <si>
    <t>18-Feb-14 $ 105,835.09--24-Feb-14 $ 40,821.02---24-Feb-14 $ 173,020.51--24-Feb-14  $ 45,220.58--24-Feb-14  $ 26,809.89---27-Feb-14--$ 175,402.97</t>
  </si>
  <si>
    <t>27-Feb-14--$  99,781.53--03-Mar-14 $ 148,068.00--03-Mar-14 $ 37,324.40--03-Mar-14  $  139,678.60--03-Mar-14 $ 49,039.00--06-Mar-14  $  102,138.98</t>
  </si>
  <si>
    <t>,0665</t>
  </si>
  <si>
    <t>Ñ1</t>
  </si>
  <si>
    <t>06-Mar-14  $ 184,335.32--10-Mar-14  $  345,450.00--10-Mar-14  $  40,216.50--10-Mar-14  $  9,796.79</t>
  </si>
  <si>
    <t>,0971</t>
  </si>
  <si>
    <t>,0018</t>
  </si>
  <si>
    <t>O 1</t>
  </si>
  <si>
    <t>10-Mar-14  $  3,142.71 --10-Mar-14 $ 109,944.00--13-Mar-14  $  43,273.00--13-Mar-14 $ 319,630.00--18-Mar-14  $  70,016.00--18-Mar-14  $ 46,240.18</t>
  </si>
  <si>
    <t>,0565</t>
  </si>
  <si>
    <t>O1</t>
  </si>
  <si>
    <t>18-Mar-14 $ 254,972.82--20-Mar-14  $ 268,750.00--29-Mar-14 $ 90,471.88</t>
  </si>
  <si>
    <t>,0041</t>
  </si>
  <si>
    <t>P1</t>
  </si>
  <si>
    <t>,0158</t>
  </si>
  <si>
    <t>,0478</t>
  </si>
  <si>
    <t>29-Mar-14 $ 33,2167.52--31-Mar-14  $ 323,980.00--03-abril-14 $ 278,900.00--03-abril-14 $  71,473.70</t>
  </si>
  <si>
    <t>,0958</t>
  </si>
  <si>
    <t>,0043</t>
  </si>
  <si>
    <t>Q1</t>
  </si>
  <si>
    <t>,0047</t>
  </si>
  <si>
    <t>03-Abril $  99,626.30--04-Abril-14  $ 86,552.36</t>
  </si>
  <si>
    <t>,0440</t>
  </si>
  <si>
    <t>,0444</t>
  </si>
  <si>
    <t>,0455</t>
  </si>
  <si>
    <t>,0487</t>
  </si>
  <si>
    <t>,0498</t>
  </si>
  <si>
    <t>04-Abril-14  $ 234,437.64--07-Abril-14  $  150,000.00--10-abril-14 $ 282,090.00--10-Abril-14  $ 93,816.32</t>
  </si>
  <si>
    <t>,0996</t>
  </si>
  <si>
    <t>,0023</t>
  </si>
  <si>
    <t>R 1</t>
  </si>
  <si>
    <t>10-Abril-14  $ 126,183.68--14-Abril-14  $  362,190.00--16-Abril-14  $ 155,913.84</t>
  </si>
  <si>
    <t>,0332</t>
  </si>
  <si>
    <t>24-Abril 10,000.00 28-Abril  14,831.00</t>
  </si>
  <si>
    <t>,0662</t>
  </si>
  <si>
    <t>16-Abril-14 $ 126,156.16--16-Abril-14  $ 314,600.00--24-Abril-14  $  207,383.81</t>
  </si>
  <si>
    <t>,0968</t>
  </si>
  <si>
    <t>24-Abril -14  $ 7,956.19--24-Abril-14  $  200,000.00---26-abril-14 $ 187,000.00--26-Abril-14  $ 265,200.23</t>
  </si>
  <si>
    <t>,0141</t>
  </si>
  <si>
    <t>S1</t>
  </si>
  <si>
    <t>,0171</t>
  </si>
  <si>
    <t>05-May 9,000.00 13-May 9,104.00</t>
  </si>
  <si>
    <t>,0241</t>
  </si>
  <si>
    <t>05-May-14  $  1,369.77---05-May -14  $ 296,550.00--05-May-14  $ 280,630.00--05-May-14  $ 15,550.00--08-May-14  $ 134,464.66</t>
  </si>
  <si>
    <t>,0500</t>
  </si>
  <si>
    <t>08-May-14  $ 179,855.34--08-May-14  $ 345,680.00--15-May-14  $ 30,403.00--15-May-14  $ 119,468.20</t>
  </si>
  <si>
    <t>,1000</t>
  </si>
  <si>
    <t>15-May-14  $ 21,881.80--19-May-14  $  306,272.50--21-May-14  $ 184,390.00--22-May-14  $ 99,000.00--22-May-14  $ 57,278.00</t>
  </si>
  <si>
    <t>,0217</t>
  </si>
  <si>
    <t>T1</t>
  </si>
  <si>
    <t>22-May-14  $  105,932.00--26-May-14 $ 210,000.00--26-May-14  $ 140,000.00--29-May-14  $ 74,000.00--29-May-14 $ 38,281.50</t>
  </si>
  <si>
    <t>29-May-14  $ 141,858.50--29-May-14 $ 161,170.00--31-May-14  $  250,500.00--31-Mayo-14 $ 68,510.00--04-Junio-14 $ 72,719.00</t>
  </si>
  <si>
    <t>U1</t>
  </si>
  <si>
    <t>31-May-14 $ 217,371.00----06-Jun-14  $ 124,473.30</t>
  </si>
  <si>
    <t>,0413</t>
  </si>
  <si>
    <t>06-Jun-14  $ 61,446.70--06-Jun-14  $ 138,500.00---7-Jun-14 $ 78,530.00---7-Jun-14 $ 47,649.34</t>
  </si>
  <si>
    <t>,0588</t>
  </si>
  <si>
    <t>7-Jun-14   $ 117,350.66---7-Jun-14  $ 144,770.00--12-Jun-14  $ 289,650.00--12-Jun-14  $ 125,360.00---12-Jun-14 $  38,358.66</t>
  </si>
  <si>
    <t>,0726</t>
  </si>
  <si>
    <t>,0091</t>
  </si>
  <si>
    <t>V1</t>
  </si>
  <si>
    <t>12-Jun-14  $ 71,141.34---14-Jun-14  $ 257,070.00---14 Jun-14  $ 115,785.00---09-Jul-14 Nota Alb 3683  $ 258,869.03</t>
  </si>
  <si>
    <t>,0393</t>
  </si>
  <si>
    <t>W1</t>
  </si>
  <si>
    <t>05-Julio 10,483.00 dfi x precio de 35 a 33 x 136.2kf = 272.40</t>
  </si>
  <si>
    <t>09-Jul-14 Nota Alb 3683  $  76,037.97---22-Jul-14  $ 200,000.00--24-JUL-14 133,420.00--25-Jul-14 Nota Alb 3735  $ 5,277.58</t>
  </si>
  <si>
    <t>,0690</t>
  </si>
  <si>
    <t>25-Jul-14  Nota Alb 3735    $ 284,445.42--28-Jul-14  Nota Alb 3747  $  213,603.03</t>
  </si>
  <si>
    <t>,0054</t>
  </si>
  <si>
    <t>X1</t>
  </si>
  <si>
    <t>Y1</t>
  </si>
  <si>
    <t>,0758</t>
  </si>
  <si>
    <t>,0765</t>
  </si>
  <si>
    <t>,0867</t>
  </si>
  <si>
    <t>07-Ago dif x precio de 250 a 230 = 2,000.00</t>
  </si>
  <si>
    <t>,0988</t>
  </si>
  <si>
    <t>09-Agosto 30,000.00 13-Ago 31,793.00</t>
  </si>
  <si>
    <t>,0075</t>
  </si>
  <si>
    <t>Z1</t>
  </si>
  <si>
    <t>,0170</t>
  </si>
  <si>
    <t>14-Ago 22,637.00 26-Ago 30,149.50---7 -Sep 15,092.30</t>
  </si>
  <si>
    <t>,0555</t>
  </si>
  <si>
    <t>28-Jul-14 nota de Alb 3748  $  75,111.97  28-Jul-14  nota Alb 3748  $  295,659.00</t>
  </si>
  <si>
    <t>,0605</t>
  </si>
  <si>
    <t xml:space="preserve">efectivo  DE CIC </t>
  </si>
  <si>
    <t>VALE ROSA</t>
  </si>
  <si>
    <t>DEV CONTRA</t>
  </si>
  <si>
    <t>,0843</t>
  </si>
  <si>
    <t>,0920</t>
  </si>
  <si>
    <t>,0989</t>
  </si>
  <si>
    <t>A2</t>
  </si>
  <si>
    <t>,0493</t>
  </si>
  <si>
    <t>,0620</t>
  </si>
  <si>
    <t>,0718</t>
  </si>
  <si>
    <t>,0793</t>
  </si>
  <si>
    <t>,0794</t>
  </si>
  <si>
    <t>TOTAL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</si>
</sst>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[$-C0A]d\-mmm\-yy;@"/>
    <numFmt numFmtId="165" formatCode="&quot;$&quot;#,##0.00"/>
    <numFmt numFmtId="166" formatCode="[$$-80A]#,##0.00"/>
    <numFmt numFmtId="167" formatCode="[$-C0A]dd\-mmm\-yy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u/>
      <sz val="11"/>
      <color theme="1"/>
      <name val="Cambria"/>
      <family val="1"/>
      <scheme val="major"/>
    </font>
    <font>
      <b/>
      <i/>
      <sz val="11"/>
      <color theme="1"/>
      <name val="Cambria"/>
      <family val="1"/>
      <scheme val="major"/>
    </font>
    <font>
      <b/>
      <sz val="11"/>
      <color rgb="FF0000FF"/>
      <name val="Calibri"/>
      <family val="2"/>
      <scheme val="minor"/>
    </font>
    <font>
      <b/>
      <sz val="11"/>
      <color indexed="8"/>
      <name val="Calibri"/>
      <family val="2"/>
    </font>
    <font>
      <b/>
      <i/>
      <u/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u/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1"/>
      <color theme="5" tint="-0.249977111117893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b/>
      <i/>
      <sz val="11"/>
      <color rgb="FF0000FF"/>
      <name val="Cambria"/>
      <family val="1"/>
      <scheme val="major"/>
    </font>
    <font>
      <b/>
      <i/>
      <u/>
      <sz val="11"/>
      <color rgb="FF0000FF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i/>
      <sz val="11"/>
      <color theme="5" tint="-0.249977111117893"/>
      <name val="Cambria"/>
      <family val="1"/>
      <scheme val="major"/>
    </font>
    <font>
      <b/>
      <i/>
      <u/>
      <sz val="11"/>
      <color theme="5" tint="-0.249977111117893"/>
      <name val="Calibri"/>
      <family val="2"/>
      <scheme val="minor"/>
    </font>
    <font>
      <b/>
      <i/>
      <u/>
      <sz val="11"/>
      <color theme="5" tint="-0.249977111117893"/>
      <name val="Cambria"/>
      <family val="1"/>
      <scheme val="maj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mbria"/>
      <family val="1"/>
      <scheme val="major"/>
    </font>
    <font>
      <b/>
      <sz val="8"/>
      <color rgb="FF1821D8"/>
      <name val="Calibri"/>
      <family val="2"/>
      <scheme val="minor"/>
    </font>
    <font>
      <b/>
      <sz val="11"/>
      <color rgb="FF1821D8"/>
      <name val="Calibri"/>
      <family val="2"/>
      <scheme val="minor"/>
    </font>
    <font>
      <b/>
      <sz val="11"/>
      <color rgb="FF0000FF"/>
      <name val="Calibri"/>
      <family val="2"/>
    </font>
    <font>
      <b/>
      <sz val="11"/>
      <color rgb="FF00B0F0"/>
      <name val="Calibri"/>
      <family val="2"/>
      <scheme val="minor"/>
    </font>
    <font>
      <b/>
      <sz val="11"/>
      <color theme="5" tint="-0.249977111117893"/>
      <name val="Calibri"/>
      <family val="2"/>
    </font>
    <font>
      <b/>
      <sz val="8"/>
      <color rgb="FF1821D8"/>
      <name val="Calibri"/>
      <family val="2"/>
    </font>
    <font>
      <b/>
      <sz val="11"/>
      <color rgb="FF1821D8"/>
      <name val="Calibri"/>
      <family val="2"/>
    </font>
    <font>
      <b/>
      <sz val="8"/>
      <color rgb="FF0000FF"/>
      <name val="Calibri"/>
      <family val="2"/>
    </font>
    <font>
      <b/>
      <sz val="11"/>
      <color theme="6" tint="-0.249977111117893"/>
      <name val="Calibri"/>
      <family val="2"/>
    </font>
    <font>
      <b/>
      <sz val="8"/>
      <color rgb="FF0000FF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indexed="8"/>
      <name val="Calibri"/>
      <family val="2"/>
    </font>
    <font>
      <b/>
      <i/>
      <sz val="11"/>
      <color rgb="FF0000FF"/>
      <name val="Calibri"/>
      <family val="2"/>
      <scheme val="minor"/>
    </font>
    <font>
      <b/>
      <i/>
      <sz val="11"/>
      <color rgb="FF0000FF"/>
      <name val="Calibri"/>
      <family val="2"/>
    </font>
    <font>
      <b/>
      <i/>
      <sz val="8"/>
      <color rgb="FF0000FF"/>
      <name val="Calibri"/>
      <family val="2"/>
      <scheme val="minor"/>
    </font>
    <font>
      <b/>
      <i/>
      <sz val="11"/>
      <color rgb="FF0000FF"/>
      <name val="Script MT Bold"/>
      <family val="4"/>
    </font>
    <font>
      <b/>
      <u/>
      <sz val="11"/>
      <color rgb="FF0000FF"/>
      <name val="Cambria"/>
      <family val="1"/>
      <scheme val="major"/>
    </font>
    <font>
      <b/>
      <i/>
      <sz val="11"/>
      <color theme="1"/>
      <name val="Script MT Bold"/>
      <family val="4"/>
    </font>
    <font>
      <b/>
      <i/>
      <u/>
      <sz val="12"/>
      <color rgb="FF0000FF"/>
      <name val="Cambria"/>
      <family val="1"/>
      <scheme val="major"/>
    </font>
    <font>
      <b/>
      <sz val="12"/>
      <color rgb="FF0000FF"/>
      <name val="Cambria"/>
      <family val="1"/>
      <scheme val="major"/>
    </font>
    <font>
      <b/>
      <u/>
      <sz val="12"/>
      <color theme="1"/>
      <name val="Cambria"/>
      <family val="1"/>
      <scheme val="major"/>
    </font>
    <font>
      <b/>
      <sz val="8"/>
      <color indexed="8"/>
      <name val="Calibri"/>
      <family val="2"/>
    </font>
    <font>
      <b/>
      <sz val="9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9">
    <xf numFmtId="0" fontId="0" fillId="0" borderId="0" xfId="0"/>
    <xf numFmtId="164" fontId="2" fillId="0" borderId="0" xfId="0" applyNumberFormat="1" applyFont="1"/>
    <xf numFmtId="0" fontId="0" fillId="0" borderId="0" xfId="0" applyFill="1"/>
    <xf numFmtId="0" fontId="3" fillId="0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164" fontId="2" fillId="0" borderId="4" xfId="0" applyNumberFormat="1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2" fillId="0" borderId="4" xfId="0" applyFont="1" applyBorder="1"/>
    <xf numFmtId="4" fontId="2" fillId="0" borderId="5" xfId="0" applyNumberFormat="1" applyFont="1" applyBorder="1"/>
    <xf numFmtId="164" fontId="7" fillId="0" borderId="5" xfId="0" applyNumberFormat="1" applyFont="1" applyFill="1" applyBorder="1" applyAlignment="1">
      <alignment horizontal="center"/>
    </xf>
    <xf numFmtId="165" fontId="2" fillId="0" borderId="5" xfId="0" applyNumberFormat="1" applyFont="1" applyFill="1" applyBorder="1"/>
    <xf numFmtId="165" fontId="8" fillId="0" borderId="6" xfId="0" applyNumberFormat="1" applyFont="1" applyFill="1" applyBorder="1"/>
    <xf numFmtId="0" fontId="9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4" fontId="2" fillId="0" borderId="4" xfId="0" applyNumberFormat="1" applyFont="1" applyBorder="1"/>
    <xf numFmtId="164" fontId="2" fillId="0" borderId="4" xfId="0" applyNumberFormat="1" applyFont="1" applyFill="1" applyBorder="1"/>
    <xf numFmtId="165" fontId="2" fillId="0" borderId="4" xfId="0" applyNumberFormat="1" applyFont="1" applyFill="1" applyBorder="1"/>
    <xf numFmtId="165" fontId="8" fillId="0" borderId="7" xfId="0" applyNumberFormat="1" applyFont="1" applyFill="1" applyBorder="1"/>
    <xf numFmtId="0" fontId="11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164" fontId="7" fillId="0" borderId="4" xfId="0" applyNumberFormat="1" applyFont="1" applyFill="1" applyBorder="1" applyAlignment="1">
      <alignment horizontal="center"/>
    </xf>
    <xf numFmtId="165" fontId="7" fillId="0" borderId="4" xfId="0" applyNumberFormat="1" applyFont="1" applyFill="1" applyBorder="1"/>
    <xf numFmtId="164" fontId="13" fillId="0" borderId="4" xfId="0" applyNumberFormat="1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2" fillId="0" borderId="4" xfId="0" applyFont="1" applyFill="1" applyBorder="1"/>
    <xf numFmtId="4" fontId="2" fillId="0" borderId="4" xfId="0" applyNumberFormat="1" applyFont="1" applyFill="1" applyBorder="1"/>
    <xf numFmtId="0" fontId="16" fillId="0" borderId="4" xfId="0" applyFont="1" applyFill="1" applyBorder="1" applyAlignment="1">
      <alignment horizontal="center"/>
    </xf>
    <xf numFmtId="0" fontId="17" fillId="0" borderId="4" xfId="0" applyFont="1" applyFill="1" applyBorder="1" applyAlignment="1">
      <alignment horizontal="center"/>
    </xf>
    <xf numFmtId="0" fontId="8" fillId="0" borderId="4" xfId="0" applyFont="1" applyFill="1" applyBorder="1"/>
    <xf numFmtId="164" fontId="18" fillId="0" borderId="4" xfId="0" applyNumberFormat="1" applyFont="1" applyFill="1" applyBorder="1" applyAlignment="1">
      <alignment horizontal="center"/>
    </xf>
    <xf numFmtId="165" fontId="2" fillId="0" borderId="4" xfId="0" applyNumberFormat="1" applyFont="1" applyBorder="1"/>
    <xf numFmtId="165" fontId="2" fillId="0" borderId="7" xfId="0" applyNumberFormat="1" applyFont="1" applyFill="1" applyBorder="1"/>
    <xf numFmtId="164" fontId="13" fillId="0" borderId="4" xfId="0" applyNumberFormat="1" applyFont="1" applyFill="1" applyBorder="1"/>
    <xf numFmtId="165" fontId="13" fillId="0" borderId="4" xfId="0" applyNumberFormat="1" applyFont="1" applyFill="1" applyBorder="1"/>
    <xf numFmtId="164" fontId="7" fillId="0" borderId="4" xfId="0" applyNumberFormat="1" applyFont="1" applyFill="1" applyBorder="1"/>
    <xf numFmtId="0" fontId="19" fillId="0" borderId="4" xfId="0" applyFont="1" applyFill="1" applyBorder="1" applyAlignment="1">
      <alignment horizontal="center"/>
    </xf>
    <xf numFmtId="0" fontId="20" fillId="0" borderId="4" xfId="0" applyFont="1" applyFill="1" applyBorder="1" applyAlignment="1">
      <alignment horizontal="center"/>
    </xf>
    <xf numFmtId="0" fontId="21" fillId="0" borderId="4" xfId="0" applyFont="1" applyFill="1" applyBorder="1" applyAlignment="1">
      <alignment horizontal="center"/>
    </xf>
    <xf numFmtId="164" fontId="22" fillId="0" borderId="4" xfId="0" applyNumberFormat="1" applyFont="1" applyFill="1" applyBorder="1" applyAlignment="1">
      <alignment horizontal="center"/>
    </xf>
    <xf numFmtId="0" fontId="23" fillId="0" borderId="4" xfId="0" applyFont="1" applyBorder="1"/>
    <xf numFmtId="164" fontId="24" fillId="0" borderId="4" xfId="0" applyNumberFormat="1" applyFont="1" applyFill="1" applyBorder="1" applyAlignment="1">
      <alignment wrapText="1"/>
    </xf>
    <xf numFmtId="0" fontId="23" fillId="3" borderId="4" xfId="0" applyFont="1" applyFill="1" applyBorder="1"/>
    <xf numFmtId="164" fontId="2" fillId="0" borderId="4" xfId="0" applyNumberFormat="1" applyFont="1" applyFill="1" applyBorder="1" applyAlignment="1">
      <alignment horizontal="left"/>
    </xf>
    <xf numFmtId="0" fontId="25" fillId="0" borderId="4" xfId="0" applyFont="1" applyFill="1" applyBorder="1" applyAlignment="1">
      <alignment horizontal="center"/>
    </xf>
    <xf numFmtId="164" fontId="26" fillId="0" borderId="4" xfId="0" applyNumberFormat="1" applyFont="1" applyFill="1" applyBorder="1" applyAlignment="1">
      <alignment wrapText="1"/>
    </xf>
    <xf numFmtId="165" fontId="27" fillId="0" borderId="4" xfId="0" applyNumberFormat="1" applyFont="1" applyFill="1" applyBorder="1"/>
    <xf numFmtId="165" fontId="8" fillId="0" borderId="4" xfId="0" applyNumberFormat="1" applyFont="1" applyFill="1" applyBorder="1"/>
    <xf numFmtId="164" fontId="28" fillId="0" borderId="4" xfId="0" applyNumberFormat="1" applyFont="1" applyFill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27" fillId="0" borderId="4" xfId="0" applyNumberFormat="1" applyFont="1" applyFill="1" applyBorder="1"/>
    <xf numFmtId="166" fontId="7" fillId="0" borderId="4" xfId="0" applyNumberFormat="1" applyFont="1" applyFill="1" applyBorder="1"/>
    <xf numFmtId="167" fontId="2" fillId="0" borderId="4" xfId="0" applyNumberFormat="1" applyFont="1" applyFill="1" applyBorder="1" applyAlignment="1">
      <alignment horizontal="center"/>
    </xf>
    <xf numFmtId="164" fontId="26" fillId="0" borderId="4" xfId="0" applyNumberFormat="1" applyFont="1" applyFill="1" applyBorder="1" applyAlignment="1">
      <alignment horizontal="center" wrapText="1"/>
    </xf>
    <xf numFmtId="164" fontId="27" fillId="0" borderId="4" xfId="0" applyNumberFormat="1" applyFont="1" applyFill="1" applyBorder="1" applyAlignment="1">
      <alignment horizontal="center"/>
    </xf>
    <xf numFmtId="165" fontId="29" fillId="0" borderId="4" xfId="0" applyNumberFormat="1" applyFont="1" applyFill="1" applyBorder="1"/>
    <xf numFmtId="164" fontId="30" fillId="0" borderId="4" xfId="0" applyNumberFormat="1" applyFont="1" applyFill="1" applyBorder="1"/>
    <xf numFmtId="165" fontId="30" fillId="0" borderId="4" xfId="0" applyNumberFormat="1" applyFont="1" applyFill="1" applyBorder="1"/>
    <xf numFmtId="0" fontId="8" fillId="0" borderId="4" xfId="0" applyFont="1" applyBorder="1"/>
    <xf numFmtId="165" fontId="8" fillId="0" borderId="4" xfId="0" applyNumberFormat="1" applyFont="1" applyBorder="1"/>
    <xf numFmtId="164" fontId="28" fillId="0" borderId="4" xfId="0" applyNumberFormat="1" applyFont="1" applyFill="1" applyBorder="1"/>
    <xf numFmtId="165" fontId="28" fillId="0" borderId="4" xfId="0" applyNumberFormat="1" applyFont="1" applyFill="1" applyBorder="1"/>
    <xf numFmtId="164" fontId="31" fillId="0" borderId="4" xfId="0" applyNumberFormat="1" applyFont="1" applyFill="1" applyBorder="1" applyAlignment="1">
      <alignment wrapText="1"/>
    </xf>
    <xf numFmtId="165" fontId="32" fillId="0" borderId="4" xfId="0" applyNumberFormat="1" applyFont="1" applyFill="1" applyBorder="1"/>
    <xf numFmtId="164" fontId="33" fillId="0" borderId="4" xfId="0" applyNumberFormat="1" applyFont="1" applyFill="1" applyBorder="1" applyAlignment="1">
      <alignment wrapText="1"/>
    </xf>
    <xf numFmtId="164" fontId="8" fillId="0" borderId="4" xfId="0" applyNumberFormat="1" applyFont="1" applyFill="1" applyBorder="1"/>
    <xf numFmtId="164" fontId="32" fillId="0" borderId="4" xfId="0" applyNumberFormat="1" applyFont="1" applyFill="1" applyBorder="1"/>
    <xf numFmtId="164" fontId="34" fillId="0" borderId="4" xfId="0" applyNumberFormat="1" applyFont="1" applyFill="1" applyBorder="1"/>
    <xf numFmtId="165" fontId="34" fillId="0" borderId="4" xfId="0" applyNumberFormat="1" applyFont="1" applyFill="1" applyBorder="1"/>
    <xf numFmtId="165" fontId="34" fillId="0" borderId="7" xfId="0" applyNumberFormat="1" applyFont="1" applyFill="1" applyBorder="1"/>
    <xf numFmtId="0" fontId="0" fillId="0" borderId="0" xfId="0" applyBorder="1"/>
    <xf numFmtId="164" fontId="35" fillId="0" borderId="4" xfId="0" applyNumberFormat="1" applyFont="1" applyFill="1" applyBorder="1" applyAlignment="1">
      <alignment wrapText="1"/>
    </xf>
    <xf numFmtId="164" fontId="36" fillId="0" borderId="4" xfId="0" applyNumberFormat="1" applyFont="1" applyFill="1" applyBorder="1"/>
    <xf numFmtId="165" fontId="36" fillId="0" borderId="4" xfId="0" applyNumberFormat="1" applyFont="1" applyFill="1" applyBorder="1"/>
    <xf numFmtId="165" fontId="0" fillId="0" borderId="0" xfId="0" applyNumberFormat="1"/>
    <xf numFmtId="164" fontId="0" fillId="0" borderId="0" xfId="0" applyNumberFormat="1" applyFill="1"/>
    <xf numFmtId="164" fontId="2" fillId="0" borderId="8" xfId="0" applyNumberFormat="1" applyFont="1" applyBorder="1"/>
    <xf numFmtId="0" fontId="0" fillId="0" borderId="8" xfId="0" applyBorder="1"/>
    <xf numFmtId="164" fontId="0" fillId="0" borderId="8" xfId="0" applyNumberFormat="1" applyFill="1" applyBorder="1"/>
    <xf numFmtId="0" fontId="0" fillId="0" borderId="8" xfId="0" applyFill="1" applyBorder="1"/>
    <xf numFmtId="0" fontId="2" fillId="0" borderId="0" xfId="0" applyFont="1" applyAlignment="1">
      <alignment horizontal="right"/>
    </xf>
    <xf numFmtId="165" fontId="38" fillId="0" borderId="1" xfId="0" applyNumberFormat="1" applyFont="1" applyBorder="1" applyAlignment="1">
      <alignment vertical="center"/>
    </xf>
    <xf numFmtId="165" fontId="39" fillId="0" borderId="2" xfId="0" applyNumberFormat="1" applyFont="1" applyFill="1" applyBorder="1" applyAlignment="1">
      <alignment vertical="center"/>
    </xf>
    <xf numFmtId="165" fontId="38" fillId="0" borderId="2" xfId="0" applyNumberFormat="1" applyFont="1" applyFill="1" applyBorder="1" applyAlignment="1">
      <alignment vertical="center"/>
    </xf>
    <xf numFmtId="165" fontId="38" fillId="0" borderId="3" xfId="0" applyNumberFormat="1" applyFont="1" applyFill="1" applyBorder="1" applyAlignment="1">
      <alignment vertical="center"/>
    </xf>
    <xf numFmtId="0" fontId="40" fillId="0" borderId="0" xfId="0" applyFont="1" applyFill="1" applyAlignment="1"/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164" fontId="38" fillId="0" borderId="13" xfId="0" applyNumberFormat="1" applyFont="1" applyFill="1" applyBorder="1" applyAlignment="1">
      <alignment horizontal="center" vertical="center"/>
    </xf>
    <xf numFmtId="0" fontId="41" fillId="0" borderId="13" xfId="0" applyFont="1" applyFill="1" applyBorder="1" applyAlignment="1">
      <alignment horizontal="center" vertical="center"/>
    </xf>
    <xf numFmtId="164" fontId="41" fillId="0" borderId="13" xfId="0" applyNumberFormat="1" applyFont="1" applyFill="1" applyBorder="1" applyAlignment="1">
      <alignment horizontal="center" vertical="center"/>
    </xf>
    <xf numFmtId="0" fontId="38" fillId="0" borderId="13" xfId="0" applyFont="1" applyFill="1" applyBorder="1" applyAlignment="1">
      <alignment vertical="center"/>
    </xf>
    <xf numFmtId="0" fontId="0" fillId="0" borderId="0" xfId="0" applyAlignment="1">
      <alignment horizontal="center"/>
    </xf>
    <xf numFmtId="2" fontId="2" fillId="0" borderId="0" xfId="0" applyNumberFormat="1" applyFont="1" applyFill="1"/>
    <xf numFmtId="164" fontId="8" fillId="0" borderId="4" xfId="0" applyNumberFormat="1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2" fillId="0" borderId="0" xfId="0" applyFont="1" applyFill="1"/>
    <xf numFmtId="0" fontId="2" fillId="0" borderId="4" xfId="0" applyFont="1" applyFill="1" applyBorder="1" applyAlignment="1">
      <alignment horizontal="center"/>
    </xf>
    <xf numFmtId="0" fontId="2" fillId="0" borderId="0" xfId="0" applyFont="1" applyFill="1" applyBorder="1"/>
    <xf numFmtId="164" fontId="42" fillId="0" borderId="4" xfId="0" applyNumberFormat="1" applyFont="1" applyFill="1" applyBorder="1" applyAlignment="1">
      <alignment horizontal="center"/>
    </xf>
    <xf numFmtId="0" fontId="42" fillId="0" borderId="4" xfId="0" applyFont="1" applyFill="1" applyBorder="1" applyAlignment="1">
      <alignment horizontal="center"/>
    </xf>
    <xf numFmtId="0" fontId="42" fillId="0" borderId="4" xfId="0" applyFont="1" applyFill="1" applyBorder="1"/>
    <xf numFmtId="0" fontId="42" fillId="0" borderId="0" xfId="0" applyFont="1" applyFill="1"/>
    <xf numFmtId="165" fontId="43" fillId="0" borderId="4" xfId="0" applyNumberFormat="1" applyFont="1" applyBorder="1"/>
    <xf numFmtId="164" fontId="44" fillId="0" borderId="4" xfId="0" applyNumberFormat="1" applyFont="1" applyFill="1" applyBorder="1"/>
    <xf numFmtId="165" fontId="45" fillId="0" borderId="4" xfId="0" applyNumberFormat="1" applyFont="1" applyFill="1" applyBorder="1"/>
    <xf numFmtId="164" fontId="42" fillId="0" borderId="4" xfId="0" applyNumberFormat="1" applyFont="1" applyFill="1" applyBorder="1"/>
    <xf numFmtId="165" fontId="43" fillId="0" borderId="4" xfId="0" applyNumberFormat="1" applyFont="1" applyFill="1" applyBorder="1"/>
    <xf numFmtId="164" fontId="46" fillId="0" borderId="4" xfId="0" applyNumberFormat="1" applyFont="1" applyFill="1" applyBorder="1" applyAlignment="1">
      <alignment wrapText="1"/>
    </xf>
    <xf numFmtId="165" fontId="42" fillId="0" borderId="4" xfId="0" applyNumberFormat="1" applyFont="1" applyBorder="1"/>
    <xf numFmtId="164" fontId="44" fillId="0" borderId="4" xfId="0" applyNumberFormat="1" applyFont="1" applyFill="1" applyBorder="1" applyAlignment="1">
      <alignment wrapText="1"/>
    </xf>
    <xf numFmtId="0" fontId="9" fillId="0" borderId="14" xfId="0" applyFont="1" applyFill="1" applyBorder="1" applyAlignment="1">
      <alignment horizontal="center"/>
    </xf>
    <xf numFmtId="0" fontId="8" fillId="0" borderId="14" xfId="0" applyFont="1" applyFill="1" applyBorder="1"/>
    <xf numFmtId="0" fontId="5" fillId="0" borderId="14" xfId="0" applyFont="1" applyFill="1" applyBorder="1" applyAlignment="1">
      <alignment horizontal="center"/>
    </xf>
    <xf numFmtId="0" fontId="14" fillId="0" borderId="14" xfId="0" applyFont="1" applyFill="1" applyBorder="1" applyAlignment="1">
      <alignment horizontal="center"/>
    </xf>
    <xf numFmtId="0" fontId="47" fillId="0" borderId="4" xfId="0" applyFont="1" applyFill="1" applyBorder="1" applyAlignment="1">
      <alignment horizontal="center"/>
    </xf>
    <xf numFmtId="0" fontId="11" fillId="0" borderId="14" xfId="0" applyFont="1" applyFill="1" applyBorder="1" applyAlignment="1">
      <alignment horizontal="center"/>
    </xf>
    <xf numFmtId="164" fontId="28" fillId="0" borderId="4" xfId="0" applyNumberFormat="1" applyFont="1" applyFill="1" applyBorder="1" applyAlignment="1">
      <alignment wrapText="1"/>
    </xf>
    <xf numFmtId="0" fontId="48" fillId="0" borderId="14" xfId="0" applyFont="1" applyFill="1" applyBorder="1" applyAlignment="1">
      <alignment horizontal="center"/>
    </xf>
    <xf numFmtId="0" fontId="15" fillId="0" borderId="14" xfId="0" applyFont="1" applyFill="1" applyBorder="1" applyAlignment="1">
      <alignment horizontal="center"/>
    </xf>
    <xf numFmtId="0" fontId="2" fillId="0" borderId="14" xfId="0" applyFont="1" applyFill="1" applyBorder="1"/>
    <xf numFmtId="0" fontId="49" fillId="0" borderId="4" xfId="0" applyFont="1" applyFill="1" applyBorder="1" applyAlignment="1">
      <alignment horizontal="center"/>
    </xf>
    <xf numFmtId="164" fontId="23" fillId="0" borderId="4" xfId="0" applyNumberFormat="1" applyFont="1" applyFill="1" applyBorder="1"/>
    <xf numFmtId="0" fontId="49" fillId="0" borderId="14" xfId="0" applyFont="1" applyFill="1" applyBorder="1" applyAlignment="1">
      <alignment horizontal="center"/>
    </xf>
    <xf numFmtId="0" fontId="50" fillId="0" borderId="14" xfId="0" applyFont="1" applyFill="1" applyBorder="1" applyAlignment="1">
      <alignment horizontal="center"/>
    </xf>
    <xf numFmtId="0" fontId="51" fillId="0" borderId="14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/>
    </xf>
    <xf numFmtId="0" fontId="44" fillId="0" borderId="14" xfId="0" applyFont="1" applyFill="1" applyBorder="1" applyAlignment="1">
      <alignment horizontal="center"/>
    </xf>
    <xf numFmtId="0" fontId="42" fillId="0" borderId="14" xfId="0" applyFont="1" applyFill="1" applyBorder="1" applyAlignment="1">
      <alignment horizontal="center"/>
    </xf>
    <xf numFmtId="166" fontId="8" fillId="0" borderId="4" xfId="0" applyNumberFormat="1" applyFont="1" applyBorder="1"/>
    <xf numFmtId="165" fontId="8" fillId="0" borderId="14" xfId="0" applyNumberFormat="1" applyFont="1" applyFill="1" applyBorder="1"/>
    <xf numFmtId="0" fontId="52" fillId="0" borderId="14" xfId="0" applyFont="1" applyFill="1" applyBorder="1" applyAlignment="1">
      <alignment horizontal="center"/>
    </xf>
    <xf numFmtId="0" fontId="10" fillId="0" borderId="14" xfId="0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0" fontId="8" fillId="0" borderId="14" xfId="0" applyFont="1" applyBorder="1"/>
    <xf numFmtId="167" fontId="7" fillId="0" borderId="0" xfId="0" applyNumberFormat="1" applyFont="1" applyFill="1" applyBorder="1" applyAlignment="1">
      <alignment horizontal="center"/>
    </xf>
    <xf numFmtId="165" fontId="8" fillId="4" borderId="7" xfId="0" applyNumberFormat="1" applyFont="1" applyFill="1" applyBorder="1"/>
    <xf numFmtId="0" fontId="53" fillId="0" borderId="14" xfId="0" applyFont="1" applyBorder="1"/>
    <xf numFmtId="0" fontId="54" fillId="0" borderId="14" xfId="0" applyFont="1" applyBorder="1"/>
    <xf numFmtId="0" fontId="0" fillId="0" borderId="0" xfId="0" applyFill="1" applyAlignment="1">
      <alignment horizontal="center"/>
    </xf>
    <xf numFmtId="164" fontId="0" fillId="0" borderId="4" xfId="0" applyNumberFormat="1" applyFill="1" applyBorder="1"/>
    <xf numFmtId="165" fontId="8" fillId="0" borderId="15" xfId="0" applyNumberFormat="1" applyFont="1" applyFill="1" applyBorder="1"/>
    <xf numFmtId="165" fontId="8" fillId="0" borderId="0" xfId="0" applyNumberFormat="1" applyFont="1" applyFill="1" applyBorder="1"/>
    <xf numFmtId="165" fontId="8" fillId="0" borderId="16" xfId="0" applyNumberFormat="1" applyFont="1" applyFill="1" applyBorder="1"/>
    <xf numFmtId="165" fontId="8" fillId="0" borderId="8" xfId="0" applyNumberFormat="1" applyFont="1" applyFill="1" applyBorder="1"/>
    <xf numFmtId="165" fontId="2" fillId="0" borderId="0" xfId="0" applyNumberFormat="1" applyFont="1"/>
    <xf numFmtId="165" fontId="2" fillId="0" borderId="0" xfId="0" applyNumberFormat="1" applyFont="1" applyFill="1"/>
    <xf numFmtId="0" fontId="38" fillId="0" borderId="0" xfId="0" applyFont="1"/>
    <xf numFmtId="164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8" fillId="0" borderId="0" xfId="0" applyFont="1" applyBorder="1"/>
    <xf numFmtId="0" fontId="0" fillId="0" borderId="0" xfId="0" applyFill="1" applyBorder="1"/>
    <xf numFmtId="0" fontId="2" fillId="0" borderId="0" xfId="0" applyFont="1" applyBorder="1"/>
    <xf numFmtId="0" fontId="3" fillId="2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165" fontId="40" fillId="0" borderId="9" xfId="0" applyNumberFormat="1" applyFont="1" applyBorder="1" applyAlignment="1">
      <alignment horizontal="center"/>
    </xf>
    <xf numFmtId="165" fontId="40" fillId="0" borderId="10" xfId="0" applyNumberFormat="1" applyFont="1" applyBorder="1" applyAlignment="1">
      <alignment horizontal="center"/>
    </xf>
    <xf numFmtId="165" fontId="40" fillId="0" borderId="11" xfId="0" applyNumberFormat="1" applyFont="1" applyBorder="1" applyAlignment="1">
      <alignment horizontal="center"/>
    </xf>
    <xf numFmtId="165" fontId="40" fillId="0" borderId="12" xfId="0" applyNumberFormat="1" applyFont="1" applyBorder="1" applyAlignment="1">
      <alignment horizontal="center"/>
    </xf>
    <xf numFmtId="44" fontId="38" fillId="0" borderId="0" xfId="1" applyFont="1" applyBorder="1" applyAlignment="1">
      <alignment horizontal="center"/>
    </xf>
    <xf numFmtId="4" fontId="39" fillId="0" borderId="0" xfId="0" applyNumberFormat="1" applyFont="1" applyFill="1" applyBorder="1" applyAlignment="1">
      <alignment horizontal="center"/>
    </xf>
    <xf numFmtId="44" fontId="4" fillId="0" borderId="0" xfId="1" applyFont="1" applyBorder="1" applyAlignment="1">
      <alignment horizontal="center"/>
    </xf>
    <xf numFmtId="44" fontId="39" fillId="0" borderId="0" xfId="1" applyFont="1" applyBorder="1" applyAlignment="1">
      <alignment horizontal="center"/>
    </xf>
    <xf numFmtId="166" fontId="39" fillId="0" borderId="1" xfId="0" applyNumberFormat="1" applyFont="1" applyFill="1" applyBorder="1" applyAlignment="1">
      <alignment horizontal="center"/>
    </xf>
    <xf numFmtId="166" fontId="39" fillId="0" borderId="3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1128711</xdr:colOff>
      <xdr:row>231</xdr:row>
      <xdr:rowOff>457203</xdr:rowOff>
    </xdr:from>
    <xdr:to>
      <xdr:col>6</xdr:col>
      <xdr:colOff>1181098</xdr:colOff>
      <xdr:row>234</xdr:row>
      <xdr:rowOff>109540</xdr:rowOff>
    </xdr:to>
    <xdr:sp macro="" textlink="">
      <xdr:nvSpPr>
        <xdr:cNvPr id="2" name="1 Cerrar llave"/>
        <xdr:cNvSpPr/>
      </xdr:nvSpPr>
      <xdr:spPr>
        <a:xfrm rot="5400000">
          <a:off x="4919661" y="50339628"/>
          <a:ext cx="490537" cy="2624137"/>
        </a:xfrm>
        <a:prstGeom prst="rightBrace">
          <a:avLst/>
        </a:prstGeom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7"/>
  <sheetViews>
    <sheetView workbookViewId="0">
      <selection activeCell="E24" sqref="E24"/>
    </sheetView>
  </sheetViews>
  <sheetFormatPr baseColWidth="10" defaultRowHeight="15" x14ac:dyDescent="0.25"/>
  <cols>
    <col min="1" max="1" width="11.42578125" style="1"/>
    <col min="3" max="3" width="5.28515625" bestFit="1" customWidth="1"/>
    <col min="4" max="4" width="14.28515625" customWidth="1"/>
    <col min="5" max="5" width="15.28515625" bestFit="1" customWidth="1"/>
    <col min="6" max="6" width="24.140625" style="2" customWidth="1"/>
    <col min="7" max="8" width="15.28515625" style="2" bestFit="1" customWidth="1"/>
    <col min="10" max="10" width="13.7109375" bestFit="1" customWidth="1"/>
  </cols>
  <sheetData>
    <row r="1" spans="1:8" ht="28.5" x14ac:dyDescent="0.45">
      <c r="B1" s="1"/>
      <c r="C1" s="157" t="s">
        <v>0</v>
      </c>
      <c r="D1" s="157"/>
      <c r="E1" s="157"/>
      <c r="F1" s="157"/>
      <c r="G1" s="157"/>
    </row>
    <row r="2" spans="1:8" ht="29.25" thickBot="1" x14ac:dyDescent="0.5">
      <c r="B2" s="1"/>
      <c r="C2" s="3"/>
      <c r="D2" s="3"/>
      <c r="E2" s="3"/>
      <c r="F2" s="3"/>
      <c r="G2" s="3"/>
    </row>
    <row r="3" spans="1:8" ht="19.5" thickBot="1" x14ac:dyDescent="0.35">
      <c r="E3" s="4" t="s">
        <v>1</v>
      </c>
      <c r="F3" s="5" t="s">
        <v>2</v>
      </c>
      <c r="G3" s="5" t="s">
        <v>3</v>
      </c>
      <c r="H3" s="6" t="s">
        <v>4</v>
      </c>
    </row>
    <row r="4" spans="1:8" x14ac:dyDescent="0.25">
      <c r="A4" s="7">
        <v>41276</v>
      </c>
      <c r="B4" s="8" t="s">
        <v>5</v>
      </c>
      <c r="C4" s="9" t="s">
        <v>6</v>
      </c>
      <c r="D4" s="10" t="s">
        <v>7</v>
      </c>
      <c r="E4" s="11">
        <v>0</v>
      </c>
      <c r="F4" s="12" t="s">
        <v>8</v>
      </c>
      <c r="G4" s="13"/>
      <c r="H4" s="14">
        <f t="shared" ref="H4:H67" si="0">E4-G4</f>
        <v>0</v>
      </c>
    </row>
    <row r="5" spans="1:8" ht="15.75" x14ac:dyDescent="0.25">
      <c r="A5" s="7">
        <v>41277</v>
      </c>
      <c r="B5" s="15" t="s">
        <v>9</v>
      </c>
      <c r="C5" s="16" t="s">
        <v>6</v>
      </c>
      <c r="D5" s="10" t="s">
        <v>7</v>
      </c>
      <c r="E5" s="17">
        <v>5350.5</v>
      </c>
      <c r="F5" s="18">
        <v>41277</v>
      </c>
      <c r="G5" s="19">
        <v>5350.5</v>
      </c>
      <c r="H5" s="20">
        <f t="shared" si="0"/>
        <v>0</v>
      </c>
    </row>
    <row r="6" spans="1:8" x14ac:dyDescent="0.25">
      <c r="A6" s="7">
        <v>41278</v>
      </c>
      <c r="B6" s="21" t="s">
        <v>10</v>
      </c>
      <c r="C6" s="22" t="s">
        <v>6</v>
      </c>
      <c r="D6" s="10" t="s">
        <v>7</v>
      </c>
      <c r="E6" s="17">
        <v>0</v>
      </c>
      <c r="F6" s="23" t="s">
        <v>11</v>
      </c>
      <c r="G6" s="19"/>
      <c r="H6" s="20">
        <f t="shared" si="0"/>
        <v>0</v>
      </c>
    </row>
    <row r="7" spans="1:8" x14ac:dyDescent="0.25">
      <c r="A7" s="7">
        <v>41278</v>
      </c>
      <c r="B7" s="21" t="s">
        <v>12</v>
      </c>
      <c r="C7" s="22" t="s">
        <v>6</v>
      </c>
      <c r="D7" s="10" t="s">
        <v>7</v>
      </c>
      <c r="E7" s="17">
        <v>0</v>
      </c>
      <c r="F7" s="23" t="s">
        <v>13</v>
      </c>
      <c r="G7" s="24"/>
      <c r="H7" s="20">
        <f t="shared" si="0"/>
        <v>0</v>
      </c>
    </row>
    <row r="8" spans="1:8" x14ac:dyDescent="0.25">
      <c r="A8" s="7">
        <v>41278</v>
      </c>
      <c r="B8" s="21" t="s">
        <v>14</v>
      </c>
      <c r="C8" s="22" t="s">
        <v>6</v>
      </c>
      <c r="D8" s="10" t="s">
        <v>7</v>
      </c>
      <c r="E8" s="17">
        <v>0</v>
      </c>
      <c r="F8" s="23" t="s">
        <v>15</v>
      </c>
      <c r="G8" s="24"/>
      <c r="H8" s="20">
        <f t="shared" si="0"/>
        <v>0</v>
      </c>
    </row>
    <row r="9" spans="1:8" x14ac:dyDescent="0.25">
      <c r="A9" s="7">
        <v>41279</v>
      </c>
      <c r="B9" s="22" t="s">
        <v>16</v>
      </c>
      <c r="C9" s="22" t="s">
        <v>6</v>
      </c>
      <c r="D9" s="10" t="s">
        <v>7</v>
      </c>
      <c r="E9" s="17">
        <v>0</v>
      </c>
      <c r="F9" s="23" t="s">
        <v>17</v>
      </c>
      <c r="G9" s="19"/>
      <c r="H9" s="20">
        <f t="shared" si="0"/>
        <v>0</v>
      </c>
    </row>
    <row r="10" spans="1:8" x14ac:dyDescent="0.25">
      <c r="A10" s="7">
        <v>41282</v>
      </c>
      <c r="B10" s="8" t="s">
        <v>18</v>
      </c>
      <c r="C10" s="9" t="s">
        <v>6</v>
      </c>
      <c r="D10" s="10" t="s">
        <v>7</v>
      </c>
      <c r="E10" s="17">
        <v>0</v>
      </c>
      <c r="F10" s="25" t="s">
        <v>19</v>
      </c>
      <c r="G10" s="19"/>
      <c r="H10" s="20">
        <f t="shared" si="0"/>
        <v>0</v>
      </c>
    </row>
    <row r="11" spans="1:8" x14ac:dyDescent="0.25">
      <c r="A11" s="7">
        <v>41282</v>
      </c>
      <c r="B11" s="8" t="s">
        <v>20</v>
      </c>
      <c r="C11" s="9" t="s">
        <v>6</v>
      </c>
      <c r="D11" s="10" t="s">
        <v>7</v>
      </c>
      <c r="E11" s="17">
        <v>7452</v>
      </c>
      <c r="F11" s="18">
        <v>41282</v>
      </c>
      <c r="G11" s="19">
        <v>7452</v>
      </c>
      <c r="H11" s="20">
        <f t="shared" si="0"/>
        <v>0</v>
      </c>
    </row>
    <row r="12" spans="1:8" x14ac:dyDescent="0.25">
      <c r="A12" s="7">
        <v>41283</v>
      </c>
      <c r="B12" s="8" t="s">
        <v>21</v>
      </c>
      <c r="C12" s="9" t="s">
        <v>6</v>
      </c>
      <c r="D12" s="10" t="s">
        <v>7</v>
      </c>
      <c r="E12" s="17">
        <v>0</v>
      </c>
      <c r="F12" s="25" t="s">
        <v>22</v>
      </c>
      <c r="G12" s="19"/>
      <c r="H12" s="20">
        <f t="shared" si="0"/>
        <v>0</v>
      </c>
    </row>
    <row r="13" spans="1:8" x14ac:dyDescent="0.25">
      <c r="A13" s="7">
        <v>41283</v>
      </c>
      <c r="B13" s="8" t="s">
        <v>23</v>
      </c>
      <c r="C13" s="9" t="s">
        <v>6</v>
      </c>
      <c r="D13" s="10" t="s">
        <v>7</v>
      </c>
      <c r="E13" s="17">
        <v>0</v>
      </c>
      <c r="F13" s="25" t="s">
        <v>24</v>
      </c>
      <c r="G13" s="19"/>
      <c r="H13" s="20">
        <f t="shared" si="0"/>
        <v>0</v>
      </c>
    </row>
    <row r="14" spans="1:8" x14ac:dyDescent="0.25">
      <c r="A14" s="7">
        <v>41284</v>
      </c>
      <c r="B14" s="8" t="s">
        <v>25</v>
      </c>
      <c r="C14" s="9" t="s">
        <v>6</v>
      </c>
      <c r="D14" s="10" t="s">
        <v>7</v>
      </c>
      <c r="E14" s="17">
        <v>13041.5</v>
      </c>
      <c r="F14" s="18">
        <v>41284</v>
      </c>
      <c r="G14" s="19">
        <v>13041.5</v>
      </c>
      <c r="H14" s="20">
        <f t="shared" si="0"/>
        <v>0</v>
      </c>
    </row>
    <row r="15" spans="1:8" x14ac:dyDescent="0.25">
      <c r="A15" s="7">
        <v>41285</v>
      </c>
      <c r="B15" s="26" t="s">
        <v>26</v>
      </c>
      <c r="C15" s="27" t="s">
        <v>27</v>
      </c>
      <c r="D15" s="10" t="s">
        <v>7</v>
      </c>
      <c r="E15" s="17">
        <v>0</v>
      </c>
      <c r="F15" s="25" t="s">
        <v>28</v>
      </c>
      <c r="G15" s="19"/>
      <c r="H15" s="20">
        <f t="shared" si="0"/>
        <v>0</v>
      </c>
    </row>
    <row r="16" spans="1:8" x14ac:dyDescent="0.25">
      <c r="A16" s="7">
        <v>41286</v>
      </c>
      <c r="B16" s="26" t="s">
        <v>29</v>
      </c>
      <c r="C16" s="27" t="s">
        <v>27</v>
      </c>
      <c r="D16" s="28" t="s">
        <v>7</v>
      </c>
      <c r="E16" s="29">
        <v>0</v>
      </c>
      <c r="F16" s="25" t="s">
        <v>30</v>
      </c>
      <c r="G16" s="19"/>
      <c r="H16" s="20">
        <f t="shared" si="0"/>
        <v>0</v>
      </c>
    </row>
    <row r="17" spans="1:8" x14ac:dyDescent="0.25">
      <c r="A17" s="7">
        <v>41286</v>
      </c>
      <c r="B17" s="26" t="s">
        <v>31</v>
      </c>
      <c r="C17" s="27" t="s">
        <v>27</v>
      </c>
      <c r="D17" s="28" t="s">
        <v>7</v>
      </c>
      <c r="E17" s="29">
        <v>0</v>
      </c>
      <c r="F17" s="25" t="s">
        <v>32</v>
      </c>
      <c r="G17" s="19"/>
      <c r="H17" s="20">
        <f t="shared" si="0"/>
        <v>0</v>
      </c>
    </row>
    <row r="18" spans="1:8" x14ac:dyDescent="0.25">
      <c r="A18" s="7">
        <v>41289</v>
      </c>
      <c r="B18" s="26" t="s">
        <v>33</v>
      </c>
      <c r="C18" s="27" t="s">
        <v>27</v>
      </c>
      <c r="D18" s="10" t="s">
        <v>7</v>
      </c>
      <c r="E18" s="17">
        <v>0</v>
      </c>
      <c r="F18" s="25" t="s">
        <v>34</v>
      </c>
      <c r="G18" s="19"/>
      <c r="H18" s="20">
        <f t="shared" si="0"/>
        <v>0</v>
      </c>
    </row>
    <row r="19" spans="1:8" x14ac:dyDescent="0.25">
      <c r="A19" s="7">
        <v>41289</v>
      </c>
      <c r="B19" s="26" t="s">
        <v>35</v>
      </c>
      <c r="C19" s="27" t="s">
        <v>27</v>
      </c>
      <c r="D19" s="10" t="s">
        <v>7</v>
      </c>
      <c r="E19" s="17">
        <v>0</v>
      </c>
      <c r="F19" s="25" t="s">
        <v>36</v>
      </c>
      <c r="G19" s="19"/>
      <c r="H19" s="20">
        <f t="shared" si="0"/>
        <v>0</v>
      </c>
    </row>
    <row r="20" spans="1:8" x14ac:dyDescent="0.25">
      <c r="A20" s="7">
        <v>41290</v>
      </c>
      <c r="B20" s="26" t="s">
        <v>37</v>
      </c>
      <c r="C20" s="27" t="s">
        <v>27</v>
      </c>
      <c r="D20" s="10" t="s">
        <v>7</v>
      </c>
      <c r="E20" s="17">
        <v>0</v>
      </c>
      <c r="F20" s="25" t="s">
        <v>38</v>
      </c>
      <c r="G20" s="19"/>
      <c r="H20" s="20">
        <f t="shared" si="0"/>
        <v>0</v>
      </c>
    </row>
    <row r="21" spans="1:8" x14ac:dyDescent="0.25">
      <c r="A21" s="7">
        <v>41292</v>
      </c>
      <c r="B21" s="26" t="s">
        <v>39</v>
      </c>
      <c r="C21" s="27" t="s">
        <v>27</v>
      </c>
      <c r="D21" s="10" t="s">
        <v>7</v>
      </c>
      <c r="E21" s="17">
        <v>0</v>
      </c>
      <c r="F21" s="25" t="s">
        <v>40</v>
      </c>
      <c r="G21" s="19"/>
      <c r="H21" s="20">
        <f t="shared" si="0"/>
        <v>0</v>
      </c>
    </row>
    <row r="22" spans="1:8" x14ac:dyDescent="0.25">
      <c r="A22" s="7">
        <v>41292</v>
      </c>
      <c r="B22" s="26" t="s">
        <v>41</v>
      </c>
      <c r="C22" s="27" t="s">
        <v>27</v>
      </c>
      <c r="D22" s="10" t="s">
        <v>7</v>
      </c>
      <c r="E22" s="17">
        <v>0</v>
      </c>
      <c r="F22" s="25" t="s">
        <v>42</v>
      </c>
      <c r="G22" s="19"/>
      <c r="H22" s="20">
        <f t="shared" si="0"/>
        <v>0</v>
      </c>
    </row>
    <row r="23" spans="1:8" x14ac:dyDescent="0.25">
      <c r="A23" s="7">
        <v>41295</v>
      </c>
      <c r="B23" s="26" t="s">
        <v>43</v>
      </c>
      <c r="C23" s="27" t="s">
        <v>27</v>
      </c>
      <c r="D23" s="10" t="s">
        <v>7</v>
      </c>
      <c r="E23" s="17">
        <v>0</v>
      </c>
      <c r="F23" s="25" t="s">
        <v>44</v>
      </c>
      <c r="G23" s="19"/>
      <c r="H23" s="20">
        <f t="shared" si="0"/>
        <v>0</v>
      </c>
    </row>
    <row r="24" spans="1:8" x14ac:dyDescent="0.25">
      <c r="A24" s="7">
        <v>41296</v>
      </c>
      <c r="B24" s="26" t="s">
        <v>45</v>
      </c>
      <c r="C24" s="27" t="s">
        <v>27</v>
      </c>
      <c r="D24" s="10" t="s">
        <v>7</v>
      </c>
      <c r="E24" s="17">
        <v>0</v>
      </c>
      <c r="F24" s="25" t="s">
        <v>46</v>
      </c>
      <c r="G24" s="19"/>
      <c r="H24" s="20">
        <f t="shared" si="0"/>
        <v>0</v>
      </c>
    </row>
    <row r="25" spans="1:8" x14ac:dyDescent="0.25">
      <c r="A25" s="7">
        <v>41296</v>
      </c>
      <c r="B25" s="26" t="s">
        <v>47</v>
      </c>
      <c r="C25" s="27" t="s">
        <v>27</v>
      </c>
      <c r="D25" s="10" t="s">
        <v>7</v>
      </c>
      <c r="E25" s="17">
        <v>0</v>
      </c>
      <c r="F25" s="25" t="s">
        <v>48</v>
      </c>
      <c r="G25" s="19"/>
      <c r="H25" s="20">
        <f t="shared" si="0"/>
        <v>0</v>
      </c>
    </row>
    <row r="26" spans="1:8" x14ac:dyDescent="0.25">
      <c r="A26" s="7">
        <v>41298</v>
      </c>
      <c r="B26" s="26" t="s">
        <v>49</v>
      </c>
      <c r="C26" s="26" t="s">
        <v>27</v>
      </c>
      <c r="D26" s="10" t="s">
        <v>7</v>
      </c>
      <c r="E26" s="17">
        <v>0</v>
      </c>
      <c r="F26" s="25" t="s">
        <v>50</v>
      </c>
      <c r="G26" s="19"/>
      <c r="H26" s="20">
        <f t="shared" si="0"/>
        <v>0</v>
      </c>
    </row>
    <row r="27" spans="1:8" x14ac:dyDescent="0.25">
      <c r="A27" s="7">
        <v>41299</v>
      </c>
      <c r="B27" s="26" t="s">
        <v>51</v>
      </c>
      <c r="C27" s="30" t="s">
        <v>27</v>
      </c>
      <c r="D27" s="10" t="s">
        <v>7</v>
      </c>
      <c r="E27" s="17">
        <v>0</v>
      </c>
      <c r="F27" s="25" t="s">
        <v>52</v>
      </c>
      <c r="G27" s="19"/>
      <c r="H27" s="20">
        <f t="shared" si="0"/>
        <v>0</v>
      </c>
    </row>
    <row r="28" spans="1:8" x14ac:dyDescent="0.25">
      <c r="A28" s="7">
        <v>41299</v>
      </c>
      <c r="B28" s="8" t="s">
        <v>53</v>
      </c>
      <c r="C28" s="31" t="s">
        <v>54</v>
      </c>
      <c r="D28" s="10" t="s">
        <v>7</v>
      </c>
      <c r="E28" s="17">
        <v>0</v>
      </c>
      <c r="F28" s="25" t="s">
        <v>55</v>
      </c>
      <c r="G28" s="19"/>
      <c r="H28" s="20">
        <f t="shared" si="0"/>
        <v>0</v>
      </c>
    </row>
    <row r="29" spans="1:8" x14ac:dyDescent="0.25">
      <c r="A29" s="7">
        <v>41302</v>
      </c>
      <c r="B29" s="8" t="s">
        <v>56</v>
      </c>
      <c r="C29" s="31" t="s">
        <v>54</v>
      </c>
      <c r="D29" s="32" t="s">
        <v>7</v>
      </c>
      <c r="E29" s="17">
        <v>0</v>
      </c>
      <c r="F29" s="25" t="s">
        <v>57</v>
      </c>
      <c r="G29" s="19"/>
      <c r="H29" s="20">
        <f t="shared" si="0"/>
        <v>0</v>
      </c>
    </row>
    <row r="30" spans="1:8" x14ac:dyDescent="0.25">
      <c r="A30" s="7">
        <v>41302</v>
      </c>
      <c r="B30" s="8" t="s">
        <v>58</v>
      </c>
      <c r="C30" s="31" t="s">
        <v>54</v>
      </c>
      <c r="D30" s="32" t="s">
        <v>7</v>
      </c>
      <c r="E30" s="17">
        <v>0</v>
      </c>
      <c r="F30" s="25" t="s">
        <v>59</v>
      </c>
      <c r="G30" s="19"/>
      <c r="H30" s="20">
        <f t="shared" si="0"/>
        <v>0</v>
      </c>
    </row>
    <row r="31" spans="1:8" x14ac:dyDescent="0.25">
      <c r="A31" s="7">
        <v>41303</v>
      </c>
      <c r="B31" s="8" t="s">
        <v>60</v>
      </c>
      <c r="C31" s="31" t="s">
        <v>54</v>
      </c>
      <c r="D31" s="32" t="s">
        <v>7</v>
      </c>
      <c r="E31" s="17">
        <v>0</v>
      </c>
      <c r="F31" s="33" t="s">
        <v>61</v>
      </c>
      <c r="G31" s="19"/>
      <c r="H31" s="20">
        <f t="shared" si="0"/>
        <v>0</v>
      </c>
    </row>
    <row r="32" spans="1:8" x14ac:dyDescent="0.25">
      <c r="A32" s="7">
        <v>41304</v>
      </c>
      <c r="B32" s="8" t="s">
        <v>62</v>
      </c>
      <c r="C32" s="31" t="s">
        <v>54</v>
      </c>
      <c r="D32" s="32" t="s">
        <v>7</v>
      </c>
      <c r="E32" s="17">
        <v>0</v>
      </c>
      <c r="F32" s="25" t="s">
        <v>63</v>
      </c>
      <c r="G32" s="19"/>
      <c r="H32" s="20">
        <f t="shared" si="0"/>
        <v>0</v>
      </c>
    </row>
    <row r="33" spans="1:8" x14ac:dyDescent="0.25">
      <c r="A33" s="7">
        <v>41305</v>
      </c>
      <c r="B33" s="8" t="s">
        <v>64</v>
      </c>
      <c r="C33" s="31" t="s">
        <v>54</v>
      </c>
      <c r="D33" s="32" t="s">
        <v>7</v>
      </c>
      <c r="E33" s="17">
        <v>0</v>
      </c>
      <c r="F33" s="25" t="s">
        <v>65</v>
      </c>
      <c r="G33" s="24"/>
      <c r="H33" s="20">
        <f t="shared" si="0"/>
        <v>0</v>
      </c>
    </row>
    <row r="34" spans="1:8" ht="15.75" x14ac:dyDescent="0.25">
      <c r="A34" s="7">
        <v>41307</v>
      </c>
      <c r="B34" s="15" t="s">
        <v>66</v>
      </c>
      <c r="C34" s="16" t="s">
        <v>54</v>
      </c>
      <c r="D34" s="32" t="s">
        <v>7</v>
      </c>
      <c r="E34" s="17">
        <v>0</v>
      </c>
      <c r="F34" s="23" t="s">
        <v>67</v>
      </c>
      <c r="G34" s="19"/>
      <c r="H34" s="20">
        <f t="shared" si="0"/>
        <v>0</v>
      </c>
    </row>
    <row r="35" spans="1:8" x14ac:dyDescent="0.25">
      <c r="A35" s="7">
        <v>41307</v>
      </c>
      <c r="B35" s="21" t="s">
        <v>68</v>
      </c>
      <c r="C35" s="22" t="s">
        <v>54</v>
      </c>
      <c r="D35" s="32" t="s">
        <v>7</v>
      </c>
      <c r="E35" s="29">
        <v>0</v>
      </c>
      <c r="F35" s="23" t="s">
        <v>69</v>
      </c>
      <c r="G35" s="19"/>
      <c r="H35" s="20">
        <f t="shared" si="0"/>
        <v>0</v>
      </c>
    </row>
    <row r="36" spans="1:8" x14ac:dyDescent="0.25">
      <c r="A36" s="7">
        <v>41309</v>
      </c>
      <c r="B36" s="22" t="s">
        <v>70</v>
      </c>
      <c r="C36" s="22" t="s">
        <v>54</v>
      </c>
      <c r="D36" s="32" t="s">
        <v>7</v>
      </c>
      <c r="E36" s="17">
        <v>0</v>
      </c>
      <c r="F36" s="23" t="s">
        <v>71</v>
      </c>
      <c r="G36" s="19"/>
      <c r="H36" s="20">
        <f t="shared" si="0"/>
        <v>0</v>
      </c>
    </row>
    <row r="37" spans="1:8" x14ac:dyDescent="0.25">
      <c r="A37" s="7">
        <v>41311</v>
      </c>
      <c r="B37" s="8" t="s">
        <v>72</v>
      </c>
      <c r="C37" s="9" t="s">
        <v>54</v>
      </c>
      <c r="D37" s="32" t="s">
        <v>7</v>
      </c>
      <c r="E37" s="17">
        <v>0</v>
      </c>
      <c r="F37" s="23" t="s">
        <v>73</v>
      </c>
      <c r="G37" s="19"/>
      <c r="H37" s="20">
        <f t="shared" si="0"/>
        <v>0</v>
      </c>
    </row>
    <row r="38" spans="1:8" x14ac:dyDescent="0.25">
      <c r="A38" s="7">
        <v>41311</v>
      </c>
      <c r="B38" s="8" t="s">
        <v>74</v>
      </c>
      <c r="C38" s="9" t="s">
        <v>54</v>
      </c>
      <c r="D38" s="32" t="s">
        <v>7</v>
      </c>
      <c r="E38" s="17">
        <v>0</v>
      </c>
      <c r="F38" s="23" t="s">
        <v>75</v>
      </c>
      <c r="G38" s="19"/>
      <c r="H38" s="20">
        <f t="shared" si="0"/>
        <v>0</v>
      </c>
    </row>
    <row r="39" spans="1:8" x14ac:dyDescent="0.25">
      <c r="A39" s="7">
        <v>41313</v>
      </c>
      <c r="B39" s="8" t="s">
        <v>76</v>
      </c>
      <c r="C39" s="9" t="s">
        <v>54</v>
      </c>
      <c r="D39" s="32" t="s">
        <v>7</v>
      </c>
      <c r="E39" s="34">
        <v>0</v>
      </c>
      <c r="F39" s="23" t="s">
        <v>77</v>
      </c>
      <c r="G39" s="19"/>
      <c r="H39" s="20">
        <f t="shared" si="0"/>
        <v>0</v>
      </c>
    </row>
    <row r="40" spans="1:8" x14ac:dyDescent="0.25">
      <c r="A40" s="7">
        <v>41313</v>
      </c>
      <c r="B40" s="27" t="s">
        <v>78</v>
      </c>
      <c r="C40" s="27" t="s">
        <v>79</v>
      </c>
      <c r="D40" s="10" t="s">
        <v>7</v>
      </c>
      <c r="E40" s="34">
        <v>228622</v>
      </c>
      <c r="F40" s="23" t="s">
        <v>80</v>
      </c>
      <c r="G40" s="19">
        <v>228622</v>
      </c>
      <c r="H40" s="20">
        <f t="shared" si="0"/>
        <v>0</v>
      </c>
    </row>
    <row r="41" spans="1:8" x14ac:dyDescent="0.25">
      <c r="A41" s="7">
        <v>41314</v>
      </c>
      <c r="B41" s="27" t="s">
        <v>81</v>
      </c>
      <c r="C41" s="27" t="s">
        <v>79</v>
      </c>
      <c r="D41" s="10" t="s">
        <v>7</v>
      </c>
      <c r="E41" s="34">
        <v>338460</v>
      </c>
      <c r="F41" s="23" t="s">
        <v>82</v>
      </c>
      <c r="G41" s="19">
        <v>338460</v>
      </c>
      <c r="H41" s="20">
        <f t="shared" si="0"/>
        <v>0</v>
      </c>
    </row>
    <row r="42" spans="1:8" x14ac:dyDescent="0.25">
      <c r="A42" s="7">
        <v>41319</v>
      </c>
      <c r="B42" s="26" t="s">
        <v>83</v>
      </c>
      <c r="C42" s="27" t="s">
        <v>79</v>
      </c>
      <c r="D42" s="10" t="s">
        <v>7</v>
      </c>
      <c r="E42" s="34">
        <v>0</v>
      </c>
      <c r="F42" s="23" t="s">
        <v>84</v>
      </c>
      <c r="G42" s="24"/>
      <c r="H42" s="35">
        <f t="shared" si="0"/>
        <v>0</v>
      </c>
    </row>
    <row r="43" spans="1:8" x14ac:dyDescent="0.25">
      <c r="A43" s="7">
        <v>41319</v>
      </c>
      <c r="B43" s="26" t="s">
        <v>85</v>
      </c>
      <c r="C43" s="27" t="s">
        <v>79</v>
      </c>
      <c r="D43" s="10" t="s">
        <v>7</v>
      </c>
      <c r="E43" s="34">
        <v>0</v>
      </c>
      <c r="F43" s="23" t="s">
        <v>86</v>
      </c>
      <c r="G43" s="24"/>
      <c r="H43" s="35">
        <f t="shared" si="0"/>
        <v>0</v>
      </c>
    </row>
    <row r="44" spans="1:8" x14ac:dyDescent="0.25">
      <c r="A44" s="7">
        <v>41319</v>
      </c>
      <c r="B44" s="26" t="s">
        <v>87</v>
      </c>
      <c r="C44" s="27" t="s">
        <v>79</v>
      </c>
      <c r="D44" s="10" t="s">
        <v>7</v>
      </c>
      <c r="E44" s="34">
        <v>0</v>
      </c>
      <c r="F44" s="23" t="s">
        <v>88</v>
      </c>
      <c r="G44" s="24"/>
      <c r="H44" s="35">
        <f t="shared" si="0"/>
        <v>0</v>
      </c>
    </row>
    <row r="45" spans="1:8" x14ac:dyDescent="0.25">
      <c r="A45" s="7">
        <v>41319</v>
      </c>
      <c r="B45" s="26" t="s">
        <v>89</v>
      </c>
      <c r="C45" s="27" t="s">
        <v>79</v>
      </c>
      <c r="D45" s="10" t="s">
        <v>7</v>
      </c>
      <c r="E45" s="34">
        <v>0</v>
      </c>
      <c r="F45" s="23" t="s">
        <v>90</v>
      </c>
      <c r="G45" s="24"/>
      <c r="H45" s="35">
        <f t="shared" si="0"/>
        <v>0</v>
      </c>
    </row>
    <row r="46" spans="1:8" x14ac:dyDescent="0.25">
      <c r="A46" s="7">
        <v>41321</v>
      </c>
      <c r="B46" s="26" t="s">
        <v>91</v>
      </c>
      <c r="C46" s="27" t="s">
        <v>79</v>
      </c>
      <c r="D46" s="10" t="s">
        <v>7</v>
      </c>
      <c r="E46" s="34">
        <v>0</v>
      </c>
      <c r="F46" s="23" t="s">
        <v>92</v>
      </c>
      <c r="G46" s="24"/>
      <c r="H46" s="35">
        <f t="shared" si="0"/>
        <v>0</v>
      </c>
    </row>
    <row r="47" spans="1:8" x14ac:dyDescent="0.25">
      <c r="A47" s="7">
        <v>41321</v>
      </c>
      <c r="B47" s="26" t="s">
        <v>39</v>
      </c>
      <c r="C47" s="27" t="s">
        <v>79</v>
      </c>
      <c r="D47" s="10" t="s">
        <v>7</v>
      </c>
      <c r="E47" s="34">
        <v>0</v>
      </c>
      <c r="F47" s="23" t="s">
        <v>93</v>
      </c>
      <c r="G47" s="24"/>
      <c r="H47" s="35">
        <f t="shared" si="0"/>
        <v>0</v>
      </c>
    </row>
    <row r="48" spans="1:8" x14ac:dyDescent="0.25">
      <c r="A48" s="7">
        <v>41323</v>
      </c>
      <c r="B48" s="26" t="s">
        <v>94</v>
      </c>
      <c r="C48" s="27" t="s">
        <v>79</v>
      </c>
      <c r="D48" s="10" t="s">
        <v>7</v>
      </c>
      <c r="E48" s="34">
        <v>2337</v>
      </c>
      <c r="F48" s="18">
        <v>41323</v>
      </c>
      <c r="G48" s="19">
        <v>2337</v>
      </c>
      <c r="H48" s="35">
        <f t="shared" si="0"/>
        <v>0</v>
      </c>
    </row>
    <row r="49" spans="1:8" x14ac:dyDescent="0.25">
      <c r="A49" s="7">
        <v>41323</v>
      </c>
      <c r="B49" s="26" t="s">
        <v>95</v>
      </c>
      <c r="C49" s="27" t="s">
        <v>79</v>
      </c>
      <c r="D49" s="10" t="s">
        <v>7</v>
      </c>
      <c r="E49" s="34">
        <v>41701.199999999997</v>
      </c>
      <c r="F49" s="36">
        <v>41387</v>
      </c>
      <c r="G49" s="37">
        <v>41701.199999999997</v>
      </c>
      <c r="H49" s="35">
        <f t="shared" si="0"/>
        <v>0</v>
      </c>
    </row>
    <row r="50" spans="1:8" x14ac:dyDescent="0.25">
      <c r="A50" s="7">
        <v>41323</v>
      </c>
      <c r="B50" s="26" t="s">
        <v>96</v>
      </c>
      <c r="C50" s="27" t="s">
        <v>79</v>
      </c>
      <c r="D50" s="10" t="s">
        <v>7</v>
      </c>
      <c r="E50" s="34">
        <v>0</v>
      </c>
      <c r="F50" s="23" t="s">
        <v>97</v>
      </c>
      <c r="G50" s="19"/>
      <c r="H50" s="35">
        <f t="shared" si="0"/>
        <v>0</v>
      </c>
    </row>
    <row r="51" spans="1:8" x14ac:dyDescent="0.25">
      <c r="A51" s="7">
        <v>41324</v>
      </c>
      <c r="B51" s="26" t="s">
        <v>98</v>
      </c>
      <c r="C51" s="27" t="s">
        <v>79</v>
      </c>
      <c r="D51" s="10" t="s">
        <v>7</v>
      </c>
      <c r="E51" s="34">
        <v>0</v>
      </c>
      <c r="F51" s="23" t="s">
        <v>99</v>
      </c>
      <c r="G51" s="19"/>
      <c r="H51" s="35">
        <f t="shared" si="0"/>
        <v>0</v>
      </c>
    </row>
    <row r="52" spans="1:8" x14ac:dyDescent="0.25">
      <c r="A52" s="7">
        <v>41296</v>
      </c>
      <c r="B52" s="26" t="s">
        <v>100</v>
      </c>
      <c r="C52" s="26" t="s">
        <v>79</v>
      </c>
      <c r="D52" s="10" t="s">
        <v>7</v>
      </c>
      <c r="E52" s="34">
        <v>0</v>
      </c>
      <c r="F52" s="23" t="s">
        <v>101</v>
      </c>
      <c r="G52" s="19"/>
      <c r="H52" s="35">
        <f t="shared" si="0"/>
        <v>0</v>
      </c>
    </row>
    <row r="53" spans="1:8" x14ac:dyDescent="0.25">
      <c r="A53" s="7">
        <v>41296</v>
      </c>
      <c r="B53" s="26" t="s">
        <v>102</v>
      </c>
      <c r="C53" s="26" t="s">
        <v>79</v>
      </c>
      <c r="D53" s="10" t="s">
        <v>7</v>
      </c>
      <c r="E53" s="34">
        <v>0</v>
      </c>
      <c r="F53" s="23" t="s">
        <v>103</v>
      </c>
      <c r="G53" s="24"/>
      <c r="H53" s="35">
        <f t="shared" si="0"/>
        <v>0</v>
      </c>
    </row>
    <row r="54" spans="1:8" x14ac:dyDescent="0.25">
      <c r="A54" s="7">
        <v>41296</v>
      </c>
      <c r="B54" s="26" t="s">
        <v>104</v>
      </c>
      <c r="C54" s="26" t="s">
        <v>79</v>
      </c>
      <c r="D54" s="10" t="s">
        <v>7</v>
      </c>
      <c r="E54" s="34">
        <v>0</v>
      </c>
      <c r="F54" s="23" t="s">
        <v>105</v>
      </c>
      <c r="G54" s="19"/>
      <c r="H54" s="35">
        <f t="shared" si="0"/>
        <v>0</v>
      </c>
    </row>
    <row r="55" spans="1:8" x14ac:dyDescent="0.25">
      <c r="A55" s="7">
        <v>41329</v>
      </c>
      <c r="B55" s="8" t="s">
        <v>106</v>
      </c>
      <c r="C55" s="31" t="s">
        <v>107</v>
      </c>
      <c r="D55" s="10" t="s">
        <v>7</v>
      </c>
      <c r="E55" s="34">
        <v>0</v>
      </c>
      <c r="F55" s="23" t="s">
        <v>108</v>
      </c>
      <c r="G55" s="24"/>
      <c r="H55" s="35">
        <f t="shared" si="0"/>
        <v>0</v>
      </c>
    </row>
    <row r="56" spans="1:8" x14ac:dyDescent="0.25">
      <c r="A56" s="7">
        <v>41331</v>
      </c>
      <c r="B56" s="8" t="s">
        <v>109</v>
      </c>
      <c r="C56" s="31" t="s">
        <v>107</v>
      </c>
      <c r="D56" s="10" t="s">
        <v>7</v>
      </c>
      <c r="E56" s="34">
        <v>0</v>
      </c>
      <c r="F56" s="23" t="s">
        <v>110</v>
      </c>
      <c r="G56" s="19"/>
      <c r="H56" s="35">
        <f t="shared" si="0"/>
        <v>0</v>
      </c>
    </row>
    <row r="57" spans="1:8" x14ac:dyDescent="0.25">
      <c r="A57" s="7">
        <v>41331</v>
      </c>
      <c r="B57" s="8" t="s">
        <v>111</v>
      </c>
      <c r="C57" s="31" t="s">
        <v>107</v>
      </c>
      <c r="D57" s="10" t="s">
        <v>7</v>
      </c>
      <c r="E57" s="34">
        <v>0</v>
      </c>
      <c r="F57" s="23" t="s">
        <v>112</v>
      </c>
      <c r="G57" s="19"/>
      <c r="H57" s="35">
        <f t="shared" si="0"/>
        <v>0</v>
      </c>
    </row>
    <row r="58" spans="1:8" x14ac:dyDescent="0.25">
      <c r="A58" s="7">
        <v>41333</v>
      </c>
      <c r="B58" s="8" t="s">
        <v>113</v>
      </c>
      <c r="C58" s="31" t="s">
        <v>107</v>
      </c>
      <c r="D58" s="10" t="s">
        <v>7</v>
      </c>
      <c r="E58" s="34">
        <v>0</v>
      </c>
      <c r="F58" s="23" t="s">
        <v>114</v>
      </c>
      <c r="G58" s="24"/>
      <c r="H58" s="35">
        <f t="shared" si="0"/>
        <v>0</v>
      </c>
    </row>
    <row r="59" spans="1:8" x14ac:dyDescent="0.25">
      <c r="A59" s="7">
        <v>41334</v>
      </c>
      <c r="B59" s="8" t="s">
        <v>115</v>
      </c>
      <c r="C59" s="9" t="s">
        <v>107</v>
      </c>
      <c r="D59" s="10" t="s">
        <v>7</v>
      </c>
      <c r="E59" s="34">
        <v>0</v>
      </c>
      <c r="F59" s="23" t="s">
        <v>116</v>
      </c>
      <c r="G59" s="19"/>
      <c r="H59" s="35">
        <f t="shared" si="0"/>
        <v>0</v>
      </c>
    </row>
    <row r="60" spans="1:8" x14ac:dyDescent="0.25">
      <c r="A60" s="7">
        <v>41334</v>
      </c>
      <c r="B60" s="8" t="s">
        <v>117</v>
      </c>
      <c r="C60" s="9" t="s">
        <v>107</v>
      </c>
      <c r="D60" s="28" t="s">
        <v>7</v>
      </c>
      <c r="E60" s="19">
        <v>0</v>
      </c>
      <c r="F60" s="23" t="s">
        <v>118</v>
      </c>
      <c r="G60" s="19"/>
      <c r="H60" s="35">
        <f t="shared" si="0"/>
        <v>0</v>
      </c>
    </row>
    <row r="61" spans="1:8" ht="15.75" x14ac:dyDescent="0.25">
      <c r="A61" s="7">
        <v>41335</v>
      </c>
      <c r="B61" s="15" t="s">
        <v>119</v>
      </c>
      <c r="C61" s="22" t="s">
        <v>107</v>
      </c>
      <c r="D61" s="32" t="s">
        <v>7</v>
      </c>
      <c r="E61" s="17">
        <v>0</v>
      </c>
      <c r="F61" s="23" t="s">
        <v>120</v>
      </c>
      <c r="G61" s="19"/>
      <c r="H61" s="20">
        <f t="shared" si="0"/>
        <v>0</v>
      </c>
    </row>
    <row r="62" spans="1:8" x14ac:dyDescent="0.25">
      <c r="A62" s="7">
        <v>41338</v>
      </c>
      <c r="B62" s="8" t="s">
        <v>121</v>
      </c>
      <c r="C62" s="9" t="s">
        <v>107</v>
      </c>
      <c r="D62" s="28" t="s">
        <v>7</v>
      </c>
      <c r="E62" s="19">
        <v>0</v>
      </c>
      <c r="F62" s="23" t="s">
        <v>122</v>
      </c>
      <c r="G62" s="19"/>
      <c r="H62" s="35">
        <f t="shared" si="0"/>
        <v>0</v>
      </c>
    </row>
    <row r="63" spans="1:8" x14ac:dyDescent="0.25">
      <c r="A63" s="7">
        <v>41338</v>
      </c>
      <c r="B63" s="8" t="s">
        <v>123</v>
      </c>
      <c r="C63" s="9" t="s">
        <v>107</v>
      </c>
      <c r="D63" s="28" t="s">
        <v>7</v>
      </c>
      <c r="E63" s="19">
        <v>0</v>
      </c>
      <c r="F63" s="23" t="s">
        <v>124</v>
      </c>
      <c r="G63" s="19"/>
      <c r="H63" s="35">
        <f t="shared" si="0"/>
        <v>0</v>
      </c>
    </row>
    <row r="64" spans="1:8" x14ac:dyDescent="0.25">
      <c r="A64" s="7">
        <v>41339</v>
      </c>
      <c r="B64" s="8" t="s">
        <v>125</v>
      </c>
      <c r="C64" s="9" t="s">
        <v>107</v>
      </c>
      <c r="D64" s="10" t="s">
        <v>7</v>
      </c>
      <c r="E64" s="34">
        <v>0</v>
      </c>
      <c r="F64" s="23" t="s">
        <v>126</v>
      </c>
      <c r="G64" s="19"/>
      <c r="H64" s="35">
        <f t="shared" si="0"/>
        <v>0</v>
      </c>
    </row>
    <row r="65" spans="1:8" x14ac:dyDescent="0.25">
      <c r="A65" s="7">
        <v>41340</v>
      </c>
      <c r="B65" s="8" t="s">
        <v>127</v>
      </c>
      <c r="C65" s="9" t="s">
        <v>107</v>
      </c>
      <c r="D65" s="10" t="s">
        <v>7</v>
      </c>
      <c r="E65" s="34">
        <v>0</v>
      </c>
      <c r="F65" s="23" t="s">
        <v>128</v>
      </c>
      <c r="G65" s="19"/>
      <c r="H65" s="35">
        <f t="shared" si="0"/>
        <v>0</v>
      </c>
    </row>
    <row r="66" spans="1:8" x14ac:dyDescent="0.25">
      <c r="A66" s="7">
        <v>41341</v>
      </c>
      <c r="B66" s="27" t="s">
        <v>129</v>
      </c>
      <c r="C66" s="27" t="s">
        <v>130</v>
      </c>
      <c r="D66" s="10" t="s">
        <v>7</v>
      </c>
      <c r="E66" s="34">
        <v>0</v>
      </c>
      <c r="F66" s="23" t="s">
        <v>131</v>
      </c>
      <c r="G66" s="19"/>
      <c r="H66" s="35">
        <f t="shared" si="0"/>
        <v>0</v>
      </c>
    </row>
    <row r="67" spans="1:8" x14ac:dyDescent="0.25">
      <c r="A67" s="7">
        <v>41342</v>
      </c>
      <c r="B67" s="26" t="s">
        <v>132</v>
      </c>
      <c r="C67" s="27" t="s">
        <v>130</v>
      </c>
      <c r="D67" s="10" t="s">
        <v>7</v>
      </c>
      <c r="E67" s="34">
        <v>0</v>
      </c>
      <c r="F67" s="23" t="s">
        <v>133</v>
      </c>
      <c r="G67" s="19"/>
      <c r="H67" s="35">
        <f t="shared" si="0"/>
        <v>0</v>
      </c>
    </row>
    <row r="68" spans="1:8" x14ac:dyDescent="0.25">
      <c r="A68" s="7">
        <v>41343</v>
      </c>
      <c r="B68" s="26" t="s">
        <v>134</v>
      </c>
      <c r="C68" s="27" t="s">
        <v>130</v>
      </c>
      <c r="D68" s="10" t="s">
        <v>7</v>
      </c>
      <c r="E68" s="34">
        <v>8983</v>
      </c>
      <c r="F68" s="18">
        <v>41347</v>
      </c>
      <c r="G68" s="19">
        <v>8983</v>
      </c>
      <c r="H68" s="35">
        <f t="shared" ref="H68:H131" si="1">E68-G68</f>
        <v>0</v>
      </c>
    </row>
    <row r="69" spans="1:8" x14ac:dyDescent="0.25">
      <c r="A69" s="7">
        <v>41344</v>
      </c>
      <c r="B69" s="26" t="s">
        <v>135</v>
      </c>
      <c r="C69" s="27" t="s">
        <v>130</v>
      </c>
      <c r="D69" s="10" t="s">
        <v>7</v>
      </c>
      <c r="E69" s="34">
        <v>0</v>
      </c>
      <c r="F69" s="23" t="s">
        <v>136</v>
      </c>
      <c r="G69" s="19"/>
      <c r="H69" s="35">
        <f t="shared" si="1"/>
        <v>0</v>
      </c>
    </row>
    <row r="70" spans="1:8" x14ac:dyDescent="0.25">
      <c r="A70" s="7">
        <v>41345</v>
      </c>
      <c r="B70" s="26" t="s">
        <v>137</v>
      </c>
      <c r="C70" s="27" t="s">
        <v>130</v>
      </c>
      <c r="D70" s="10" t="s">
        <v>7</v>
      </c>
      <c r="E70" s="34">
        <v>0</v>
      </c>
      <c r="F70" s="23" t="s">
        <v>138</v>
      </c>
      <c r="G70" s="19"/>
      <c r="H70" s="35">
        <f t="shared" si="1"/>
        <v>0</v>
      </c>
    </row>
    <row r="71" spans="1:8" x14ac:dyDescent="0.25">
      <c r="A71" s="7">
        <v>41346</v>
      </c>
      <c r="B71" s="26" t="s">
        <v>139</v>
      </c>
      <c r="C71" s="27" t="s">
        <v>130</v>
      </c>
      <c r="D71" s="28" t="s">
        <v>7</v>
      </c>
      <c r="E71" s="19">
        <v>0</v>
      </c>
      <c r="F71" s="23" t="s">
        <v>140</v>
      </c>
      <c r="G71" s="19"/>
      <c r="H71" s="35">
        <f t="shared" si="1"/>
        <v>0</v>
      </c>
    </row>
    <row r="72" spans="1:8" x14ac:dyDescent="0.25">
      <c r="A72" s="7">
        <v>41347</v>
      </c>
      <c r="B72" s="26" t="s">
        <v>141</v>
      </c>
      <c r="C72" s="27" t="s">
        <v>130</v>
      </c>
      <c r="D72" s="10" t="s">
        <v>7</v>
      </c>
      <c r="E72" s="34">
        <v>0</v>
      </c>
      <c r="F72" s="23" t="s">
        <v>142</v>
      </c>
      <c r="G72" s="19"/>
      <c r="H72" s="35">
        <f t="shared" si="1"/>
        <v>0</v>
      </c>
    </row>
    <row r="73" spans="1:8" x14ac:dyDescent="0.25">
      <c r="A73" s="7">
        <v>41348</v>
      </c>
      <c r="B73" s="26" t="s">
        <v>143</v>
      </c>
      <c r="C73" s="27" t="s">
        <v>130</v>
      </c>
      <c r="D73" s="10" t="s">
        <v>7</v>
      </c>
      <c r="E73" s="34">
        <v>0</v>
      </c>
      <c r="F73" s="23" t="s">
        <v>144</v>
      </c>
      <c r="G73" s="19"/>
      <c r="H73" s="35">
        <f t="shared" si="1"/>
        <v>0</v>
      </c>
    </row>
    <row r="74" spans="1:8" x14ac:dyDescent="0.25">
      <c r="A74" s="7">
        <v>41349</v>
      </c>
      <c r="B74" s="26" t="s">
        <v>145</v>
      </c>
      <c r="C74" s="27" t="s">
        <v>130</v>
      </c>
      <c r="D74" s="28" t="s">
        <v>7</v>
      </c>
      <c r="E74" s="19">
        <v>0</v>
      </c>
      <c r="F74" s="23" t="s">
        <v>146</v>
      </c>
      <c r="G74" s="19"/>
      <c r="H74" s="35">
        <f t="shared" si="1"/>
        <v>0</v>
      </c>
    </row>
    <row r="75" spans="1:8" x14ac:dyDescent="0.25">
      <c r="A75" s="7">
        <v>41352</v>
      </c>
      <c r="B75" s="26" t="s">
        <v>147</v>
      </c>
      <c r="C75" s="27" t="s">
        <v>130</v>
      </c>
      <c r="D75" s="10" t="s">
        <v>7</v>
      </c>
      <c r="E75" s="34">
        <v>0</v>
      </c>
      <c r="F75" s="23" t="s">
        <v>148</v>
      </c>
      <c r="G75" s="19"/>
      <c r="H75" s="35">
        <f t="shared" si="1"/>
        <v>0</v>
      </c>
    </row>
    <row r="76" spans="1:8" x14ac:dyDescent="0.25">
      <c r="A76" s="7">
        <v>41352</v>
      </c>
      <c r="B76" s="26" t="s">
        <v>149</v>
      </c>
      <c r="C76" s="27" t="s">
        <v>130</v>
      </c>
      <c r="D76" s="28" t="s">
        <v>7</v>
      </c>
      <c r="E76" s="19">
        <v>8421</v>
      </c>
      <c r="F76" s="18">
        <v>41354</v>
      </c>
      <c r="G76" s="19">
        <v>8421</v>
      </c>
      <c r="H76" s="35">
        <f t="shared" si="1"/>
        <v>0</v>
      </c>
    </row>
    <row r="77" spans="1:8" x14ac:dyDescent="0.25">
      <c r="A77" s="7">
        <v>41354</v>
      </c>
      <c r="B77" s="26" t="s">
        <v>150</v>
      </c>
      <c r="C77" s="26" t="s">
        <v>130</v>
      </c>
      <c r="D77" s="28" t="s">
        <v>7</v>
      </c>
      <c r="E77" s="34">
        <v>463954</v>
      </c>
      <c r="F77" s="38">
        <v>41369</v>
      </c>
      <c r="G77" s="24">
        <v>463954</v>
      </c>
      <c r="H77" s="35">
        <f t="shared" si="1"/>
        <v>0</v>
      </c>
    </row>
    <row r="78" spans="1:8" x14ac:dyDescent="0.25">
      <c r="A78" s="7">
        <v>41354</v>
      </c>
      <c r="B78" s="26" t="s">
        <v>151</v>
      </c>
      <c r="C78" s="26" t="s">
        <v>130</v>
      </c>
      <c r="D78" s="28" t="s">
        <v>7</v>
      </c>
      <c r="E78" s="19">
        <v>0</v>
      </c>
      <c r="F78" s="23" t="s">
        <v>152</v>
      </c>
      <c r="G78" s="19"/>
      <c r="H78" s="35">
        <f t="shared" si="1"/>
        <v>0</v>
      </c>
    </row>
    <row r="79" spans="1:8" x14ac:dyDescent="0.25">
      <c r="A79" s="7">
        <v>41354</v>
      </c>
      <c r="B79" s="26" t="s">
        <v>153</v>
      </c>
      <c r="C79" s="26" t="s">
        <v>130</v>
      </c>
      <c r="D79" s="28" t="s">
        <v>7</v>
      </c>
      <c r="E79" s="19">
        <v>0</v>
      </c>
      <c r="F79" s="23" t="s">
        <v>154</v>
      </c>
      <c r="G79" s="19"/>
      <c r="H79" s="35">
        <f t="shared" si="1"/>
        <v>0</v>
      </c>
    </row>
    <row r="80" spans="1:8" x14ac:dyDescent="0.25">
      <c r="A80" s="7">
        <v>41354</v>
      </c>
      <c r="B80" s="26" t="s">
        <v>127</v>
      </c>
      <c r="C80" s="30" t="s">
        <v>130</v>
      </c>
      <c r="D80" s="28" t="s">
        <v>7</v>
      </c>
      <c r="E80" s="34">
        <v>0</v>
      </c>
      <c r="F80" s="23" t="s">
        <v>155</v>
      </c>
      <c r="G80" s="19"/>
      <c r="H80" s="35">
        <f t="shared" si="1"/>
        <v>0</v>
      </c>
    </row>
    <row r="81" spans="1:8" x14ac:dyDescent="0.25">
      <c r="A81" s="7">
        <v>41355</v>
      </c>
      <c r="B81" s="39" t="s">
        <v>156</v>
      </c>
      <c r="C81" s="40" t="s">
        <v>157</v>
      </c>
      <c r="D81" s="28" t="s">
        <v>7</v>
      </c>
      <c r="E81" s="34">
        <v>0</v>
      </c>
      <c r="F81" s="23" t="s">
        <v>158</v>
      </c>
      <c r="G81" s="19"/>
      <c r="H81" s="35">
        <f t="shared" si="1"/>
        <v>0</v>
      </c>
    </row>
    <row r="82" spans="1:8" x14ac:dyDescent="0.25">
      <c r="A82" s="7">
        <v>41356</v>
      </c>
      <c r="B82" s="41" t="s">
        <v>159</v>
      </c>
      <c r="C82" s="40" t="s">
        <v>157</v>
      </c>
      <c r="D82" s="28" t="s">
        <v>7</v>
      </c>
      <c r="E82" s="19">
        <v>20000</v>
      </c>
      <c r="F82" s="38">
        <v>41387</v>
      </c>
      <c r="G82" s="24">
        <v>20000</v>
      </c>
      <c r="H82" s="35">
        <f t="shared" si="1"/>
        <v>0</v>
      </c>
    </row>
    <row r="83" spans="1:8" x14ac:dyDescent="0.25">
      <c r="A83" s="7">
        <v>41356</v>
      </c>
      <c r="B83" s="41" t="s">
        <v>160</v>
      </c>
      <c r="C83" s="40" t="s">
        <v>157</v>
      </c>
      <c r="D83" s="28" t="s">
        <v>7</v>
      </c>
      <c r="E83" s="19">
        <v>0</v>
      </c>
      <c r="F83" s="23" t="s">
        <v>161</v>
      </c>
      <c r="G83" s="19"/>
      <c r="H83" s="35">
        <f t="shared" si="1"/>
        <v>0</v>
      </c>
    </row>
    <row r="84" spans="1:8" x14ac:dyDescent="0.25">
      <c r="A84" s="7">
        <v>41358</v>
      </c>
      <c r="B84" s="41" t="s">
        <v>162</v>
      </c>
      <c r="C84" s="40" t="s">
        <v>157</v>
      </c>
      <c r="D84" s="10" t="s">
        <v>7</v>
      </c>
      <c r="E84" s="34">
        <v>0</v>
      </c>
      <c r="F84" s="23" t="s">
        <v>163</v>
      </c>
      <c r="G84" s="19"/>
      <c r="H84" s="35">
        <f t="shared" si="1"/>
        <v>0</v>
      </c>
    </row>
    <row r="85" spans="1:8" x14ac:dyDescent="0.25">
      <c r="A85" s="7">
        <v>41359</v>
      </c>
      <c r="B85" s="41" t="s">
        <v>164</v>
      </c>
      <c r="C85" s="40" t="s">
        <v>157</v>
      </c>
      <c r="D85" s="10" t="s">
        <v>7</v>
      </c>
      <c r="E85" s="34">
        <v>0</v>
      </c>
      <c r="F85" s="23" t="s">
        <v>165</v>
      </c>
      <c r="G85" s="24"/>
      <c r="H85" s="35">
        <f t="shared" si="1"/>
        <v>0</v>
      </c>
    </row>
    <row r="86" spans="1:8" x14ac:dyDescent="0.25">
      <c r="A86" s="7">
        <v>41360</v>
      </c>
      <c r="B86" s="41" t="s">
        <v>166</v>
      </c>
      <c r="C86" s="40" t="s">
        <v>157</v>
      </c>
      <c r="D86" s="28" t="s">
        <v>7</v>
      </c>
      <c r="E86" s="19">
        <v>0</v>
      </c>
      <c r="F86" s="23" t="s">
        <v>167</v>
      </c>
      <c r="G86" s="19"/>
      <c r="H86" s="35">
        <f t="shared" si="1"/>
        <v>0</v>
      </c>
    </row>
    <row r="87" spans="1:8" x14ac:dyDescent="0.25">
      <c r="A87" s="7">
        <v>41361</v>
      </c>
      <c r="B87" s="41" t="s">
        <v>168</v>
      </c>
      <c r="C87" s="40" t="s">
        <v>157</v>
      </c>
      <c r="D87" s="28" t="s">
        <v>7</v>
      </c>
      <c r="E87" s="19">
        <v>203393.44</v>
      </c>
      <c r="F87" s="38">
        <v>41374</v>
      </c>
      <c r="G87" s="24">
        <v>203393.44</v>
      </c>
      <c r="H87" s="35">
        <f t="shared" si="1"/>
        <v>0</v>
      </c>
    </row>
    <row r="88" spans="1:8" x14ac:dyDescent="0.25">
      <c r="A88" s="7">
        <v>41361</v>
      </c>
      <c r="B88" s="41" t="s">
        <v>169</v>
      </c>
      <c r="C88" s="40" t="s">
        <v>157</v>
      </c>
      <c r="D88" s="28" t="s">
        <v>7</v>
      </c>
      <c r="E88" s="19">
        <v>0</v>
      </c>
      <c r="F88" s="23" t="s">
        <v>170</v>
      </c>
      <c r="G88" s="24"/>
      <c r="H88" s="35">
        <f t="shared" si="1"/>
        <v>0</v>
      </c>
    </row>
    <row r="89" spans="1:8" x14ac:dyDescent="0.25">
      <c r="A89" s="7">
        <v>41364</v>
      </c>
      <c r="B89" s="41" t="s">
        <v>171</v>
      </c>
      <c r="C89" s="40" t="s">
        <v>157</v>
      </c>
      <c r="D89" s="28" t="s">
        <v>7</v>
      </c>
      <c r="E89" s="19">
        <v>0</v>
      </c>
      <c r="F89" s="23" t="s">
        <v>172</v>
      </c>
      <c r="G89" s="24"/>
      <c r="H89" s="35">
        <f t="shared" si="1"/>
        <v>0</v>
      </c>
    </row>
    <row r="90" spans="1:8" x14ac:dyDescent="0.25">
      <c r="A90" s="7">
        <v>41364</v>
      </c>
      <c r="B90" s="41" t="s">
        <v>173</v>
      </c>
      <c r="C90" s="40" t="s">
        <v>157</v>
      </c>
      <c r="D90" s="28" t="s">
        <v>7</v>
      </c>
      <c r="E90" s="19">
        <v>0</v>
      </c>
      <c r="F90" s="23" t="s">
        <v>174</v>
      </c>
      <c r="G90" s="24"/>
      <c r="H90" s="35">
        <f t="shared" si="1"/>
        <v>0</v>
      </c>
    </row>
    <row r="91" spans="1:8" x14ac:dyDescent="0.25">
      <c r="A91" s="7">
        <v>41365</v>
      </c>
      <c r="B91" s="8" t="s">
        <v>175</v>
      </c>
      <c r="C91" s="9" t="s">
        <v>157</v>
      </c>
      <c r="D91" s="28" t="s">
        <v>7</v>
      </c>
      <c r="E91" s="19">
        <v>0</v>
      </c>
      <c r="F91" s="23" t="s">
        <v>176</v>
      </c>
      <c r="G91" s="19"/>
      <c r="H91" s="35">
        <f t="shared" si="1"/>
        <v>0</v>
      </c>
    </row>
    <row r="92" spans="1:8" x14ac:dyDescent="0.25">
      <c r="A92" s="7">
        <v>41365</v>
      </c>
      <c r="B92" s="8" t="s">
        <v>177</v>
      </c>
      <c r="C92" s="9" t="s">
        <v>157</v>
      </c>
      <c r="D92" s="28" t="s">
        <v>7</v>
      </c>
      <c r="E92" s="19">
        <v>0</v>
      </c>
      <c r="F92" s="42" t="s">
        <v>178</v>
      </c>
      <c r="G92" s="19"/>
      <c r="H92" s="35">
        <f t="shared" si="1"/>
        <v>0</v>
      </c>
    </row>
    <row r="93" spans="1:8" x14ac:dyDescent="0.25">
      <c r="A93" s="7">
        <v>41365</v>
      </c>
      <c r="B93" s="8" t="s">
        <v>179</v>
      </c>
      <c r="C93" s="9" t="s">
        <v>157</v>
      </c>
      <c r="D93" s="28" t="s">
        <v>7</v>
      </c>
      <c r="E93" s="19">
        <v>0</v>
      </c>
      <c r="F93" s="42" t="s">
        <v>178</v>
      </c>
      <c r="G93" s="19"/>
      <c r="H93" s="35">
        <f t="shared" si="1"/>
        <v>0</v>
      </c>
    </row>
    <row r="94" spans="1:8" x14ac:dyDescent="0.25">
      <c r="A94" s="7">
        <v>41366</v>
      </c>
      <c r="B94" s="21" t="s">
        <v>180</v>
      </c>
      <c r="C94" s="22" t="s">
        <v>157</v>
      </c>
      <c r="D94" s="10" t="s">
        <v>7</v>
      </c>
      <c r="E94" s="34">
        <v>0</v>
      </c>
      <c r="F94" s="23" t="s">
        <v>181</v>
      </c>
      <c r="G94" s="19"/>
      <c r="H94" s="35">
        <f t="shared" si="1"/>
        <v>0</v>
      </c>
    </row>
    <row r="95" spans="1:8" x14ac:dyDescent="0.25">
      <c r="A95" s="7">
        <v>41367</v>
      </c>
      <c r="B95" s="21" t="s">
        <v>182</v>
      </c>
      <c r="C95" s="22" t="s">
        <v>157</v>
      </c>
      <c r="D95" s="28" t="s">
        <v>7</v>
      </c>
      <c r="E95" s="19">
        <v>0</v>
      </c>
      <c r="F95" s="23" t="s">
        <v>183</v>
      </c>
      <c r="G95" s="19"/>
      <c r="H95" s="35">
        <f t="shared" si="1"/>
        <v>0</v>
      </c>
    </row>
    <row r="96" spans="1:8" x14ac:dyDescent="0.25">
      <c r="A96" s="7">
        <v>41367</v>
      </c>
      <c r="B96" s="21" t="s">
        <v>47</v>
      </c>
      <c r="C96" s="22" t="s">
        <v>157</v>
      </c>
      <c r="D96" s="28" t="s">
        <v>7</v>
      </c>
      <c r="E96" s="19">
        <v>460667.54</v>
      </c>
      <c r="F96" s="18">
        <v>41369</v>
      </c>
      <c r="G96" s="19">
        <v>460667.54</v>
      </c>
      <c r="H96" s="35">
        <f t="shared" si="1"/>
        <v>0</v>
      </c>
    </row>
    <row r="97" spans="1:8" x14ac:dyDescent="0.25">
      <c r="A97" s="7">
        <v>41368</v>
      </c>
      <c r="B97" s="22" t="s">
        <v>184</v>
      </c>
      <c r="C97" s="22" t="s">
        <v>157</v>
      </c>
      <c r="D97" s="10" t="s">
        <v>7</v>
      </c>
      <c r="E97" s="34">
        <v>0</v>
      </c>
      <c r="F97" s="23" t="s">
        <v>185</v>
      </c>
      <c r="G97" s="19"/>
      <c r="H97" s="35">
        <f t="shared" si="1"/>
        <v>0</v>
      </c>
    </row>
    <row r="98" spans="1:8" ht="39" x14ac:dyDescent="0.25">
      <c r="A98" s="7">
        <v>41368</v>
      </c>
      <c r="B98" s="22" t="s">
        <v>20</v>
      </c>
      <c r="C98" s="22" t="s">
        <v>157</v>
      </c>
      <c r="D98" s="43" t="s">
        <v>186</v>
      </c>
      <c r="E98" s="34">
        <v>16097</v>
      </c>
      <c r="F98" s="44" t="s">
        <v>187</v>
      </c>
      <c r="G98" s="19"/>
      <c r="H98" s="35">
        <f t="shared" si="1"/>
        <v>16097</v>
      </c>
    </row>
    <row r="99" spans="1:8" x14ac:dyDescent="0.25">
      <c r="A99" s="7">
        <v>41369</v>
      </c>
      <c r="B99" s="8" t="s">
        <v>188</v>
      </c>
      <c r="C99" s="9" t="s">
        <v>157</v>
      </c>
      <c r="D99" s="10" t="s">
        <v>7</v>
      </c>
      <c r="E99" s="34">
        <v>5500</v>
      </c>
      <c r="F99" s="18">
        <v>41387</v>
      </c>
      <c r="G99" s="19">
        <v>5500</v>
      </c>
      <c r="H99" s="35">
        <f t="shared" si="1"/>
        <v>0</v>
      </c>
    </row>
    <row r="100" spans="1:8" x14ac:dyDescent="0.25">
      <c r="A100" s="7">
        <v>41369</v>
      </c>
      <c r="B100" s="8" t="s">
        <v>189</v>
      </c>
      <c r="C100" s="9" t="s">
        <v>157</v>
      </c>
      <c r="D100" s="10" t="s">
        <v>7</v>
      </c>
      <c r="E100" s="34">
        <v>5475</v>
      </c>
      <c r="F100" s="18">
        <v>41387</v>
      </c>
      <c r="G100" s="19">
        <v>5475</v>
      </c>
      <c r="H100" s="35">
        <f t="shared" si="1"/>
        <v>0</v>
      </c>
    </row>
    <row r="101" spans="1:8" x14ac:dyDescent="0.25">
      <c r="A101" s="7">
        <v>41369</v>
      </c>
      <c r="B101" s="8" t="s">
        <v>76</v>
      </c>
      <c r="C101" s="9" t="s">
        <v>157</v>
      </c>
      <c r="D101" s="28" t="s">
        <v>7</v>
      </c>
      <c r="E101" s="19">
        <v>0</v>
      </c>
      <c r="F101" s="23" t="s">
        <v>190</v>
      </c>
      <c r="G101" s="19"/>
      <c r="H101" s="35">
        <f t="shared" si="1"/>
        <v>0</v>
      </c>
    </row>
    <row r="102" spans="1:8" x14ac:dyDescent="0.25">
      <c r="A102" s="7">
        <v>41371</v>
      </c>
      <c r="B102" s="26" t="s">
        <v>191</v>
      </c>
      <c r="C102" s="27" t="s">
        <v>192</v>
      </c>
      <c r="D102" s="10" t="s">
        <v>7</v>
      </c>
      <c r="E102" s="34">
        <v>0</v>
      </c>
      <c r="F102" s="23" t="s">
        <v>193</v>
      </c>
      <c r="G102" s="19"/>
      <c r="H102" s="35">
        <f t="shared" si="1"/>
        <v>0</v>
      </c>
    </row>
    <row r="103" spans="1:8" x14ac:dyDescent="0.25">
      <c r="A103" s="7">
        <v>41373</v>
      </c>
      <c r="B103" s="27" t="s">
        <v>194</v>
      </c>
      <c r="C103" s="27" t="s">
        <v>192</v>
      </c>
      <c r="D103" s="10" t="s">
        <v>7</v>
      </c>
      <c r="E103" s="34">
        <v>0</v>
      </c>
      <c r="F103" s="23" t="s">
        <v>195</v>
      </c>
      <c r="G103" s="19"/>
      <c r="H103" s="35">
        <f t="shared" si="1"/>
        <v>0</v>
      </c>
    </row>
    <row r="104" spans="1:8" x14ac:dyDescent="0.25">
      <c r="A104" s="7">
        <v>41373</v>
      </c>
      <c r="B104" s="26" t="s">
        <v>196</v>
      </c>
      <c r="C104" s="27" t="s">
        <v>192</v>
      </c>
      <c r="D104" s="10" t="s">
        <v>7</v>
      </c>
      <c r="E104" s="34">
        <v>0</v>
      </c>
      <c r="F104" s="23" t="s">
        <v>197</v>
      </c>
      <c r="G104" s="19"/>
      <c r="H104" s="35">
        <f t="shared" si="1"/>
        <v>0</v>
      </c>
    </row>
    <row r="105" spans="1:8" x14ac:dyDescent="0.25">
      <c r="A105" s="7">
        <v>41374</v>
      </c>
      <c r="B105" s="26" t="s">
        <v>198</v>
      </c>
      <c r="C105" s="27" t="s">
        <v>192</v>
      </c>
      <c r="D105" s="10" t="s">
        <v>7</v>
      </c>
      <c r="E105" s="34">
        <v>0</v>
      </c>
      <c r="F105" s="23" t="s">
        <v>199</v>
      </c>
      <c r="G105" s="19"/>
      <c r="H105" s="35">
        <f t="shared" si="1"/>
        <v>0</v>
      </c>
    </row>
    <row r="106" spans="1:8" x14ac:dyDescent="0.25">
      <c r="A106" s="7">
        <v>41376</v>
      </c>
      <c r="B106" s="26" t="s">
        <v>83</v>
      </c>
      <c r="C106" s="27" t="s">
        <v>192</v>
      </c>
      <c r="D106" s="10" t="s">
        <v>7</v>
      </c>
      <c r="E106" s="34">
        <v>0</v>
      </c>
      <c r="F106" s="23" t="s">
        <v>200</v>
      </c>
      <c r="G106" s="19"/>
      <c r="H106" s="35">
        <f t="shared" si="1"/>
        <v>0</v>
      </c>
    </row>
    <row r="107" spans="1:8" x14ac:dyDescent="0.25">
      <c r="A107" s="7">
        <v>41376</v>
      </c>
      <c r="B107" s="26" t="s">
        <v>201</v>
      </c>
      <c r="C107" s="27" t="s">
        <v>192</v>
      </c>
      <c r="D107" s="10" t="s">
        <v>7</v>
      </c>
      <c r="E107" s="34">
        <v>0</v>
      </c>
      <c r="F107" s="23" t="s">
        <v>202</v>
      </c>
      <c r="G107" s="19"/>
      <c r="H107" s="35">
        <f t="shared" si="1"/>
        <v>0</v>
      </c>
    </row>
    <row r="108" spans="1:8" x14ac:dyDescent="0.25">
      <c r="A108" s="7">
        <v>41376</v>
      </c>
      <c r="B108" s="26" t="s">
        <v>203</v>
      </c>
      <c r="C108" s="27" t="s">
        <v>192</v>
      </c>
      <c r="D108" s="45" t="s">
        <v>204</v>
      </c>
      <c r="E108" s="34">
        <v>0</v>
      </c>
      <c r="F108" s="46" t="s">
        <v>205</v>
      </c>
      <c r="G108" s="19"/>
      <c r="H108" s="35">
        <f t="shared" si="1"/>
        <v>0</v>
      </c>
    </row>
    <row r="109" spans="1:8" x14ac:dyDescent="0.25">
      <c r="A109" s="7">
        <v>41377</v>
      </c>
      <c r="B109" s="26" t="s">
        <v>206</v>
      </c>
      <c r="C109" s="27" t="s">
        <v>192</v>
      </c>
      <c r="D109" s="28" t="s">
        <v>7</v>
      </c>
      <c r="E109" s="19">
        <v>0</v>
      </c>
      <c r="F109" s="23" t="s">
        <v>207</v>
      </c>
      <c r="G109" s="19"/>
      <c r="H109" s="35">
        <f t="shared" si="1"/>
        <v>0</v>
      </c>
    </row>
    <row r="110" spans="1:8" x14ac:dyDescent="0.25">
      <c r="A110" s="7">
        <v>41378</v>
      </c>
      <c r="B110" s="26" t="s">
        <v>208</v>
      </c>
      <c r="C110" s="27" t="s">
        <v>192</v>
      </c>
      <c r="D110" s="28" t="s">
        <v>7</v>
      </c>
      <c r="E110" s="19">
        <v>21554</v>
      </c>
      <c r="F110" s="36">
        <v>41468</v>
      </c>
      <c r="G110" s="37">
        <v>21554</v>
      </c>
      <c r="H110" s="35">
        <f t="shared" si="1"/>
        <v>0</v>
      </c>
    </row>
    <row r="111" spans="1:8" x14ac:dyDescent="0.25">
      <c r="A111" s="7">
        <v>41379</v>
      </c>
      <c r="B111" s="26" t="s">
        <v>209</v>
      </c>
      <c r="C111" s="27" t="s">
        <v>192</v>
      </c>
      <c r="D111" s="10" t="s">
        <v>7</v>
      </c>
      <c r="E111" s="34">
        <v>14859</v>
      </c>
      <c r="F111" s="36">
        <v>41468</v>
      </c>
      <c r="G111" s="37">
        <v>14859</v>
      </c>
      <c r="H111" s="35">
        <f t="shared" si="1"/>
        <v>0</v>
      </c>
    </row>
    <row r="112" spans="1:8" x14ac:dyDescent="0.25">
      <c r="A112" s="7">
        <v>41380</v>
      </c>
      <c r="B112" s="26" t="s">
        <v>210</v>
      </c>
      <c r="C112" s="27" t="s">
        <v>192</v>
      </c>
      <c r="D112" s="10" t="s">
        <v>7</v>
      </c>
      <c r="E112" s="34">
        <v>0</v>
      </c>
      <c r="F112" s="23" t="s">
        <v>211</v>
      </c>
      <c r="G112" s="19"/>
      <c r="H112" s="35">
        <f t="shared" si="1"/>
        <v>0</v>
      </c>
    </row>
    <row r="113" spans="1:8" x14ac:dyDescent="0.25">
      <c r="A113" s="7">
        <v>41380</v>
      </c>
      <c r="B113" s="26" t="s">
        <v>212</v>
      </c>
      <c r="C113" s="27" t="s">
        <v>192</v>
      </c>
      <c r="D113" s="10" t="s">
        <v>7</v>
      </c>
      <c r="E113" s="34">
        <v>0</v>
      </c>
      <c r="F113" s="23" t="s">
        <v>213</v>
      </c>
      <c r="G113" s="19"/>
      <c r="H113" s="35">
        <f t="shared" si="1"/>
        <v>0</v>
      </c>
    </row>
    <row r="114" spans="1:8" x14ac:dyDescent="0.25">
      <c r="A114" s="7">
        <v>41382</v>
      </c>
      <c r="B114" s="26" t="s">
        <v>214</v>
      </c>
      <c r="C114" s="27" t="s">
        <v>192</v>
      </c>
      <c r="D114" s="10" t="s">
        <v>7</v>
      </c>
      <c r="E114" s="34">
        <v>0</v>
      </c>
      <c r="F114" s="23" t="s">
        <v>215</v>
      </c>
      <c r="G114" s="19"/>
      <c r="H114" s="35">
        <f t="shared" si="1"/>
        <v>0</v>
      </c>
    </row>
    <row r="115" spans="1:8" x14ac:dyDescent="0.25">
      <c r="A115" s="7">
        <v>41382</v>
      </c>
      <c r="B115" s="26" t="s">
        <v>216</v>
      </c>
      <c r="C115" s="27" t="s">
        <v>192</v>
      </c>
      <c r="D115" s="28" t="s">
        <v>7</v>
      </c>
      <c r="E115" s="19">
        <v>0</v>
      </c>
      <c r="F115" s="23" t="s">
        <v>217</v>
      </c>
      <c r="G115" s="19"/>
      <c r="H115" s="35">
        <f t="shared" si="1"/>
        <v>0</v>
      </c>
    </row>
    <row r="116" spans="1:8" x14ac:dyDescent="0.25">
      <c r="A116" s="7">
        <v>41384</v>
      </c>
      <c r="B116" s="26" t="s">
        <v>102</v>
      </c>
      <c r="C116" s="26" t="s">
        <v>192</v>
      </c>
      <c r="D116" s="28" t="s">
        <v>7</v>
      </c>
      <c r="E116" s="19">
        <v>0</v>
      </c>
      <c r="F116" s="23" t="s">
        <v>218</v>
      </c>
      <c r="G116" s="19"/>
      <c r="H116" s="35">
        <f t="shared" si="1"/>
        <v>0</v>
      </c>
    </row>
    <row r="117" spans="1:8" x14ac:dyDescent="0.25">
      <c r="A117" s="7">
        <v>41384</v>
      </c>
      <c r="B117" s="8" t="s">
        <v>219</v>
      </c>
      <c r="C117" s="8" t="s">
        <v>220</v>
      </c>
      <c r="D117" s="10" t="s">
        <v>7</v>
      </c>
      <c r="E117" s="34">
        <v>0</v>
      </c>
      <c r="F117" s="23" t="s">
        <v>221</v>
      </c>
      <c r="G117" s="19"/>
      <c r="H117" s="35">
        <f t="shared" si="1"/>
        <v>0</v>
      </c>
    </row>
    <row r="118" spans="1:8" x14ac:dyDescent="0.25">
      <c r="A118" s="7">
        <v>41386</v>
      </c>
      <c r="B118" s="8" t="s">
        <v>194</v>
      </c>
      <c r="C118" s="31" t="s">
        <v>220</v>
      </c>
      <c r="D118" s="10" t="s">
        <v>7</v>
      </c>
      <c r="E118" s="34">
        <v>22500</v>
      </c>
      <c r="F118" s="18">
        <v>41387</v>
      </c>
      <c r="G118" s="19">
        <v>22500</v>
      </c>
      <c r="H118" s="35">
        <f t="shared" si="1"/>
        <v>0</v>
      </c>
    </row>
    <row r="119" spans="1:8" x14ac:dyDescent="0.25">
      <c r="A119" s="7">
        <v>41387</v>
      </c>
      <c r="B119" s="8" t="s">
        <v>222</v>
      </c>
      <c r="C119" s="31" t="s">
        <v>220</v>
      </c>
      <c r="D119" s="28" t="s">
        <v>7</v>
      </c>
      <c r="E119" s="19">
        <v>0</v>
      </c>
      <c r="F119" s="42" t="s">
        <v>178</v>
      </c>
      <c r="G119" s="19"/>
      <c r="H119" s="35">
        <f t="shared" si="1"/>
        <v>0</v>
      </c>
    </row>
    <row r="120" spans="1:8" x14ac:dyDescent="0.25">
      <c r="A120" s="7">
        <v>41387</v>
      </c>
      <c r="B120" s="8" t="s">
        <v>223</v>
      </c>
      <c r="C120" s="31" t="s">
        <v>220</v>
      </c>
      <c r="D120" s="28" t="s">
        <v>7</v>
      </c>
      <c r="E120" s="19">
        <v>0</v>
      </c>
      <c r="F120" s="42" t="s">
        <v>178</v>
      </c>
      <c r="G120" s="19"/>
      <c r="H120" s="35">
        <f t="shared" si="1"/>
        <v>0</v>
      </c>
    </row>
    <row r="121" spans="1:8" x14ac:dyDescent="0.25">
      <c r="A121" s="7">
        <v>41388</v>
      </c>
      <c r="B121" s="8" t="s">
        <v>224</v>
      </c>
      <c r="C121" s="31" t="s">
        <v>220</v>
      </c>
      <c r="D121" s="10" t="s">
        <v>7</v>
      </c>
      <c r="E121" s="34">
        <v>0</v>
      </c>
      <c r="F121" s="23" t="s">
        <v>225</v>
      </c>
      <c r="G121" s="24"/>
      <c r="H121" s="35">
        <f t="shared" si="1"/>
        <v>0</v>
      </c>
    </row>
    <row r="122" spans="1:8" x14ac:dyDescent="0.25">
      <c r="A122" s="7">
        <v>41388</v>
      </c>
      <c r="B122" s="8" t="s">
        <v>226</v>
      </c>
      <c r="C122" s="31" t="s">
        <v>220</v>
      </c>
      <c r="D122" s="10" t="s">
        <v>7</v>
      </c>
      <c r="E122" s="34">
        <v>0</v>
      </c>
      <c r="F122" s="23" t="s">
        <v>227</v>
      </c>
      <c r="G122" s="24"/>
      <c r="H122" s="35">
        <f t="shared" si="1"/>
        <v>0</v>
      </c>
    </row>
    <row r="123" spans="1:8" x14ac:dyDescent="0.25">
      <c r="A123" s="7">
        <v>41389</v>
      </c>
      <c r="B123" s="8" t="s">
        <v>228</v>
      </c>
      <c r="C123" s="31" t="s">
        <v>220</v>
      </c>
      <c r="D123" s="10" t="s">
        <v>7</v>
      </c>
      <c r="E123" s="34">
        <v>51718</v>
      </c>
      <c r="F123" s="38">
        <v>41411</v>
      </c>
      <c r="G123" s="24">
        <v>51718</v>
      </c>
      <c r="H123" s="35">
        <f t="shared" si="1"/>
        <v>0</v>
      </c>
    </row>
    <row r="124" spans="1:8" x14ac:dyDescent="0.25">
      <c r="A124" s="7">
        <v>41390</v>
      </c>
      <c r="B124" s="8" t="s">
        <v>229</v>
      </c>
      <c r="C124" s="31" t="s">
        <v>220</v>
      </c>
      <c r="D124" s="10" t="s">
        <v>7</v>
      </c>
      <c r="E124" s="34">
        <v>0</v>
      </c>
      <c r="F124" s="23" t="s">
        <v>230</v>
      </c>
      <c r="G124" s="24"/>
      <c r="H124" s="35">
        <f t="shared" si="1"/>
        <v>0</v>
      </c>
    </row>
    <row r="125" spans="1:8" x14ac:dyDescent="0.25">
      <c r="A125" s="7">
        <v>41391</v>
      </c>
      <c r="B125" s="8" t="s">
        <v>231</v>
      </c>
      <c r="C125" s="31" t="s">
        <v>220</v>
      </c>
      <c r="D125" s="10" t="s">
        <v>7</v>
      </c>
      <c r="E125" s="34">
        <v>0</v>
      </c>
      <c r="F125" s="23" t="s">
        <v>232</v>
      </c>
      <c r="G125" s="19"/>
      <c r="H125" s="35">
        <f t="shared" si="1"/>
        <v>0</v>
      </c>
    </row>
    <row r="126" spans="1:8" x14ac:dyDescent="0.25">
      <c r="A126" s="7">
        <v>41393</v>
      </c>
      <c r="B126" s="8" t="s">
        <v>233</v>
      </c>
      <c r="C126" s="31" t="s">
        <v>220</v>
      </c>
      <c r="D126" s="28" t="s">
        <v>7</v>
      </c>
      <c r="E126" s="19">
        <v>10818.8</v>
      </c>
      <c r="F126" s="36">
        <v>41468</v>
      </c>
      <c r="G126" s="36">
        <v>10818.8</v>
      </c>
      <c r="H126" s="35">
        <f t="shared" si="1"/>
        <v>0</v>
      </c>
    </row>
    <row r="127" spans="1:8" x14ac:dyDescent="0.25">
      <c r="A127" s="7">
        <v>41394</v>
      </c>
      <c r="B127" s="8" t="s">
        <v>234</v>
      </c>
      <c r="C127" s="31" t="s">
        <v>220</v>
      </c>
      <c r="D127" s="10" t="s">
        <v>7</v>
      </c>
      <c r="E127" s="34">
        <v>51718</v>
      </c>
      <c r="F127" s="38">
        <v>41403</v>
      </c>
      <c r="G127" s="24">
        <v>51718</v>
      </c>
      <c r="H127" s="35">
        <f t="shared" si="1"/>
        <v>0</v>
      </c>
    </row>
    <row r="128" spans="1:8" x14ac:dyDescent="0.25">
      <c r="A128" s="7">
        <v>41395</v>
      </c>
      <c r="B128" s="8" t="s">
        <v>235</v>
      </c>
      <c r="C128" s="9" t="s">
        <v>220</v>
      </c>
      <c r="D128" s="10" t="s">
        <v>7</v>
      </c>
      <c r="E128" s="34">
        <v>0</v>
      </c>
      <c r="F128" s="23" t="s">
        <v>236</v>
      </c>
      <c r="G128" s="19"/>
      <c r="H128" s="35">
        <f t="shared" si="1"/>
        <v>0</v>
      </c>
    </row>
    <row r="129" spans="1:8" x14ac:dyDescent="0.25">
      <c r="A129" s="7">
        <v>41395</v>
      </c>
      <c r="B129" s="8" t="s">
        <v>237</v>
      </c>
      <c r="C129" s="9" t="s">
        <v>220</v>
      </c>
      <c r="D129" s="10" t="s">
        <v>7</v>
      </c>
      <c r="E129" s="34">
        <v>0</v>
      </c>
      <c r="F129" s="23" t="s">
        <v>238</v>
      </c>
      <c r="G129" s="19"/>
      <c r="H129" s="35">
        <f t="shared" si="1"/>
        <v>0</v>
      </c>
    </row>
    <row r="130" spans="1:8" x14ac:dyDescent="0.25">
      <c r="A130" s="7">
        <v>41397</v>
      </c>
      <c r="B130" s="47" t="s">
        <v>156</v>
      </c>
      <c r="C130" s="47" t="s">
        <v>239</v>
      </c>
      <c r="D130" s="10" t="s">
        <v>7</v>
      </c>
      <c r="E130" s="34">
        <v>0</v>
      </c>
      <c r="F130" s="23" t="s">
        <v>240</v>
      </c>
      <c r="G130" s="19"/>
      <c r="H130" s="35">
        <f t="shared" si="1"/>
        <v>0</v>
      </c>
    </row>
    <row r="131" spans="1:8" x14ac:dyDescent="0.25">
      <c r="A131" s="7">
        <v>41398</v>
      </c>
      <c r="B131" s="26" t="s">
        <v>241</v>
      </c>
      <c r="C131" s="27" t="s">
        <v>239</v>
      </c>
      <c r="D131" s="10" t="s">
        <v>7</v>
      </c>
      <c r="E131" s="34">
        <v>0</v>
      </c>
      <c r="F131" s="23" t="s">
        <v>242</v>
      </c>
      <c r="G131" s="19"/>
      <c r="H131" s="35">
        <f t="shared" si="1"/>
        <v>0</v>
      </c>
    </row>
    <row r="132" spans="1:8" x14ac:dyDescent="0.25">
      <c r="A132" s="7">
        <v>41401</v>
      </c>
      <c r="B132" s="26" t="s">
        <v>243</v>
      </c>
      <c r="C132" s="27" t="s">
        <v>239</v>
      </c>
      <c r="D132" s="10" t="s">
        <v>7</v>
      </c>
      <c r="E132" s="34">
        <v>0</v>
      </c>
      <c r="F132" s="23" t="s">
        <v>244</v>
      </c>
      <c r="G132" s="19"/>
      <c r="H132" s="35">
        <f t="shared" ref="H132:H195" si="2">E132-G132</f>
        <v>0</v>
      </c>
    </row>
    <row r="133" spans="1:8" x14ac:dyDescent="0.25">
      <c r="A133" s="7">
        <v>41401</v>
      </c>
      <c r="B133" s="26" t="s">
        <v>245</v>
      </c>
      <c r="C133" s="27" t="s">
        <v>239</v>
      </c>
      <c r="D133" s="10" t="s">
        <v>7</v>
      </c>
      <c r="E133" s="34">
        <v>0</v>
      </c>
      <c r="F133" s="23" t="s">
        <v>246</v>
      </c>
      <c r="G133" s="19"/>
      <c r="H133" s="35">
        <f t="shared" si="2"/>
        <v>0</v>
      </c>
    </row>
    <row r="134" spans="1:8" x14ac:dyDescent="0.25">
      <c r="A134" s="7">
        <v>41401</v>
      </c>
      <c r="B134" s="26" t="s">
        <v>247</v>
      </c>
      <c r="C134" s="27" t="s">
        <v>239</v>
      </c>
      <c r="D134" s="10" t="s">
        <v>7</v>
      </c>
      <c r="E134" s="34">
        <v>51718</v>
      </c>
      <c r="F134" s="18">
        <v>41411</v>
      </c>
      <c r="G134" s="19">
        <v>51718</v>
      </c>
      <c r="H134" s="35">
        <f t="shared" si="2"/>
        <v>0</v>
      </c>
    </row>
    <row r="135" spans="1:8" x14ac:dyDescent="0.25">
      <c r="A135" s="7">
        <v>41403</v>
      </c>
      <c r="B135" s="26" t="s">
        <v>143</v>
      </c>
      <c r="C135" s="27" t="s">
        <v>239</v>
      </c>
      <c r="D135" s="10" t="s">
        <v>7</v>
      </c>
      <c r="E135" s="34">
        <v>0</v>
      </c>
      <c r="F135" s="23" t="s">
        <v>248</v>
      </c>
      <c r="G135" s="19"/>
      <c r="H135" s="35">
        <f t="shared" si="2"/>
        <v>0</v>
      </c>
    </row>
    <row r="136" spans="1:8" x14ac:dyDescent="0.25">
      <c r="A136" s="7">
        <v>41405</v>
      </c>
      <c r="B136" s="26" t="s">
        <v>249</v>
      </c>
      <c r="C136" s="27" t="s">
        <v>239</v>
      </c>
      <c r="D136" s="10" t="s">
        <v>7</v>
      </c>
      <c r="E136" s="34">
        <v>0</v>
      </c>
      <c r="F136" s="23" t="s">
        <v>250</v>
      </c>
      <c r="G136" s="19"/>
      <c r="H136" s="35">
        <f t="shared" si="2"/>
        <v>0</v>
      </c>
    </row>
    <row r="137" spans="1:8" x14ac:dyDescent="0.25">
      <c r="A137" s="7">
        <v>41408</v>
      </c>
      <c r="B137" s="26" t="s">
        <v>251</v>
      </c>
      <c r="C137" s="27" t="s">
        <v>239</v>
      </c>
      <c r="D137" s="10" t="s">
        <v>7</v>
      </c>
      <c r="E137" s="34">
        <v>0</v>
      </c>
      <c r="F137" s="23" t="s">
        <v>252</v>
      </c>
      <c r="G137" s="24"/>
      <c r="H137" s="35">
        <f t="shared" si="2"/>
        <v>0</v>
      </c>
    </row>
    <row r="138" spans="1:8" x14ac:dyDescent="0.25">
      <c r="A138" s="7">
        <v>41408</v>
      </c>
      <c r="B138" s="26" t="s">
        <v>253</v>
      </c>
      <c r="C138" s="27" t="s">
        <v>239</v>
      </c>
      <c r="D138" s="10" t="s">
        <v>7</v>
      </c>
      <c r="E138" s="34">
        <v>0</v>
      </c>
      <c r="F138" s="23" t="s">
        <v>254</v>
      </c>
      <c r="G138" s="19"/>
      <c r="H138" s="35">
        <f t="shared" si="2"/>
        <v>0</v>
      </c>
    </row>
    <row r="139" spans="1:8" x14ac:dyDescent="0.25">
      <c r="A139" s="7">
        <v>41410</v>
      </c>
      <c r="B139" s="8" t="s">
        <v>255</v>
      </c>
      <c r="C139" s="9" t="s">
        <v>256</v>
      </c>
      <c r="D139" s="28" t="s">
        <v>7</v>
      </c>
      <c r="E139" s="19">
        <v>0</v>
      </c>
      <c r="F139" s="23" t="s">
        <v>257</v>
      </c>
      <c r="G139" s="19"/>
      <c r="H139" s="35">
        <f t="shared" si="2"/>
        <v>0</v>
      </c>
    </row>
    <row r="140" spans="1:8" x14ac:dyDescent="0.25">
      <c r="A140" s="7">
        <v>41412</v>
      </c>
      <c r="B140" s="8" t="s">
        <v>258</v>
      </c>
      <c r="C140" s="8" t="s">
        <v>256</v>
      </c>
      <c r="D140" s="10" t="s">
        <v>7</v>
      </c>
      <c r="E140" s="34">
        <v>38250</v>
      </c>
      <c r="F140" s="36">
        <v>41468</v>
      </c>
      <c r="G140" s="37">
        <v>38250</v>
      </c>
      <c r="H140" s="35">
        <f t="shared" si="2"/>
        <v>0</v>
      </c>
    </row>
    <row r="141" spans="1:8" x14ac:dyDescent="0.25">
      <c r="A141" s="7">
        <v>41412</v>
      </c>
      <c r="B141" s="8" t="s">
        <v>259</v>
      </c>
      <c r="C141" s="8" t="s">
        <v>256</v>
      </c>
      <c r="D141" s="10" t="s">
        <v>7</v>
      </c>
      <c r="E141" s="34">
        <v>0</v>
      </c>
      <c r="F141" s="23" t="s">
        <v>260</v>
      </c>
      <c r="G141" s="24"/>
      <c r="H141" s="35">
        <f t="shared" si="2"/>
        <v>0</v>
      </c>
    </row>
    <row r="142" spans="1:8" ht="34.5" x14ac:dyDescent="0.25">
      <c r="A142" s="7">
        <v>41414</v>
      </c>
      <c r="B142" s="8" t="s">
        <v>261</v>
      </c>
      <c r="C142" s="8" t="s">
        <v>256</v>
      </c>
      <c r="D142" s="28" t="s">
        <v>7</v>
      </c>
      <c r="E142" s="19">
        <v>215660.6</v>
      </c>
      <c r="F142" s="48" t="s">
        <v>262</v>
      </c>
      <c r="G142" s="49">
        <f>66756+56955+32851+59098.6</f>
        <v>215660.6</v>
      </c>
      <c r="H142" s="35">
        <f t="shared" si="2"/>
        <v>0</v>
      </c>
    </row>
    <row r="143" spans="1:8" x14ac:dyDescent="0.25">
      <c r="A143" s="7">
        <v>41414</v>
      </c>
      <c r="B143" s="8" t="s">
        <v>263</v>
      </c>
      <c r="C143" s="8" t="s">
        <v>256</v>
      </c>
      <c r="D143" s="10" t="s">
        <v>7</v>
      </c>
      <c r="E143" s="34">
        <v>0</v>
      </c>
      <c r="F143" s="23" t="s">
        <v>264</v>
      </c>
      <c r="G143" s="19"/>
      <c r="H143" s="35">
        <f t="shared" si="2"/>
        <v>0</v>
      </c>
    </row>
    <row r="144" spans="1:8" x14ac:dyDescent="0.25">
      <c r="A144" s="7">
        <v>41415</v>
      </c>
      <c r="B144" s="8" t="s">
        <v>265</v>
      </c>
      <c r="C144" s="8" t="s">
        <v>256</v>
      </c>
      <c r="D144" s="10" t="s">
        <v>7</v>
      </c>
      <c r="E144" s="34">
        <v>0</v>
      </c>
      <c r="F144" s="23" t="s">
        <v>266</v>
      </c>
      <c r="G144" s="19"/>
      <c r="H144" s="35">
        <f t="shared" si="2"/>
        <v>0</v>
      </c>
    </row>
    <row r="145" spans="1:8" x14ac:dyDescent="0.25">
      <c r="A145" s="7">
        <v>41417</v>
      </c>
      <c r="B145" s="8" t="s">
        <v>267</v>
      </c>
      <c r="C145" s="8" t="s">
        <v>256</v>
      </c>
      <c r="D145" s="10" t="s">
        <v>7</v>
      </c>
      <c r="E145" s="34">
        <v>449624</v>
      </c>
      <c r="F145" s="38">
        <v>41431</v>
      </c>
      <c r="G145" s="24">
        <v>449624</v>
      </c>
      <c r="H145" s="35">
        <f t="shared" si="2"/>
        <v>0</v>
      </c>
    </row>
    <row r="146" spans="1:8" x14ac:dyDescent="0.25">
      <c r="A146" s="7">
        <v>41417</v>
      </c>
      <c r="B146" s="8" t="s">
        <v>268</v>
      </c>
      <c r="C146" s="8" t="s">
        <v>256</v>
      </c>
      <c r="D146" s="10" t="s">
        <v>7</v>
      </c>
      <c r="E146" s="34">
        <v>0</v>
      </c>
      <c r="F146" s="23" t="s">
        <v>269</v>
      </c>
      <c r="G146" s="19"/>
      <c r="H146" s="35">
        <f t="shared" si="2"/>
        <v>0</v>
      </c>
    </row>
    <row r="147" spans="1:8" x14ac:dyDescent="0.25">
      <c r="A147" s="7">
        <v>41421</v>
      </c>
      <c r="B147" s="8" t="s">
        <v>270</v>
      </c>
      <c r="C147" s="8" t="s">
        <v>256</v>
      </c>
      <c r="D147" s="32" t="s">
        <v>7</v>
      </c>
      <c r="E147" s="50">
        <v>0</v>
      </c>
      <c r="F147" s="51" t="s">
        <v>271</v>
      </c>
      <c r="G147" s="50"/>
      <c r="H147" s="20">
        <f t="shared" si="2"/>
        <v>0</v>
      </c>
    </row>
    <row r="148" spans="1:8" x14ac:dyDescent="0.25">
      <c r="A148" s="7">
        <v>41421</v>
      </c>
      <c r="B148" s="8" t="s">
        <v>272</v>
      </c>
      <c r="C148" s="8" t="s">
        <v>256</v>
      </c>
      <c r="D148" s="32" t="s">
        <v>7</v>
      </c>
      <c r="E148" s="50">
        <v>0</v>
      </c>
      <c r="F148" s="51" t="s">
        <v>273</v>
      </c>
      <c r="G148" s="50"/>
      <c r="H148" s="20">
        <f t="shared" si="2"/>
        <v>0</v>
      </c>
    </row>
    <row r="149" spans="1:8" x14ac:dyDescent="0.25">
      <c r="A149" s="7">
        <v>41423</v>
      </c>
      <c r="B149" s="8" t="s">
        <v>274</v>
      </c>
      <c r="C149" s="8" t="s">
        <v>256</v>
      </c>
      <c r="D149" s="10" t="s">
        <v>7</v>
      </c>
      <c r="E149" s="34">
        <v>0</v>
      </c>
      <c r="F149" s="23" t="s">
        <v>275</v>
      </c>
      <c r="G149" s="19"/>
      <c r="H149" s="35">
        <f t="shared" si="2"/>
        <v>0</v>
      </c>
    </row>
    <row r="150" spans="1:8" x14ac:dyDescent="0.25">
      <c r="A150" s="7">
        <v>41425</v>
      </c>
      <c r="B150" s="41" t="s">
        <v>276</v>
      </c>
      <c r="C150" s="41" t="s">
        <v>277</v>
      </c>
      <c r="D150" s="28" t="s">
        <v>7</v>
      </c>
      <c r="E150" s="19">
        <v>443430.5</v>
      </c>
      <c r="F150" s="38">
        <v>41451</v>
      </c>
      <c r="G150" s="24">
        <v>443430.5</v>
      </c>
      <c r="H150" s="35">
        <f t="shared" si="2"/>
        <v>0</v>
      </c>
    </row>
    <row r="151" spans="1:8" x14ac:dyDescent="0.25">
      <c r="A151" s="7">
        <v>41425</v>
      </c>
      <c r="B151" s="41" t="s">
        <v>278</v>
      </c>
      <c r="C151" s="41" t="s">
        <v>277</v>
      </c>
      <c r="D151" s="28" t="s">
        <v>7</v>
      </c>
      <c r="E151" s="19">
        <v>0</v>
      </c>
      <c r="F151" s="23" t="s">
        <v>279</v>
      </c>
      <c r="G151" s="24"/>
      <c r="H151" s="35">
        <f t="shared" si="2"/>
        <v>0</v>
      </c>
    </row>
    <row r="152" spans="1:8" ht="15.75" x14ac:dyDescent="0.25">
      <c r="A152" s="52">
        <v>41428</v>
      </c>
      <c r="B152" s="15" t="s">
        <v>139</v>
      </c>
      <c r="C152" s="16" t="s">
        <v>277</v>
      </c>
      <c r="D152" s="28" t="s">
        <v>7</v>
      </c>
      <c r="E152" s="19">
        <v>0</v>
      </c>
      <c r="F152" s="23" t="s">
        <v>280</v>
      </c>
      <c r="G152" s="19"/>
      <c r="H152" s="35">
        <f t="shared" si="2"/>
        <v>0</v>
      </c>
    </row>
    <row r="153" spans="1:8" x14ac:dyDescent="0.25">
      <c r="A153" s="52">
        <v>41430</v>
      </c>
      <c r="B153" s="21" t="s">
        <v>281</v>
      </c>
      <c r="C153" s="22" t="s">
        <v>277</v>
      </c>
      <c r="D153" s="10" t="s">
        <v>7</v>
      </c>
      <c r="E153" s="34">
        <v>0</v>
      </c>
      <c r="F153" s="25" t="s">
        <v>282</v>
      </c>
      <c r="G153" s="19"/>
      <c r="H153" s="35">
        <f t="shared" si="2"/>
        <v>0</v>
      </c>
    </row>
    <row r="154" spans="1:8" ht="15.75" x14ac:dyDescent="0.25">
      <c r="A154" s="52">
        <v>41430</v>
      </c>
      <c r="B154" s="15" t="s">
        <v>283</v>
      </c>
      <c r="C154" s="22" t="s">
        <v>277</v>
      </c>
      <c r="D154" s="10" t="s">
        <v>7</v>
      </c>
      <c r="E154" s="34">
        <v>0</v>
      </c>
      <c r="F154" s="25" t="s">
        <v>284</v>
      </c>
      <c r="G154" s="19"/>
      <c r="H154" s="35">
        <f t="shared" si="2"/>
        <v>0</v>
      </c>
    </row>
    <row r="155" spans="1:8" x14ac:dyDescent="0.25">
      <c r="A155" s="52">
        <v>41431</v>
      </c>
      <c r="B155" s="8" t="s">
        <v>210</v>
      </c>
      <c r="C155" s="9" t="s">
        <v>277</v>
      </c>
      <c r="D155" s="28" t="s">
        <v>7</v>
      </c>
      <c r="E155" s="19">
        <v>0</v>
      </c>
      <c r="F155" s="25" t="s">
        <v>285</v>
      </c>
      <c r="G155" s="19"/>
      <c r="H155" s="35">
        <f t="shared" si="2"/>
        <v>0</v>
      </c>
    </row>
    <row r="156" spans="1:8" x14ac:dyDescent="0.25">
      <c r="A156" s="52">
        <v>41432</v>
      </c>
      <c r="B156" s="8" t="s">
        <v>286</v>
      </c>
      <c r="C156" s="9" t="s">
        <v>277</v>
      </c>
      <c r="D156" s="10" t="s">
        <v>7</v>
      </c>
      <c r="E156" s="34">
        <v>0</v>
      </c>
      <c r="F156" s="23" t="s">
        <v>287</v>
      </c>
      <c r="G156" s="19"/>
      <c r="H156" s="35">
        <f t="shared" si="2"/>
        <v>0</v>
      </c>
    </row>
    <row r="157" spans="1:8" x14ac:dyDescent="0.25">
      <c r="A157" s="52">
        <v>41432</v>
      </c>
      <c r="B157" s="8" t="s">
        <v>288</v>
      </c>
      <c r="C157" s="9" t="s">
        <v>277</v>
      </c>
      <c r="D157" s="10" t="s">
        <v>7</v>
      </c>
      <c r="E157" s="34">
        <v>447470</v>
      </c>
      <c r="F157" s="18">
        <v>41451</v>
      </c>
      <c r="G157" s="19">
        <v>447470</v>
      </c>
      <c r="H157" s="35">
        <f t="shared" si="2"/>
        <v>0</v>
      </c>
    </row>
    <row r="158" spans="1:8" x14ac:dyDescent="0.25">
      <c r="A158" s="52">
        <v>41434</v>
      </c>
      <c r="B158" s="8" t="s">
        <v>289</v>
      </c>
      <c r="C158" s="9" t="s">
        <v>277</v>
      </c>
      <c r="D158" s="10" t="s">
        <v>7</v>
      </c>
      <c r="E158" s="34">
        <v>0</v>
      </c>
      <c r="F158" s="25" t="s">
        <v>290</v>
      </c>
      <c r="G158" s="19"/>
      <c r="H158" s="35">
        <f t="shared" si="2"/>
        <v>0</v>
      </c>
    </row>
    <row r="159" spans="1:8" x14ac:dyDescent="0.25">
      <c r="A159" s="52">
        <v>41437</v>
      </c>
      <c r="B159" s="26" t="s">
        <v>291</v>
      </c>
      <c r="C159" s="27" t="s">
        <v>292</v>
      </c>
      <c r="D159" s="28" t="s">
        <v>7</v>
      </c>
      <c r="E159" s="19">
        <v>0</v>
      </c>
      <c r="F159" s="23" t="s">
        <v>293</v>
      </c>
      <c r="G159" s="19"/>
      <c r="H159" s="35">
        <f t="shared" si="2"/>
        <v>0</v>
      </c>
    </row>
    <row r="160" spans="1:8" x14ac:dyDescent="0.25">
      <c r="A160" s="52">
        <v>41437</v>
      </c>
      <c r="B160" s="26" t="s">
        <v>294</v>
      </c>
      <c r="C160" s="27" t="s">
        <v>292</v>
      </c>
      <c r="D160" s="28" t="s">
        <v>7</v>
      </c>
      <c r="E160" s="19">
        <v>0</v>
      </c>
      <c r="F160" s="23" t="s">
        <v>295</v>
      </c>
      <c r="G160" s="19"/>
      <c r="H160" s="35">
        <f t="shared" si="2"/>
        <v>0</v>
      </c>
    </row>
    <row r="161" spans="1:8" x14ac:dyDescent="0.25">
      <c r="A161" s="52">
        <v>41438</v>
      </c>
      <c r="B161" s="26" t="s">
        <v>296</v>
      </c>
      <c r="C161" s="27" t="s">
        <v>292</v>
      </c>
      <c r="D161" s="28" t="s">
        <v>7</v>
      </c>
      <c r="E161" s="19">
        <v>0</v>
      </c>
      <c r="F161" s="23" t="s">
        <v>297</v>
      </c>
      <c r="G161" s="19"/>
      <c r="H161" s="35">
        <f t="shared" si="2"/>
        <v>0</v>
      </c>
    </row>
    <row r="162" spans="1:8" x14ac:dyDescent="0.25">
      <c r="A162" s="52">
        <v>41438</v>
      </c>
      <c r="B162" s="26" t="s">
        <v>298</v>
      </c>
      <c r="C162" s="27" t="s">
        <v>292</v>
      </c>
      <c r="D162" s="28" t="s">
        <v>7</v>
      </c>
      <c r="E162" s="19">
        <v>9603</v>
      </c>
      <c r="F162" s="53">
        <v>41486</v>
      </c>
      <c r="G162" s="49">
        <v>9603</v>
      </c>
      <c r="H162" s="35">
        <f t="shared" si="2"/>
        <v>0</v>
      </c>
    </row>
    <row r="163" spans="1:8" x14ac:dyDescent="0.25">
      <c r="A163" s="52">
        <v>41439</v>
      </c>
      <c r="B163" s="26" t="s">
        <v>299</v>
      </c>
      <c r="C163" s="27" t="s">
        <v>292</v>
      </c>
      <c r="D163" s="10" t="s">
        <v>7</v>
      </c>
      <c r="E163" s="34">
        <v>0</v>
      </c>
      <c r="F163" s="23" t="s">
        <v>300</v>
      </c>
      <c r="G163" s="19"/>
      <c r="H163" s="35">
        <f t="shared" si="2"/>
        <v>0</v>
      </c>
    </row>
    <row r="164" spans="1:8" x14ac:dyDescent="0.25">
      <c r="A164" s="52">
        <v>41439</v>
      </c>
      <c r="B164" s="26" t="s">
        <v>301</v>
      </c>
      <c r="C164" s="27" t="s">
        <v>292</v>
      </c>
      <c r="D164" s="10" t="s">
        <v>7</v>
      </c>
      <c r="E164" s="34">
        <v>465918.35</v>
      </c>
      <c r="F164" s="18">
        <v>41451</v>
      </c>
      <c r="G164" s="19">
        <v>465918.35</v>
      </c>
      <c r="H164" s="35">
        <f t="shared" si="2"/>
        <v>0</v>
      </c>
    </row>
    <row r="165" spans="1:8" x14ac:dyDescent="0.25">
      <c r="A165" s="52">
        <v>41440</v>
      </c>
      <c r="B165" s="26" t="s">
        <v>302</v>
      </c>
      <c r="C165" s="27" t="s">
        <v>292</v>
      </c>
      <c r="D165" s="10" t="s">
        <v>7</v>
      </c>
      <c r="E165" s="34">
        <v>0</v>
      </c>
      <c r="F165" s="23" t="s">
        <v>303</v>
      </c>
      <c r="G165" s="19"/>
      <c r="H165" s="35">
        <f t="shared" si="2"/>
        <v>0</v>
      </c>
    </row>
    <row r="166" spans="1:8" x14ac:dyDescent="0.25">
      <c r="A166" s="52">
        <v>41444</v>
      </c>
      <c r="B166" s="26" t="s">
        <v>304</v>
      </c>
      <c r="C166" s="27" t="s">
        <v>292</v>
      </c>
      <c r="D166" s="10" t="s">
        <v>7</v>
      </c>
      <c r="E166" s="34">
        <v>0</v>
      </c>
      <c r="F166" s="23" t="s">
        <v>305</v>
      </c>
      <c r="G166" s="19"/>
      <c r="H166" s="35">
        <f t="shared" si="2"/>
        <v>0</v>
      </c>
    </row>
    <row r="167" spans="1:8" x14ac:dyDescent="0.25">
      <c r="A167" s="52">
        <v>41444</v>
      </c>
      <c r="B167" s="26" t="s">
        <v>306</v>
      </c>
      <c r="C167" s="27" t="s">
        <v>292</v>
      </c>
      <c r="D167" s="10" t="s">
        <v>7</v>
      </c>
      <c r="E167" s="34">
        <v>0</v>
      </c>
      <c r="F167" s="23" t="s">
        <v>307</v>
      </c>
      <c r="G167" s="19"/>
      <c r="H167" s="35">
        <f t="shared" si="2"/>
        <v>0</v>
      </c>
    </row>
    <row r="168" spans="1:8" x14ac:dyDescent="0.25">
      <c r="A168" s="52">
        <v>41446</v>
      </c>
      <c r="B168" s="26" t="s">
        <v>308</v>
      </c>
      <c r="C168" s="26" t="s">
        <v>292</v>
      </c>
      <c r="D168" s="28" t="s">
        <v>7</v>
      </c>
      <c r="E168" s="19">
        <v>498240.6</v>
      </c>
      <c r="F168" s="38">
        <v>41468</v>
      </c>
      <c r="G168" s="54">
        <v>498240.6</v>
      </c>
      <c r="H168" s="35">
        <f t="shared" si="2"/>
        <v>0</v>
      </c>
    </row>
    <row r="169" spans="1:8" x14ac:dyDescent="0.25">
      <c r="A169" s="52">
        <v>41446</v>
      </c>
      <c r="B169" s="26" t="s">
        <v>309</v>
      </c>
      <c r="C169" s="26" t="s">
        <v>292</v>
      </c>
      <c r="D169" s="28" t="s">
        <v>7</v>
      </c>
      <c r="E169" s="19">
        <v>0</v>
      </c>
      <c r="F169" s="23" t="s">
        <v>310</v>
      </c>
      <c r="G169" s="19"/>
      <c r="H169" s="35">
        <f t="shared" si="2"/>
        <v>0</v>
      </c>
    </row>
    <row r="170" spans="1:8" x14ac:dyDescent="0.25">
      <c r="A170" s="52">
        <v>41449</v>
      </c>
      <c r="B170" s="26" t="s">
        <v>311</v>
      </c>
      <c r="C170" s="26" t="s">
        <v>292</v>
      </c>
      <c r="D170" s="28" t="s">
        <v>7</v>
      </c>
      <c r="E170" s="19">
        <v>0</v>
      </c>
      <c r="F170" s="23" t="s">
        <v>312</v>
      </c>
      <c r="G170" s="19"/>
      <c r="H170" s="35">
        <f t="shared" si="2"/>
        <v>0</v>
      </c>
    </row>
    <row r="171" spans="1:8" x14ac:dyDescent="0.25">
      <c r="A171" s="52">
        <v>41449</v>
      </c>
      <c r="B171" s="26" t="s">
        <v>313</v>
      </c>
      <c r="C171" s="26" t="s">
        <v>292</v>
      </c>
      <c r="D171" s="28" t="s">
        <v>7</v>
      </c>
      <c r="E171" s="19">
        <v>34489.599999999999</v>
      </c>
      <c r="F171" s="53">
        <v>41486</v>
      </c>
      <c r="G171" s="49">
        <v>34489.599999999999</v>
      </c>
      <c r="H171" s="35">
        <f t="shared" si="2"/>
        <v>0</v>
      </c>
    </row>
    <row r="172" spans="1:8" x14ac:dyDescent="0.25">
      <c r="A172" s="52">
        <v>41451</v>
      </c>
      <c r="B172" s="8" t="s">
        <v>314</v>
      </c>
      <c r="C172" s="8" t="s">
        <v>315</v>
      </c>
      <c r="D172" s="28" t="s">
        <v>7</v>
      </c>
      <c r="E172" s="19">
        <v>22000</v>
      </c>
      <c r="F172" s="53">
        <v>41486</v>
      </c>
      <c r="G172" s="49">
        <v>22000</v>
      </c>
      <c r="H172" s="35">
        <f t="shared" si="2"/>
        <v>0</v>
      </c>
    </row>
    <row r="173" spans="1:8" x14ac:dyDescent="0.25">
      <c r="A173" s="52">
        <v>41452</v>
      </c>
      <c r="B173" s="8" t="s">
        <v>316</v>
      </c>
      <c r="C173" s="8" t="s">
        <v>315</v>
      </c>
      <c r="D173" s="10" t="s">
        <v>7</v>
      </c>
      <c r="E173" s="34">
        <v>122592</v>
      </c>
      <c r="F173" s="53">
        <v>41460</v>
      </c>
      <c r="G173" s="49">
        <v>122592</v>
      </c>
      <c r="H173" s="35">
        <f t="shared" si="2"/>
        <v>0</v>
      </c>
    </row>
    <row r="174" spans="1:8" ht="23.25" x14ac:dyDescent="0.25">
      <c r="A174" s="52">
        <v>41452</v>
      </c>
      <c r="B174" s="8" t="s">
        <v>317</v>
      </c>
      <c r="C174" s="8" t="s">
        <v>315</v>
      </c>
      <c r="D174" s="10" t="s">
        <v>7</v>
      </c>
      <c r="E174" s="34">
        <v>130915</v>
      </c>
      <c r="F174" s="48" t="s">
        <v>318</v>
      </c>
      <c r="G174" s="49">
        <v>130915</v>
      </c>
      <c r="H174" s="35">
        <f t="shared" si="2"/>
        <v>0</v>
      </c>
    </row>
    <row r="175" spans="1:8" x14ac:dyDescent="0.25">
      <c r="A175" s="52">
        <v>41452</v>
      </c>
      <c r="B175" s="8" t="s">
        <v>319</v>
      </c>
      <c r="C175" s="8" t="s">
        <v>315</v>
      </c>
      <c r="D175" s="10" t="s">
        <v>7</v>
      </c>
      <c r="E175" s="34">
        <v>554090.54</v>
      </c>
      <c r="F175" s="38">
        <v>41468</v>
      </c>
      <c r="G175" s="24">
        <v>554090.54</v>
      </c>
      <c r="H175" s="35">
        <f t="shared" si="2"/>
        <v>0</v>
      </c>
    </row>
    <row r="176" spans="1:8" ht="23.25" x14ac:dyDescent="0.25">
      <c r="A176" s="52">
        <v>41453</v>
      </c>
      <c r="B176" s="8" t="s">
        <v>320</v>
      </c>
      <c r="C176" s="8" t="s">
        <v>315</v>
      </c>
      <c r="D176" s="28" t="s">
        <v>7</v>
      </c>
      <c r="E176" s="19">
        <v>264700</v>
      </c>
      <c r="F176" s="48" t="s">
        <v>321</v>
      </c>
      <c r="G176" s="49">
        <v>264700</v>
      </c>
      <c r="H176" s="35">
        <f t="shared" si="2"/>
        <v>0</v>
      </c>
    </row>
    <row r="177" spans="1:8" ht="23.25" x14ac:dyDescent="0.25">
      <c r="A177" s="52">
        <v>41455</v>
      </c>
      <c r="B177" s="8" t="s">
        <v>322</v>
      </c>
      <c r="C177" s="8" t="s">
        <v>315</v>
      </c>
      <c r="D177" s="28" t="s">
        <v>7</v>
      </c>
      <c r="E177" s="19">
        <v>402560</v>
      </c>
      <c r="F177" s="48" t="s">
        <v>323</v>
      </c>
      <c r="G177" s="49">
        <v>402560</v>
      </c>
      <c r="H177" s="35">
        <f t="shared" si="2"/>
        <v>0</v>
      </c>
    </row>
    <row r="178" spans="1:8" x14ac:dyDescent="0.25">
      <c r="A178" s="52">
        <v>41455</v>
      </c>
      <c r="B178" s="8" t="s">
        <v>324</v>
      </c>
      <c r="C178" s="8" t="s">
        <v>315</v>
      </c>
      <c r="D178" s="28" t="s">
        <v>7</v>
      </c>
      <c r="E178" s="19">
        <v>12521.5</v>
      </c>
      <c r="F178" s="18">
        <v>41455</v>
      </c>
      <c r="G178" s="19">
        <v>12521.5</v>
      </c>
      <c r="H178" s="35">
        <f t="shared" si="2"/>
        <v>0</v>
      </c>
    </row>
    <row r="179" spans="1:8" x14ac:dyDescent="0.25">
      <c r="A179" s="55">
        <v>41456</v>
      </c>
      <c r="B179" s="8" t="s">
        <v>325</v>
      </c>
      <c r="C179" s="9" t="s">
        <v>315</v>
      </c>
      <c r="D179" s="10" t="s">
        <v>7</v>
      </c>
      <c r="E179" s="34">
        <v>62606</v>
      </c>
      <c r="F179" s="38">
        <v>41586</v>
      </c>
      <c r="G179" s="24">
        <v>62606</v>
      </c>
      <c r="H179" s="35">
        <f t="shared" si="2"/>
        <v>0</v>
      </c>
    </row>
    <row r="180" spans="1:8" ht="15.75" x14ac:dyDescent="0.25">
      <c r="A180" s="55">
        <v>41457</v>
      </c>
      <c r="B180" s="15" t="s">
        <v>326</v>
      </c>
      <c r="C180" s="16" t="s">
        <v>315</v>
      </c>
      <c r="D180" s="10" t="s">
        <v>7</v>
      </c>
      <c r="E180" s="34">
        <v>275893</v>
      </c>
      <c r="F180" s="53" t="s">
        <v>327</v>
      </c>
      <c r="G180" s="49">
        <v>275893</v>
      </c>
      <c r="H180" s="35">
        <f t="shared" si="2"/>
        <v>0</v>
      </c>
    </row>
    <row r="181" spans="1:8" x14ac:dyDescent="0.25">
      <c r="A181" s="55">
        <v>41459</v>
      </c>
      <c r="B181" s="22" t="s">
        <v>249</v>
      </c>
      <c r="C181" s="22" t="s">
        <v>315</v>
      </c>
      <c r="D181" s="10" t="s">
        <v>7</v>
      </c>
      <c r="E181" s="34">
        <v>34003.74</v>
      </c>
      <c r="F181" s="53">
        <v>41486</v>
      </c>
      <c r="G181" s="49">
        <v>34067.4</v>
      </c>
      <c r="H181" s="35">
        <f t="shared" si="2"/>
        <v>-63.660000000003492</v>
      </c>
    </row>
    <row r="182" spans="1:8" x14ac:dyDescent="0.25">
      <c r="A182" s="55">
        <v>41459</v>
      </c>
      <c r="B182" s="22" t="s">
        <v>328</v>
      </c>
      <c r="C182" s="22" t="s">
        <v>315</v>
      </c>
      <c r="D182" s="28" t="s">
        <v>7</v>
      </c>
      <c r="E182" s="19">
        <v>584245</v>
      </c>
      <c r="F182" s="38">
        <v>41491</v>
      </c>
      <c r="G182" s="24">
        <v>584245</v>
      </c>
      <c r="H182" s="35">
        <f t="shared" si="2"/>
        <v>0</v>
      </c>
    </row>
    <row r="183" spans="1:8" x14ac:dyDescent="0.25">
      <c r="A183" s="55">
        <v>41463</v>
      </c>
      <c r="B183" s="8" t="s">
        <v>329</v>
      </c>
      <c r="C183" s="9" t="s">
        <v>315</v>
      </c>
      <c r="D183" s="10" t="s">
        <v>7</v>
      </c>
      <c r="E183" s="34">
        <v>144701</v>
      </c>
      <c r="F183" s="53" t="s">
        <v>330</v>
      </c>
      <c r="G183" s="49">
        <v>144701</v>
      </c>
      <c r="H183" s="35">
        <f t="shared" si="2"/>
        <v>0</v>
      </c>
    </row>
    <row r="184" spans="1:8" ht="34.5" x14ac:dyDescent="0.25">
      <c r="A184" s="55">
        <v>41465</v>
      </c>
      <c r="B184" s="26" t="s">
        <v>331</v>
      </c>
      <c r="C184" s="27" t="s">
        <v>332</v>
      </c>
      <c r="D184" s="28" t="s">
        <v>7</v>
      </c>
      <c r="E184" s="19">
        <v>280000</v>
      </c>
      <c r="F184" s="48" t="s">
        <v>333</v>
      </c>
      <c r="G184" s="49">
        <v>280000</v>
      </c>
      <c r="H184" s="35">
        <f t="shared" si="2"/>
        <v>0</v>
      </c>
    </row>
    <row r="185" spans="1:8" x14ac:dyDescent="0.25">
      <c r="A185" s="55">
        <v>41466</v>
      </c>
      <c r="B185" s="26" t="s">
        <v>334</v>
      </c>
      <c r="C185" s="27" t="s">
        <v>332</v>
      </c>
      <c r="D185" s="28" t="s">
        <v>7</v>
      </c>
      <c r="E185" s="19">
        <v>612103.27</v>
      </c>
      <c r="F185" s="18">
        <v>41468</v>
      </c>
      <c r="G185" s="19">
        <v>612103.27</v>
      </c>
      <c r="H185" s="35">
        <f t="shared" si="2"/>
        <v>0</v>
      </c>
    </row>
    <row r="186" spans="1:8" x14ac:dyDescent="0.25">
      <c r="A186" s="55">
        <v>41473</v>
      </c>
      <c r="B186" s="26" t="s">
        <v>335</v>
      </c>
      <c r="C186" s="27" t="s">
        <v>332</v>
      </c>
      <c r="D186" s="32" t="s">
        <v>7</v>
      </c>
      <c r="E186" s="34">
        <v>612263</v>
      </c>
      <c r="F186" s="36">
        <v>41619</v>
      </c>
      <c r="G186" s="37">
        <v>612263</v>
      </c>
      <c r="H186" s="35">
        <f t="shared" si="2"/>
        <v>0</v>
      </c>
    </row>
    <row r="187" spans="1:8" x14ac:dyDescent="0.25">
      <c r="A187" s="55">
        <v>41477</v>
      </c>
      <c r="B187" s="21" t="s">
        <v>336</v>
      </c>
      <c r="C187" s="21" t="s">
        <v>337</v>
      </c>
      <c r="D187" s="28" t="s">
        <v>7</v>
      </c>
      <c r="E187" s="19">
        <v>126588</v>
      </c>
      <c r="F187" s="53">
        <v>41468</v>
      </c>
      <c r="G187" s="49">
        <v>126588</v>
      </c>
      <c r="H187" s="35">
        <f t="shared" si="2"/>
        <v>0</v>
      </c>
    </row>
    <row r="188" spans="1:8" x14ac:dyDescent="0.25">
      <c r="A188" s="55">
        <v>41480</v>
      </c>
      <c r="B188" s="21" t="s">
        <v>338</v>
      </c>
      <c r="C188" s="21" t="s">
        <v>337</v>
      </c>
      <c r="D188" s="28" t="s">
        <v>7</v>
      </c>
      <c r="E188" s="19">
        <v>558162.4</v>
      </c>
      <c r="F188" s="36">
        <v>41619</v>
      </c>
      <c r="G188" s="37">
        <v>558162.4</v>
      </c>
      <c r="H188" s="35">
        <f t="shared" si="2"/>
        <v>0</v>
      </c>
    </row>
    <row r="189" spans="1:8" ht="34.5" x14ac:dyDescent="0.25">
      <c r="A189" s="55">
        <v>41486</v>
      </c>
      <c r="B189" s="8" t="s">
        <v>339</v>
      </c>
      <c r="C189" s="8" t="s">
        <v>337</v>
      </c>
      <c r="D189" s="32" t="s">
        <v>7</v>
      </c>
      <c r="E189" s="34">
        <v>45990</v>
      </c>
      <c r="F189" s="56" t="s">
        <v>340</v>
      </c>
      <c r="G189" s="49">
        <v>45990</v>
      </c>
      <c r="H189" s="20">
        <f t="shared" si="2"/>
        <v>0</v>
      </c>
    </row>
    <row r="190" spans="1:8" x14ac:dyDescent="0.25">
      <c r="A190" s="55">
        <v>41486</v>
      </c>
      <c r="B190" s="8" t="s">
        <v>341</v>
      </c>
      <c r="C190" s="8" t="s">
        <v>337</v>
      </c>
      <c r="D190" s="32" t="s">
        <v>7</v>
      </c>
      <c r="E190" s="34">
        <v>3550</v>
      </c>
      <c r="F190" s="38">
        <v>41586</v>
      </c>
      <c r="G190" s="24">
        <v>3550</v>
      </c>
      <c r="H190" s="20">
        <f t="shared" si="2"/>
        <v>0</v>
      </c>
    </row>
    <row r="191" spans="1:8" ht="15.75" x14ac:dyDescent="0.25">
      <c r="A191" s="55">
        <v>41487</v>
      </c>
      <c r="B191" s="15" t="s">
        <v>342</v>
      </c>
      <c r="C191" s="16" t="s">
        <v>337</v>
      </c>
      <c r="D191" s="32" t="s">
        <v>7</v>
      </c>
      <c r="E191" s="34">
        <v>543308.30000000005</v>
      </c>
      <c r="F191" s="36">
        <v>41619</v>
      </c>
      <c r="G191" s="37">
        <v>543308.30000000005</v>
      </c>
      <c r="H191" s="20">
        <f t="shared" si="2"/>
        <v>0</v>
      </c>
    </row>
    <row r="192" spans="1:8" x14ac:dyDescent="0.25">
      <c r="A192" s="55">
        <v>41494</v>
      </c>
      <c r="B192" s="26" t="s">
        <v>258</v>
      </c>
      <c r="C192" s="27" t="s">
        <v>343</v>
      </c>
      <c r="D192" s="32" t="s">
        <v>7</v>
      </c>
      <c r="E192" s="34">
        <v>545637.06999999995</v>
      </c>
      <c r="F192" s="36">
        <v>41619</v>
      </c>
      <c r="G192" s="37">
        <v>545637.06999999995</v>
      </c>
      <c r="H192" s="20">
        <f t="shared" si="2"/>
        <v>0</v>
      </c>
    </row>
    <row r="193" spans="1:11" x14ac:dyDescent="0.25">
      <c r="A193" s="55">
        <v>41495</v>
      </c>
      <c r="B193" s="27" t="s">
        <v>344</v>
      </c>
      <c r="C193" s="27" t="s">
        <v>343</v>
      </c>
      <c r="D193" s="32" t="s">
        <v>7</v>
      </c>
      <c r="E193" s="19">
        <v>284</v>
      </c>
      <c r="F193" s="18">
        <v>41495</v>
      </c>
      <c r="G193" s="19">
        <v>284</v>
      </c>
      <c r="H193" s="20">
        <f t="shared" si="2"/>
        <v>0</v>
      </c>
    </row>
    <row r="194" spans="1:11" x14ac:dyDescent="0.25">
      <c r="A194" s="55">
        <v>41495</v>
      </c>
      <c r="B194" s="27" t="s">
        <v>345</v>
      </c>
      <c r="C194" s="27" t="s">
        <v>343</v>
      </c>
      <c r="D194" s="32" t="s">
        <v>7</v>
      </c>
      <c r="E194" s="19">
        <v>10500</v>
      </c>
      <c r="F194" s="38">
        <v>41586</v>
      </c>
      <c r="G194" s="24">
        <v>10500</v>
      </c>
      <c r="H194" s="20">
        <f t="shared" si="2"/>
        <v>0</v>
      </c>
    </row>
    <row r="195" spans="1:11" x14ac:dyDescent="0.25">
      <c r="A195" s="55">
        <v>41496</v>
      </c>
      <c r="B195" s="26" t="s">
        <v>346</v>
      </c>
      <c r="C195" s="27" t="s">
        <v>343</v>
      </c>
      <c r="D195" s="32" t="s">
        <v>7</v>
      </c>
      <c r="E195" s="34">
        <v>262864</v>
      </c>
      <c r="F195" s="57" t="s">
        <v>347</v>
      </c>
      <c r="G195" s="58"/>
      <c r="H195" s="20">
        <f t="shared" si="2"/>
        <v>262864</v>
      </c>
    </row>
    <row r="196" spans="1:11" x14ac:dyDescent="0.25">
      <c r="A196" s="55">
        <v>41502</v>
      </c>
      <c r="B196" s="26" t="s">
        <v>348</v>
      </c>
      <c r="C196" s="27" t="s">
        <v>343</v>
      </c>
      <c r="D196" s="32" t="s">
        <v>7</v>
      </c>
      <c r="E196" s="50">
        <v>564158.54</v>
      </c>
      <c r="F196" s="59">
        <v>41619</v>
      </c>
      <c r="G196" s="60">
        <v>564158.54</v>
      </c>
      <c r="H196" s="20">
        <f t="shared" ref="H196:H228" si="3">E196-G196</f>
        <v>0</v>
      </c>
    </row>
    <row r="197" spans="1:11" x14ac:dyDescent="0.25">
      <c r="A197" s="55">
        <v>41508</v>
      </c>
      <c r="B197" s="8" t="s">
        <v>349</v>
      </c>
      <c r="C197" s="8" t="s">
        <v>350</v>
      </c>
      <c r="D197" s="61" t="s">
        <v>7</v>
      </c>
      <c r="E197" s="62">
        <v>568293.43999999994</v>
      </c>
      <c r="F197" s="59">
        <v>41619</v>
      </c>
      <c r="G197" s="60">
        <v>568293.43999999994</v>
      </c>
      <c r="H197" s="20">
        <f t="shared" si="3"/>
        <v>0</v>
      </c>
    </row>
    <row r="198" spans="1:11" x14ac:dyDescent="0.25">
      <c r="A198" s="55">
        <v>41510</v>
      </c>
      <c r="B198" s="8" t="s">
        <v>89</v>
      </c>
      <c r="C198" s="8" t="s">
        <v>350</v>
      </c>
      <c r="D198" s="61" t="s">
        <v>7</v>
      </c>
      <c r="E198" s="62">
        <v>14200</v>
      </c>
      <c r="F198" s="63">
        <v>41586</v>
      </c>
      <c r="G198" s="64">
        <v>14200</v>
      </c>
      <c r="H198" s="20">
        <f t="shared" si="3"/>
        <v>0</v>
      </c>
    </row>
    <row r="199" spans="1:11" x14ac:dyDescent="0.25">
      <c r="A199" s="55">
        <v>41515</v>
      </c>
      <c r="B199" s="8" t="s">
        <v>16</v>
      </c>
      <c r="C199" s="8" t="s">
        <v>350</v>
      </c>
      <c r="D199" s="61" t="s">
        <v>7</v>
      </c>
      <c r="E199" s="62">
        <v>616231.47</v>
      </c>
      <c r="F199" s="59">
        <v>41619</v>
      </c>
      <c r="G199" s="60">
        <v>616231.47</v>
      </c>
      <c r="H199" s="20">
        <f t="shared" si="3"/>
        <v>0</v>
      </c>
    </row>
    <row r="200" spans="1:11" ht="15.75" x14ac:dyDescent="0.25">
      <c r="A200" s="52">
        <v>41519</v>
      </c>
      <c r="B200" s="15" t="s">
        <v>351</v>
      </c>
      <c r="C200" s="16" t="s">
        <v>350</v>
      </c>
      <c r="D200" s="61" t="s">
        <v>7</v>
      </c>
      <c r="E200" s="62">
        <v>7150</v>
      </c>
      <c r="F200" s="63">
        <v>41586</v>
      </c>
      <c r="G200" s="64">
        <v>7150</v>
      </c>
      <c r="H200" s="20">
        <f t="shared" si="3"/>
        <v>0</v>
      </c>
    </row>
    <row r="201" spans="1:11" ht="34.5" x14ac:dyDescent="0.25">
      <c r="A201" s="52">
        <v>41523</v>
      </c>
      <c r="B201" s="26" t="s">
        <v>352</v>
      </c>
      <c r="C201" s="27" t="s">
        <v>353</v>
      </c>
      <c r="D201" s="61" t="s">
        <v>7</v>
      </c>
      <c r="E201" s="62">
        <v>584232.81999999995</v>
      </c>
      <c r="F201" s="65" t="s">
        <v>354</v>
      </c>
      <c r="G201" s="66">
        <v>584232.81999999995</v>
      </c>
      <c r="H201" s="20">
        <f t="shared" si="3"/>
        <v>0</v>
      </c>
    </row>
    <row r="202" spans="1:11" ht="34.5" x14ac:dyDescent="0.25">
      <c r="A202" s="52">
        <v>41529</v>
      </c>
      <c r="B202" s="26" t="s">
        <v>355</v>
      </c>
      <c r="C202" s="27" t="s">
        <v>353</v>
      </c>
      <c r="D202" s="61" t="s">
        <v>7</v>
      </c>
      <c r="E202" s="62">
        <v>593448.5</v>
      </c>
      <c r="F202" s="65" t="s">
        <v>356</v>
      </c>
      <c r="G202" s="66">
        <v>593448.5</v>
      </c>
      <c r="H202" s="20">
        <f t="shared" si="3"/>
        <v>0</v>
      </c>
    </row>
    <row r="203" spans="1:11" ht="34.5" x14ac:dyDescent="0.25">
      <c r="A203" s="52">
        <v>41531</v>
      </c>
      <c r="B203" s="26" t="s">
        <v>21</v>
      </c>
      <c r="C203" s="27" t="s">
        <v>353</v>
      </c>
      <c r="D203" s="61" t="s">
        <v>7</v>
      </c>
      <c r="E203" s="62">
        <v>125792.5</v>
      </c>
      <c r="F203" s="67" t="s">
        <v>357</v>
      </c>
      <c r="G203" s="64">
        <v>125792.5</v>
      </c>
      <c r="H203" s="20">
        <f t="shared" si="3"/>
        <v>0</v>
      </c>
      <c r="I203" s="2"/>
      <c r="J203" s="2"/>
      <c r="K203" s="2"/>
    </row>
    <row r="204" spans="1:11" ht="34.5" x14ac:dyDescent="0.25">
      <c r="A204" s="52">
        <v>41536</v>
      </c>
      <c r="B204" s="8" t="s">
        <v>358</v>
      </c>
      <c r="C204" s="9" t="s">
        <v>359</v>
      </c>
      <c r="D204" s="61" t="s">
        <v>7</v>
      </c>
      <c r="E204" s="62">
        <v>567252.1</v>
      </c>
      <c r="F204" s="65" t="s">
        <v>360</v>
      </c>
      <c r="G204" s="66">
        <f>353710.4+119500+19000+75041.7</f>
        <v>567252.1</v>
      </c>
      <c r="H204" s="20">
        <f t="shared" si="3"/>
        <v>0</v>
      </c>
      <c r="I204" s="2"/>
      <c r="J204" s="2"/>
      <c r="K204" s="2"/>
    </row>
    <row r="205" spans="1:11" x14ac:dyDescent="0.25">
      <c r="A205" s="52">
        <v>41537</v>
      </c>
      <c r="B205" s="8" t="s">
        <v>361</v>
      </c>
      <c r="C205" s="8" t="s">
        <v>359</v>
      </c>
      <c r="D205" s="61" t="s">
        <v>7</v>
      </c>
      <c r="E205" s="62">
        <v>6875</v>
      </c>
      <c r="F205" s="63">
        <v>41586</v>
      </c>
      <c r="G205" s="64">
        <v>6875</v>
      </c>
      <c r="H205" s="20">
        <f t="shared" si="3"/>
        <v>0</v>
      </c>
    </row>
    <row r="206" spans="1:11" ht="45.75" x14ac:dyDescent="0.25">
      <c r="A206" s="52">
        <v>41543</v>
      </c>
      <c r="B206" s="8" t="s">
        <v>362</v>
      </c>
      <c r="C206" s="8" t="s">
        <v>359</v>
      </c>
      <c r="D206" s="61" t="s">
        <v>7</v>
      </c>
      <c r="E206" s="62">
        <v>562583.17000000004</v>
      </c>
      <c r="F206" s="65" t="s">
        <v>363</v>
      </c>
      <c r="G206" s="66">
        <f>140543+200000+97040.17+125000</f>
        <v>562583.16999999993</v>
      </c>
      <c r="H206" s="20">
        <f t="shared" si="3"/>
        <v>0</v>
      </c>
    </row>
    <row r="207" spans="1:11" x14ac:dyDescent="0.25">
      <c r="A207" s="52">
        <v>41545</v>
      </c>
      <c r="B207" s="8" t="s">
        <v>364</v>
      </c>
      <c r="C207" s="8" t="s">
        <v>359</v>
      </c>
      <c r="D207" s="61" t="s">
        <v>7</v>
      </c>
      <c r="E207" s="62">
        <v>3549</v>
      </c>
      <c r="F207" s="68">
        <v>41545</v>
      </c>
      <c r="G207" s="50">
        <v>3549</v>
      </c>
      <c r="H207" s="20">
        <f t="shared" si="3"/>
        <v>0</v>
      </c>
    </row>
    <row r="208" spans="1:11" ht="34.5" x14ac:dyDescent="0.25">
      <c r="A208" s="55">
        <v>41550</v>
      </c>
      <c r="B208" s="21" t="s">
        <v>301</v>
      </c>
      <c r="C208" s="22" t="s">
        <v>365</v>
      </c>
      <c r="D208" s="61" t="s">
        <v>7</v>
      </c>
      <c r="E208" s="62">
        <v>582039.34</v>
      </c>
      <c r="F208" s="65" t="s">
        <v>366</v>
      </c>
      <c r="G208" s="66">
        <f>122160+236200+176300+47379.34</f>
        <v>582039.34</v>
      </c>
      <c r="H208" s="20">
        <f t="shared" si="3"/>
        <v>0</v>
      </c>
    </row>
    <row r="209" spans="1:12" ht="34.5" x14ac:dyDescent="0.25">
      <c r="A209" s="55">
        <v>41558</v>
      </c>
      <c r="B209" s="8" t="s">
        <v>216</v>
      </c>
      <c r="C209" s="9" t="s">
        <v>365</v>
      </c>
      <c r="D209" s="61" t="s">
        <v>7</v>
      </c>
      <c r="E209" s="62">
        <v>583118.82999999996</v>
      </c>
      <c r="F209" s="65" t="s">
        <v>367</v>
      </c>
      <c r="G209" s="66">
        <f>300000+7670.66+113390+162058.17</f>
        <v>583118.82999999996</v>
      </c>
      <c r="H209" s="20">
        <f t="shared" si="3"/>
        <v>0</v>
      </c>
    </row>
    <row r="210" spans="1:12" x14ac:dyDescent="0.25">
      <c r="A210" s="55">
        <v>41558</v>
      </c>
      <c r="B210" s="8" t="s">
        <v>368</v>
      </c>
      <c r="C210" s="9" t="s">
        <v>365</v>
      </c>
      <c r="D210" s="61" t="s">
        <v>7</v>
      </c>
      <c r="E210" s="62">
        <v>73376.320000000007</v>
      </c>
      <c r="F210" s="69">
        <v>41684</v>
      </c>
      <c r="G210" s="66">
        <v>73376.320000000007</v>
      </c>
      <c r="H210" s="20">
        <f t="shared" si="3"/>
        <v>0</v>
      </c>
    </row>
    <row r="211" spans="1:12" ht="34.5" x14ac:dyDescent="0.25">
      <c r="A211" s="55">
        <v>41564</v>
      </c>
      <c r="B211" s="26" t="s">
        <v>247</v>
      </c>
      <c r="C211" s="27" t="s">
        <v>369</v>
      </c>
      <c r="D211" s="61" t="s">
        <v>7</v>
      </c>
      <c r="E211" s="62">
        <v>566557.30000000005</v>
      </c>
      <c r="F211" s="65" t="s">
        <v>370</v>
      </c>
      <c r="G211" s="66">
        <f>352830+48150+156951.86+8625.44</f>
        <v>566557.29999999993</v>
      </c>
      <c r="H211" s="20">
        <f t="shared" si="3"/>
        <v>0</v>
      </c>
    </row>
    <row r="212" spans="1:12" x14ac:dyDescent="0.25">
      <c r="A212" s="55">
        <v>41569</v>
      </c>
      <c r="B212" s="26" t="s">
        <v>371</v>
      </c>
      <c r="C212" s="26" t="s">
        <v>369</v>
      </c>
      <c r="D212" s="61" t="s">
        <v>7</v>
      </c>
      <c r="E212" s="62">
        <v>9575</v>
      </c>
      <c r="F212" s="68">
        <v>41576</v>
      </c>
      <c r="G212" s="50">
        <v>9575</v>
      </c>
      <c r="H212" s="20">
        <f t="shared" si="3"/>
        <v>0</v>
      </c>
    </row>
    <row r="213" spans="1:12" ht="34.5" x14ac:dyDescent="0.25">
      <c r="A213" s="55">
        <v>41571</v>
      </c>
      <c r="B213" s="26" t="s">
        <v>372</v>
      </c>
      <c r="C213" s="26" t="s">
        <v>369</v>
      </c>
      <c r="D213" s="61" t="s">
        <v>7</v>
      </c>
      <c r="E213" s="62">
        <v>558111.35</v>
      </c>
      <c r="F213" s="65" t="s">
        <v>373</v>
      </c>
      <c r="G213" s="66">
        <f>200000+150000+208111.35</f>
        <v>558111.35</v>
      </c>
      <c r="H213" s="20">
        <f t="shared" si="3"/>
        <v>0</v>
      </c>
    </row>
    <row r="214" spans="1:12" ht="34.5" x14ac:dyDescent="0.25">
      <c r="A214" s="55">
        <v>41578</v>
      </c>
      <c r="B214" s="8" t="s">
        <v>87</v>
      </c>
      <c r="C214" s="8" t="s">
        <v>374</v>
      </c>
      <c r="D214" s="61" t="s">
        <v>7</v>
      </c>
      <c r="E214" s="62">
        <v>596239.5</v>
      </c>
      <c r="F214" s="65" t="s">
        <v>375</v>
      </c>
      <c r="G214" s="66">
        <f>367514.55+124228.66+104496.29</f>
        <v>596239.5</v>
      </c>
      <c r="H214" s="20">
        <f t="shared" si="3"/>
        <v>0</v>
      </c>
    </row>
    <row r="215" spans="1:12" x14ac:dyDescent="0.25">
      <c r="A215" s="55">
        <v>41584</v>
      </c>
      <c r="B215" s="8" t="s">
        <v>376</v>
      </c>
      <c r="C215" s="9" t="s">
        <v>374</v>
      </c>
      <c r="D215" s="61" t="s">
        <v>7</v>
      </c>
      <c r="E215" s="62">
        <v>272397</v>
      </c>
      <c r="F215" s="68">
        <v>41584</v>
      </c>
      <c r="G215" s="50">
        <v>272397</v>
      </c>
      <c r="H215" s="20">
        <f t="shared" si="3"/>
        <v>0</v>
      </c>
    </row>
    <row r="216" spans="1:12" ht="34.5" x14ac:dyDescent="0.25">
      <c r="A216" s="55">
        <v>41585</v>
      </c>
      <c r="B216" s="8" t="s">
        <v>184</v>
      </c>
      <c r="C216" s="9" t="s">
        <v>374</v>
      </c>
      <c r="D216" s="61" t="s">
        <v>7</v>
      </c>
      <c r="E216" s="62">
        <v>617729.15</v>
      </c>
      <c r="F216" s="67" t="s">
        <v>377</v>
      </c>
      <c r="G216" s="64">
        <v>617729.15</v>
      </c>
      <c r="H216" s="20">
        <f t="shared" si="3"/>
        <v>0</v>
      </c>
    </row>
    <row r="217" spans="1:12" ht="34.5" x14ac:dyDescent="0.25">
      <c r="A217" s="55">
        <v>41592</v>
      </c>
      <c r="B217" s="26" t="s">
        <v>378</v>
      </c>
      <c r="C217" s="27" t="s">
        <v>379</v>
      </c>
      <c r="D217" s="61" t="s">
        <v>7</v>
      </c>
      <c r="E217" s="62">
        <v>619485.44999999995</v>
      </c>
      <c r="F217" s="67" t="s">
        <v>380</v>
      </c>
      <c r="G217" s="64">
        <v>619485.44999999995</v>
      </c>
      <c r="H217" s="20">
        <f t="shared" si="3"/>
        <v>0</v>
      </c>
    </row>
    <row r="218" spans="1:12" x14ac:dyDescent="0.25">
      <c r="A218" s="55">
        <v>41593</v>
      </c>
      <c r="B218" s="26" t="s">
        <v>381</v>
      </c>
      <c r="C218" s="27" t="s">
        <v>379</v>
      </c>
      <c r="D218" s="61" t="s">
        <v>7</v>
      </c>
      <c r="E218" s="62">
        <v>287782.44</v>
      </c>
      <c r="F218" s="70">
        <v>41684</v>
      </c>
      <c r="G218" s="71">
        <v>287782.44</v>
      </c>
      <c r="H218" s="72">
        <f t="shared" si="3"/>
        <v>0</v>
      </c>
    </row>
    <row r="219" spans="1:12" ht="51.75" customHeight="1" x14ac:dyDescent="0.25">
      <c r="A219" s="55">
        <v>41601</v>
      </c>
      <c r="B219" s="26" t="s">
        <v>382</v>
      </c>
      <c r="C219" s="26" t="s">
        <v>379</v>
      </c>
      <c r="D219" s="61" t="s">
        <v>7</v>
      </c>
      <c r="E219" s="62">
        <v>572367.5</v>
      </c>
      <c r="F219" s="67" t="s">
        <v>383</v>
      </c>
      <c r="G219" s="64">
        <v>572367.5</v>
      </c>
      <c r="H219" s="20">
        <f t="shared" si="3"/>
        <v>0</v>
      </c>
      <c r="K219" s="73"/>
      <c r="L219" s="73"/>
    </row>
    <row r="220" spans="1:12" ht="34.5" x14ac:dyDescent="0.25">
      <c r="A220" s="55">
        <v>41607</v>
      </c>
      <c r="B220" s="8" t="s">
        <v>384</v>
      </c>
      <c r="C220" s="8" t="s">
        <v>385</v>
      </c>
      <c r="D220" s="61" t="s">
        <v>7</v>
      </c>
      <c r="E220" s="62">
        <v>564029.44999999995</v>
      </c>
      <c r="F220" s="67" t="s">
        <v>386</v>
      </c>
      <c r="G220" s="64">
        <f>28444.41+293150+242435.04</f>
        <v>564029.44999999995</v>
      </c>
      <c r="H220" s="20">
        <f t="shared" si="3"/>
        <v>0</v>
      </c>
      <c r="K220" s="73"/>
      <c r="L220" s="73"/>
    </row>
    <row r="221" spans="1:12" x14ac:dyDescent="0.25">
      <c r="A221" s="55">
        <v>41613</v>
      </c>
      <c r="B221" s="8" t="s">
        <v>387</v>
      </c>
      <c r="C221" s="9" t="s">
        <v>385</v>
      </c>
      <c r="D221" s="10" t="s">
        <v>7</v>
      </c>
      <c r="E221" s="34">
        <v>17352.75</v>
      </c>
      <c r="F221" s="18">
        <v>41684</v>
      </c>
      <c r="G221" s="19">
        <v>17352.75</v>
      </c>
      <c r="H221" s="20">
        <f t="shared" si="3"/>
        <v>0</v>
      </c>
      <c r="K221" s="73"/>
      <c r="L221" s="73"/>
    </row>
    <row r="222" spans="1:12" ht="34.5" x14ac:dyDescent="0.25">
      <c r="A222" s="55">
        <v>41614</v>
      </c>
      <c r="B222" s="8" t="s">
        <v>388</v>
      </c>
      <c r="C222" s="9" t="s">
        <v>385</v>
      </c>
      <c r="D222" s="10" t="s">
        <v>7</v>
      </c>
      <c r="E222" s="34">
        <v>563983.5</v>
      </c>
      <c r="F222" s="74" t="s">
        <v>389</v>
      </c>
      <c r="G222" s="24">
        <v>563983.5</v>
      </c>
      <c r="H222" s="20">
        <f t="shared" si="3"/>
        <v>0</v>
      </c>
      <c r="K222" s="73"/>
      <c r="L222" s="73"/>
    </row>
    <row r="223" spans="1:12" x14ac:dyDescent="0.25">
      <c r="A223" s="55">
        <v>41615</v>
      </c>
      <c r="B223" s="26" t="s">
        <v>390</v>
      </c>
      <c r="C223" s="27" t="s">
        <v>391</v>
      </c>
      <c r="D223" s="10" t="s">
        <v>7</v>
      </c>
      <c r="E223" s="34">
        <v>157622.85999999999</v>
      </c>
      <c r="F223" s="75">
        <v>41684</v>
      </c>
      <c r="G223" s="76">
        <v>157622.85999999999</v>
      </c>
      <c r="H223" s="35">
        <f t="shared" si="3"/>
        <v>0</v>
      </c>
      <c r="K223" s="73"/>
      <c r="L223" s="73"/>
    </row>
    <row r="224" spans="1:12" ht="45.75" x14ac:dyDescent="0.25">
      <c r="A224" s="55">
        <v>41621</v>
      </c>
      <c r="B224" s="26" t="s">
        <v>392</v>
      </c>
      <c r="C224" s="27" t="s">
        <v>391</v>
      </c>
      <c r="D224" s="10" t="s">
        <v>7</v>
      </c>
      <c r="E224" s="34">
        <v>583573.18999999994</v>
      </c>
      <c r="F224" s="74" t="s">
        <v>393</v>
      </c>
      <c r="G224" s="24">
        <f>59481.46+117500+262400+144191.73</f>
        <v>583573.18999999994</v>
      </c>
      <c r="H224" s="35">
        <f t="shared" si="3"/>
        <v>0</v>
      </c>
      <c r="K224" s="73"/>
      <c r="L224" s="73"/>
    </row>
    <row r="225" spans="1:12" x14ac:dyDescent="0.25">
      <c r="A225" s="55">
        <v>41626</v>
      </c>
      <c r="B225" s="26" t="s">
        <v>189</v>
      </c>
      <c r="C225" s="27" t="s">
        <v>391</v>
      </c>
      <c r="D225" s="10" t="s">
        <v>7</v>
      </c>
      <c r="E225" s="34">
        <v>4500</v>
      </c>
      <c r="F225" s="75">
        <v>41684</v>
      </c>
      <c r="G225" s="76">
        <v>4500</v>
      </c>
      <c r="H225" s="35">
        <f t="shared" si="3"/>
        <v>0</v>
      </c>
      <c r="K225" s="73"/>
      <c r="L225" s="73"/>
    </row>
    <row r="226" spans="1:12" ht="34.5" x14ac:dyDescent="0.25">
      <c r="A226" s="55">
        <v>41628</v>
      </c>
      <c r="B226" s="8" t="s">
        <v>394</v>
      </c>
      <c r="C226" s="8" t="s">
        <v>395</v>
      </c>
      <c r="D226" s="10" t="s">
        <v>7</v>
      </c>
      <c r="E226" s="62">
        <v>601329.07999999996</v>
      </c>
      <c r="F226" s="74" t="s">
        <v>396</v>
      </c>
      <c r="G226" s="64">
        <f>232808.27+329598+34100+4822.81</f>
        <v>601329.08000000007</v>
      </c>
      <c r="H226" s="35">
        <f t="shared" si="3"/>
        <v>0</v>
      </c>
      <c r="K226" s="73"/>
      <c r="L226" s="73"/>
    </row>
    <row r="227" spans="1:12" ht="57" x14ac:dyDescent="0.25">
      <c r="A227" s="55">
        <v>41636</v>
      </c>
      <c r="B227" s="8" t="s">
        <v>397</v>
      </c>
      <c r="C227" s="8" t="s">
        <v>395</v>
      </c>
      <c r="D227" s="28" t="s">
        <v>7</v>
      </c>
      <c r="E227" s="19">
        <v>575054.86</v>
      </c>
      <c r="F227" s="74" t="s">
        <v>398</v>
      </c>
      <c r="G227" s="24">
        <f>13691.69+315210+44398.5+136882.5+64872.17</f>
        <v>575054.86</v>
      </c>
      <c r="H227" s="35">
        <f t="shared" si="3"/>
        <v>0</v>
      </c>
      <c r="J227" s="77"/>
      <c r="K227" s="73"/>
      <c r="L227" s="73"/>
    </row>
    <row r="228" spans="1:12" x14ac:dyDescent="0.25">
      <c r="A228" s="55">
        <v>41637</v>
      </c>
      <c r="B228" s="8" t="s">
        <v>399</v>
      </c>
      <c r="C228" s="8" t="s">
        <v>395</v>
      </c>
      <c r="D228" s="28" t="s">
        <v>7</v>
      </c>
      <c r="E228" s="19">
        <v>25042</v>
      </c>
      <c r="F228" s="18">
        <v>41637</v>
      </c>
      <c r="G228" s="19">
        <v>25042</v>
      </c>
      <c r="H228" s="35">
        <f t="shared" si="3"/>
        <v>0</v>
      </c>
      <c r="K228" s="73"/>
      <c r="L228" s="73"/>
    </row>
    <row r="229" spans="1:12" x14ac:dyDescent="0.25">
      <c r="F229" s="78"/>
      <c r="H229" s="2">
        <v>0</v>
      </c>
    </row>
    <row r="230" spans="1:12" ht="15.75" thickBot="1" x14ac:dyDescent="0.3">
      <c r="A230" s="79"/>
      <c r="B230" s="80"/>
      <c r="C230" s="80"/>
      <c r="D230" s="80"/>
      <c r="E230" s="80"/>
      <c r="F230" s="81"/>
      <c r="G230" s="82"/>
      <c r="H230" s="82">
        <v>0</v>
      </c>
    </row>
    <row r="231" spans="1:12" ht="16.5" thickTop="1" thickBot="1" x14ac:dyDescent="0.3">
      <c r="H231" s="2">
        <v>0</v>
      </c>
    </row>
    <row r="232" spans="1:12" ht="21.75" thickBot="1" x14ac:dyDescent="0.3">
      <c r="D232" s="83" t="s">
        <v>400</v>
      </c>
      <c r="E232" s="84">
        <f>SUM(E4:E231)</f>
        <v>23514138.859999999</v>
      </c>
      <c r="F232" s="85"/>
      <c r="G232" s="86">
        <f>SUM(G4:G231)</f>
        <v>23235241.520000003</v>
      </c>
      <c r="H232" s="87">
        <f>SUM(H4:H231)</f>
        <v>278897.33999999997</v>
      </c>
    </row>
    <row r="235" spans="1:12" ht="15.75" thickBot="1" x14ac:dyDescent="0.3"/>
    <row r="236" spans="1:12" ht="15" customHeight="1" x14ac:dyDescent="0.4">
      <c r="B236" s="158" t="s">
        <v>401</v>
      </c>
      <c r="C236" s="158"/>
      <c r="D236" s="158"/>
      <c r="E236" s="159">
        <f>E232-G232</f>
        <v>278897.33999999613</v>
      </c>
      <c r="F236" s="160"/>
      <c r="G236" s="88"/>
    </row>
    <row r="237" spans="1:12" ht="15" customHeight="1" thickBot="1" x14ac:dyDescent="0.45">
      <c r="B237" s="158"/>
      <c r="C237" s="158"/>
      <c r="D237" s="158"/>
      <c r="E237" s="161"/>
      <c r="F237" s="162"/>
      <c r="G237" s="88"/>
    </row>
  </sheetData>
  <mergeCells count="3">
    <mergeCell ref="C1:G1"/>
    <mergeCell ref="B236:D237"/>
    <mergeCell ref="E236:F23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8"/>
  <sheetViews>
    <sheetView tabSelected="1" topLeftCell="A22" workbookViewId="0">
      <selection activeCell="F33" sqref="F33"/>
    </sheetView>
  </sheetViews>
  <sheetFormatPr baseColWidth="10" defaultRowHeight="15" x14ac:dyDescent="0.25"/>
  <cols>
    <col min="1" max="2" width="11.42578125" style="96"/>
    <col min="3" max="3" width="4.5703125" customWidth="1"/>
    <col min="4" max="4" width="11.140625" customWidth="1"/>
    <col min="5" max="5" width="13.7109375" bestFit="1" customWidth="1"/>
    <col min="6" max="6" width="26.42578125" style="2" customWidth="1"/>
    <col min="7" max="7" width="14.7109375" style="2" customWidth="1"/>
    <col min="8" max="8" width="19.7109375" style="2" customWidth="1"/>
  </cols>
  <sheetData>
    <row r="1" spans="1:9" ht="28.5" x14ac:dyDescent="0.45">
      <c r="A1" s="89"/>
      <c r="B1" s="157" t="s">
        <v>402</v>
      </c>
      <c r="C1" s="157"/>
      <c r="D1" s="157"/>
      <c r="E1" s="157"/>
      <c r="F1" s="157"/>
    </row>
    <row r="2" spans="1:9" ht="15" customHeight="1" thickBot="1" x14ac:dyDescent="0.5">
      <c r="A2" s="90"/>
      <c r="B2" s="3"/>
      <c r="C2" s="3"/>
      <c r="D2" s="3"/>
      <c r="E2" s="3"/>
      <c r="F2" s="91"/>
      <c r="I2" s="2"/>
    </row>
    <row r="3" spans="1:9" ht="26.25" customHeight="1" thickTop="1" thickBot="1" x14ac:dyDescent="0.3">
      <c r="A3" s="92" t="s">
        <v>403</v>
      </c>
      <c r="B3" s="93" t="s">
        <v>404</v>
      </c>
      <c r="C3" s="93"/>
      <c r="D3" s="93"/>
      <c r="E3" s="93" t="s">
        <v>1</v>
      </c>
      <c r="F3" s="94" t="s">
        <v>2</v>
      </c>
      <c r="G3" s="95" t="s">
        <v>3</v>
      </c>
      <c r="H3" s="93" t="s">
        <v>4</v>
      </c>
      <c r="I3" s="2"/>
    </row>
    <row r="4" spans="1:9" ht="15.75" thickTop="1" x14ac:dyDescent="0.25">
      <c r="A4" s="89"/>
      <c r="F4" s="78"/>
      <c r="G4" s="97">
        <v>0</v>
      </c>
    </row>
    <row r="5" spans="1:9" ht="45" customHeight="1" x14ac:dyDescent="0.25">
      <c r="A5" s="98">
        <v>41641</v>
      </c>
      <c r="B5" s="99">
        <v>141</v>
      </c>
      <c r="C5" s="32" t="s">
        <v>405</v>
      </c>
      <c r="D5" s="100" t="s">
        <v>7</v>
      </c>
      <c r="E5" s="62">
        <v>522223.62</v>
      </c>
      <c r="F5" s="74" t="s">
        <v>406</v>
      </c>
      <c r="G5" s="64">
        <f>190526.16+256215+62958.25+12524.21</f>
        <v>522223.62000000005</v>
      </c>
      <c r="H5" s="35">
        <f>E5-G5</f>
        <v>0</v>
      </c>
    </row>
    <row r="6" spans="1:9" x14ac:dyDescent="0.25">
      <c r="A6" s="7">
        <v>41642</v>
      </c>
      <c r="B6" s="101">
        <v>230</v>
      </c>
      <c r="C6" s="32" t="s">
        <v>405</v>
      </c>
      <c r="D6" s="102" t="s">
        <v>7</v>
      </c>
      <c r="E6" s="19">
        <v>31303</v>
      </c>
      <c r="F6" s="38">
        <v>41684</v>
      </c>
      <c r="G6" s="24">
        <v>31303</v>
      </c>
      <c r="H6" s="35">
        <f t="shared" ref="H6:H69" si="0">E6-G6</f>
        <v>0</v>
      </c>
    </row>
    <row r="7" spans="1:9" x14ac:dyDescent="0.25">
      <c r="A7" s="7">
        <v>41642</v>
      </c>
      <c r="B7" s="101">
        <v>231</v>
      </c>
      <c r="C7" s="32" t="s">
        <v>405</v>
      </c>
      <c r="D7" s="102" t="s">
        <v>7</v>
      </c>
      <c r="E7" s="19">
        <v>31303</v>
      </c>
      <c r="F7" s="38">
        <v>41684</v>
      </c>
      <c r="G7" s="24">
        <v>31303</v>
      </c>
      <c r="H7" s="35">
        <f t="shared" si="0"/>
        <v>0</v>
      </c>
    </row>
    <row r="8" spans="1:9" ht="23.25" x14ac:dyDescent="0.25">
      <c r="A8" s="7">
        <v>41642</v>
      </c>
      <c r="B8" s="101">
        <v>236</v>
      </c>
      <c r="C8" s="32" t="s">
        <v>405</v>
      </c>
      <c r="D8" s="102" t="s">
        <v>7</v>
      </c>
      <c r="E8" s="19">
        <v>298073</v>
      </c>
      <c r="F8" s="74" t="s">
        <v>407</v>
      </c>
      <c r="G8" s="24">
        <f>78832.65+165443.14+53797.21</f>
        <v>298073</v>
      </c>
      <c r="H8" s="35">
        <f t="shared" si="0"/>
        <v>0</v>
      </c>
    </row>
    <row r="9" spans="1:9" x14ac:dyDescent="0.25">
      <c r="A9" s="7">
        <v>41642</v>
      </c>
      <c r="B9" s="101">
        <v>238</v>
      </c>
      <c r="C9" s="32" t="s">
        <v>405</v>
      </c>
      <c r="D9" s="102" t="s">
        <v>7</v>
      </c>
      <c r="E9" s="19">
        <v>147128</v>
      </c>
      <c r="F9" s="38">
        <v>41684</v>
      </c>
      <c r="G9" s="24">
        <v>147128</v>
      </c>
      <c r="H9" s="35">
        <f t="shared" si="0"/>
        <v>0</v>
      </c>
    </row>
    <row r="10" spans="1:9" x14ac:dyDescent="0.25">
      <c r="A10" s="7">
        <v>41645</v>
      </c>
      <c r="B10" s="101">
        <v>457</v>
      </c>
      <c r="C10" s="28" t="s">
        <v>405</v>
      </c>
      <c r="D10" s="102" t="s">
        <v>7</v>
      </c>
      <c r="E10" s="19">
        <v>16094.5</v>
      </c>
      <c r="F10" s="18">
        <v>41646</v>
      </c>
      <c r="G10" s="19">
        <v>16094.5</v>
      </c>
      <c r="H10" s="35">
        <f t="shared" si="0"/>
        <v>0</v>
      </c>
    </row>
    <row r="11" spans="1:9" x14ac:dyDescent="0.25">
      <c r="A11" s="7">
        <v>41647</v>
      </c>
      <c r="B11" s="101">
        <v>649</v>
      </c>
      <c r="C11" s="28" t="s">
        <v>405</v>
      </c>
      <c r="D11" s="102" t="s">
        <v>7</v>
      </c>
      <c r="E11" s="19">
        <v>22075</v>
      </c>
      <c r="F11" s="38">
        <v>41684</v>
      </c>
      <c r="G11" s="24">
        <v>22075</v>
      </c>
      <c r="H11" s="35">
        <f t="shared" si="0"/>
        <v>0</v>
      </c>
    </row>
    <row r="12" spans="1:9" ht="23.25" x14ac:dyDescent="0.25">
      <c r="A12" s="7">
        <v>41649</v>
      </c>
      <c r="B12" s="101">
        <v>736</v>
      </c>
      <c r="C12" s="28" t="s">
        <v>405</v>
      </c>
      <c r="D12" s="102" t="s">
        <v>7</v>
      </c>
      <c r="E12" s="19">
        <v>486522.3</v>
      </c>
      <c r="F12" s="74" t="s">
        <v>408</v>
      </c>
      <c r="G12" s="24">
        <f>138186.79+342000+6335.51</f>
        <v>486522.30000000005</v>
      </c>
      <c r="H12" s="35">
        <f t="shared" si="0"/>
        <v>0</v>
      </c>
    </row>
    <row r="13" spans="1:9" x14ac:dyDescent="0.25">
      <c r="A13" s="7">
        <v>41650</v>
      </c>
      <c r="B13" s="101">
        <v>897</v>
      </c>
      <c r="C13" s="28" t="s">
        <v>405</v>
      </c>
      <c r="D13" s="102" t="s">
        <v>7</v>
      </c>
      <c r="E13" s="19">
        <v>31983.5</v>
      </c>
      <c r="F13" s="38">
        <v>41684</v>
      </c>
      <c r="G13" s="24">
        <v>31983.5</v>
      </c>
      <c r="H13" s="35">
        <f t="shared" si="0"/>
        <v>0</v>
      </c>
    </row>
    <row r="14" spans="1:9" ht="45.75" x14ac:dyDescent="0.25">
      <c r="A14" s="7">
        <v>41655</v>
      </c>
      <c r="B14" s="101">
        <v>233</v>
      </c>
      <c r="C14" s="28" t="s">
        <v>409</v>
      </c>
      <c r="D14" s="102" t="s">
        <v>7</v>
      </c>
      <c r="E14" s="19">
        <v>497479.58</v>
      </c>
      <c r="F14" s="74" t="s">
        <v>410</v>
      </c>
      <c r="G14" s="24">
        <f>2664.49+56994.5+221500+120452.5+1833.01+94035.08</f>
        <v>497479.58</v>
      </c>
      <c r="H14" s="35">
        <f t="shared" si="0"/>
        <v>0</v>
      </c>
    </row>
    <row r="15" spans="1:9" x14ac:dyDescent="0.25">
      <c r="A15" s="7">
        <v>41655</v>
      </c>
      <c r="B15" s="101">
        <v>239</v>
      </c>
      <c r="C15" s="28" t="s">
        <v>409</v>
      </c>
      <c r="D15" s="102" t="s">
        <v>7</v>
      </c>
      <c r="E15" s="19">
        <v>31983.5</v>
      </c>
      <c r="F15" s="38">
        <v>41684</v>
      </c>
      <c r="G15" s="24">
        <v>31983.5</v>
      </c>
      <c r="H15" s="35">
        <f t="shared" si="0"/>
        <v>0</v>
      </c>
    </row>
    <row r="16" spans="1:9" x14ac:dyDescent="0.25">
      <c r="A16" s="7">
        <v>41662</v>
      </c>
      <c r="B16" s="101">
        <v>814</v>
      </c>
      <c r="C16" s="28" t="s">
        <v>409</v>
      </c>
      <c r="D16" s="102" t="s">
        <v>7</v>
      </c>
      <c r="E16" s="19">
        <v>31983.5</v>
      </c>
      <c r="F16" s="38">
        <v>41670</v>
      </c>
      <c r="G16" s="24">
        <v>31983.5</v>
      </c>
      <c r="H16" s="35">
        <f t="shared" si="0"/>
        <v>0</v>
      </c>
    </row>
    <row r="17" spans="1:8" ht="23.25" x14ac:dyDescent="0.25">
      <c r="A17" s="7">
        <v>41664</v>
      </c>
      <c r="B17" s="101">
        <v>998</v>
      </c>
      <c r="C17" s="28" t="s">
        <v>409</v>
      </c>
      <c r="D17" s="102" t="s">
        <v>7</v>
      </c>
      <c r="E17" s="19">
        <v>537507.4</v>
      </c>
      <c r="F17" s="74" t="s">
        <v>411</v>
      </c>
      <c r="G17" s="24">
        <f>189988.82+291750+55768.58</f>
        <v>537507.4</v>
      </c>
      <c r="H17" s="35">
        <f t="shared" si="0"/>
        <v>0</v>
      </c>
    </row>
    <row r="18" spans="1:8" ht="45.75" x14ac:dyDescent="0.25">
      <c r="A18" s="7">
        <v>41669</v>
      </c>
      <c r="B18" s="101">
        <v>337</v>
      </c>
      <c r="C18" s="28" t="s">
        <v>412</v>
      </c>
      <c r="D18" s="102" t="s">
        <v>7</v>
      </c>
      <c r="E18" s="19">
        <v>541203.85</v>
      </c>
      <c r="F18" s="74" t="s">
        <v>413</v>
      </c>
      <c r="G18" s="24">
        <f>136251.42+229990+1177.14+159400+14385.29</f>
        <v>541203.85000000009</v>
      </c>
      <c r="H18" s="35">
        <f t="shared" si="0"/>
        <v>0</v>
      </c>
    </row>
    <row r="19" spans="1:8" x14ac:dyDescent="0.25">
      <c r="A19" s="103">
        <v>41672</v>
      </c>
      <c r="B19" s="104">
        <v>578</v>
      </c>
      <c r="C19" s="105" t="s">
        <v>412</v>
      </c>
      <c r="D19" s="106" t="s">
        <v>7</v>
      </c>
      <c r="E19" s="107">
        <v>12793.4</v>
      </c>
      <c r="F19" s="108">
        <v>41687</v>
      </c>
      <c r="G19" s="109">
        <v>12793.4</v>
      </c>
      <c r="H19" s="35">
        <f t="shared" si="0"/>
        <v>0</v>
      </c>
    </row>
    <row r="20" spans="1:8" x14ac:dyDescent="0.25">
      <c r="A20" s="103">
        <v>41674</v>
      </c>
      <c r="B20" s="104">
        <v>792</v>
      </c>
      <c r="C20" s="105" t="s">
        <v>412</v>
      </c>
      <c r="D20" s="106" t="s">
        <v>7</v>
      </c>
      <c r="E20" s="107">
        <v>31984</v>
      </c>
      <c r="F20" s="108">
        <v>41687</v>
      </c>
      <c r="G20" s="109">
        <v>31984</v>
      </c>
      <c r="H20" s="35">
        <f t="shared" si="0"/>
        <v>0</v>
      </c>
    </row>
    <row r="21" spans="1:8" x14ac:dyDescent="0.25">
      <c r="A21" s="103">
        <v>41676</v>
      </c>
      <c r="B21" s="104">
        <v>891</v>
      </c>
      <c r="C21" s="105" t="s">
        <v>412</v>
      </c>
      <c r="D21" s="106" t="s">
        <v>7</v>
      </c>
      <c r="E21" s="107">
        <v>2505.5</v>
      </c>
      <c r="F21" s="110"/>
      <c r="G21" s="111"/>
      <c r="H21" s="35">
        <f t="shared" si="0"/>
        <v>2505.5</v>
      </c>
    </row>
    <row r="22" spans="1:8" ht="23.25" x14ac:dyDescent="0.25">
      <c r="A22" s="103">
        <v>41676</v>
      </c>
      <c r="B22" s="104">
        <v>907</v>
      </c>
      <c r="C22" s="105" t="s">
        <v>412</v>
      </c>
      <c r="D22" s="106" t="s">
        <v>7</v>
      </c>
      <c r="E22" s="107">
        <v>562862.22</v>
      </c>
      <c r="F22" s="112" t="s">
        <v>414</v>
      </c>
      <c r="G22" s="109">
        <f>265687.31+297174.91</f>
        <v>562862.22</v>
      </c>
      <c r="H22" s="35">
        <f t="shared" si="0"/>
        <v>0</v>
      </c>
    </row>
    <row r="23" spans="1:8" x14ac:dyDescent="0.25">
      <c r="A23" s="103">
        <v>41676</v>
      </c>
      <c r="B23" s="104">
        <v>912</v>
      </c>
      <c r="C23" s="105" t="s">
        <v>412</v>
      </c>
      <c r="D23" s="106" t="s">
        <v>7</v>
      </c>
      <c r="E23" s="107">
        <v>24430.5</v>
      </c>
      <c r="F23" s="110">
        <v>41677</v>
      </c>
      <c r="G23" s="111">
        <v>24430.5</v>
      </c>
      <c r="H23" s="35">
        <f t="shared" si="0"/>
        <v>0</v>
      </c>
    </row>
    <row r="24" spans="1:8" x14ac:dyDescent="0.25">
      <c r="A24" s="103">
        <v>41677</v>
      </c>
      <c r="B24" s="104">
        <v>989</v>
      </c>
      <c r="C24" s="105" t="s">
        <v>412</v>
      </c>
      <c r="D24" s="106" t="s">
        <v>7</v>
      </c>
      <c r="E24" s="107">
        <v>18912</v>
      </c>
      <c r="F24" s="110">
        <v>41677</v>
      </c>
      <c r="G24" s="111">
        <v>18912</v>
      </c>
      <c r="H24" s="35">
        <f t="shared" si="0"/>
        <v>0</v>
      </c>
    </row>
    <row r="25" spans="1:8" x14ac:dyDescent="0.25">
      <c r="A25" s="103">
        <v>41681</v>
      </c>
      <c r="B25" s="104">
        <v>306</v>
      </c>
      <c r="C25" s="105" t="s">
        <v>415</v>
      </c>
      <c r="D25" s="106" t="s">
        <v>7</v>
      </c>
      <c r="E25" s="107">
        <v>4400</v>
      </c>
      <c r="F25" s="110">
        <v>41682</v>
      </c>
      <c r="G25" s="111">
        <v>4400</v>
      </c>
      <c r="H25" s="35">
        <f t="shared" si="0"/>
        <v>0</v>
      </c>
    </row>
    <row r="26" spans="1:8" ht="45.75" x14ac:dyDescent="0.25">
      <c r="A26" s="103">
        <v>41684</v>
      </c>
      <c r="B26" s="104">
        <v>438</v>
      </c>
      <c r="C26" s="105" t="s">
        <v>415</v>
      </c>
      <c r="D26" s="106" t="s">
        <v>7</v>
      </c>
      <c r="E26" s="113">
        <v>567110.06000000006</v>
      </c>
      <c r="F26" s="112" t="s">
        <v>416</v>
      </c>
      <c r="G26" s="109">
        <f>105835.09+40821.02+173020.51+45220.58+26809.89+175402.97</f>
        <v>567110.06000000006</v>
      </c>
      <c r="H26" s="35">
        <f t="shared" si="0"/>
        <v>0</v>
      </c>
    </row>
    <row r="27" spans="1:8" x14ac:dyDescent="0.25">
      <c r="A27" s="103">
        <v>41685</v>
      </c>
      <c r="B27" s="104">
        <v>543</v>
      </c>
      <c r="C27" s="105" t="s">
        <v>415</v>
      </c>
      <c r="D27" s="106" t="s">
        <v>7</v>
      </c>
      <c r="E27" s="113">
        <v>50383.5</v>
      </c>
      <c r="F27" s="108">
        <v>41697</v>
      </c>
      <c r="G27" s="109">
        <v>50383.5</v>
      </c>
      <c r="H27" s="35">
        <f t="shared" si="0"/>
        <v>0</v>
      </c>
    </row>
    <row r="28" spans="1:8" x14ac:dyDescent="0.25">
      <c r="A28" s="103">
        <v>41685</v>
      </c>
      <c r="B28" s="104">
        <v>613</v>
      </c>
      <c r="C28" s="105" t="s">
        <v>415</v>
      </c>
      <c r="D28" s="106" t="s">
        <v>7</v>
      </c>
      <c r="E28" s="113">
        <v>14086.5</v>
      </c>
      <c r="F28" s="110">
        <v>41685</v>
      </c>
      <c r="G28" s="111">
        <v>14086.5</v>
      </c>
      <c r="H28" s="35">
        <f t="shared" si="0"/>
        <v>0</v>
      </c>
    </row>
    <row r="29" spans="1:8" x14ac:dyDescent="0.25">
      <c r="A29" s="103">
        <v>41687</v>
      </c>
      <c r="B29" s="104">
        <v>677</v>
      </c>
      <c r="C29" s="105" t="s">
        <v>415</v>
      </c>
      <c r="D29" s="106" t="s">
        <v>7</v>
      </c>
      <c r="E29" s="113">
        <v>13958</v>
      </c>
      <c r="F29" s="110">
        <v>41687</v>
      </c>
      <c r="G29" s="111">
        <v>13958</v>
      </c>
      <c r="H29" s="35">
        <f t="shared" si="0"/>
        <v>0</v>
      </c>
    </row>
    <row r="30" spans="1:8" x14ac:dyDescent="0.25">
      <c r="A30" s="103">
        <v>41688</v>
      </c>
      <c r="B30" s="104">
        <v>818</v>
      </c>
      <c r="C30" s="105" t="s">
        <v>415</v>
      </c>
      <c r="D30" s="106" t="s">
        <v>7</v>
      </c>
      <c r="E30" s="113">
        <v>9552</v>
      </c>
      <c r="F30" s="114">
        <v>41697</v>
      </c>
      <c r="G30" s="109">
        <v>9552</v>
      </c>
      <c r="H30" s="35">
        <f t="shared" si="0"/>
        <v>0</v>
      </c>
    </row>
    <row r="31" spans="1:8" x14ac:dyDescent="0.25">
      <c r="A31" s="103">
        <v>41690</v>
      </c>
      <c r="B31" s="104">
        <v>921</v>
      </c>
      <c r="C31" s="105" t="s">
        <v>415</v>
      </c>
      <c r="D31" s="106" t="s">
        <v>7</v>
      </c>
      <c r="E31" s="113">
        <v>35257.5</v>
      </c>
      <c r="F31" s="110">
        <v>41690</v>
      </c>
      <c r="G31" s="111">
        <v>35257.5</v>
      </c>
      <c r="H31" s="35">
        <f t="shared" si="0"/>
        <v>0</v>
      </c>
    </row>
    <row r="32" spans="1:8" ht="57" x14ac:dyDescent="0.25">
      <c r="A32" s="103">
        <v>41690</v>
      </c>
      <c r="B32" s="104">
        <v>987</v>
      </c>
      <c r="C32" s="105" t="s">
        <v>415</v>
      </c>
      <c r="D32" s="106" t="s">
        <v>7</v>
      </c>
      <c r="E32" s="113">
        <v>576030.51</v>
      </c>
      <c r="F32" s="112" t="s">
        <v>417</v>
      </c>
      <c r="G32" s="109">
        <f>99781.53+148068+37324.4+139678.6+49039+102138.98</f>
        <v>576030.51</v>
      </c>
      <c r="H32" s="35">
        <f t="shared" si="0"/>
        <v>0</v>
      </c>
    </row>
    <row r="33" spans="1:8" ht="34.5" x14ac:dyDescent="0.25">
      <c r="A33" s="90">
        <v>41699</v>
      </c>
      <c r="B33" s="115" t="s">
        <v>418</v>
      </c>
      <c r="C33" s="16" t="s">
        <v>419</v>
      </c>
      <c r="D33" s="116" t="s">
        <v>7</v>
      </c>
      <c r="E33" s="62">
        <v>579798.61</v>
      </c>
      <c r="F33" s="67" t="s">
        <v>420</v>
      </c>
      <c r="G33" s="64">
        <f>184335.32+345450+ 40216.5+9796.79</f>
        <v>579798.6100000001</v>
      </c>
      <c r="H33" s="35">
        <f t="shared" si="0"/>
        <v>0</v>
      </c>
    </row>
    <row r="34" spans="1:8" x14ac:dyDescent="0.25">
      <c r="A34" s="90">
        <v>41703</v>
      </c>
      <c r="B34" s="117" t="s">
        <v>421</v>
      </c>
      <c r="C34" s="9" t="s">
        <v>419</v>
      </c>
      <c r="D34" s="116" t="s">
        <v>7</v>
      </c>
      <c r="E34" s="62">
        <v>8500</v>
      </c>
      <c r="F34" s="68">
        <v>41704</v>
      </c>
      <c r="G34" s="50">
        <v>8500</v>
      </c>
      <c r="H34" s="35">
        <f t="shared" si="0"/>
        <v>0</v>
      </c>
    </row>
    <row r="35" spans="1:8" ht="45.75" x14ac:dyDescent="0.25">
      <c r="A35" s="90">
        <v>41705</v>
      </c>
      <c r="B35" s="118" t="s">
        <v>422</v>
      </c>
      <c r="C35" s="119" t="s">
        <v>423</v>
      </c>
      <c r="D35" s="116" t="s">
        <v>7</v>
      </c>
      <c r="E35" s="62">
        <v>592245.89</v>
      </c>
      <c r="F35" s="67" t="s">
        <v>424</v>
      </c>
      <c r="G35" s="64">
        <f>3142.71+109944+43273+319630+70016+46240.18</f>
        <v>592245.89</v>
      </c>
      <c r="H35" s="35">
        <f t="shared" si="0"/>
        <v>0</v>
      </c>
    </row>
    <row r="36" spans="1:8" ht="23.25" x14ac:dyDescent="0.25">
      <c r="A36" s="90">
        <v>41712</v>
      </c>
      <c r="B36" s="118" t="s">
        <v>425</v>
      </c>
      <c r="C36" s="119" t="s">
        <v>426</v>
      </c>
      <c r="D36" s="116" t="s">
        <v>7</v>
      </c>
      <c r="E36" s="62">
        <v>614194.69999999995</v>
      </c>
      <c r="F36" s="67" t="s">
        <v>427</v>
      </c>
      <c r="G36" s="64">
        <f>254972.82+268750+90471.88</f>
        <v>614194.69999999995</v>
      </c>
      <c r="H36" s="35">
        <f t="shared" si="0"/>
        <v>0</v>
      </c>
    </row>
    <row r="37" spans="1:8" x14ac:dyDescent="0.25">
      <c r="A37" s="90">
        <v>41717</v>
      </c>
      <c r="B37" s="120" t="s">
        <v>428</v>
      </c>
      <c r="C37" s="8" t="s">
        <v>429</v>
      </c>
      <c r="D37" s="116" t="s">
        <v>7</v>
      </c>
      <c r="E37" s="62">
        <v>8500</v>
      </c>
      <c r="F37" s="68">
        <v>41718</v>
      </c>
      <c r="G37" s="50">
        <v>8500</v>
      </c>
      <c r="H37" s="35">
        <f t="shared" si="0"/>
        <v>0</v>
      </c>
    </row>
    <row r="38" spans="1:8" x14ac:dyDescent="0.25">
      <c r="A38" s="90">
        <v>41718</v>
      </c>
      <c r="B38" s="117" t="s">
        <v>241</v>
      </c>
      <c r="C38" s="8" t="s">
        <v>429</v>
      </c>
      <c r="D38" s="116" t="s">
        <v>7</v>
      </c>
      <c r="E38" s="62">
        <v>33526.199999999997</v>
      </c>
      <c r="F38" s="63">
        <v>41727</v>
      </c>
      <c r="G38" s="64">
        <v>33526.199999999997</v>
      </c>
      <c r="H38" s="35">
        <f t="shared" si="0"/>
        <v>0</v>
      </c>
    </row>
    <row r="39" spans="1:8" x14ac:dyDescent="0.25">
      <c r="A39" s="90">
        <v>41719</v>
      </c>
      <c r="B39" s="117" t="s">
        <v>430</v>
      </c>
      <c r="C39" s="8" t="s">
        <v>429</v>
      </c>
      <c r="D39" s="116" t="s">
        <v>7</v>
      </c>
      <c r="E39" s="62">
        <v>82057</v>
      </c>
      <c r="F39" s="63">
        <v>41727</v>
      </c>
      <c r="G39" s="64">
        <v>82057</v>
      </c>
      <c r="H39" s="35">
        <f t="shared" si="0"/>
        <v>0</v>
      </c>
    </row>
    <row r="40" spans="1:8" x14ac:dyDescent="0.25">
      <c r="A40" s="90">
        <v>41724</v>
      </c>
      <c r="B40" s="117" t="s">
        <v>431</v>
      </c>
      <c r="C40" s="8" t="s">
        <v>429</v>
      </c>
      <c r="D40" s="116" t="s">
        <v>7</v>
      </c>
      <c r="E40" s="62">
        <v>125087.4</v>
      </c>
      <c r="F40" s="121">
        <v>41727</v>
      </c>
      <c r="G40" s="64">
        <v>125087.4</v>
      </c>
      <c r="H40" s="35">
        <f t="shared" si="0"/>
        <v>0</v>
      </c>
    </row>
    <row r="41" spans="1:8" ht="34.5" x14ac:dyDescent="0.25">
      <c r="A41" s="90">
        <v>41726</v>
      </c>
      <c r="B41" s="117" t="s">
        <v>209</v>
      </c>
      <c r="C41" s="8" t="s">
        <v>429</v>
      </c>
      <c r="D41" s="116" t="s">
        <v>7</v>
      </c>
      <c r="E41" s="62">
        <v>707621.22</v>
      </c>
      <c r="F41" s="67" t="s">
        <v>432</v>
      </c>
      <c r="G41" s="64">
        <f>33267.52+323980+278900+71473.7</f>
        <v>707621.22</v>
      </c>
      <c r="H41" s="35">
        <f t="shared" si="0"/>
        <v>0</v>
      </c>
    </row>
    <row r="42" spans="1:8" ht="15.75" x14ac:dyDescent="0.25">
      <c r="A42" s="90">
        <v>41731</v>
      </c>
      <c r="B42" s="115" t="s">
        <v>433</v>
      </c>
      <c r="C42" s="16" t="s">
        <v>429</v>
      </c>
      <c r="D42" s="116" t="s">
        <v>7</v>
      </c>
      <c r="E42" s="62">
        <v>8500</v>
      </c>
      <c r="F42" s="68">
        <v>41733</v>
      </c>
      <c r="G42" s="50">
        <v>8500</v>
      </c>
      <c r="H42" s="35">
        <f t="shared" si="0"/>
        <v>0</v>
      </c>
    </row>
    <row r="43" spans="1:8" x14ac:dyDescent="0.25">
      <c r="A43" s="90">
        <v>41732</v>
      </c>
      <c r="B43" s="122" t="s">
        <v>434</v>
      </c>
      <c r="C43" s="47" t="s">
        <v>435</v>
      </c>
      <c r="D43" s="116" t="s">
        <v>7</v>
      </c>
      <c r="E43" s="62">
        <v>8500</v>
      </c>
      <c r="F43" s="68">
        <v>41733</v>
      </c>
      <c r="G43" s="50">
        <v>8500</v>
      </c>
      <c r="H43" s="35">
        <f t="shared" si="0"/>
        <v>0</v>
      </c>
    </row>
    <row r="44" spans="1:8" ht="23.25" x14ac:dyDescent="0.25">
      <c r="A44" s="90">
        <v>41732</v>
      </c>
      <c r="B44" s="122" t="s">
        <v>436</v>
      </c>
      <c r="C44" s="47" t="s">
        <v>435</v>
      </c>
      <c r="D44" s="116" t="s">
        <v>7</v>
      </c>
      <c r="E44" s="62">
        <v>186178.66</v>
      </c>
      <c r="F44" s="67" t="s">
        <v>437</v>
      </c>
      <c r="G44" s="64">
        <f>99626.3+86552.36</f>
        <v>186178.66</v>
      </c>
      <c r="H44" s="35">
        <f t="shared" si="0"/>
        <v>0</v>
      </c>
    </row>
    <row r="45" spans="1:8" x14ac:dyDescent="0.25">
      <c r="A45" s="90">
        <v>41738</v>
      </c>
      <c r="B45" s="123" t="s">
        <v>438</v>
      </c>
      <c r="C45" s="27" t="s">
        <v>435</v>
      </c>
      <c r="D45" s="116" t="s">
        <v>7</v>
      </c>
      <c r="E45" s="62">
        <v>12000</v>
      </c>
      <c r="F45" s="68">
        <v>41738</v>
      </c>
      <c r="G45" s="50">
        <v>12000</v>
      </c>
      <c r="H45" s="35">
        <f t="shared" si="0"/>
        <v>0</v>
      </c>
    </row>
    <row r="46" spans="1:8" x14ac:dyDescent="0.25">
      <c r="A46" s="90">
        <v>41738</v>
      </c>
      <c r="B46" s="123" t="s">
        <v>439</v>
      </c>
      <c r="C46" s="27" t="s">
        <v>435</v>
      </c>
      <c r="D46" s="116" t="s">
        <v>7</v>
      </c>
      <c r="E46" s="62">
        <v>8500</v>
      </c>
      <c r="F46" s="68">
        <v>41739</v>
      </c>
      <c r="G46" s="50">
        <v>8500</v>
      </c>
      <c r="H46" s="35">
        <f t="shared" si="0"/>
        <v>0</v>
      </c>
    </row>
    <row r="47" spans="1:8" x14ac:dyDescent="0.25">
      <c r="A47" s="90">
        <v>41739</v>
      </c>
      <c r="B47" s="123" t="s">
        <v>440</v>
      </c>
      <c r="C47" s="27" t="s">
        <v>435</v>
      </c>
      <c r="D47" s="116" t="s">
        <v>7</v>
      </c>
      <c r="E47" s="62">
        <v>46583</v>
      </c>
      <c r="F47" s="68">
        <v>41739</v>
      </c>
      <c r="G47" s="50">
        <v>46583</v>
      </c>
      <c r="H47" s="35">
        <f t="shared" si="0"/>
        <v>0</v>
      </c>
    </row>
    <row r="48" spans="1:8" x14ac:dyDescent="0.25">
      <c r="A48" s="90">
        <v>41739</v>
      </c>
      <c r="B48" s="118" t="s">
        <v>441</v>
      </c>
      <c r="C48" s="27" t="s">
        <v>435</v>
      </c>
      <c r="D48" s="116" t="s">
        <v>7</v>
      </c>
      <c r="E48" s="62">
        <v>8500</v>
      </c>
      <c r="F48" s="68">
        <v>41741</v>
      </c>
      <c r="G48" s="50">
        <v>8500</v>
      </c>
      <c r="H48" s="35">
        <f t="shared" si="0"/>
        <v>0</v>
      </c>
    </row>
    <row r="49" spans="1:8" ht="34.5" x14ac:dyDescent="0.25">
      <c r="A49" s="90">
        <v>41739</v>
      </c>
      <c r="B49" s="118" t="s">
        <v>442</v>
      </c>
      <c r="C49" s="27" t="s">
        <v>435</v>
      </c>
      <c r="D49" s="116" t="s">
        <v>7</v>
      </c>
      <c r="E49" s="62">
        <v>760343.96</v>
      </c>
      <c r="F49" s="67" t="s">
        <v>443</v>
      </c>
      <c r="G49" s="64">
        <f>234437.64+150000+282090+93816.32</f>
        <v>760343.96</v>
      </c>
      <c r="H49" s="35">
        <f t="shared" si="0"/>
        <v>0</v>
      </c>
    </row>
    <row r="50" spans="1:8" x14ac:dyDescent="0.25">
      <c r="A50" s="90">
        <v>41746</v>
      </c>
      <c r="B50" s="118" t="s">
        <v>444</v>
      </c>
      <c r="C50" s="27" t="s">
        <v>435</v>
      </c>
      <c r="D50" s="124" t="s">
        <v>7</v>
      </c>
      <c r="E50" s="19">
        <v>25714.15</v>
      </c>
      <c r="F50" s="18">
        <v>41753</v>
      </c>
      <c r="G50" s="19">
        <v>25714.15</v>
      </c>
      <c r="H50" s="35">
        <f t="shared" si="0"/>
        <v>0</v>
      </c>
    </row>
    <row r="51" spans="1:8" ht="34.5" x14ac:dyDescent="0.25">
      <c r="A51" s="90">
        <v>41748</v>
      </c>
      <c r="B51" s="117" t="s">
        <v>445</v>
      </c>
      <c r="C51" s="125" t="s">
        <v>446</v>
      </c>
      <c r="D51" s="116" t="s">
        <v>7</v>
      </c>
      <c r="E51" s="62">
        <v>644287.52</v>
      </c>
      <c r="F51" s="67" t="s">
        <v>447</v>
      </c>
      <c r="G51" s="64">
        <f>126183.68+362190+155913.84</f>
        <v>644287.52</v>
      </c>
      <c r="H51" s="35">
        <f t="shared" si="0"/>
        <v>0</v>
      </c>
    </row>
    <row r="52" spans="1:8" x14ac:dyDescent="0.25">
      <c r="A52" s="90">
        <v>41752</v>
      </c>
      <c r="B52" s="117" t="s">
        <v>448</v>
      </c>
      <c r="C52" s="125" t="s">
        <v>446</v>
      </c>
      <c r="D52" s="124" t="s">
        <v>7</v>
      </c>
      <c r="E52" s="19">
        <v>24831</v>
      </c>
      <c r="F52" s="126" t="s">
        <v>449</v>
      </c>
      <c r="G52" s="19">
        <v>24831</v>
      </c>
      <c r="H52" s="35">
        <f t="shared" si="0"/>
        <v>0</v>
      </c>
    </row>
    <row r="53" spans="1:8" ht="34.5" x14ac:dyDescent="0.25">
      <c r="A53" s="90">
        <v>41756</v>
      </c>
      <c r="B53" s="117" t="s">
        <v>450</v>
      </c>
      <c r="C53" s="125" t="s">
        <v>446</v>
      </c>
      <c r="D53" s="116" t="s">
        <v>7</v>
      </c>
      <c r="E53" s="62">
        <v>648139.97</v>
      </c>
      <c r="F53" s="67" t="s">
        <v>451</v>
      </c>
      <c r="G53" s="64">
        <f>126156.16+314600+207383.81</f>
        <v>648139.97</v>
      </c>
      <c r="H53" s="35">
        <f t="shared" si="0"/>
        <v>0</v>
      </c>
    </row>
    <row r="54" spans="1:8" ht="45.75" x14ac:dyDescent="0.25">
      <c r="A54" s="90">
        <v>41760</v>
      </c>
      <c r="B54" s="117" t="s">
        <v>452</v>
      </c>
      <c r="C54" s="127" t="s">
        <v>446</v>
      </c>
      <c r="D54" s="116" t="s">
        <v>7</v>
      </c>
      <c r="E54" s="62">
        <v>660156.42000000004</v>
      </c>
      <c r="F54" s="74" t="s">
        <v>453</v>
      </c>
      <c r="G54" s="64">
        <f>7956.19+200000+187000+265200.23</f>
        <v>660156.41999999993</v>
      </c>
      <c r="H54" s="35">
        <f t="shared" si="0"/>
        <v>0</v>
      </c>
    </row>
    <row r="55" spans="1:8" ht="15.75" x14ac:dyDescent="0.25">
      <c r="A55" s="90">
        <v>41762</v>
      </c>
      <c r="B55" s="128" t="s">
        <v>454</v>
      </c>
      <c r="C55" s="129" t="s">
        <v>455</v>
      </c>
      <c r="D55" s="116" t="s">
        <v>7</v>
      </c>
      <c r="E55" s="62">
        <v>50765.7</v>
      </c>
      <c r="F55" s="18">
        <v>41764</v>
      </c>
      <c r="G55" s="50">
        <v>50765.7</v>
      </c>
      <c r="H55" s="35">
        <f t="shared" si="0"/>
        <v>0</v>
      </c>
    </row>
    <row r="56" spans="1:8" ht="15.75" x14ac:dyDescent="0.25">
      <c r="A56" s="90">
        <v>41763</v>
      </c>
      <c r="B56" s="128" t="s">
        <v>456</v>
      </c>
      <c r="C56" s="129" t="s">
        <v>455</v>
      </c>
      <c r="D56" s="116" t="s">
        <v>7</v>
      </c>
      <c r="E56" s="62">
        <v>18104.400000000001</v>
      </c>
      <c r="F56" s="126" t="s">
        <v>457</v>
      </c>
      <c r="G56" s="50">
        <v>18104.400000000001</v>
      </c>
      <c r="H56" s="35">
        <f t="shared" si="0"/>
        <v>0</v>
      </c>
    </row>
    <row r="57" spans="1:8" ht="45.75" x14ac:dyDescent="0.25">
      <c r="A57" s="90">
        <v>41764</v>
      </c>
      <c r="B57" s="128" t="s">
        <v>458</v>
      </c>
      <c r="C57" s="129" t="s">
        <v>455</v>
      </c>
      <c r="D57" s="116" t="s">
        <v>7</v>
      </c>
      <c r="E57" s="62">
        <v>728564.43</v>
      </c>
      <c r="F57" s="74" t="s">
        <v>459</v>
      </c>
      <c r="G57" s="64">
        <f>1369.77+296550+280630+15550+134464.66</f>
        <v>728564.43</v>
      </c>
      <c r="H57" s="35">
        <f t="shared" si="0"/>
        <v>0</v>
      </c>
    </row>
    <row r="58" spans="1:8" ht="34.5" x14ac:dyDescent="0.25">
      <c r="A58" s="90">
        <v>41768</v>
      </c>
      <c r="B58" s="128" t="s">
        <v>460</v>
      </c>
      <c r="C58" s="129" t="s">
        <v>455</v>
      </c>
      <c r="D58" s="116" t="s">
        <v>7</v>
      </c>
      <c r="E58" s="50">
        <v>675406.54</v>
      </c>
      <c r="F58" s="67" t="s">
        <v>461</v>
      </c>
      <c r="G58" s="64">
        <f>179855.34+345680+30403+119468.2</f>
        <v>675406.53999999992</v>
      </c>
      <c r="H58" s="35">
        <f t="shared" si="0"/>
        <v>0</v>
      </c>
    </row>
    <row r="59" spans="1:8" ht="45.75" x14ac:dyDescent="0.25">
      <c r="A59" s="90">
        <v>41775</v>
      </c>
      <c r="B59" s="128" t="s">
        <v>462</v>
      </c>
      <c r="C59" s="129" t="s">
        <v>455</v>
      </c>
      <c r="D59" s="116" t="s">
        <v>7</v>
      </c>
      <c r="E59" s="62">
        <v>668822.30000000005</v>
      </c>
      <c r="F59" s="74" t="s">
        <v>463</v>
      </c>
      <c r="G59" s="64">
        <f>21881.8+306272.5+184390+99000+57278</f>
        <v>668822.30000000005</v>
      </c>
      <c r="H59" s="35">
        <f t="shared" si="0"/>
        <v>0</v>
      </c>
    </row>
    <row r="60" spans="1:8" ht="45.75" x14ac:dyDescent="0.25">
      <c r="A60" s="90">
        <v>41809</v>
      </c>
      <c r="B60" s="117" t="s">
        <v>464</v>
      </c>
      <c r="C60" s="130" t="s">
        <v>465</v>
      </c>
      <c r="D60" s="116" t="s">
        <v>7</v>
      </c>
      <c r="E60" s="62">
        <v>568213.5</v>
      </c>
      <c r="F60" s="74" t="s">
        <v>466</v>
      </c>
      <c r="G60" s="64">
        <f>105932+210000+140000+74000+38281.5</f>
        <v>568213.5</v>
      </c>
      <c r="H60" s="35">
        <f t="shared" si="0"/>
        <v>0</v>
      </c>
    </row>
    <row r="61" spans="1:8" x14ac:dyDescent="0.25">
      <c r="A61" s="90">
        <v>41780</v>
      </c>
      <c r="B61" s="117" t="s">
        <v>62</v>
      </c>
      <c r="C61" s="130" t="s">
        <v>465</v>
      </c>
      <c r="D61" s="116" t="s">
        <v>7</v>
      </c>
      <c r="E61" s="62">
        <v>17000</v>
      </c>
      <c r="F61" s="18">
        <v>41780</v>
      </c>
      <c r="G61" s="50">
        <v>17000</v>
      </c>
      <c r="H61" s="35">
        <f t="shared" si="0"/>
        <v>0</v>
      </c>
    </row>
    <row r="62" spans="1:8" x14ac:dyDescent="0.25">
      <c r="A62" s="90">
        <v>41781</v>
      </c>
      <c r="B62" s="117" t="s">
        <v>322</v>
      </c>
      <c r="C62" s="130" t="s">
        <v>465</v>
      </c>
      <c r="D62" s="116" t="s">
        <v>7</v>
      </c>
      <c r="E62" s="62">
        <v>67355</v>
      </c>
      <c r="F62" s="18"/>
      <c r="G62" s="50"/>
      <c r="H62" s="35">
        <f t="shared" si="0"/>
        <v>67355</v>
      </c>
    </row>
    <row r="63" spans="1:8" ht="45.75" x14ac:dyDescent="0.25">
      <c r="A63" s="90">
        <v>41782</v>
      </c>
      <c r="B63" s="117" t="s">
        <v>425</v>
      </c>
      <c r="C63" s="130" t="s">
        <v>465</v>
      </c>
      <c r="D63" s="116" t="s">
        <v>7</v>
      </c>
      <c r="E63" s="62">
        <v>694757.5</v>
      </c>
      <c r="F63" s="74" t="s">
        <v>467</v>
      </c>
      <c r="G63" s="64">
        <f>141858.5+161170+250500+68510+72719</f>
        <v>694757.5</v>
      </c>
      <c r="H63" s="35">
        <f t="shared" si="0"/>
        <v>0</v>
      </c>
    </row>
    <row r="64" spans="1:8" ht="23.25" x14ac:dyDescent="0.25">
      <c r="A64" s="90">
        <v>41789</v>
      </c>
      <c r="B64" s="118" t="s">
        <v>159</v>
      </c>
      <c r="C64" s="131" t="s">
        <v>468</v>
      </c>
      <c r="D64" s="116" t="s">
        <v>7</v>
      </c>
      <c r="E64" s="62">
        <v>341844.3</v>
      </c>
      <c r="F64" s="74" t="s">
        <v>469</v>
      </c>
      <c r="G64" s="64">
        <f>217371+124473.3</f>
        <v>341844.3</v>
      </c>
      <c r="H64" s="35">
        <f t="shared" si="0"/>
        <v>0</v>
      </c>
    </row>
    <row r="65" spans="1:8" ht="34.5" x14ac:dyDescent="0.25">
      <c r="A65" s="90">
        <v>41794</v>
      </c>
      <c r="B65" s="117" t="s">
        <v>470</v>
      </c>
      <c r="C65" s="132" t="s">
        <v>468</v>
      </c>
      <c r="D65" s="116" t="s">
        <v>7</v>
      </c>
      <c r="E65" s="62">
        <v>326126.03999999998</v>
      </c>
      <c r="F65" s="74" t="s">
        <v>471</v>
      </c>
      <c r="G65" s="64">
        <f>61446.7+138500+78530+47649.34</f>
        <v>326126.04000000004</v>
      </c>
      <c r="H65" s="35">
        <f t="shared" si="0"/>
        <v>0</v>
      </c>
    </row>
    <row r="66" spans="1:8" ht="45.75" x14ac:dyDescent="0.25">
      <c r="A66" s="90">
        <v>41796</v>
      </c>
      <c r="B66" s="117" t="s">
        <v>472</v>
      </c>
      <c r="C66" s="132" t="s">
        <v>468</v>
      </c>
      <c r="D66" s="116" t="s">
        <v>7</v>
      </c>
      <c r="E66" s="62">
        <v>715489.32</v>
      </c>
      <c r="F66" s="74" t="s">
        <v>473</v>
      </c>
      <c r="G66" s="64">
        <f>117350.66+144770+289650+125360+38358.66</f>
        <v>715489.32000000007</v>
      </c>
      <c r="H66" s="35">
        <f t="shared" si="0"/>
        <v>0</v>
      </c>
    </row>
    <row r="67" spans="1:8" x14ac:dyDescent="0.25">
      <c r="A67" s="90">
        <v>41799</v>
      </c>
      <c r="B67" s="117" t="s">
        <v>474</v>
      </c>
      <c r="C67" s="132" t="s">
        <v>468</v>
      </c>
      <c r="D67" s="116" t="s">
        <v>7</v>
      </c>
      <c r="E67" s="62">
        <v>3800</v>
      </c>
      <c r="F67" s="18">
        <v>41799</v>
      </c>
      <c r="G67" s="50">
        <v>3800</v>
      </c>
      <c r="H67" s="35">
        <f t="shared" si="0"/>
        <v>0</v>
      </c>
    </row>
    <row r="68" spans="1:8" ht="15.75" x14ac:dyDescent="0.25">
      <c r="A68" s="90">
        <v>41804</v>
      </c>
      <c r="B68" s="128" t="s">
        <v>475</v>
      </c>
      <c r="C68" s="129" t="s">
        <v>476</v>
      </c>
      <c r="D68" s="116" t="s">
        <v>7</v>
      </c>
      <c r="E68" s="62">
        <v>14399</v>
      </c>
      <c r="F68" s="18">
        <v>41804</v>
      </c>
      <c r="G68" s="50">
        <v>14399</v>
      </c>
      <c r="H68" s="35">
        <f t="shared" si="0"/>
        <v>0</v>
      </c>
    </row>
    <row r="69" spans="1:8" ht="45.75" x14ac:dyDescent="0.25">
      <c r="A69" s="90">
        <v>41804</v>
      </c>
      <c r="B69" s="128" t="s">
        <v>430</v>
      </c>
      <c r="C69" s="129" t="s">
        <v>476</v>
      </c>
      <c r="D69" s="116" t="s">
        <v>7</v>
      </c>
      <c r="E69" s="62">
        <v>702865.37</v>
      </c>
      <c r="F69" s="74" t="s">
        <v>477</v>
      </c>
      <c r="G69" s="64">
        <f>71141.34+257070+115785+258869.03</f>
        <v>702865.37</v>
      </c>
      <c r="H69" s="35">
        <f t="shared" si="0"/>
        <v>0</v>
      </c>
    </row>
    <row r="70" spans="1:8" ht="15.75" x14ac:dyDescent="0.25">
      <c r="A70" s="90">
        <v>41808</v>
      </c>
      <c r="B70" s="128" t="s">
        <v>37</v>
      </c>
      <c r="C70" s="129" t="s">
        <v>476</v>
      </c>
      <c r="D70" s="116" t="s">
        <v>7</v>
      </c>
      <c r="E70" s="62">
        <v>15165.5</v>
      </c>
      <c r="F70" s="18">
        <v>41808</v>
      </c>
      <c r="G70" s="50">
        <v>15165.5</v>
      </c>
      <c r="H70" s="35">
        <f t="shared" ref="H70:H112" si="1">E70-G70</f>
        <v>0</v>
      </c>
    </row>
    <row r="71" spans="1:8" ht="15.75" x14ac:dyDescent="0.25">
      <c r="A71" s="90">
        <v>41808</v>
      </c>
      <c r="B71" s="128" t="s">
        <v>478</v>
      </c>
      <c r="C71" s="129" t="s">
        <v>476</v>
      </c>
      <c r="D71" s="116" t="s">
        <v>7</v>
      </c>
      <c r="E71" s="62">
        <v>13065.5</v>
      </c>
      <c r="F71" s="18">
        <v>41812</v>
      </c>
      <c r="G71" s="50">
        <v>13065.5</v>
      </c>
      <c r="H71" s="35">
        <f t="shared" si="1"/>
        <v>0</v>
      </c>
    </row>
    <row r="72" spans="1:8" x14ac:dyDescent="0.25">
      <c r="A72" s="90">
        <v>41817</v>
      </c>
      <c r="B72" s="117" t="s">
        <v>81</v>
      </c>
      <c r="C72" s="130" t="s">
        <v>479</v>
      </c>
      <c r="D72" s="116" t="s">
        <v>7</v>
      </c>
      <c r="E72" s="62">
        <v>9988</v>
      </c>
      <c r="F72" s="18">
        <v>41817</v>
      </c>
      <c r="G72" s="19">
        <v>9988</v>
      </c>
      <c r="H72" s="35">
        <f t="shared" si="1"/>
        <v>0</v>
      </c>
    </row>
    <row r="73" spans="1:8" x14ac:dyDescent="0.25">
      <c r="A73" s="7">
        <v>41824</v>
      </c>
      <c r="B73" s="117" t="s">
        <v>231</v>
      </c>
      <c r="C73" s="132" t="s">
        <v>479</v>
      </c>
      <c r="D73" s="116" t="s">
        <v>7</v>
      </c>
      <c r="E73" s="133">
        <v>10483</v>
      </c>
      <c r="F73" s="126" t="s">
        <v>480</v>
      </c>
      <c r="G73" s="50">
        <v>10483</v>
      </c>
      <c r="H73" s="35">
        <f t="shared" si="1"/>
        <v>0</v>
      </c>
    </row>
    <row r="74" spans="1:8" ht="45.75" x14ac:dyDescent="0.25">
      <c r="A74" s="7">
        <v>41825</v>
      </c>
      <c r="B74" s="117" t="s">
        <v>286</v>
      </c>
      <c r="C74" s="132" t="s">
        <v>479</v>
      </c>
      <c r="D74" s="116" t="s">
        <v>7</v>
      </c>
      <c r="E74" s="133">
        <v>414735.55</v>
      </c>
      <c r="F74" s="74" t="s">
        <v>481</v>
      </c>
      <c r="G74" s="24">
        <f>76037.97+200000+133420+5277.58</f>
        <v>414735.55</v>
      </c>
      <c r="H74" s="35">
        <f t="shared" si="1"/>
        <v>0</v>
      </c>
    </row>
    <row r="75" spans="1:8" ht="34.5" x14ac:dyDescent="0.25">
      <c r="A75" s="7">
        <v>41825</v>
      </c>
      <c r="B75" s="117" t="s">
        <v>482</v>
      </c>
      <c r="C75" s="132" t="s">
        <v>479</v>
      </c>
      <c r="D75" s="116" t="s">
        <v>7</v>
      </c>
      <c r="E75" s="133">
        <v>498048.45</v>
      </c>
      <c r="F75" s="74" t="s">
        <v>483</v>
      </c>
      <c r="G75" s="24">
        <f>284445.42+213603.03</f>
        <v>498048.44999999995</v>
      </c>
      <c r="H75" s="35">
        <f t="shared" si="1"/>
        <v>0</v>
      </c>
    </row>
    <row r="76" spans="1:8" x14ac:dyDescent="0.25">
      <c r="A76" s="7">
        <v>41831</v>
      </c>
      <c r="B76" s="118" t="s">
        <v>484</v>
      </c>
      <c r="C76" s="131" t="s">
        <v>485</v>
      </c>
      <c r="D76" s="134" t="s">
        <v>7</v>
      </c>
      <c r="E76" s="62">
        <v>5988</v>
      </c>
      <c r="F76" s="18">
        <v>41831</v>
      </c>
      <c r="G76" s="19">
        <v>5988</v>
      </c>
      <c r="H76" s="35">
        <f t="shared" si="1"/>
        <v>0</v>
      </c>
    </row>
    <row r="77" spans="1:8" x14ac:dyDescent="0.25">
      <c r="A77" s="7">
        <v>41838</v>
      </c>
      <c r="B77" s="118" t="s">
        <v>68</v>
      </c>
      <c r="C77" s="131" t="s">
        <v>485</v>
      </c>
      <c r="D77" s="116" t="s">
        <v>7</v>
      </c>
      <c r="E77" s="62">
        <v>5988.5</v>
      </c>
      <c r="F77" s="18">
        <v>41838</v>
      </c>
      <c r="G77" s="50">
        <v>5988.5</v>
      </c>
      <c r="H77" s="35">
        <f t="shared" si="1"/>
        <v>0</v>
      </c>
    </row>
    <row r="78" spans="1:8" ht="15.75" x14ac:dyDescent="0.25">
      <c r="A78" s="7">
        <v>41849</v>
      </c>
      <c r="B78" s="135" t="s">
        <v>166</v>
      </c>
      <c r="C78" s="136" t="s">
        <v>486</v>
      </c>
      <c r="D78" s="116" t="s">
        <v>7</v>
      </c>
      <c r="E78" s="50">
        <v>71380</v>
      </c>
      <c r="F78" s="18">
        <v>41851</v>
      </c>
      <c r="G78" s="50">
        <v>71380</v>
      </c>
      <c r="H78" s="35">
        <f t="shared" si="1"/>
        <v>0</v>
      </c>
    </row>
    <row r="79" spans="1:8" ht="15.75" x14ac:dyDescent="0.25">
      <c r="A79" s="7">
        <v>41851</v>
      </c>
      <c r="B79" s="135" t="s">
        <v>206</v>
      </c>
      <c r="C79" s="136" t="s">
        <v>486</v>
      </c>
      <c r="D79" s="116" t="s">
        <v>7</v>
      </c>
      <c r="E79" s="50">
        <v>12342.5</v>
      </c>
      <c r="F79" s="18">
        <v>41851</v>
      </c>
      <c r="G79" s="50">
        <v>12342.5</v>
      </c>
      <c r="H79" s="35">
        <f t="shared" si="1"/>
        <v>0</v>
      </c>
    </row>
    <row r="80" spans="1:8" x14ac:dyDescent="0.25">
      <c r="A80" s="137">
        <v>41852</v>
      </c>
      <c r="B80" s="117" t="s">
        <v>425</v>
      </c>
      <c r="C80" s="132" t="s">
        <v>486</v>
      </c>
      <c r="D80" s="138" t="s">
        <v>7</v>
      </c>
      <c r="E80" s="62">
        <v>5988</v>
      </c>
      <c r="F80" s="18">
        <v>41852</v>
      </c>
      <c r="G80" s="50">
        <v>5988</v>
      </c>
      <c r="H80" s="35">
        <f t="shared" si="1"/>
        <v>0</v>
      </c>
    </row>
    <row r="81" spans="1:8" x14ac:dyDescent="0.25">
      <c r="A81" s="139">
        <v>41853</v>
      </c>
      <c r="B81" s="117" t="s">
        <v>210</v>
      </c>
      <c r="C81" s="132" t="s">
        <v>486</v>
      </c>
      <c r="D81" s="116" t="s">
        <v>7</v>
      </c>
      <c r="E81" s="50">
        <v>16109</v>
      </c>
      <c r="F81" s="18">
        <v>41853</v>
      </c>
      <c r="G81" s="50">
        <v>16109</v>
      </c>
      <c r="H81" s="35">
        <f t="shared" si="1"/>
        <v>0</v>
      </c>
    </row>
    <row r="82" spans="1:8" x14ac:dyDescent="0.25">
      <c r="A82" s="139">
        <v>41855</v>
      </c>
      <c r="B82" s="117" t="s">
        <v>487</v>
      </c>
      <c r="C82" s="132" t="s">
        <v>486</v>
      </c>
      <c r="D82" s="116" t="s">
        <v>7</v>
      </c>
      <c r="E82" s="50">
        <v>19373</v>
      </c>
      <c r="F82" s="18">
        <v>41855</v>
      </c>
      <c r="G82" s="50">
        <v>19373</v>
      </c>
      <c r="H82" s="35">
        <f t="shared" si="1"/>
        <v>0</v>
      </c>
    </row>
    <row r="83" spans="1:8" x14ac:dyDescent="0.25">
      <c r="A83" s="139">
        <v>41855</v>
      </c>
      <c r="B83" s="117" t="s">
        <v>488</v>
      </c>
      <c r="C83" s="132" t="s">
        <v>486</v>
      </c>
      <c r="D83" s="116" t="s">
        <v>7</v>
      </c>
      <c r="E83" s="50">
        <v>3630</v>
      </c>
      <c r="F83" s="18">
        <v>41855</v>
      </c>
      <c r="G83" s="50">
        <v>3630</v>
      </c>
      <c r="H83" s="20">
        <f t="shared" si="1"/>
        <v>0</v>
      </c>
    </row>
    <row r="84" spans="1:8" x14ac:dyDescent="0.25">
      <c r="A84" s="137">
        <v>41856</v>
      </c>
      <c r="B84" s="117" t="s">
        <v>489</v>
      </c>
      <c r="C84" s="132" t="s">
        <v>486</v>
      </c>
      <c r="D84" s="138" t="s">
        <v>7</v>
      </c>
      <c r="E84" s="62">
        <v>23000</v>
      </c>
      <c r="F84" s="126" t="s">
        <v>490</v>
      </c>
      <c r="G84" s="50">
        <v>23000</v>
      </c>
      <c r="H84" s="20">
        <f t="shared" si="1"/>
        <v>0</v>
      </c>
    </row>
    <row r="85" spans="1:8" x14ac:dyDescent="0.25">
      <c r="A85" s="139">
        <v>41857</v>
      </c>
      <c r="B85" s="117" t="s">
        <v>491</v>
      </c>
      <c r="C85" s="132" t="s">
        <v>486</v>
      </c>
      <c r="D85" s="138" t="s">
        <v>7</v>
      </c>
      <c r="E85" s="62">
        <v>61793</v>
      </c>
      <c r="F85" s="126" t="s">
        <v>492</v>
      </c>
      <c r="G85" s="50">
        <v>61793</v>
      </c>
      <c r="H85" s="20">
        <f t="shared" si="1"/>
        <v>0</v>
      </c>
    </row>
    <row r="86" spans="1:8" x14ac:dyDescent="0.25">
      <c r="A86" s="139">
        <v>41859</v>
      </c>
      <c r="B86" s="118" t="s">
        <v>493</v>
      </c>
      <c r="C86" s="131" t="s">
        <v>494</v>
      </c>
      <c r="D86" s="138" t="s">
        <v>7</v>
      </c>
      <c r="E86" s="62">
        <v>15260</v>
      </c>
      <c r="F86" s="18">
        <v>41859</v>
      </c>
      <c r="G86" s="50">
        <v>15260</v>
      </c>
      <c r="H86" s="20">
        <f t="shared" si="1"/>
        <v>0</v>
      </c>
    </row>
    <row r="87" spans="1:8" x14ac:dyDescent="0.25">
      <c r="A87" s="139">
        <v>41859</v>
      </c>
      <c r="B87" s="118" t="s">
        <v>495</v>
      </c>
      <c r="C87" s="131" t="s">
        <v>494</v>
      </c>
      <c r="D87" s="138" t="s">
        <v>7</v>
      </c>
      <c r="E87" s="62">
        <v>67878.8</v>
      </c>
      <c r="F87" s="126" t="s">
        <v>496</v>
      </c>
      <c r="G87" s="50">
        <v>67878.8</v>
      </c>
      <c r="H87" s="20">
        <f t="shared" si="1"/>
        <v>0</v>
      </c>
    </row>
    <row r="88" spans="1:8" x14ac:dyDescent="0.25">
      <c r="A88" s="139">
        <v>41861</v>
      </c>
      <c r="B88" s="118" t="s">
        <v>352</v>
      </c>
      <c r="C88" s="131" t="s">
        <v>494</v>
      </c>
      <c r="D88" s="138" t="s">
        <v>7</v>
      </c>
      <c r="E88" s="62">
        <v>4140</v>
      </c>
      <c r="F88" s="18">
        <v>41861</v>
      </c>
      <c r="G88" s="50">
        <v>4140</v>
      </c>
      <c r="H88" s="20">
        <f t="shared" si="1"/>
        <v>0</v>
      </c>
    </row>
    <row r="89" spans="1:8" ht="34.5" x14ac:dyDescent="0.25">
      <c r="A89" s="137">
        <v>41866</v>
      </c>
      <c r="B89" s="118" t="s">
        <v>497</v>
      </c>
      <c r="C89" s="131" t="s">
        <v>494</v>
      </c>
      <c r="D89" s="138" t="s">
        <v>7</v>
      </c>
      <c r="E89" s="62">
        <v>360243</v>
      </c>
      <c r="F89" s="74" t="s">
        <v>498</v>
      </c>
      <c r="G89" s="64">
        <f>75111.97+295659</f>
        <v>370770.97</v>
      </c>
      <c r="H89" s="140">
        <f t="shared" si="1"/>
        <v>-10527.969999999972</v>
      </c>
    </row>
    <row r="90" spans="1:8" x14ac:dyDescent="0.25">
      <c r="A90" s="137">
        <v>41867</v>
      </c>
      <c r="B90" s="118" t="s">
        <v>499</v>
      </c>
      <c r="C90" s="131" t="s">
        <v>494</v>
      </c>
      <c r="D90" s="138" t="s">
        <v>7</v>
      </c>
      <c r="E90" s="62">
        <v>29874</v>
      </c>
      <c r="F90" s="18">
        <v>41867</v>
      </c>
      <c r="G90" s="50">
        <v>29874</v>
      </c>
      <c r="H90" s="20">
        <f t="shared" si="1"/>
        <v>0</v>
      </c>
    </row>
    <row r="91" spans="1:8" x14ac:dyDescent="0.25">
      <c r="A91" s="137">
        <v>41852</v>
      </c>
      <c r="B91" s="118"/>
      <c r="C91" s="131"/>
      <c r="D91" s="141" t="s">
        <v>500</v>
      </c>
      <c r="E91" s="62">
        <v>100000</v>
      </c>
      <c r="F91" s="18"/>
      <c r="G91" s="50"/>
      <c r="H91" s="20">
        <f t="shared" si="1"/>
        <v>100000</v>
      </c>
    </row>
    <row r="92" spans="1:8" x14ac:dyDescent="0.25">
      <c r="A92" s="137">
        <v>41862</v>
      </c>
      <c r="B92" s="118" t="s">
        <v>501</v>
      </c>
      <c r="C92" s="131"/>
      <c r="D92" s="142" t="s">
        <v>502</v>
      </c>
      <c r="E92" s="62">
        <v>13650</v>
      </c>
      <c r="F92" s="18"/>
      <c r="G92" s="50"/>
      <c r="H92" s="20">
        <f t="shared" si="1"/>
        <v>13650</v>
      </c>
    </row>
    <row r="93" spans="1:8" x14ac:dyDescent="0.25">
      <c r="A93" s="137">
        <v>41863</v>
      </c>
      <c r="B93" s="118" t="s">
        <v>501</v>
      </c>
      <c r="C93" s="131"/>
      <c r="D93" s="142" t="s">
        <v>502</v>
      </c>
      <c r="E93" s="62">
        <v>1855</v>
      </c>
      <c r="F93" s="18"/>
      <c r="G93" s="50"/>
      <c r="H93" s="20">
        <f t="shared" si="1"/>
        <v>1855</v>
      </c>
    </row>
    <row r="94" spans="1:8" x14ac:dyDescent="0.25">
      <c r="A94" s="137">
        <v>41869</v>
      </c>
      <c r="B94" s="118" t="s">
        <v>501</v>
      </c>
      <c r="C94" s="131"/>
      <c r="D94" s="142" t="s">
        <v>502</v>
      </c>
      <c r="E94" s="62">
        <v>54250</v>
      </c>
      <c r="F94" s="18"/>
      <c r="G94" s="50"/>
      <c r="H94" s="20">
        <f t="shared" si="1"/>
        <v>54250</v>
      </c>
    </row>
    <row r="95" spans="1:8" x14ac:dyDescent="0.25">
      <c r="A95" s="137">
        <v>41869</v>
      </c>
      <c r="B95" s="118" t="s">
        <v>501</v>
      </c>
      <c r="C95" s="131"/>
      <c r="D95" s="142" t="s">
        <v>502</v>
      </c>
      <c r="E95" s="62">
        <v>30443</v>
      </c>
      <c r="F95" s="18"/>
      <c r="G95" s="50"/>
      <c r="H95" s="20">
        <f t="shared" si="1"/>
        <v>30443</v>
      </c>
    </row>
    <row r="96" spans="1:8" x14ac:dyDescent="0.25">
      <c r="A96" s="137"/>
      <c r="B96" s="118"/>
      <c r="C96" s="131"/>
      <c r="D96" s="138"/>
      <c r="E96" s="62"/>
      <c r="F96" s="18"/>
      <c r="G96" s="50"/>
      <c r="H96" s="20">
        <f t="shared" si="1"/>
        <v>0</v>
      </c>
    </row>
    <row r="97" spans="1:8" x14ac:dyDescent="0.25">
      <c r="A97" s="137"/>
      <c r="B97" s="118"/>
      <c r="C97" s="131"/>
      <c r="D97" s="138"/>
      <c r="E97" s="62"/>
      <c r="F97" s="18"/>
      <c r="G97" s="50"/>
      <c r="H97" s="20">
        <f t="shared" si="1"/>
        <v>0</v>
      </c>
    </row>
    <row r="98" spans="1:8" x14ac:dyDescent="0.25">
      <c r="A98" s="137"/>
      <c r="B98" s="118"/>
      <c r="C98" s="131"/>
      <c r="D98" s="138"/>
      <c r="E98" s="62"/>
      <c r="F98" s="18"/>
      <c r="G98" s="50"/>
      <c r="H98" s="20">
        <f t="shared" si="1"/>
        <v>0</v>
      </c>
    </row>
    <row r="99" spans="1:8" x14ac:dyDescent="0.25">
      <c r="A99" s="137"/>
      <c r="B99" s="118"/>
      <c r="C99" s="131"/>
      <c r="D99" s="138"/>
      <c r="E99" s="62"/>
      <c r="F99" s="18"/>
      <c r="G99" s="50"/>
      <c r="H99" s="20">
        <f t="shared" si="1"/>
        <v>0</v>
      </c>
    </row>
    <row r="100" spans="1:8" x14ac:dyDescent="0.25">
      <c r="A100" s="137">
        <v>41870</v>
      </c>
      <c r="B100" s="118" t="s">
        <v>503</v>
      </c>
      <c r="C100" s="131" t="s">
        <v>494</v>
      </c>
      <c r="D100" s="138" t="s">
        <v>7</v>
      </c>
      <c r="E100" s="62">
        <v>8173</v>
      </c>
      <c r="F100" s="18">
        <v>41870</v>
      </c>
      <c r="G100" s="50">
        <v>8173</v>
      </c>
      <c r="H100" s="20">
        <f t="shared" si="1"/>
        <v>0</v>
      </c>
    </row>
    <row r="101" spans="1:8" x14ac:dyDescent="0.25">
      <c r="A101" s="137">
        <v>41871</v>
      </c>
      <c r="B101" s="118" t="s">
        <v>504</v>
      </c>
      <c r="C101" s="131" t="s">
        <v>494</v>
      </c>
      <c r="D101" s="138" t="s">
        <v>7</v>
      </c>
      <c r="E101" s="62">
        <v>12222</v>
      </c>
      <c r="F101" s="18">
        <v>41871</v>
      </c>
      <c r="G101" s="19">
        <v>12222</v>
      </c>
      <c r="H101" s="20">
        <f t="shared" si="1"/>
        <v>0</v>
      </c>
    </row>
    <row r="102" spans="1:8" x14ac:dyDescent="0.25">
      <c r="A102" s="137">
        <v>41872</v>
      </c>
      <c r="B102" s="118" t="s">
        <v>51</v>
      </c>
      <c r="C102" s="131" t="s">
        <v>494</v>
      </c>
      <c r="D102" s="116" t="s">
        <v>7</v>
      </c>
      <c r="E102" s="50">
        <v>11730</v>
      </c>
      <c r="F102" s="18">
        <v>41872</v>
      </c>
      <c r="G102" s="50">
        <v>11730</v>
      </c>
      <c r="H102" s="20">
        <f t="shared" si="1"/>
        <v>0</v>
      </c>
    </row>
    <row r="103" spans="1:8" x14ac:dyDescent="0.25">
      <c r="A103" s="137">
        <v>41872</v>
      </c>
      <c r="B103" s="118" t="s">
        <v>505</v>
      </c>
      <c r="C103" s="131" t="s">
        <v>494</v>
      </c>
      <c r="D103" s="116" t="s">
        <v>7</v>
      </c>
      <c r="E103" s="50">
        <v>13224</v>
      </c>
      <c r="F103" s="18">
        <v>41872</v>
      </c>
      <c r="G103" s="19">
        <v>13224</v>
      </c>
      <c r="H103" s="20">
        <f t="shared" si="1"/>
        <v>0</v>
      </c>
    </row>
    <row r="104" spans="1:8" x14ac:dyDescent="0.25">
      <c r="A104" s="137">
        <v>41874</v>
      </c>
      <c r="B104" s="117" t="s">
        <v>430</v>
      </c>
      <c r="C104" s="132" t="s">
        <v>506</v>
      </c>
      <c r="D104" s="116" t="s">
        <v>7</v>
      </c>
      <c r="E104" s="50">
        <v>4379.2</v>
      </c>
      <c r="F104" s="18">
        <v>41874</v>
      </c>
      <c r="G104" s="50">
        <v>4379.2</v>
      </c>
      <c r="H104" s="20">
        <f t="shared" si="1"/>
        <v>0</v>
      </c>
    </row>
    <row r="105" spans="1:8" x14ac:dyDescent="0.25">
      <c r="A105" s="137">
        <v>41876</v>
      </c>
      <c r="B105" s="117" t="s">
        <v>243</v>
      </c>
      <c r="C105" s="132" t="s">
        <v>506</v>
      </c>
      <c r="D105" s="138" t="s">
        <v>7</v>
      </c>
      <c r="E105" s="62">
        <v>12228</v>
      </c>
      <c r="F105" s="18">
        <v>41876</v>
      </c>
      <c r="G105" s="50">
        <v>12228</v>
      </c>
      <c r="H105" s="20">
        <f t="shared" si="1"/>
        <v>0</v>
      </c>
    </row>
    <row r="106" spans="1:8" x14ac:dyDescent="0.25">
      <c r="A106" s="137">
        <v>41877</v>
      </c>
      <c r="B106" s="117" t="s">
        <v>228</v>
      </c>
      <c r="C106" s="132" t="s">
        <v>506</v>
      </c>
      <c r="D106" s="116" t="s">
        <v>7</v>
      </c>
      <c r="E106" s="50">
        <v>23759</v>
      </c>
      <c r="F106" s="18">
        <v>41877</v>
      </c>
      <c r="G106" s="50">
        <v>23759</v>
      </c>
      <c r="H106" s="20">
        <f t="shared" si="1"/>
        <v>0</v>
      </c>
    </row>
    <row r="107" spans="1:8" x14ac:dyDescent="0.25">
      <c r="A107" s="137">
        <v>41878</v>
      </c>
      <c r="B107" s="117" t="s">
        <v>507</v>
      </c>
      <c r="C107" s="132" t="s">
        <v>506</v>
      </c>
      <c r="D107" s="138" t="s">
        <v>7</v>
      </c>
      <c r="E107" s="62">
        <v>1674</v>
      </c>
      <c r="F107" s="18">
        <v>41879</v>
      </c>
      <c r="G107" s="50">
        <v>1674</v>
      </c>
      <c r="H107" s="20">
        <f t="shared" si="1"/>
        <v>0</v>
      </c>
    </row>
    <row r="108" spans="1:8" x14ac:dyDescent="0.25">
      <c r="A108" s="137">
        <v>41880</v>
      </c>
      <c r="B108" s="117" t="s">
        <v>508</v>
      </c>
      <c r="C108" s="132" t="s">
        <v>506</v>
      </c>
      <c r="D108" s="116" t="s">
        <v>7</v>
      </c>
      <c r="E108" s="50">
        <v>3593</v>
      </c>
      <c r="F108" s="18">
        <v>41881</v>
      </c>
      <c r="G108" s="50">
        <v>3593</v>
      </c>
      <c r="H108" s="20">
        <f t="shared" si="1"/>
        <v>0</v>
      </c>
    </row>
    <row r="109" spans="1:8" x14ac:dyDescent="0.25">
      <c r="A109" s="137">
        <v>41881</v>
      </c>
      <c r="B109" s="117" t="s">
        <v>509</v>
      </c>
      <c r="C109" s="132" t="s">
        <v>506</v>
      </c>
      <c r="D109" s="138" t="s">
        <v>7</v>
      </c>
      <c r="E109" s="62">
        <v>16817</v>
      </c>
      <c r="F109" s="18">
        <v>41881</v>
      </c>
      <c r="G109" s="50">
        <v>16817</v>
      </c>
      <c r="H109" s="20">
        <f t="shared" si="1"/>
        <v>0</v>
      </c>
    </row>
    <row r="110" spans="1:8" x14ac:dyDescent="0.25">
      <c r="A110" s="137">
        <v>41881</v>
      </c>
      <c r="B110" s="117" t="s">
        <v>510</v>
      </c>
      <c r="C110" s="132" t="s">
        <v>506</v>
      </c>
      <c r="D110" s="138" t="s">
        <v>7</v>
      </c>
      <c r="E110" s="62">
        <v>85100.3</v>
      </c>
      <c r="F110" s="18"/>
      <c r="G110" s="50">
        <v>0</v>
      </c>
      <c r="H110" s="20">
        <f t="shared" si="1"/>
        <v>85100.3</v>
      </c>
    </row>
    <row r="111" spans="1:8" x14ac:dyDescent="0.25">
      <c r="A111" s="137">
        <v>41881</v>
      </c>
      <c r="B111" s="117" t="s">
        <v>511</v>
      </c>
      <c r="C111" s="132" t="s">
        <v>506</v>
      </c>
      <c r="D111" s="138" t="s">
        <v>7</v>
      </c>
      <c r="E111" s="62">
        <v>21392.799999999999</v>
      </c>
      <c r="F111" s="18"/>
      <c r="G111" s="50">
        <v>0</v>
      </c>
      <c r="H111" s="20">
        <f t="shared" si="1"/>
        <v>21392.799999999999</v>
      </c>
    </row>
    <row r="112" spans="1:8" x14ac:dyDescent="0.25">
      <c r="A112" s="90"/>
      <c r="B112" s="143"/>
      <c r="C112" s="2"/>
      <c r="D112" s="2"/>
      <c r="E112" s="50"/>
      <c r="F112" s="144"/>
      <c r="G112" s="50"/>
      <c r="H112" s="35">
        <f t="shared" si="1"/>
        <v>0</v>
      </c>
    </row>
    <row r="113" spans="1:7" customFormat="1" x14ac:dyDescent="0.25">
      <c r="A113" s="90"/>
      <c r="B113" s="143"/>
      <c r="C113" s="2"/>
      <c r="D113" s="2"/>
      <c r="E113" s="145">
        <v>0</v>
      </c>
      <c r="F113" s="78"/>
      <c r="G113" s="146">
        <v>0</v>
      </c>
    </row>
    <row r="114" spans="1:7" customFormat="1" ht="15.75" thickBot="1" x14ac:dyDescent="0.3">
      <c r="A114" s="90"/>
      <c r="B114" s="143"/>
      <c r="C114" s="2"/>
      <c r="D114" s="2"/>
      <c r="E114" s="147">
        <v>0</v>
      </c>
      <c r="F114" s="81"/>
      <c r="G114" s="148">
        <v>0</v>
      </c>
    </row>
    <row r="115" spans="1:7" customFormat="1" ht="15.75" thickTop="1" x14ac:dyDescent="0.25">
      <c r="A115" s="90"/>
      <c r="B115" s="143"/>
      <c r="C115" s="2"/>
      <c r="D115" s="2"/>
      <c r="E115" s="149">
        <f>SUM(E5:E114)</f>
        <v>18617372.640000001</v>
      </c>
      <c r="F115" s="150"/>
      <c r="G115" s="150">
        <f>SUM(G5:G114)</f>
        <v>18251349.009999998</v>
      </c>
    </row>
    <row r="116" spans="1:7" customFormat="1" x14ac:dyDescent="0.25">
      <c r="A116" s="89"/>
      <c r="B116" s="96"/>
      <c r="F116" s="78"/>
      <c r="G116" s="2"/>
    </row>
    <row r="117" spans="1:7" customFormat="1" x14ac:dyDescent="0.25">
      <c r="A117" s="89"/>
      <c r="B117" s="96"/>
      <c r="F117" s="78"/>
      <c r="G117" s="2"/>
    </row>
    <row r="118" spans="1:7" customFormat="1" ht="15.75" thickBot="1" x14ac:dyDescent="0.3">
      <c r="A118" s="152"/>
      <c r="B118" s="153"/>
      <c r="C118" s="73"/>
      <c r="D118" s="73"/>
      <c r="F118" s="78"/>
      <c r="G118" s="2"/>
    </row>
    <row r="119" spans="1:7" customFormat="1" ht="21.75" thickBot="1" x14ac:dyDescent="0.4">
      <c r="A119" s="166"/>
      <c r="B119" s="166"/>
      <c r="C119" s="166"/>
      <c r="D119" s="73"/>
      <c r="E119" s="151" t="s">
        <v>512</v>
      </c>
      <c r="F119" s="167">
        <f>E115-G115</f>
        <v>366023.63000000268</v>
      </c>
      <c r="G119" s="168"/>
    </row>
    <row r="120" spans="1:7" customFormat="1" ht="15.75" x14ac:dyDescent="0.25">
      <c r="A120" s="163"/>
      <c r="B120" s="163"/>
      <c r="C120" s="163"/>
      <c r="D120" s="73"/>
      <c r="F120" s="78"/>
      <c r="G120" s="2"/>
    </row>
    <row r="121" spans="1:7" customFormat="1" ht="21" x14ac:dyDescent="0.35">
      <c r="A121" s="163"/>
      <c r="B121" s="163"/>
      <c r="C121" s="163"/>
      <c r="D121" s="73"/>
      <c r="E121" s="154"/>
      <c r="F121" s="164"/>
      <c r="G121" s="164"/>
    </row>
    <row r="122" spans="1:7" customFormat="1" ht="15.75" x14ac:dyDescent="0.25">
      <c r="A122" s="163"/>
      <c r="B122" s="163"/>
      <c r="C122" s="163"/>
      <c r="D122" s="73"/>
      <c r="E122" s="73"/>
      <c r="F122" s="155"/>
      <c r="G122" s="155"/>
    </row>
    <row r="123" spans="1:7" customFormat="1" ht="21" x14ac:dyDescent="0.35">
      <c r="A123" s="163"/>
      <c r="B123" s="163"/>
      <c r="C123" s="163"/>
      <c r="D123" s="73"/>
      <c r="E123" s="156"/>
      <c r="F123" s="164"/>
      <c r="G123" s="164"/>
    </row>
    <row r="124" spans="1:7" customFormat="1" ht="15.75" x14ac:dyDescent="0.25">
      <c r="A124" s="163"/>
      <c r="B124" s="163"/>
      <c r="C124" s="163"/>
      <c r="D124" s="73"/>
      <c r="F124" s="2"/>
      <c r="G124" s="2"/>
    </row>
    <row r="125" spans="1:7" customFormat="1" ht="15.75" x14ac:dyDescent="0.25">
      <c r="A125" s="163"/>
      <c r="B125" s="163"/>
      <c r="C125" s="163"/>
      <c r="D125" s="73"/>
      <c r="F125" s="2"/>
      <c r="G125" s="2"/>
    </row>
    <row r="126" spans="1:7" customFormat="1" ht="18.75" x14ac:dyDescent="0.3">
      <c r="A126" s="165"/>
      <c r="B126" s="165"/>
      <c r="C126" s="165"/>
      <c r="D126" s="73"/>
      <c r="F126" s="2"/>
      <c r="G126" s="2"/>
    </row>
    <row r="127" spans="1:7" customFormat="1" x14ac:dyDescent="0.25">
      <c r="A127" s="153"/>
      <c r="B127" s="153"/>
      <c r="C127" s="73"/>
      <c r="D127" s="73"/>
      <c r="F127" s="2"/>
      <c r="G127" s="2"/>
    </row>
    <row r="128" spans="1:7" x14ac:dyDescent="0.25">
      <c r="A128" s="153"/>
      <c r="B128" s="153"/>
      <c r="C128" s="73"/>
      <c r="D128" s="73"/>
    </row>
  </sheetData>
  <mergeCells count="12">
    <mergeCell ref="A126:C126"/>
    <mergeCell ref="B1:F1"/>
    <mergeCell ref="A119:C119"/>
    <mergeCell ref="F119:G119"/>
    <mergeCell ref="A120:C120"/>
    <mergeCell ref="A121:C121"/>
    <mergeCell ref="F121:G121"/>
    <mergeCell ref="A122:C122"/>
    <mergeCell ref="A123:C123"/>
    <mergeCell ref="F123:G123"/>
    <mergeCell ref="A124:C124"/>
    <mergeCell ref="A125:C1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2013</vt:lpstr>
      <vt:lpstr>2014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2014-09-18T17:56:00Z</dcterms:created>
  <dcterms:modified xsi:type="dcterms:W3CDTF">2015-04-02T17:49:30Z</dcterms:modified>
</cp:coreProperties>
</file>