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80" windowWidth="14040" windowHeight="7395" activeTab="4"/>
  </bookViews>
  <sheets>
    <sheet name="COMERCIO OCTUBRE " sheetId="2" r:id="rId1"/>
    <sheet name="Cic NOVIEMBRE " sheetId="6" r:id="rId2"/>
    <sheet name="Cic   DICIEMBRE   " sheetId="7" r:id="rId3"/>
    <sheet name="ENERO 2015" sheetId="8" r:id="rId4"/>
    <sheet name="FEBRERO   2015" sheetId="9" r:id="rId5"/>
    <sheet name="Hoja2" sheetId="10" r:id="rId6"/>
  </sheets>
  <calcPr calcId="144525"/>
</workbook>
</file>

<file path=xl/calcChain.xml><?xml version="1.0" encoding="utf-8"?>
<calcChain xmlns="http://schemas.openxmlformats.org/spreadsheetml/2006/main">
  <c r="S52" i="8" l="1"/>
  <c r="S46" i="8" l="1"/>
  <c r="S4" i="9" l="1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P61" i="9"/>
  <c r="S61" i="9"/>
  <c r="L37" i="9"/>
  <c r="K37" i="9"/>
  <c r="I37" i="9"/>
  <c r="J39" i="9" s="1"/>
  <c r="F37" i="9"/>
  <c r="F40" i="9" s="1"/>
  <c r="C37" i="9"/>
  <c r="F41" i="9" s="1"/>
  <c r="S60" i="8"/>
  <c r="M37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S39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Q61" i="8"/>
  <c r="T61" i="8"/>
  <c r="F42" i="9" l="1"/>
  <c r="F44" i="9" s="1"/>
  <c r="K43" i="9" s="1"/>
  <c r="AB50" i="8"/>
  <c r="Y50" i="8"/>
  <c r="AB33" i="8" l="1"/>
  <c r="Y33" i="8"/>
  <c r="AB16" i="8" l="1"/>
  <c r="Y16" i="8"/>
  <c r="C26" i="8" l="1"/>
  <c r="C20" i="8"/>
  <c r="C15" i="8"/>
  <c r="C12" i="8"/>
  <c r="C11" i="8"/>
  <c r="C10" i="8"/>
  <c r="C8" i="8"/>
  <c r="C5" i="8"/>
  <c r="K37" i="8" l="1"/>
  <c r="I37" i="8"/>
  <c r="J39" i="8" s="1"/>
  <c r="F37" i="8"/>
  <c r="F40" i="8" s="1"/>
  <c r="F43" i="8" s="1"/>
  <c r="C37" i="8"/>
  <c r="F41" i="8" l="1"/>
  <c r="F45" i="8" s="1"/>
  <c r="K43" i="8" s="1"/>
  <c r="K45" i="8" s="1"/>
  <c r="C37" i="7"/>
  <c r="C36" i="7" l="1"/>
  <c r="N47" i="7"/>
  <c r="C32" i="6" l="1"/>
  <c r="K37" i="7"/>
  <c r="I37" i="7"/>
  <c r="J39" i="7" s="1"/>
  <c r="F37" i="7"/>
  <c r="F40" i="7" s="1"/>
  <c r="F41" i="7"/>
  <c r="F42" i="7" l="1"/>
  <c r="F44" i="7" s="1"/>
  <c r="F46" i="7" s="1"/>
  <c r="K37" i="6"/>
  <c r="I37" i="6"/>
  <c r="J39" i="6" s="1"/>
  <c r="C37" i="6"/>
  <c r="F41" i="6" s="1"/>
  <c r="F37" i="6"/>
  <c r="F40" i="6" s="1"/>
  <c r="F42" i="6" s="1"/>
  <c r="F44" i="6" s="1"/>
  <c r="F46" i="6" s="1"/>
  <c r="F15" i="2" l="1"/>
  <c r="F14" i="2" l="1"/>
  <c r="F13" i="2"/>
  <c r="F12" i="2"/>
  <c r="F11" i="2"/>
  <c r="F10" i="2"/>
  <c r="F9" i="2"/>
  <c r="F8" i="2"/>
  <c r="F7" i="2"/>
  <c r="F6" i="2"/>
  <c r="F5" i="2"/>
  <c r="F4" i="2"/>
  <c r="C37" i="2" l="1"/>
  <c r="F37" i="2" l="1"/>
  <c r="K37" i="2" l="1"/>
  <c r="F41" i="2"/>
  <c r="I37" i="2"/>
  <c r="J39" i="2" l="1"/>
  <c r="F40" i="2"/>
  <c r="F42" i="2" s="1"/>
  <c r="F44" i="2" s="1"/>
  <c r="F46" i="2" s="1"/>
</calcChain>
</file>

<file path=xl/sharedStrings.xml><?xml version="1.0" encoding="utf-8"?>
<sst xmlns="http://schemas.openxmlformats.org/spreadsheetml/2006/main" count="352" uniqueCount="156">
  <si>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</si>
  <si>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</si>
  <si>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</si>
  <si>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</si>
  <si>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</si>
  <si>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</si>
  <si>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</si>
  <si>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</si>
  <si>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</si>
  <si>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</si>
  <si>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</si>
  <si>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</si>
  <si>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>GANANCIA</t>
  </si>
  <si>
    <t xml:space="preserve">VENTAS  </t>
  </si>
  <si>
    <t>COMPRA A OBRADOR</t>
  </si>
  <si>
    <t>DESCANSO</t>
  </si>
  <si>
    <t>AGUINALDOS</t>
  </si>
  <si>
    <t xml:space="preserve">BALANCE    DE   OCTUBRE 2014     C O M E R C I O </t>
  </si>
  <si>
    <t>canales</t>
  </si>
  <si>
    <t>pulpa</t>
  </si>
  <si>
    <t>res-canales</t>
  </si>
  <si>
    <t xml:space="preserve">res </t>
  </si>
  <si>
    <t>canales-cabeza</t>
  </si>
  <si>
    <t>CANALES</t>
  </si>
  <si>
    <t>Cuero Canales</t>
  </si>
  <si>
    <t>Pernil  canal</t>
  </si>
  <si>
    <t>EFECTIVOS NLP</t>
  </si>
  <si>
    <t>Res  canales</t>
  </si>
  <si>
    <t>albicia-obrador</t>
  </si>
  <si>
    <t>CAMARAS</t>
  </si>
  <si>
    <t>obrador y sancocho</t>
  </si>
  <si>
    <t>CRECDITOS</t>
  </si>
  <si>
    <t xml:space="preserve">BALANCE    DE   NOVIEMBRE   2014     C O M E R C I O </t>
  </si>
  <si>
    <t>obrador y RES</t>
  </si>
  <si>
    <t>varios</t>
  </si>
  <si>
    <t>obrador</t>
  </si>
  <si>
    <t>EFECTIVOS NLP tio Ricardo</t>
  </si>
  <si>
    <t>obrador &amp; albicia</t>
  </si>
  <si>
    <t>obrador --RES</t>
  </si>
  <si>
    <t>Obrador</t>
  </si>
  <si>
    <t>obrador-central</t>
  </si>
  <si>
    <t>Obrador&amp; albicia</t>
  </si>
  <si>
    <t>LUZ 20-Nov-14</t>
  </si>
  <si>
    <t>obrador-res</t>
  </si>
  <si>
    <t>NOMINA 40</t>
  </si>
  <si>
    <t>NOMINA  41</t>
  </si>
  <si>
    <t>NOMINA  42</t>
  </si>
  <si>
    <t>NOMINA 43</t>
  </si>
  <si>
    <t>NOMINA 44</t>
  </si>
  <si>
    <t>NOMINA 45</t>
  </si>
  <si>
    <t>NOMINA  46</t>
  </si>
  <si>
    <t>NOMINA  47</t>
  </si>
  <si>
    <t>NOMINA 48</t>
  </si>
  <si>
    <t xml:space="preserve">NOMINA </t>
  </si>
  <si>
    <t xml:space="preserve">BALANCE    DE   DICIEMBRE   2014     C O M E R C I O </t>
  </si>
  <si>
    <t>obrador --Res</t>
  </si>
  <si>
    <t>Obrador--Central</t>
  </si>
  <si>
    <t>Obrador--Central---Res</t>
  </si>
  <si>
    <t>Obrador-Central</t>
  </si>
  <si>
    <t>ALBICIA</t>
  </si>
  <si>
    <t>Obrador--Res</t>
  </si>
  <si>
    <t>NOMINA 49</t>
  </si>
  <si>
    <t>NOMINA  50</t>
  </si>
  <si>
    <t>NOMINA  51</t>
  </si>
  <si>
    <t>NOMINA 52</t>
  </si>
  <si>
    <t>COMPRA A ALMACEN</t>
  </si>
  <si>
    <t>,0049 K</t>
  </si>
  <si>
    <t>,0053 K</t>
  </si>
  <si>
    <t>,0056 K</t>
  </si>
  <si>
    <t>,0068 K</t>
  </si>
  <si>
    <t>,0076 K</t>
  </si>
  <si>
    <t>,0085 K</t>
  </si>
  <si>
    <t>,0086 K</t>
  </si>
  <si>
    <t>,0093 K</t>
  </si>
  <si>
    <t>,0098 K</t>
  </si>
  <si>
    <t>,0105 K</t>
  </si>
  <si>
    <t>,0118 K</t>
  </si>
  <si>
    <t>,0126 K</t>
  </si>
  <si>
    <t>,0133 K</t>
  </si>
  <si>
    <t>,0138 K</t>
  </si>
  <si>
    <t>,0144 K</t>
  </si>
  <si>
    <t>,0156k</t>
  </si>
  <si>
    <t>,0159 k</t>
  </si>
  <si>
    <t>,0160 k</t>
  </si>
  <si>
    <t>,0171 k</t>
  </si>
  <si>
    <t>,0183 k</t>
  </si>
  <si>
    <t>,0190 k</t>
  </si>
  <si>
    <t>,0191 k</t>
  </si>
  <si>
    <t>,0222 k</t>
  </si>
  <si>
    <t>,0223 k</t>
  </si>
  <si>
    <t>,0224 k</t>
  </si>
  <si>
    <t>,0225 k</t>
  </si>
  <si>
    <t>,0227 k</t>
  </si>
  <si>
    <t>,0253 k</t>
  </si>
  <si>
    <t>,0257 k</t>
  </si>
  <si>
    <t>,0269 k</t>
  </si>
  <si>
    <t>,0272 k</t>
  </si>
  <si>
    <t>,0284 k</t>
  </si>
  <si>
    <t>,0288 k</t>
  </si>
  <si>
    <t xml:space="preserve">BALANCE    DE   ENERO 2015    C O M E R C I O </t>
  </si>
  <si>
    <t>LUZ  DIC</t>
  </si>
  <si>
    <t>LUZ  ENERO</t>
  </si>
  <si>
    <t>chuleta--res</t>
  </si>
  <si>
    <t>cabeza-jamon-tocino</t>
  </si>
  <si>
    <t>sancocho</t>
  </si>
  <si>
    <t>manitas-cabeza-cental</t>
  </si>
  <si>
    <t>NOMINA 01</t>
  </si>
  <si>
    <t>NOMINA  02</t>
  </si>
  <si>
    <t>NOMINA  03</t>
  </si>
  <si>
    <t>NOMINA 04</t>
  </si>
  <si>
    <t>DELANTERO</t>
  </si>
  <si>
    <t>RES</t>
  </si>
  <si>
    <t>BANCO</t>
  </si>
  <si>
    <t>Res--Sancocho-chuleta-condimentos</t>
  </si>
  <si>
    <t>CENTRAL</t>
  </si>
  <si>
    <t>Res --Albicia</t>
  </si>
  <si>
    <t>Res--Central</t>
  </si>
  <si>
    <t>Res-Central-Al</t>
  </si>
  <si>
    <t xml:space="preserve">cabeza  </t>
  </si>
  <si>
    <t xml:space="preserve">chuleta  </t>
  </si>
  <si>
    <t>combos-manitas-sancocho</t>
  </si>
  <si>
    <t>manitas -tocino</t>
  </si>
  <si>
    <t>albicia</t>
  </si>
  <si>
    <t>Cuero Albicia</t>
  </si>
  <si>
    <t>REMISIONES Pagadasa</t>
  </si>
  <si>
    <t>Remisiones Pendientes</t>
  </si>
  <si>
    <t>Total de compas</t>
  </si>
  <si>
    <t>PAGOS DE COMERCIO</t>
  </si>
  <si>
    <t>R-9939</t>
  </si>
  <si>
    <t>Remision</t>
  </si>
  <si>
    <t>IMPORTE</t>
  </si>
  <si>
    <t># transfer</t>
  </si>
  <si>
    <t>IMPORTE Transfer</t>
  </si>
  <si>
    <t>Transfer</t>
  </si>
  <si>
    <t>vale NLP</t>
  </si>
  <si>
    <t>R-9733</t>
  </si>
  <si>
    <t>R-9840</t>
  </si>
  <si>
    <t>R-9990</t>
  </si>
  <si>
    <t xml:space="preserve">VALE </t>
  </si>
  <si>
    <t>R-9714</t>
  </si>
  <si>
    <t>ABONO</t>
  </si>
  <si>
    <t>23-Ene 35,000.00--25-Ene 76,951.00</t>
  </si>
  <si>
    <t>CIC  COMERCIO</t>
  </si>
  <si>
    <t>tripas</t>
  </si>
  <si>
    <t>central</t>
  </si>
  <si>
    <t>Cabeza--Res</t>
  </si>
  <si>
    <t>Res Sancocho-manteca</t>
  </si>
  <si>
    <t xml:space="preserve">BALANCE    DE   FEBRERO    2015    C O M E R C I O </t>
  </si>
  <si>
    <t>31-Ene --03-Feb</t>
  </si>
  <si>
    <t>REMISIONES OBRADOR</t>
  </si>
  <si>
    <t>SUB TOTAL</t>
  </si>
  <si>
    <t>menos inventario incial</t>
  </si>
  <si>
    <t>REMISION</t>
  </si>
  <si>
    <t>PAGO</t>
  </si>
  <si>
    <t>SALDO</t>
  </si>
  <si>
    <t>FECHA DE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</si>
</sst>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2"/>
      <color rgb="FF0000FF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198">
    <xf numFmtId="0" fontId="0" fillId="0" borderId="0" xfId="0"/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0" fillId="0" borderId="0" xfId="0" applyBorder="1"/>
    <xf numFmtId="0" fontId="4" fillId="0" borderId="1" xfId="0" applyFont="1" applyBorder="1"/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 vertical="center" wrapText="1"/>
    </xf>
    <xf numFmtId="164" fontId="1" fillId="0" borderId="24" xfId="0" applyNumberFormat="1" applyFont="1" applyBorder="1"/>
    <xf numFmtId="0" fontId="0" fillId="0" borderId="24" xfId="0" applyBorder="1"/>
    <xf numFmtId="164" fontId="1" fillId="0" borderId="0" xfId="0" applyNumberFormat="1" applyFont="1" applyBorder="1"/>
    <xf numFmtId="164" fontId="4" fillId="0" borderId="28" xfId="0" applyNumberFormat="1" applyFont="1" applyBorder="1"/>
    <xf numFmtId="0" fontId="10" fillId="0" borderId="0" xfId="0" applyFont="1"/>
    <xf numFmtId="164" fontId="0" fillId="0" borderId="0" xfId="0" applyNumberFormat="1" applyFill="1" applyBorder="1"/>
    <xf numFmtId="0" fontId="5" fillId="0" borderId="0" xfId="0" applyFont="1"/>
    <xf numFmtId="164" fontId="0" fillId="0" borderId="0" xfId="0" applyNumberFormat="1" applyFill="1"/>
    <xf numFmtId="0" fontId="0" fillId="0" borderId="0" xfId="0" applyFill="1"/>
    <xf numFmtId="164" fontId="8" fillId="0" borderId="0" xfId="0" applyNumberFormat="1" applyFont="1" applyFill="1"/>
    <xf numFmtId="164" fontId="5" fillId="0" borderId="0" xfId="0" applyNumberFormat="1" applyFont="1" applyFill="1"/>
    <xf numFmtId="0" fontId="12" fillId="0" borderId="1" xfId="0" applyFont="1" applyBorder="1"/>
    <xf numFmtId="164" fontId="7" fillId="0" borderId="21" xfId="0" applyNumberFormat="1" applyFont="1" applyBorder="1"/>
    <xf numFmtId="164" fontId="1" fillId="0" borderId="8" xfId="0" applyNumberFormat="1" applyFont="1" applyFill="1" applyBorder="1"/>
    <xf numFmtId="164" fontId="1" fillId="0" borderId="13" xfId="0" applyNumberFormat="1" applyFont="1" applyFill="1" applyBorder="1"/>
    <xf numFmtId="164" fontId="1" fillId="0" borderId="5" xfId="0" applyNumberFormat="1" applyFont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8" xfId="0" applyNumberFormat="1" applyFont="1" applyBorder="1"/>
    <xf numFmtId="164" fontId="1" fillId="0" borderId="10" xfId="0" applyNumberFormat="1" applyFont="1" applyBorder="1"/>
    <xf numFmtId="0" fontId="1" fillId="0" borderId="0" xfId="0" applyFont="1" applyBorder="1"/>
    <xf numFmtId="164" fontId="1" fillId="0" borderId="18" xfId="0" applyNumberFormat="1" applyFont="1" applyBorder="1"/>
    <xf numFmtId="164" fontId="1" fillId="0" borderId="3" xfId="0" applyNumberFormat="1" applyFont="1" applyFill="1" applyBorder="1"/>
    <xf numFmtId="164" fontId="1" fillId="0" borderId="3" xfId="0" applyNumberFormat="1" applyFont="1" applyBorder="1"/>
    <xf numFmtId="164" fontId="1" fillId="0" borderId="13" xfId="0" applyNumberFormat="1" applyFont="1" applyBorder="1"/>
    <xf numFmtId="164" fontId="1" fillId="0" borderId="15" xfId="0" applyNumberFormat="1" applyFont="1" applyBorder="1"/>
    <xf numFmtId="0" fontId="1" fillId="0" borderId="16" xfId="0" applyFont="1" applyBorder="1"/>
    <xf numFmtId="165" fontId="1" fillId="0" borderId="2" xfId="0" applyNumberFormat="1" applyFont="1" applyFill="1" applyBorder="1"/>
    <xf numFmtId="0" fontId="13" fillId="0" borderId="16" xfId="0" applyFont="1" applyBorder="1"/>
    <xf numFmtId="0" fontId="1" fillId="0" borderId="4" xfId="0" applyFont="1" applyBorder="1"/>
    <xf numFmtId="15" fontId="1" fillId="0" borderId="11" xfId="0" applyNumberFormat="1" applyFont="1" applyFill="1" applyBorder="1"/>
    <xf numFmtId="15" fontId="1" fillId="0" borderId="12" xfId="0" applyNumberFormat="1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3" fillId="0" borderId="12" xfId="0" applyFont="1" applyBorder="1"/>
    <xf numFmtId="0" fontId="1" fillId="0" borderId="23" xfId="0" applyFont="1" applyBorder="1"/>
    <xf numFmtId="15" fontId="1" fillId="0" borderId="0" xfId="0" applyNumberFormat="1" applyFont="1" applyFill="1" applyBorder="1"/>
    <xf numFmtId="0" fontId="1" fillId="0" borderId="7" xfId="0" applyFont="1" applyBorder="1"/>
    <xf numFmtId="0" fontId="1" fillId="0" borderId="9" xfId="0" applyFont="1" applyBorder="1"/>
    <xf numFmtId="0" fontId="1" fillId="0" borderId="24" xfId="0" applyFont="1" applyBorder="1"/>
    <xf numFmtId="0" fontId="14" fillId="0" borderId="12" xfId="0" applyFont="1" applyBorder="1"/>
    <xf numFmtId="0" fontId="4" fillId="0" borderId="0" xfId="0" applyFont="1" applyAlignment="1">
      <alignment horizontal="center"/>
    </xf>
    <xf numFmtId="164" fontId="14" fillId="0" borderId="0" xfId="0" applyNumberFormat="1" applyFont="1" applyFill="1"/>
    <xf numFmtId="0" fontId="15" fillId="0" borderId="0" xfId="0" applyFont="1"/>
    <xf numFmtId="0" fontId="16" fillId="3" borderId="12" xfId="0" applyFont="1" applyFill="1" applyBorder="1"/>
    <xf numFmtId="0" fontId="4" fillId="0" borderId="0" xfId="0" applyFont="1" applyAlignment="1">
      <alignment horizontal="center"/>
    </xf>
    <xf numFmtId="164" fontId="1" fillId="4" borderId="8" xfId="0" applyNumberFormat="1" applyFont="1" applyFill="1" applyBorder="1"/>
    <xf numFmtId="164" fontId="1" fillId="4" borderId="13" xfId="0" applyNumberFormat="1" applyFont="1" applyFill="1" applyBorder="1"/>
    <xf numFmtId="164" fontId="1" fillId="4" borderId="3" xfId="0" applyNumberFormat="1" applyFont="1" applyFill="1" applyBorder="1"/>
    <xf numFmtId="44" fontId="0" fillId="0" borderId="0" xfId="1" applyFont="1"/>
    <xf numFmtId="44" fontId="1" fillId="0" borderId="0" xfId="1" applyFont="1"/>
    <xf numFmtId="44" fontId="0" fillId="0" borderId="28" xfId="1" applyFont="1" applyBorder="1"/>
    <xf numFmtId="0" fontId="4" fillId="0" borderId="0" xfId="0" applyFont="1" applyAlignment="1">
      <alignment horizontal="center"/>
    </xf>
    <xf numFmtId="164" fontId="18" fillId="0" borderId="25" xfId="0" applyNumberFormat="1" applyFont="1" applyFill="1" applyBorder="1"/>
    <xf numFmtId="165" fontId="1" fillId="0" borderId="0" xfId="0" applyNumberFormat="1" applyFont="1" applyFill="1" applyBorder="1"/>
    <xf numFmtId="164" fontId="1" fillId="0" borderId="27" xfId="0" applyNumberFormat="1" applyFont="1" applyFill="1" applyBorder="1"/>
    <xf numFmtId="0" fontId="19" fillId="0" borderId="31" xfId="0" applyFont="1" applyBorder="1"/>
    <xf numFmtId="165" fontId="1" fillId="0" borderId="31" xfId="0" applyNumberFormat="1" applyFont="1" applyFill="1" applyBorder="1" applyAlignment="1">
      <alignment horizontal="center"/>
    </xf>
    <xf numFmtId="0" fontId="19" fillId="0" borderId="31" xfId="0" applyFont="1" applyFill="1" applyBorder="1"/>
    <xf numFmtId="164" fontId="1" fillId="0" borderId="31" xfId="0" applyNumberFormat="1" applyFont="1" applyBorder="1"/>
    <xf numFmtId="164" fontId="19" fillId="0" borderId="27" xfId="0" applyNumberFormat="1" applyFont="1" applyFill="1" applyBorder="1"/>
    <xf numFmtId="164" fontId="18" fillId="0" borderId="32" xfId="0" applyNumberFormat="1" applyFont="1" applyFill="1" applyBorder="1"/>
    <xf numFmtId="165" fontId="1" fillId="0" borderId="0" xfId="0" applyNumberFormat="1" applyFont="1" applyAlignment="1">
      <alignment horizontal="center"/>
    </xf>
    <xf numFmtId="1" fontId="20" fillId="0" borderId="0" xfId="1" applyNumberFormat="1" applyFont="1" applyAlignment="1">
      <alignment horizontal="center"/>
    </xf>
    <xf numFmtId="165" fontId="1" fillId="0" borderId="0" xfId="0" applyNumberFormat="1" applyFont="1"/>
    <xf numFmtId="16" fontId="0" fillId="0" borderId="0" xfId="0" applyNumberFormat="1"/>
    <xf numFmtId="164" fontId="1" fillId="0" borderId="0" xfId="0" applyNumberFormat="1" applyFont="1" applyFill="1"/>
    <xf numFmtId="164" fontId="10" fillId="0" borderId="0" xfId="0" applyNumberFormat="1" applyFont="1" applyFill="1"/>
    <xf numFmtId="164" fontId="18" fillId="0" borderId="0" xfId="0" applyNumberFormat="1" applyFont="1" applyFill="1" applyBorder="1"/>
    <xf numFmtId="1" fontId="20" fillId="0" borderId="0" xfId="1" applyNumberFormat="1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44" fontId="1" fillId="0" borderId="0" xfId="1" applyFont="1" applyBorder="1"/>
    <xf numFmtId="44" fontId="1" fillId="0" borderId="0" xfId="1" applyFont="1" applyFill="1" applyBorder="1"/>
    <xf numFmtId="44" fontId="6" fillId="0" borderId="0" xfId="1" applyFont="1" applyBorder="1" applyAlignment="1">
      <alignment horizontal="center"/>
    </xf>
    <xf numFmtId="44" fontId="1" fillId="4" borderId="0" xfId="1" applyFont="1" applyFill="1" applyBorder="1"/>
    <xf numFmtId="164" fontId="13" fillId="0" borderId="0" xfId="0" applyNumberFormat="1" applyFont="1" applyFill="1"/>
    <xf numFmtId="164" fontId="6" fillId="0" borderId="2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165" fontId="1" fillId="0" borderId="35" xfId="1" applyNumberFormat="1" applyFont="1" applyBorder="1" applyAlignment="1">
      <alignment horizontal="center"/>
    </xf>
    <xf numFmtId="165" fontId="0" fillId="0" borderId="0" xfId="0" applyNumberFormat="1"/>
    <xf numFmtId="0" fontId="22" fillId="0" borderId="0" xfId="0" applyFont="1"/>
    <xf numFmtId="0" fontId="22" fillId="0" borderId="0" xfId="0" applyFont="1" applyAlignment="1">
      <alignment horizontal="center"/>
    </xf>
    <xf numFmtId="44" fontId="22" fillId="0" borderId="0" xfId="1" applyFont="1"/>
    <xf numFmtId="165" fontId="22" fillId="0" borderId="0" xfId="0" applyNumberFormat="1" applyFont="1"/>
    <xf numFmtId="0" fontId="21" fillId="0" borderId="0" xfId="0" applyFont="1"/>
    <xf numFmtId="1" fontId="21" fillId="0" borderId="31" xfId="1" applyNumberFormat="1" applyFont="1" applyFill="1" applyBorder="1" applyAlignment="1">
      <alignment horizontal="center"/>
    </xf>
    <xf numFmtId="44" fontId="21" fillId="0" borderId="31" xfId="1" applyFont="1" applyFill="1" applyBorder="1" applyAlignment="1">
      <alignment horizontal="center"/>
    </xf>
    <xf numFmtId="0" fontId="22" fillId="0" borderId="31" xfId="0" applyFont="1" applyBorder="1" applyAlignment="1">
      <alignment horizontal="center"/>
    </xf>
    <xf numFmtId="44" fontId="22" fillId="0" borderId="31" xfId="1" applyFont="1" applyBorder="1"/>
    <xf numFmtId="165" fontId="22" fillId="0" borderId="31" xfId="0" applyNumberFormat="1" applyFont="1" applyBorder="1"/>
    <xf numFmtId="1" fontId="1" fillId="0" borderId="31" xfId="1" applyNumberFormat="1" applyFont="1" applyFill="1" applyBorder="1" applyAlignment="1">
      <alignment horizontal="center"/>
    </xf>
    <xf numFmtId="44" fontId="1" fillId="0" borderId="31" xfId="1" applyFont="1" applyFill="1" applyBorder="1" applyAlignment="1">
      <alignment horizontal="center"/>
    </xf>
    <xf numFmtId="44" fontId="1" fillId="0" borderId="31" xfId="1" applyFont="1" applyBorder="1" applyAlignment="1">
      <alignment horizontal="center"/>
    </xf>
    <xf numFmtId="44" fontId="1" fillId="0" borderId="33" xfId="1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44" fontId="22" fillId="0" borderId="34" xfId="1" applyFont="1" applyBorder="1"/>
    <xf numFmtId="1" fontId="1" fillId="0" borderId="31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44" fontId="0" fillId="0" borderId="31" xfId="1" applyFont="1" applyBorder="1"/>
    <xf numFmtId="0" fontId="1" fillId="0" borderId="31" xfId="0" applyFont="1" applyBorder="1" applyAlignment="1">
      <alignment horizontal="center"/>
    </xf>
    <xf numFmtId="165" fontId="0" fillId="0" borderId="31" xfId="0" applyNumberFormat="1" applyBorder="1"/>
    <xf numFmtId="0" fontId="0" fillId="0" borderId="31" xfId="0" applyBorder="1"/>
    <xf numFmtId="44" fontId="21" fillId="0" borderId="24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44" fontId="0" fillId="0" borderId="24" xfId="1" applyFont="1" applyBorder="1"/>
    <xf numFmtId="44" fontId="22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4" fillId="0" borderId="25" xfId="0" applyFont="1" applyFill="1" applyBorder="1" applyAlignment="1">
      <alignment horizontal="center"/>
    </xf>
    <xf numFmtId="164" fontId="1" fillId="0" borderId="0" xfId="0" applyNumberFormat="1" applyFont="1" applyFill="1" applyBorder="1"/>
    <xf numFmtId="165" fontId="13" fillId="0" borderId="0" xfId="0" applyNumberFormat="1" applyFont="1" applyFill="1" applyBorder="1"/>
    <xf numFmtId="164" fontId="1" fillId="0" borderId="25" xfId="0" applyNumberFormat="1" applyFont="1" applyFill="1" applyBorder="1"/>
    <xf numFmtId="164" fontId="19" fillId="4" borderId="27" xfId="0" applyNumberFormat="1" applyFont="1" applyFill="1" applyBorder="1"/>
    <xf numFmtId="164" fontId="18" fillId="0" borderId="31" xfId="0" applyNumberFormat="1" applyFont="1" applyFill="1" applyBorder="1"/>
    <xf numFmtId="166" fontId="1" fillId="0" borderId="0" xfId="0" applyNumberFormat="1" applyFont="1" applyFill="1" applyBorder="1"/>
    <xf numFmtId="164" fontId="18" fillId="4" borderId="0" xfId="0" applyNumberFormat="1" applyFont="1" applyFill="1" applyBorder="1"/>
    <xf numFmtId="166" fontId="1" fillId="3" borderId="0" xfId="0" applyNumberFormat="1" applyFont="1" applyFill="1" applyBorder="1"/>
    <xf numFmtId="164" fontId="18" fillId="3" borderId="0" xfId="0" applyNumberFormat="1" applyFont="1" applyFill="1" applyBorder="1"/>
    <xf numFmtId="164" fontId="21" fillId="0" borderId="0" xfId="0" applyNumberFormat="1" applyFont="1"/>
    <xf numFmtId="164" fontId="18" fillId="0" borderId="36" xfId="0" applyNumberFormat="1" applyFont="1" applyFill="1" applyBorder="1"/>
    <xf numFmtId="164" fontId="19" fillId="0" borderId="37" xfId="0" applyNumberFormat="1" applyFont="1" applyFill="1" applyBorder="1"/>
    <xf numFmtId="1" fontId="20" fillId="0" borderId="31" xfId="1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44" fontId="0" fillId="0" borderId="0" xfId="1" applyFont="1" applyBorder="1"/>
    <xf numFmtId="164" fontId="19" fillId="0" borderId="0" xfId="0" applyNumberFormat="1" applyFont="1" applyFill="1" applyBorder="1"/>
    <xf numFmtId="164" fontId="0" fillId="0" borderId="0" xfId="0" applyNumberFormat="1" applyBorder="1"/>
    <xf numFmtId="44" fontId="1" fillId="0" borderId="9" xfId="1" applyFont="1" applyBorder="1"/>
    <xf numFmtId="44" fontId="0" fillId="2" borderId="24" xfId="1" applyFont="1" applyFill="1" applyBorder="1"/>
    <xf numFmtId="0" fontId="0" fillId="0" borderId="24" xfId="0" applyFill="1" applyBorder="1"/>
    <xf numFmtId="44" fontId="0" fillId="0" borderId="24" xfId="1" applyFont="1" applyFill="1" applyBorder="1"/>
    <xf numFmtId="164" fontId="21" fillId="0" borderId="0" xfId="0" applyNumberFormat="1" applyFont="1" applyFill="1"/>
    <xf numFmtId="0" fontId="0" fillId="0" borderId="0" xfId="0" applyFill="1" applyBorder="1"/>
    <xf numFmtId="165" fontId="3" fillId="0" borderId="0" xfId="0" applyNumberFormat="1" applyFont="1" applyFill="1" applyBorder="1"/>
    <xf numFmtId="164" fontId="3" fillId="0" borderId="0" xfId="0" applyNumberFormat="1" applyFont="1" applyFill="1" applyBorder="1"/>
    <xf numFmtId="166" fontId="14" fillId="0" borderId="0" xfId="0" applyNumberFormat="1" applyFont="1" applyFill="1" applyBorder="1"/>
    <xf numFmtId="165" fontId="16" fillId="0" borderId="0" xfId="0" applyNumberFormat="1" applyFont="1" applyFill="1" applyBorder="1"/>
    <xf numFmtId="0" fontId="10" fillId="0" borderId="0" xfId="0" applyFont="1" applyBorder="1"/>
    <xf numFmtId="44" fontId="1" fillId="0" borderId="24" xfId="1" applyFont="1" applyBorder="1"/>
    <xf numFmtId="44" fontId="6" fillId="0" borderId="0" xfId="1" applyFont="1" applyFill="1" applyBorder="1"/>
    <xf numFmtId="44" fontId="1" fillId="0" borderId="6" xfId="1" applyFont="1" applyBorder="1"/>
    <xf numFmtId="44" fontId="1" fillId="0" borderId="8" xfId="1" applyFont="1" applyBorder="1"/>
    <xf numFmtId="44" fontId="1" fillId="0" borderId="8" xfId="1" applyFont="1" applyFill="1" applyBorder="1"/>
    <xf numFmtId="44" fontId="1" fillId="0" borderId="10" xfId="1" applyFont="1" applyBorder="1"/>
    <xf numFmtId="44" fontId="21" fillId="0" borderId="24" xfId="1" applyFont="1" applyBorder="1"/>
    <xf numFmtId="44" fontId="21" fillId="2" borderId="38" xfId="1" applyFont="1" applyFill="1" applyBorder="1"/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4" fontId="21" fillId="0" borderId="0" xfId="1" applyFont="1" applyBorder="1"/>
    <xf numFmtId="44" fontId="21" fillId="0" borderId="0" xfId="1" applyFont="1" applyFill="1" applyBorder="1"/>
    <xf numFmtId="0" fontId="11" fillId="0" borderId="0" xfId="0" applyFont="1" applyFill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2" borderId="16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21" fillId="0" borderId="24" xfId="0" applyFont="1" applyBorder="1" applyAlignment="1">
      <alignment horizontal="right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24" fillId="0" borderId="39" xfId="0" applyFont="1" applyFill="1" applyBorder="1" applyAlignment="1">
      <alignment horizontal="center"/>
    </xf>
    <xf numFmtId="164" fontId="18" fillId="0" borderId="39" xfId="0" applyNumberFormat="1" applyFont="1" applyFill="1" applyBorder="1"/>
    <xf numFmtId="164" fontId="1" fillId="0" borderId="40" xfId="0" applyNumberFormat="1" applyFont="1" applyFill="1" applyBorder="1"/>
    <xf numFmtId="0" fontId="1" fillId="0" borderId="41" xfId="0" applyFont="1" applyBorder="1" applyAlignment="1">
      <alignment horizontal="center" wrapText="1"/>
    </xf>
    <xf numFmtId="0" fontId="1" fillId="0" borderId="42" xfId="0" applyFont="1" applyBorder="1" applyAlignment="1">
      <alignment horizontal="center" wrapText="1"/>
    </xf>
    <xf numFmtId="0" fontId="1" fillId="0" borderId="43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FF00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314950" y="6391275"/>
          <a:ext cx="3629025" cy="113347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124450" y="7477125"/>
          <a:ext cx="342900" cy="22860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247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1057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workbookViewId="0">
      <pane ySplit="3" topLeftCell="A25" activePane="bottomLeft" state="frozen"/>
      <selection pane="bottomLeft" activeCell="K6" sqref="K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170" t="s">
        <v>17</v>
      </c>
      <c r="D1" s="170"/>
      <c r="E1" s="170"/>
      <c r="F1" s="170"/>
      <c r="G1" s="170"/>
      <c r="H1" s="170"/>
      <c r="I1" s="170"/>
      <c r="J1" s="170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213588.2</v>
      </c>
      <c r="D3" s="2"/>
      <c r="E3" s="179" t="s">
        <v>13</v>
      </c>
      <c r="F3" s="180"/>
      <c r="I3" s="181" t="s">
        <v>4</v>
      </c>
      <c r="J3" s="182"/>
      <c r="K3" s="183"/>
    </row>
    <row r="4" spans="1:11" ht="15.75" thickTop="1" x14ac:dyDescent="0.25">
      <c r="B4" s="43">
        <v>41913</v>
      </c>
      <c r="C4" s="38">
        <v>17121</v>
      </c>
      <c r="D4" s="22" t="s">
        <v>18</v>
      </c>
      <c r="E4" s="53">
        <v>41913</v>
      </c>
      <c r="F4" s="28">
        <f>54005.6+41217</f>
        <v>95222.6</v>
      </c>
      <c r="G4" s="23"/>
      <c r="H4" s="46">
        <v>41913</v>
      </c>
      <c r="I4" s="29">
        <v>180</v>
      </c>
      <c r="J4" s="48"/>
      <c r="K4" s="49"/>
    </row>
    <row r="5" spans="1:11" x14ac:dyDescent="0.25">
      <c r="B5" s="43">
        <v>41914</v>
      </c>
      <c r="C5" s="38">
        <v>85082.8</v>
      </c>
      <c r="D5" s="24" t="s">
        <v>18</v>
      </c>
      <c r="E5" s="53">
        <v>41914</v>
      </c>
      <c r="F5" s="28">
        <f>65987.5+44437+31050+8717</f>
        <v>150191.5</v>
      </c>
      <c r="G5" s="20"/>
      <c r="H5" s="47">
        <v>41914</v>
      </c>
      <c r="I5" s="29">
        <v>138</v>
      </c>
      <c r="J5" s="50" t="s">
        <v>5</v>
      </c>
      <c r="K5" s="34">
        <v>1025</v>
      </c>
    </row>
    <row r="6" spans="1:11" x14ac:dyDescent="0.25">
      <c r="B6" s="43">
        <v>41915</v>
      </c>
      <c r="C6" s="38">
        <v>54352.6</v>
      </c>
      <c r="D6" s="25"/>
      <c r="E6" s="53">
        <v>41915</v>
      </c>
      <c r="F6" s="28">
        <f>101948+71792.5+15679.2</f>
        <v>189419.7</v>
      </c>
      <c r="G6" s="23"/>
      <c r="H6" s="47">
        <v>41915</v>
      </c>
      <c r="I6" s="29">
        <v>100</v>
      </c>
      <c r="J6" s="50" t="s">
        <v>3</v>
      </c>
      <c r="K6" s="34">
        <v>10000</v>
      </c>
    </row>
    <row r="7" spans="1:11" x14ac:dyDescent="0.25">
      <c r="B7" s="43">
        <v>41916</v>
      </c>
      <c r="C7" s="38">
        <v>70232.600000000006</v>
      </c>
      <c r="D7" s="22"/>
      <c r="E7" s="53">
        <v>41916</v>
      </c>
      <c r="F7" s="28">
        <f>91038.5+32778</f>
        <v>123816.5</v>
      </c>
      <c r="G7" s="23"/>
      <c r="H7" s="47">
        <v>41916</v>
      </c>
      <c r="I7" s="29">
        <v>100</v>
      </c>
      <c r="J7" s="50" t="s">
        <v>6</v>
      </c>
      <c r="K7" s="34">
        <v>28750</v>
      </c>
    </row>
    <row r="8" spans="1:11" x14ac:dyDescent="0.25">
      <c r="B8" s="43">
        <v>41917</v>
      </c>
      <c r="C8" s="38">
        <v>14616</v>
      </c>
      <c r="D8" s="22" t="s">
        <v>19</v>
      </c>
      <c r="E8" s="53">
        <v>41917</v>
      </c>
      <c r="F8" s="28">
        <f>90879+115550+41130+5022+4213+1989+4298</f>
        <v>263081</v>
      </c>
      <c r="G8" s="23"/>
      <c r="H8" s="47">
        <v>41917</v>
      </c>
      <c r="I8" s="29">
        <v>700</v>
      </c>
      <c r="J8" s="50" t="s">
        <v>44</v>
      </c>
      <c r="K8" s="28">
        <v>7900.23</v>
      </c>
    </row>
    <row r="9" spans="1:11" x14ac:dyDescent="0.25">
      <c r="B9" s="43">
        <v>41918</v>
      </c>
      <c r="C9" s="38">
        <v>40707</v>
      </c>
      <c r="D9" s="25" t="s">
        <v>18</v>
      </c>
      <c r="E9" s="53">
        <v>41918</v>
      </c>
      <c r="F9" s="28">
        <f>51398.5+100696.5</f>
        <v>152095</v>
      </c>
      <c r="G9" s="23"/>
      <c r="H9" s="47">
        <v>41918</v>
      </c>
      <c r="I9" s="29">
        <v>305</v>
      </c>
      <c r="J9" s="50" t="s">
        <v>15</v>
      </c>
      <c r="K9" s="28">
        <v>0</v>
      </c>
    </row>
    <row r="10" spans="1:11" x14ac:dyDescent="0.25">
      <c r="A10" s="21"/>
      <c r="B10" s="43">
        <v>41919</v>
      </c>
      <c r="C10" s="38">
        <v>28933.5</v>
      </c>
      <c r="D10" s="25" t="s">
        <v>18</v>
      </c>
      <c r="E10" s="53">
        <v>41919</v>
      </c>
      <c r="F10" s="28">
        <f>109879.5+109334</f>
        <v>219213.5</v>
      </c>
      <c r="G10" s="23"/>
      <c r="H10" s="47">
        <v>41919</v>
      </c>
      <c r="I10" s="29">
        <v>120</v>
      </c>
      <c r="J10" s="50" t="s">
        <v>45</v>
      </c>
      <c r="K10" s="28">
        <v>6953.91</v>
      </c>
    </row>
    <row r="11" spans="1:11" x14ac:dyDescent="0.25">
      <c r="B11" s="43">
        <v>41920</v>
      </c>
      <c r="C11" s="38">
        <v>50489.599999999999</v>
      </c>
      <c r="D11" s="25" t="s">
        <v>20</v>
      </c>
      <c r="E11" s="53">
        <v>41920</v>
      </c>
      <c r="F11" s="28">
        <f>62761.5+44721+1988+8340+25970</f>
        <v>143780.5</v>
      </c>
      <c r="G11" s="23"/>
      <c r="H11" s="47">
        <v>41920</v>
      </c>
      <c r="I11" s="29">
        <v>160</v>
      </c>
      <c r="J11" s="50" t="s">
        <v>15</v>
      </c>
      <c r="K11" s="28">
        <v>0</v>
      </c>
    </row>
    <row r="12" spans="1:11" x14ac:dyDescent="0.25">
      <c r="A12" s="13"/>
      <c r="B12" s="43">
        <v>41921</v>
      </c>
      <c r="C12" s="38">
        <v>84359</v>
      </c>
      <c r="D12" s="25" t="s">
        <v>20</v>
      </c>
      <c r="E12" s="53">
        <v>41921</v>
      </c>
      <c r="F12" s="28">
        <f>90122+11501</f>
        <v>101623</v>
      </c>
      <c r="G12" s="23"/>
      <c r="H12" s="47">
        <v>41921</v>
      </c>
      <c r="I12" s="29">
        <v>1286</v>
      </c>
      <c r="J12" s="50" t="s">
        <v>46</v>
      </c>
      <c r="K12" s="28">
        <v>9044.3799999999992</v>
      </c>
    </row>
    <row r="13" spans="1:11" x14ac:dyDescent="0.25">
      <c r="A13" s="13"/>
      <c r="B13" s="43">
        <v>41922</v>
      </c>
      <c r="C13" s="38">
        <v>27537</v>
      </c>
      <c r="D13" s="25" t="s">
        <v>21</v>
      </c>
      <c r="E13" s="53">
        <v>41922</v>
      </c>
      <c r="F13" s="28">
        <f>83520.5+30722.5+29304</f>
        <v>143547</v>
      </c>
      <c r="G13" s="23"/>
      <c r="H13" s="47">
        <v>41922</v>
      </c>
      <c r="I13" s="29">
        <v>100</v>
      </c>
      <c r="J13" s="50" t="s">
        <v>15</v>
      </c>
      <c r="K13" s="28">
        <v>0</v>
      </c>
    </row>
    <row r="14" spans="1:11" x14ac:dyDescent="0.25">
      <c r="B14" s="43">
        <v>41923</v>
      </c>
      <c r="C14" s="38">
        <v>139611.9</v>
      </c>
      <c r="D14" s="24" t="s">
        <v>18</v>
      </c>
      <c r="E14" s="53">
        <v>41923</v>
      </c>
      <c r="F14" s="28">
        <f>76878+28053+96775</f>
        <v>201706</v>
      </c>
      <c r="G14" s="23"/>
      <c r="H14" s="47">
        <v>41923</v>
      </c>
      <c r="I14" s="29">
        <v>1050</v>
      </c>
      <c r="J14" s="50" t="s">
        <v>47</v>
      </c>
      <c r="K14" s="28">
        <v>9343.85</v>
      </c>
    </row>
    <row r="15" spans="1:11" x14ac:dyDescent="0.25">
      <c r="A15" s="13"/>
      <c r="B15" s="43">
        <v>41924</v>
      </c>
      <c r="C15" s="38">
        <v>0</v>
      </c>
      <c r="D15" s="24"/>
      <c r="E15" s="53">
        <v>41924</v>
      </c>
      <c r="F15" s="28">
        <f>82864+85765.5</f>
        <v>168629.5</v>
      </c>
      <c r="G15" s="23"/>
      <c r="H15" s="47">
        <v>41924</v>
      </c>
      <c r="I15" s="29">
        <v>1800</v>
      </c>
      <c r="J15" s="50" t="s">
        <v>15</v>
      </c>
      <c r="K15" s="28">
        <v>0</v>
      </c>
    </row>
    <row r="16" spans="1:11" x14ac:dyDescent="0.25">
      <c r="A16" s="13"/>
      <c r="B16" s="43">
        <v>41925</v>
      </c>
      <c r="C16" s="38">
        <v>21285.8</v>
      </c>
      <c r="D16" s="25" t="s">
        <v>18</v>
      </c>
      <c r="E16" s="53">
        <v>41925</v>
      </c>
      <c r="F16" s="28">
        <v>214836.5</v>
      </c>
      <c r="G16" s="23"/>
      <c r="H16" s="47">
        <v>41925</v>
      </c>
      <c r="I16" s="29">
        <v>100</v>
      </c>
      <c r="J16" s="50" t="s">
        <v>48</v>
      </c>
      <c r="K16" s="28">
        <v>9910.25</v>
      </c>
    </row>
    <row r="17" spans="1:11" x14ac:dyDescent="0.25">
      <c r="A17" s="13"/>
      <c r="B17" s="43">
        <v>41926</v>
      </c>
      <c r="C17" s="38">
        <v>49578.7</v>
      </c>
      <c r="D17" s="25" t="s">
        <v>18</v>
      </c>
      <c r="E17" s="53">
        <v>41926</v>
      </c>
      <c r="F17" s="28">
        <v>105780.3</v>
      </c>
      <c r="G17" s="23"/>
      <c r="H17" s="47">
        <v>41926</v>
      </c>
      <c r="I17" s="29">
        <v>240</v>
      </c>
      <c r="J17" s="50" t="s">
        <v>15</v>
      </c>
      <c r="K17" s="28">
        <v>0</v>
      </c>
    </row>
    <row r="18" spans="1:11" x14ac:dyDescent="0.25">
      <c r="B18" s="43">
        <v>41927</v>
      </c>
      <c r="C18" s="38">
        <v>44565.8</v>
      </c>
      <c r="D18" s="22"/>
      <c r="E18" s="53">
        <v>41927</v>
      </c>
      <c r="F18" s="28">
        <v>127933.5</v>
      </c>
      <c r="G18" s="23"/>
      <c r="H18" s="47">
        <v>41927</v>
      </c>
      <c r="I18" s="29">
        <v>206</v>
      </c>
      <c r="J18" s="51" t="s">
        <v>16</v>
      </c>
      <c r="K18" s="34">
        <v>0</v>
      </c>
    </row>
    <row r="19" spans="1:11" x14ac:dyDescent="0.25">
      <c r="A19" s="13"/>
      <c r="B19" s="43">
        <v>41928</v>
      </c>
      <c r="C19" s="38">
        <v>62311.8</v>
      </c>
      <c r="D19" s="25"/>
      <c r="E19" s="53">
        <v>41928</v>
      </c>
      <c r="F19" s="28">
        <v>122933</v>
      </c>
      <c r="G19" s="23"/>
      <c r="H19" s="47">
        <v>41928</v>
      </c>
      <c r="I19" s="29">
        <v>200</v>
      </c>
      <c r="J19" s="57" t="s">
        <v>26</v>
      </c>
      <c r="K19" s="34">
        <v>0</v>
      </c>
    </row>
    <row r="20" spans="1:11" x14ac:dyDescent="0.25">
      <c r="B20" s="43">
        <v>41929</v>
      </c>
      <c r="C20" s="38">
        <v>44140.9</v>
      </c>
      <c r="D20" s="22"/>
      <c r="E20" s="53">
        <v>41929</v>
      </c>
      <c r="F20" s="28">
        <v>152580.5</v>
      </c>
      <c r="G20" s="23"/>
      <c r="H20" s="47">
        <v>41929</v>
      </c>
      <c r="I20" s="29">
        <v>180</v>
      </c>
      <c r="J20" s="57" t="s">
        <v>26</v>
      </c>
      <c r="K20" s="34">
        <v>0</v>
      </c>
    </row>
    <row r="21" spans="1:11" x14ac:dyDescent="0.25">
      <c r="B21" s="43">
        <v>41930</v>
      </c>
      <c r="C21" s="38">
        <v>23022.1</v>
      </c>
      <c r="D21" s="24" t="s">
        <v>22</v>
      </c>
      <c r="E21" s="53">
        <v>41930</v>
      </c>
      <c r="F21" s="28">
        <v>145831</v>
      </c>
      <c r="G21" s="23"/>
      <c r="H21" s="47">
        <v>41930</v>
      </c>
      <c r="I21" s="29">
        <v>180</v>
      </c>
      <c r="J21" s="50" t="s">
        <v>29</v>
      </c>
      <c r="K21" s="34">
        <v>6148</v>
      </c>
    </row>
    <row r="22" spans="1:11" x14ac:dyDescent="0.25">
      <c r="B22" s="43">
        <v>41931</v>
      </c>
      <c r="C22" s="38">
        <v>14269.5</v>
      </c>
      <c r="D22" s="22" t="s">
        <v>19</v>
      </c>
      <c r="E22" s="53">
        <v>41931</v>
      </c>
      <c r="F22" s="28">
        <v>116169.5</v>
      </c>
      <c r="G22" s="20"/>
      <c r="H22" s="47">
        <v>41931</v>
      </c>
      <c r="I22" s="29">
        <v>200</v>
      </c>
      <c r="J22" s="50"/>
      <c r="K22" s="34"/>
    </row>
    <row r="23" spans="1:11" x14ac:dyDescent="0.25">
      <c r="A23" s="13"/>
      <c r="B23" s="43">
        <v>41932</v>
      </c>
      <c r="C23" s="38">
        <v>88896</v>
      </c>
      <c r="D23" s="31"/>
      <c r="E23" s="53">
        <v>41932</v>
      </c>
      <c r="F23" s="28">
        <v>122977.5</v>
      </c>
      <c r="G23" s="23"/>
      <c r="H23" s="47">
        <v>41932</v>
      </c>
      <c r="I23" s="29">
        <v>315</v>
      </c>
      <c r="J23" s="50"/>
      <c r="K23" s="34"/>
    </row>
    <row r="24" spans="1:11" x14ac:dyDescent="0.25">
      <c r="A24" s="13"/>
      <c r="B24" s="43">
        <v>41933</v>
      </c>
      <c r="C24" s="38">
        <v>85291.1</v>
      </c>
      <c r="D24" s="25"/>
      <c r="E24" s="53">
        <v>41933</v>
      </c>
      <c r="F24" s="28">
        <v>111697</v>
      </c>
      <c r="G24" s="23"/>
      <c r="H24" s="47">
        <v>41933</v>
      </c>
      <c r="I24" s="29">
        <v>180</v>
      </c>
      <c r="J24" s="50"/>
      <c r="K24" s="34"/>
    </row>
    <row r="25" spans="1:11" x14ac:dyDescent="0.25">
      <c r="B25" s="43">
        <v>41934</v>
      </c>
      <c r="C25" s="38">
        <v>33170.400000000001</v>
      </c>
      <c r="D25" s="31"/>
      <c r="E25" s="53">
        <v>41934</v>
      </c>
      <c r="F25" s="28">
        <v>168657.5</v>
      </c>
      <c r="G25" s="23"/>
      <c r="H25" s="47">
        <v>41934</v>
      </c>
      <c r="I25" s="29">
        <v>126</v>
      </c>
      <c r="J25" s="50"/>
      <c r="K25" s="34"/>
    </row>
    <row r="26" spans="1:11" x14ac:dyDescent="0.25">
      <c r="B26" s="43">
        <v>41935</v>
      </c>
      <c r="C26" s="38">
        <v>41082.6</v>
      </c>
      <c r="D26" s="25" t="s">
        <v>18</v>
      </c>
      <c r="E26" s="53">
        <v>41935</v>
      </c>
      <c r="F26" s="28">
        <v>121217</v>
      </c>
      <c r="G26" s="23"/>
      <c r="H26" s="47">
        <v>41935</v>
      </c>
      <c r="I26" s="29">
        <v>800</v>
      </c>
      <c r="J26" s="50"/>
      <c r="K26" s="34"/>
    </row>
    <row r="27" spans="1:11" x14ac:dyDescent="0.25">
      <c r="B27" s="43">
        <v>41936</v>
      </c>
      <c r="C27" s="38">
        <v>21985.4</v>
      </c>
      <c r="D27" s="25" t="s">
        <v>18</v>
      </c>
      <c r="E27" s="53">
        <v>41936</v>
      </c>
      <c r="F27" s="28">
        <v>146061.5</v>
      </c>
      <c r="G27" s="23"/>
      <c r="H27" s="47">
        <v>41936</v>
      </c>
      <c r="I27" s="29">
        <v>100</v>
      </c>
      <c r="J27" s="50"/>
      <c r="K27" s="34"/>
    </row>
    <row r="28" spans="1:11" x14ac:dyDescent="0.25">
      <c r="B28" s="43">
        <v>41937</v>
      </c>
      <c r="C28" s="38">
        <v>52152.5</v>
      </c>
      <c r="D28" s="31"/>
      <c r="E28" s="53">
        <v>41937</v>
      </c>
      <c r="F28" s="28">
        <v>136235.5</v>
      </c>
      <c r="G28" s="23"/>
      <c r="H28" s="47">
        <v>41937</v>
      </c>
      <c r="I28" s="29">
        <v>200</v>
      </c>
      <c r="J28" s="50"/>
      <c r="K28" s="34"/>
    </row>
    <row r="29" spans="1:11" x14ac:dyDescent="0.25">
      <c r="B29" s="43">
        <v>41938</v>
      </c>
      <c r="C29" s="38">
        <v>0</v>
      </c>
      <c r="D29" s="25"/>
      <c r="E29" s="53">
        <v>41938</v>
      </c>
      <c r="F29" s="28">
        <v>82755</v>
      </c>
      <c r="G29" s="23"/>
      <c r="H29" s="47">
        <v>41938</v>
      </c>
      <c r="I29" s="29">
        <v>280</v>
      </c>
      <c r="J29" s="50"/>
      <c r="K29" s="34"/>
    </row>
    <row r="30" spans="1:11" x14ac:dyDescent="0.25">
      <c r="B30" s="43">
        <v>41939</v>
      </c>
      <c r="C30" s="38">
        <v>55271.1</v>
      </c>
      <c r="D30" s="24" t="s">
        <v>23</v>
      </c>
      <c r="E30" s="53">
        <v>41939</v>
      </c>
      <c r="F30" s="28">
        <v>87772</v>
      </c>
      <c r="G30" s="23"/>
      <c r="H30" s="47">
        <v>41939</v>
      </c>
      <c r="I30" s="29">
        <v>100</v>
      </c>
      <c r="J30" s="50"/>
      <c r="K30" s="34"/>
    </row>
    <row r="31" spans="1:11" x14ac:dyDescent="0.25">
      <c r="B31" s="43">
        <v>41940</v>
      </c>
      <c r="C31" s="38">
        <v>62929</v>
      </c>
      <c r="D31" s="25" t="s">
        <v>24</v>
      </c>
      <c r="E31" s="53">
        <v>41940</v>
      </c>
      <c r="F31" s="28">
        <v>208039.5</v>
      </c>
      <c r="G31" s="23"/>
      <c r="H31" s="47">
        <v>41940</v>
      </c>
      <c r="I31" s="29">
        <v>200</v>
      </c>
      <c r="J31" s="50"/>
      <c r="K31" s="34"/>
    </row>
    <row r="32" spans="1:11" x14ac:dyDescent="0.25">
      <c r="B32" s="43">
        <v>41941</v>
      </c>
      <c r="C32" s="38">
        <v>41631.599999999999</v>
      </c>
      <c r="D32" s="25" t="s">
        <v>25</v>
      </c>
      <c r="E32" s="53">
        <v>41941</v>
      </c>
      <c r="F32" s="28">
        <v>105694.5</v>
      </c>
      <c r="G32" s="23"/>
      <c r="H32" s="47">
        <v>41941</v>
      </c>
      <c r="I32" s="29">
        <v>100</v>
      </c>
      <c r="J32" s="50"/>
      <c r="K32" s="34"/>
    </row>
    <row r="33" spans="1:11" x14ac:dyDescent="0.25">
      <c r="B33" s="43">
        <v>41942</v>
      </c>
      <c r="C33" s="38">
        <v>56803.9</v>
      </c>
      <c r="D33" s="31" t="s">
        <v>27</v>
      </c>
      <c r="E33" s="53">
        <v>41942</v>
      </c>
      <c r="F33" s="28">
        <v>105635</v>
      </c>
      <c r="G33" s="23"/>
      <c r="H33" s="47">
        <v>41942</v>
      </c>
      <c r="I33" s="29">
        <v>230</v>
      </c>
      <c r="J33" s="50"/>
      <c r="K33" s="34"/>
    </row>
    <row r="34" spans="1:11" ht="15.75" thickBot="1" x14ac:dyDescent="0.3">
      <c r="A34" s="13"/>
      <c r="B34" s="43">
        <v>41943</v>
      </c>
      <c r="C34" s="38">
        <v>59932.5</v>
      </c>
      <c r="D34" s="24" t="s">
        <v>28</v>
      </c>
      <c r="E34" s="53">
        <v>41943</v>
      </c>
      <c r="F34" s="28">
        <v>186167</v>
      </c>
      <c r="G34" s="23"/>
      <c r="H34" s="47">
        <v>41943</v>
      </c>
      <c r="I34" s="29">
        <v>170</v>
      </c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14</v>
      </c>
      <c r="B36" s="45"/>
      <c r="C36" s="30">
        <v>3293142.12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4978094.0200000005</v>
      </c>
      <c r="D37" s="1"/>
      <c r="E37" s="32" t="s">
        <v>1</v>
      </c>
      <c r="F37" s="7">
        <f>SUM(F4:F36)</f>
        <v>4521299.0999999996</v>
      </c>
      <c r="H37" s="4" t="s">
        <v>1</v>
      </c>
      <c r="I37" s="3">
        <f>SUM(I4:I36)</f>
        <v>10146</v>
      </c>
      <c r="J37" s="3"/>
      <c r="K37" s="3">
        <f t="shared" ref="K37" si="0">SUM(K4:K36)</f>
        <v>89075.62</v>
      </c>
    </row>
    <row r="38" spans="1:11" x14ac:dyDescent="0.25">
      <c r="I38" s="3"/>
      <c r="K38" s="3"/>
    </row>
    <row r="39" spans="1:11" ht="15.75" customHeight="1" x14ac:dyDescent="0.25">
      <c r="A39" s="4"/>
      <c r="D39" s="8"/>
      <c r="E39" s="36"/>
      <c r="F39" s="36"/>
      <c r="H39" s="173" t="s">
        <v>7</v>
      </c>
      <c r="I39" s="174"/>
      <c r="J39" s="171">
        <f>I37+K37</f>
        <v>99221.62</v>
      </c>
      <c r="K39" s="172"/>
    </row>
    <row r="40" spans="1:11" ht="15" customHeight="1" x14ac:dyDescent="0.25">
      <c r="D40" s="178" t="s">
        <v>8</v>
      </c>
      <c r="E40" s="178"/>
      <c r="F40" s="17">
        <f>F37-J39</f>
        <v>4422077.4799999995</v>
      </c>
      <c r="I40" s="14"/>
    </row>
    <row r="41" spans="1:11" ht="15.75" thickBot="1" x14ac:dyDescent="0.3">
      <c r="D41" s="16"/>
      <c r="E41" s="56" t="s">
        <v>0</v>
      </c>
      <c r="F41" s="15">
        <f>-C37</f>
        <v>-4978094.0200000005</v>
      </c>
    </row>
    <row r="42" spans="1:11" ht="15.75" thickTop="1" x14ac:dyDescent="0.25">
      <c r="E42" s="4" t="s">
        <v>10</v>
      </c>
      <c r="F42" s="3">
        <f>SUM(F40:F41)</f>
        <v>-556016.54000000097</v>
      </c>
    </row>
    <row r="43" spans="1:11" ht="15.75" thickBot="1" x14ac:dyDescent="0.3">
      <c r="D43" s="177" t="s">
        <v>31</v>
      </c>
      <c r="E43" s="177"/>
      <c r="F43" s="18">
        <v>146082</v>
      </c>
    </row>
    <row r="44" spans="1:11" x14ac:dyDescent="0.25">
      <c r="E44" s="5" t="s">
        <v>11</v>
      </c>
      <c r="F44" s="6">
        <f>F43+F42</f>
        <v>-409934.54000000097</v>
      </c>
    </row>
    <row r="45" spans="1:11" ht="15.75" thickBot="1" x14ac:dyDescent="0.3">
      <c r="D45" s="19" t="s">
        <v>9</v>
      </c>
      <c r="F45" s="17">
        <v>451236.43</v>
      </c>
    </row>
    <row r="46" spans="1:11" ht="18.75" customHeight="1" thickTop="1" thickBot="1" x14ac:dyDescent="0.35">
      <c r="D46" s="175" t="s">
        <v>12</v>
      </c>
      <c r="E46" s="176"/>
      <c r="F46" s="27">
        <f>F45+F44</f>
        <v>41301.889999999024</v>
      </c>
    </row>
    <row r="47" spans="1:11" ht="15.75" thickTop="1" x14ac:dyDescent="0.25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7"/>
  <sheetViews>
    <sheetView workbookViewId="0">
      <pane ySplit="4" topLeftCell="A29" activePane="bottomLeft" state="frozen"/>
      <selection pane="bottomLeft" activeCell="C36" sqref="C3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170" t="s">
        <v>32</v>
      </c>
      <c r="D1" s="170"/>
      <c r="E1" s="170"/>
      <c r="F1" s="170"/>
      <c r="G1" s="170"/>
      <c r="H1" s="170"/>
      <c r="I1" s="170"/>
      <c r="J1" s="170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451236.43</v>
      </c>
      <c r="D3" s="2"/>
      <c r="E3" s="179" t="s">
        <v>13</v>
      </c>
      <c r="F3" s="180"/>
      <c r="I3" s="181" t="s">
        <v>4</v>
      </c>
      <c r="J3" s="182"/>
      <c r="K3" s="183"/>
    </row>
    <row r="4" spans="1:11" ht="15.75" thickTop="1" x14ac:dyDescent="0.25">
      <c r="B4" s="43">
        <v>41944</v>
      </c>
      <c r="C4" s="38">
        <v>47640.800000000003</v>
      </c>
      <c r="D4" s="59" t="s">
        <v>30</v>
      </c>
      <c r="E4" s="53">
        <v>41944</v>
      </c>
      <c r="F4" s="28">
        <v>159755.5</v>
      </c>
      <c r="G4" s="23"/>
      <c r="H4" s="46">
        <v>41944</v>
      </c>
      <c r="I4" s="29">
        <v>270</v>
      </c>
      <c r="J4" s="48"/>
      <c r="K4" s="49"/>
    </row>
    <row r="5" spans="1:11" x14ac:dyDescent="0.25">
      <c r="B5" s="43">
        <v>41945</v>
      </c>
      <c r="C5" s="38">
        <v>22307.4</v>
      </c>
      <c r="D5" s="24" t="s">
        <v>33</v>
      </c>
      <c r="E5" s="53">
        <v>41945</v>
      </c>
      <c r="F5" s="28">
        <v>93846</v>
      </c>
      <c r="G5" s="20"/>
      <c r="H5" s="47">
        <v>41945</v>
      </c>
      <c r="I5" s="29">
        <v>550</v>
      </c>
      <c r="J5" s="50" t="s">
        <v>5</v>
      </c>
      <c r="K5" s="34">
        <v>0</v>
      </c>
    </row>
    <row r="6" spans="1:11" x14ac:dyDescent="0.25">
      <c r="B6" s="43">
        <v>41946</v>
      </c>
      <c r="C6" s="38">
        <v>56227.4</v>
      </c>
      <c r="D6" s="25" t="s">
        <v>34</v>
      </c>
      <c r="E6" s="53">
        <v>41946</v>
      </c>
      <c r="F6" s="28">
        <v>270383.5</v>
      </c>
      <c r="G6" s="23"/>
      <c r="H6" s="47">
        <v>41946</v>
      </c>
      <c r="I6" s="29">
        <v>220</v>
      </c>
      <c r="J6" s="61" t="s">
        <v>42</v>
      </c>
      <c r="K6" s="34">
        <v>10000</v>
      </c>
    </row>
    <row r="7" spans="1:11" x14ac:dyDescent="0.25">
      <c r="B7" s="43">
        <v>41947</v>
      </c>
      <c r="C7" s="38">
        <v>55194.9</v>
      </c>
      <c r="D7" s="22" t="s">
        <v>35</v>
      </c>
      <c r="E7" s="53">
        <v>41947</v>
      </c>
      <c r="F7" s="28">
        <v>172369.5</v>
      </c>
      <c r="G7" s="23"/>
      <c r="H7" s="47">
        <v>41947</v>
      </c>
      <c r="I7" s="29">
        <v>180</v>
      </c>
      <c r="J7" s="50" t="s">
        <v>6</v>
      </c>
      <c r="K7" s="34">
        <v>28750</v>
      </c>
    </row>
    <row r="8" spans="1:11" x14ac:dyDescent="0.25">
      <c r="B8" s="43">
        <v>41948</v>
      </c>
      <c r="C8" s="38">
        <v>37403.800000000003</v>
      </c>
      <c r="D8" s="22" t="s">
        <v>35</v>
      </c>
      <c r="E8" s="53">
        <v>41948</v>
      </c>
      <c r="F8" s="28">
        <v>98411</v>
      </c>
      <c r="G8" s="23"/>
      <c r="H8" s="47">
        <v>41948</v>
      </c>
      <c r="I8" s="29">
        <v>236</v>
      </c>
      <c r="J8" s="50" t="s">
        <v>49</v>
      </c>
      <c r="K8" s="28">
        <v>10770.4</v>
      </c>
    </row>
    <row r="9" spans="1:11" x14ac:dyDescent="0.25">
      <c r="B9" s="43">
        <v>41949</v>
      </c>
      <c r="C9" s="38">
        <v>14548</v>
      </c>
      <c r="D9" s="25" t="s">
        <v>35</v>
      </c>
      <c r="E9" s="53">
        <v>41949</v>
      </c>
      <c r="F9" s="28">
        <v>90714.1</v>
      </c>
      <c r="G9" s="23"/>
      <c r="H9" s="47">
        <v>41949</v>
      </c>
      <c r="I9" s="29">
        <v>180</v>
      </c>
      <c r="J9" s="50" t="s">
        <v>15</v>
      </c>
      <c r="K9" s="28">
        <v>0</v>
      </c>
    </row>
    <row r="10" spans="1:11" x14ac:dyDescent="0.25">
      <c r="A10" s="21"/>
      <c r="B10" s="43">
        <v>41950</v>
      </c>
      <c r="C10" s="38">
        <v>77436</v>
      </c>
      <c r="D10" s="25" t="s">
        <v>35</v>
      </c>
      <c r="E10" s="53">
        <v>41950</v>
      </c>
      <c r="F10" s="28">
        <v>211741</v>
      </c>
      <c r="G10" s="23"/>
      <c r="H10" s="47">
        <v>41950</v>
      </c>
      <c r="I10" s="29">
        <v>200</v>
      </c>
      <c r="J10" s="50" t="s">
        <v>50</v>
      </c>
      <c r="K10" s="28">
        <v>9656.52</v>
      </c>
    </row>
    <row r="11" spans="1:11" x14ac:dyDescent="0.25">
      <c r="B11" s="43">
        <v>41951</v>
      </c>
      <c r="C11" s="38">
        <v>35174.800000000003</v>
      </c>
      <c r="D11" s="25" t="s">
        <v>35</v>
      </c>
      <c r="E11" s="53">
        <v>41951</v>
      </c>
      <c r="F11" s="28">
        <v>209924</v>
      </c>
      <c r="G11" s="23"/>
      <c r="H11" s="47">
        <v>41951</v>
      </c>
      <c r="I11" s="29">
        <v>210</v>
      </c>
      <c r="J11" s="50" t="s">
        <v>15</v>
      </c>
      <c r="K11" s="28">
        <v>0</v>
      </c>
    </row>
    <row r="12" spans="1:11" x14ac:dyDescent="0.25">
      <c r="A12" s="13"/>
      <c r="B12" s="43">
        <v>41952</v>
      </c>
      <c r="C12" s="38">
        <v>24401</v>
      </c>
      <c r="D12" s="25" t="s">
        <v>35</v>
      </c>
      <c r="E12" s="53">
        <v>41952</v>
      </c>
      <c r="F12" s="28">
        <v>122422.5</v>
      </c>
      <c r="G12" s="23"/>
      <c r="H12" s="47">
        <v>41952</v>
      </c>
      <c r="I12" s="29">
        <v>450</v>
      </c>
      <c r="J12" s="50" t="s">
        <v>51</v>
      </c>
      <c r="K12" s="28">
        <v>10970.41</v>
      </c>
    </row>
    <row r="13" spans="1:11" x14ac:dyDescent="0.25">
      <c r="A13" s="13"/>
      <c r="B13" s="43">
        <v>41953</v>
      </c>
      <c r="C13" s="38">
        <v>63800.800000000003</v>
      </c>
      <c r="D13" s="25" t="s">
        <v>37</v>
      </c>
      <c r="E13" s="53">
        <v>41953</v>
      </c>
      <c r="F13" s="28">
        <v>190377</v>
      </c>
      <c r="G13" s="23"/>
      <c r="H13" s="47">
        <v>41953</v>
      </c>
      <c r="I13" s="29">
        <v>360</v>
      </c>
      <c r="J13" s="50" t="s">
        <v>15</v>
      </c>
      <c r="K13" s="28">
        <v>0</v>
      </c>
    </row>
    <row r="14" spans="1:11" x14ac:dyDescent="0.25">
      <c r="B14" s="43">
        <v>41954</v>
      </c>
      <c r="C14" s="38">
        <v>43390.8</v>
      </c>
      <c r="D14" s="24" t="s">
        <v>35</v>
      </c>
      <c r="E14" s="53">
        <v>41954</v>
      </c>
      <c r="F14" s="28">
        <v>206446</v>
      </c>
      <c r="G14" s="23"/>
      <c r="H14" s="47">
        <v>41954</v>
      </c>
      <c r="I14" s="29">
        <v>110</v>
      </c>
      <c r="J14" s="50" t="s">
        <v>52</v>
      </c>
      <c r="K14" s="28">
        <v>9808.51</v>
      </c>
    </row>
    <row r="15" spans="1:11" x14ac:dyDescent="0.25">
      <c r="A15" s="13"/>
      <c r="B15" s="43">
        <v>41955</v>
      </c>
      <c r="C15" s="38">
        <v>17178</v>
      </c>
      <c r="D15" s="24"/>
      <c r="E15" s="53">
        <v>41955</v>
      </c>
      <c r="F15" s="28">
        <v>139631.4</v>
      </c>
      <c r="G15" s="23"/>
      <c r="H15" s="47">
        <v>41955</v>
      </c>
      <c r="I15" s="29">
        <v>100</v>
      </c>
      <c r="J15" s="50" t="s">
        <v>15</v>
      </c>
      <c r="K15" s="28">
        <v>0</v>
      </c>
    </row>
    <row r="16" spans="1:11" x14ac:dyDescent="0.25">
      <c r="A16" s="13"/>
      <c r="B16" s="43">
        <v>41956</v>
      </c>
      <c r="C16" s="38">
        <v>55180.4</v>
      </c>
      <c r="D16" s="25" t="s">
        <v>38</v>
      </c>
      <c r="E16" s="53">
        <v>41956</v>
      </c>
      <c r="F16" s="28">
        <v>118531.5</v>
      </c>
      <c r="G16" s="23"/>
      <c r="H16" s="47">
        <v>41956</v>
      </c>
      <c r="I16" s="29">
        <v>226</v>
      </c>
      <c r="J16" s="50" t="s">
        <v>53</v>
      </c>
      <c r="K16" s="28">
        <v>0</v>
      </c>
    </row>
    <row r="17" spans="1:11" x14ac:dyDescent="0.25">
      <c r="A17" s="13"/>
      <c r="B17" s="43">
        <v>41957</v>
      </c>
      <c r="C17" s="38">
        <v>14751.5</v>
      </c>
      <c r="D17" s="25" t="s">
        <v>39</v>
      </c>
      <c r="E17" s="53">
        <v>41957</v>
      </c>
      <c r="F17" s="28">
        <v>190964</v>
      </c>
      <c r="G17" s="23"/>
      <c r="H17" s="47">
        <v>41957</v>
      </c>
      <c r="I17" s="29">
        <v>180</v>
      </c>
      <c r="J17" s="50" t="s">
        <v>15</v>
      </c>
      <c r="K17" s="28">
        <v>0</v>
      </c>
    </row>
    <row r="18" spans="1:11" x14ac:dyDescent="0.25">
      <c r="B18" s="43">
        <v>41958</v>
      </c>
      <c r="C18" s="38">
        <v>55120.75</v>
      </c>
      <c r="D18" s="22" t="s">
        <v>39</v>
      </c>
      <c r="E18" s="53">
        <v>41958</v>
      </c>
      <c r="F18" s="28">
        <v>162300.5</v>
      </c>
      <c r="G18" s="23"/>
      <c r="H18" s="47">
        <v>41958</v>
      </c>
      <c r="I18" s="29">
        <v>120</v>
      </c>
      <c r="J18" s="51" t="s">
        <v>16</v>
      </c>
      <c r="K18" s="34">
        <v>0</v>
      </c>
    </row>
    <row r="19" spans="1:11" x14ac:dyDescent="0.25">
      <c r="A19" s="13"/>
      <c r="B19" s="43">
        <v>41959</v>
      </c>
      <c r="C19" s="38">
        <v>21720.799999999999</v>
      </c>
      <c r="D19" s="25" t="s">
        <v>40</v>
      </c>
      <c r="E19" s="53">
        <v>41959</v>
      </c>
      <c r="F19" s="28">
        <v>83298.5</v>
      </c>
      <c r="G19" s="23"/>
      <c r="H19" s="47">
        <v>41959</v>
      </c>
      <c r="I19" s="29">
        <v>200</v>
      </c>
      <c r="J19" s="57" t="s">
        <v>36</v>
      </c>
      <c r="K19" s="34">
        <v>0</v>
      </c>
    </row>
    <row r="20" spans="1:11" x14ac:dyDescent="0.25">
      <c r="B20" s="43">
        <v>41960</v>
      </c>
      <c r="C20" s="38">
        <v>25770.1</v>
      </c>
      <c r="D20" s="22" t="s">
        <v>40</v>
      </c>
      <c r="E20" s="53">
        <v>41960</v>
      </c>
      <c r="F20" s="28">
        <v>146492.5</v>
      </c>
      <c r="G20" s="23"/>
      <c r="H20" s="47">
        <v>41960</v>
      </c>
      <c r="I20" s="29">
        <v>210</v>
      </c>
      <c r="J20" s="57" t="s">
        <v>26</v>
      </c>
      <c r="K20" s="34">
        <v>0</v>
      </c>
    </row>
    <row r="21" spans="1:11" x14ac:dyDescent="0.25">
      <c r="B21" s="43">
        <v>41961</v>
      </c>
      <c r="C21" s="38">
        <v>75635</v>
      </c>
      <c r="D21" s="24" t="s">
        <v>41</v>
      </c>
      <c r="E21" s="53">
        <v>41961</v>
      </c>
      <c r="F21" s="28">
        <v>15115.5</v>
      </c>
      <c r="G21" s="23"/>
      <c r="H21" s="47">
        <v>41961</v>
      </c>
      <c r="I21" s="29">
        <v>160</v>
      </c>
      <c r="J21" s="50" t="s">
        <v>29</v>
      </c>
      <c r="K21" s="34">
        <v>0</v>
      </c>
    </row>
    <row r="22" spans="1:11" x14ac:dyDescent="0.25">
      <c r="B22" s="43">
        <v>41962</v>
      </c>
      <c r="C22" s="38">
        <v>32600.400000000001</v>
      </c>
      <c r="D22" s="22" t="s">
        <v>40</v>
      </c>
      <c r="E22" s="53">
        <v>41962</v>
      </c>
      <c r="F22" s="28">
        <v>110620</v>
      </c>
      <c r="G22" s="20"/>
      <c r="H22" s="47">
        <v>41962</v>
      </c>
      <c r="I22" s="29">
        <v>190</v>
      </c>
      <c r="J22" s="50"/>
      <c r="K22" s="34"/>
    </row>
    <row r="23" spans="1:11" x14ac:dyDescent="0.25">
      <c r="A23" s="13"/>
      <c r="B23" s="43">
        <v>41963</v>
      </c>
      <c r="C23" s="38">
        <v>46406.9</v>
      </c>
      <c r="D23" s="31" t="s">
        <v>40</v>
      </c>
      <c r="E23" s="53">
        <v>41963</v>
      </c>
      <c r="F23" s="28">
        <v>155439</v>
      </c>
      <c r="G23" s="23"/>
      <c r="H23" s="47">
        <v>41963</v>
      </c>
      <c r="I23" s="29">
        <v>210</v>
      </c>
      <c r="J23" s="50"/>
      <c r="K23" s="34"/>
    </row>
    <row r="24" spans="1:11" x14ac:dyDescent="0.25">
      <c r="A24" s="13"/>
      <c r="B24" s="43">
        <v>41964</v>
      </c>
      <c r="C24" s="38">
        <v>59415</v>
      </c>
      <c r="D24" s="25" t="s">
        <v>43</v>
      </c>
      <c r="E24" s="53">
        <v>41964</v>
      </c>
      <c r="F24" s="28">
        <v>157878</v>
      </c>
      <c r="G24" s="23"/>
      <c r="H24" s="47">
        <v>41964</v>
      </c>
      <c r="I24" s="29">
        <v>182</v>
      </c>
      <c r="J24" s="50"/>
      <c r="K24" s="34"/>
    </row>
    <row r="25" spans="1:11" x14ac:dyDescent="0.25">
      <c r="B25" s="43">
        <v>41965</v>
      </c>
      <c r="C25" s="38">
        <v>28745.3</v>
      </c>
      <c r="D25" s="31" t="s">
        <v>35</v>
      </c>
      <c r="E25" s="53">
        <v>41965</v>
      </c>
      <c r="F25" s="28">
        <v>148217</v>
      </c>
      <c r="G25" s="23"/>
      <c r="H25" s="47">
        <v>41965</v>
      </c>
      <c r="I25" s="29">
        <v>170</v>
      </c>
      <c r="J25" s="50"/>
      <c r="K25" s="34"/>
    </row>
    <row r="26" spans="1:11" x14ac:dyDescent="0.25">
      <c r="B26" s="43">
        <v>41966</v>
      </c>
      <c r="C26" s="38">
        <v>25022.7</v>
      </c>
      <c r="D26" s="25" t="s">
        <v>35</v>
      </c>
      <c r="E26" s="53">
        <v>41966</v>
      </c>
      <c r="F26" s="28">
        <v>103631</v>
      </c>
      <c r="G26" s="23"/>
      <c r="H26" s="47">
        <v>41966</v>
      </c>
      <c r="I26" s="29">
        <v>200</v>
      </c>
      <c r="J26" s="50"/>
      <c r="K26" s="34"/>
    </row>
    <row r="27" spans="1:11" x14ac:dyDescent="0.25">
      <c r="B27" s="43">
        <v>41967</v>
      </c>
      <c r="C27" s="38">
        <v>57605.25</v>
      </c>
      <c r="D27" s="25" t="s">
        <v>35</v>
      </c>
      <c r="E27" s="53">
        <v>41967</v>
      </c>
      <c r="F27" s="28">
        <v>164106.5</v>
      </c>
      <c r="G27" s="23"/>
      <c r="H27" s="47">
        <v>41967</v>
      </c>
      <c r="I27" s="29">
        <v>210</v>
      </c>
      <c r="J27" s="50"/>
      <c r="K27" s="34"/>
    </row>
    <row r="28" spans="1:11" x14ac:dyDescent="0.25">
      <c r="B28" s="43">
        <v>41968</v>
      </c>
      <c r="C28" s="38">
        <v>67968.899999999994</v>
      </c>
      <c r="D28" s="31" t="s">
        <v>35</v>
      </c>
      <c r="E28" s="53">
        <v>41968</v>
      </c>
      <c r="F28" s="28">
        <v>116777.5</v>
      </c>
      <c r="G28" s="23"/>
      <c r="H28" s="47">
        <v>41968</v>
      </c>
      <c r="I28" s="29">
        <v>210</v>
      </c>
      <c r="J28" s="50"/>
      <c r="K28" s="34"/>
    </row>
    <row r="29" spans="1:11" x14ac:dyDescent="0.25">
      <c r="B29" s="43">
        <v>41969</v>
      </c>
      <c r="C29" s="38">
        <v>30285.25</v>
      </c>
      <c r="D29" s="25" t="s">
        <v>35</v>
      </c>
      <c r="E29" s="53">
        <v>41969</v>
      </c>
      <c r="F29" s="28">
        <v>108847</v>
      </c>
      <c r="G29" s="23"/>
      <c r="H29" s="47">
        <v>41969</v>
      </c>
      <c r="I29" s="29">
        <v>902</v>
      </c>
      <c r="J29" s="50"/>
      <c r="K29" s="34"/>
    </row>
    <row r="30" spans="1:11" x14ac:dyDescent="0.25">
      <c r="B30" s="43">
        <v>41970</v>
      </c>
      <c r="C30" s="38">
        <v>28066.6</v>
      </c>
      <c r="D30" s="31" t="s">
        <v>35</v>
      </c>
      <c r="E30" s="53">
        <v>41970</v>
      </c>
      <c r="F30" s="28">
        <v>108165.5</v>
      </c>
      <c r="G30" s="23"/>
      <c r="H30" s="47">
        <v>41970</v>
      </c>
      <c r="I30" s="29">
        <v>862.84</v>
      </c>
      <c r="J30" s="50"/>
      <c r="K30" s="34"/>
    </row>
    <row r="31" spans="1:11" x14ac:dyDescent="0.25">
      <c r="B31" s="43">
        <v>41971</v>
      </c>
      <c r="C31" s="38">
        <v>64860.3</v>
      </c>
      <c r="D31" s="25" t="s">
        <v>35</v>
      </c>
      <c r="E31" s="53">
        <v>41971</v>
      </c>
      <c r="F31" s="28">
        <v>184315.5</v>
      </c>
      <c r="G31" s="23"/>
      <c r="H31" s="47">
        <v>41971</v>
      </c>
      <c r="I31" s="29">
        <v>160</v>
      </c>
      <c r="J31" s="50"/>
      <c r="K31" s="34"/>
    </row>
    <row r="32" spans="1:11" x14ac:dyDescent="0.25">
      <c r="B32" s="43">
        <v>41972</v>
      </c>
      <c r="C32" s="38">
        <f>47006.2+4188</f>
        <v>51194.2</v>
      </c>
      <c r="D32" s="25" t="s">
        <v>35</v>
      </c>
      <c r="E32" s="53">
        <v>41972</v>
      </c>
      <c r="F32" s="28">
        <v>234871.5</v>
      </c>
      <c r="G32" s="23"/>
      <c r="H32" s="47">
        <v>41972</v>
      </c>
      <c r="I32" s="29">
        <v>900</v>
      </c>
      <c r="J32" s="50"/>
      <c r="K32" s="34"/>
    </row>
    <row r="33" spans="1:11" ht="15.75" customHeight="1" x14ac:dyDescent="0.25">
      <c r="B33" s="43">
        <v>41973</v>
      </c>
      <c r="C33" s="38">
        <v>45018</v>
      </c>
      <c r="D33" s="31" t="s">
        <v>35</v>
      </c>
      <c r="E33" s="53">
        <v>41973</v>
      </c>
      <c r="F33" s="28">
        <v>119767.5</v>
      </c>
      <c r="G33" s="23"/>
      <c r="H33" s="47">
        <v>41973</v>
      </c>
      <c r="I33" s="29">
        <v>350</v>
      </c>
      <c r="J33" s="50"/>
      <c r="K33" s="34"/>
    </row>
    <row r="34" spans="1:11" ht="15.75" thickBot="1" x14ac:dyDescent="0.3">
      <c r="A34" s="13"/>
      <c r="B34" s="43"/>
      <c r="C34" s="38"/>
      <c r="D34" s="24"/>
      <c r="E34" s="53"/>
      <c r="F34" s="28"/>
      <c r="G34" s="23"/>
      <c r="H34" s="47"/>
      <c r="I34" s="29"/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65</v>
      </c>
      <c r="B36" s="45"/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1731307.4800000002</v>
      </c>
      <c r="D37" s="1"/>
      <c r="E37" s="58" t="s">
        <v>1</v>
      </c>
      <c r="F37" s="7">
        <f>SUM(F4:F36)</f>
        <v>4395360</v>
      </c>
      <c r="H37" s="4" t="s">
        <v>1</v>
      </c>
      <c r="I37" s="3">
        <f>SUM(I4:I36)</f>
        <v>8708.84</v>
      </c>
      <c r="J37" s="3"/>
      <c r="K37" s="3">
        <f t="shared" ref="K37" si="0">SUM(K4:K36)</f>
        <v>79955.839999999997</v>
      </c>
    </row>
    <row r="38" spans="1:11" x14ac:dyDescent="0.25">
      <c r="I38" s="3"/>
      <c r="K38" s="3"/>
    </row>
    <row r="39" spans="1:11" ht="15.75" x14ac:dyDescent="0.25">
      <c r="A39" s="4"/>
      <c r="D39" s="8"/>
      <c r="E39" s="36"/>
      <c r="F39" s="36"/>
      <c r="H39" s="173" t="s">
        <v>7</v>
      </c>
      <c r="I39" s="174"/>
      <c r="J39" s="171">
        <f>I37+K37</f>
        <v>88664.68</v>
      </c>
      <c r="K39" s="172"/>
    </row>
    <row r="40" spans="1:11" ht="16.5" customHeight="1" x14ac:dyDescent="0.25">
      <c r="D40" s="178" t="s">
        <v>8</v>
      </c>
      <c r="E40" s="178"/>
      <c r="F40" s="17">
        <f>F37-J39</f>
        <v>4306695.32</v>
      </c>
      <c r="I40" s="14"/>
    </row>
    <row r="41" spans="1:11" ht="15.75" thickBot="1" x14ac:dyDescent="0.3">
      <c r="D41" s="16"/>
      <c r="E41" s="56" t="s">
        <v>0</v>
      </c>
      <c r="F41" s="15">
        <f>-C37</f>
        <v>-1731307.4800000002</v>
      </c>
    </row>
    <row r="42" spans="1:11" ht="15.75" thickTop="1" x14ac:dyDescent="0.25">
      <c r="E42" s="4" t="s">
        <v>10</v>
      </c>
      <c r="F42" s="3">
        <f>SUM(F40:F41)</f>
        <v>2575387.84</v>
      </c>
    </row>
    <row r="43" spans="1:11" ht="15.75" thickBot="1" x14ac:dyDescent="0.3">
      <c r="D43" s="177" t="s">
        <v>31</v>
      </c>
      <c r="E43" s="177"/>
      <c r="F43" s="18">
        <v>111682</v>
      </c>
    </row>
    <row r="44" spans="1:11" x14ac:dyDescent="0.25">
      <c r="E44" s="5" t="s">
        <v>11</v>
      </c>
      <c r="F44" s="6">
        <f>F43+F42</f>
        <v>2687069.84</v>
      </c>
    </row>
    <row r="45" spans="1:11" ht="15.75" thickBot="1" x14ac:dyDescent="0.3">
      <c r="D45" s="19" t="s">
        <v>9</v>
      </c>
      <c r="F45" s="17">
        <v>366127.74</v>
      </c>
    </row>
    <row r="46" spans="1:11" ht="20.25" thickTop="1" thickBot="1" x14ac:dyDescent="0.35">
      <c r="D46" s="175" t="s">
        <v>12</v>
      </c>
      <c r="E46" s="176"/>
      <c r="F46" s="27">
        <f>F45+F44</f>
        <v>3053197.58</v>
      </c>
    </row>
    <row r="47" spans="1:11" ht="15.75" thickTop="1" x14ac:dyDescent="0.25"/>
  </sheetData>
  <mergeCells count="8">
    <mergeCell ref="D43:E43"/>
    <mergeCell ref="D46:E46"/>
    <mergeCell ref="C1:J1"/>
    <mergeCell ref="E3:F3"/>
    <mergeCell ref="I3:K3"/>
    <mergeCell ref="H39:I39"/>
    <mergeCell ref="J39:K39"/>
    <mergeCell ref="D40:E40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47"/>
  <sheetViews>
    <sheetView topLeftCell="A22" workbookViewId="0">
      <selection activeCell="F46" sqref="F4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  <col min="14" max="14" width="14.140625" style="66" bestFit="1" customWidth="1"/>
  </cols>
  <sheetData>
    <row r="1" spans="1:14" ht="24" thickBot="1" x14ac:dyDescent="0.4">
      <c r="C1" s="170" t="s">
        <v>54</v>
      </c>
      <c r="D1" s="170"/>
      <c r="E1" s="170"/>
      <c r="F1" s="170"/>
      <c r="G1" s="170"/>
      <c r="H1" s="170"/>
      <c r="I1" s="170"/>
      <c r="J1" s="170"/>
    </row>
    <row r="2" spans="1:14" ht="15.75" thickBot="1" x14ac:dyDescent="0.3">
      <c r="C2" s="12" t="s">
        <v>0</v>
      </c>
      <c r="E2" s="33"/>
      <c r="F2" s="33"/>
    </row>
    <row r="3" spans="1:14" ht="20.25" thickTop="1" thickBot="1" x14ac:dyDescent="0.35">
      <c r="A3" s="9" t="s">
        <v>2</v>
      </c>
      <c r="B3" s="42"/>
      <c r="C3" s="37">
        <v>366127.74</v>
      </c>
      <c r="D3" s="2"/>
      <c r="E3" s="179" t="s">
        <v>13</v>
      </c>
      <c r="F3" s="180"/>
      <c r="I3" s="181" t="s">
        <v>4</v>
      </c>
      <c r="J3" s="182"/>
      <c r="K3" s="183"/>
    </row>
    <row r="4" spans="1:14" ht="15.75" thickTop="1" x14ac:dyDescent="0.25">
      <c r="B4" s="43">
        <v>41974</v>
      </c>
      <c r="C4" s="38">
        <v>30030</v>
      </c>
      <c r="D4" s="59" t="s">
        <v>35</v>
      </c>
      <c r="E4" s="53">
        <v>41974</v>
      </c>
      <c r="F4" s="28">
        <v>104830.5</v>
      </c>
      <c r="G4" s="23"/>
      <c r="H4" s="46">
        <v>41974</v>
      </c>
      <c r="I4" s="29">
        <v>200</v>
      </c>
      <c r="J4" s="48"/>
      <c r="K4" s="49"/>
    </row>
    <row r="5" spans="1:14" x14ac:dyDescent="0.25">
      <c r="B5" s="43">
        <v>41975</v>
      </c>
      <c r="C5" s="38">
        <v>49032.4</v>
      </c>
      <c r="D5" s="24" t="s">
        <v>35</v>
      </c>
      <c r="E5" s="53">
        <v>41975</v>
      </c>
      <c r="F5" s="28">
        <v>91726.5</v>
      </c>
      <c r="G5" s="20"/>
      <c r="H5" s="47">
        <v>41975</v>
      </c>
      <c r="I5" s="29">
        <v>110</v>
      </c>
      <c r="J5" s="50" t="s">
        <v>5</v>
      </c>
      <c r="K5" s="34">
        <v>0</v>
      </c>
    </row>
    <row r="6" spans="1:14" x14ac:dyDescent="0.25">
      <c r="B6" s="43">
        <v>41976</v>
      </c>
      <c r="C6" s="38">
        <v>45037.599999999999</v>
      </c>
      <c r="D6" s="25" t="s">
        <v>35</v>
      </c>
      <c r="E6" s="53">
        <v>41976</v>
      </c>
      <c r="F6" s="28">
        <v>119010.5</v>
      </c>
      <c r="G6" s="23"/>
      <c r="H6" s="47">
        <v>41976</v>
      </c>
      <c r="I6" s="29">
        <v>110</v>
      </c>
      <c r="J6" s="61" t="s">
        <v>100</v>
      </c>
      <c r="K6" s="34">
        <v>10000</v>
      </c>
    </row>
    <row r="7" spans="1:14" x14ac:dyDescent="0.25">
      <c r="B7" s="43">
        <v>41977</v>
      </c>
      <c r="C7" s="38">
        <v>25391.8</v>
      </c>
      <c r="D7" s="22" t="s">
        <v>35</v>
      </c>
      <c r="E7" s="53">
        <v>41977</v>
      </c>
      <c r="F7" s="28">
        <v>198036.5</v>
      </c>
      <c r="G7" s="23"/>
      <c r="H7" s="47">
        <v>41977</v>
      </c>
      <c r="I7" s="29">
        <v>136</v>
      </c>
      <c r="J7" s="50" t="s">
        <v>6</v>
      </c>
      <c r="K7" s="34">
        <v>28750</v>
      </c>
    </row>
    <row r="8" spans="1:14" x14ac:dyDescent="0.25">
      <c r="B8" s="43">
        <v>41978</v>
      </c>
      <c r="C8" s="38">
        <v>56955.6</v>
      </c>
      <c r="D8" s="22" t="s">
        <v>35</v>
      </c>
      <c r="E8" s="53">
        <v>41978</v>
      </c>
      <c r="F8" s="28">
        <v>194036.5</v>
      </c>
      <c r="G8" s="23"/>
      <c r="H8" s="47">
        <v>41978</v>
      </c>
      <c r="I8" s="29">
        <v>260</v>
      </c>
      <c r="J8" s="50" t="s">
        <v>61</v>
      </c>
      <c r="K8" s="28">
        <v>11642.58</v>
      </c>
    </row>
    <row r="9" spans="1:14" x14ac:dyDescent="0.25">
      <c r="B9" s="43">
        <v>41979</v>
      </c>
      <c r="C9" s="38">
        <v>51165.7</v>
      </c>
      <c r="D9" s="25" t="s">
        <v>55</v>
      </c>
      <c r="E9" s="53">
        <v>41979</v>
      </c>
      <c r="F9" s="28">
        <v>151727.5</v>
      </c>
      <c r="G9" s="23"/>
      <c r="H9" s="47">
        <v>41979</v>
      </c>
      <c r="I9" s="29">
        <v>180</v>
      </c>
      <c r="J9" s="50" t="s">
        <v>15</v>
      </c>
      <c r="K9" s="28">
        <v>0</v>
      </c>
    </row>
    <row r="10" spans="1:14" x14ac:dyDescent="0.25">
      <c r="A10" s="21"/>
      <c r="B10" s="43">
        <v>41980</v>
      </c>
      <c r="C10" s="38">
        <v>33116.699999999997</v>
      </c>
      <c r="D10" s="25" t="s">
        <v>39</v>
      </c>
      <c r="E10" s="53">
        <v>41980</v>
      </c>
      <c r="F10" s="28">
        <v>156979</v>
      </c>
      <c r="G10" s="23"/>
      <c r="H10" s="47">
        <v>41980</v>
      </c>
      <c r="I10" s="29">
        <v>330</v>
      </c>
      <c r="J10" s="50" t="s">
        <v>62</v>
      </c>
      <c r="K10" s="28">
        <v>11409.25</v>
      </c>
    </row>
    <row r="11" spans="1:14" x14ac:dyDescent="0.25">
      <c r="B11" s="43">
        <v>41981</v>
      </c>
      <c r="C11" s="38">
        <v>30905</v>
      </c>
      <c r="D11" s="25" t="s">
        <v>55</v>
      </c>
      <c r="E11" s="53">
        <v>41981</v>
      </c>
      <c r="F11" s="28">
        <v>171502</v>
      </c>
      <c r="G11" s="23"/>
      <c r="H11" s="47">
        <v>41981</v>
      </c>
      <c r="I11" s="29">
        <v>230</v>
      </c>
      <c r="J11" s="50" t="s">
        <v>15</v>
      </c>
      <c r="K11" s="28">
        <v>0</v>
      </c>
    </row>
    <row r="12" spans="1:14" x14ac:dyDescent="0.25">
      <c r="A12" s="13"/>
      <c r="B12" s="43">
        <v>41982</v>
      </c>
      <c r="C12" s="38">
        <v>47994.9</v>
      </c>
      <c r="D12" s="25" t="s">
        <v>55</v>
      </c>
      <c r="E12" s="53">
        <v>41982</v>
      </c>
      <c r="F12" s="28">
        <v>126134.5</v>
      </c>
      <c r="G12" s="23"/>
      <c r="H12" s="47">
        <v>41982</v>
      </c>
      <c r="I12" s="29">
        <v>110</v>
      </c>
      <c r="J12" s="50" t="s">
        <v>63</v>
      </c>
      <c r="K12" s="28">
        <v>0</v>
      </c>
    </row>
    <row r="13" spans="1:14" x14ac:dyDescent="0.25">
      <c r="A13" s="13"/>
      <c r="B13" s="43">
        <v>41983</v>
      </c>
      <c r="C13" s="38">
        <v>53619.11</v>
      </c>
      <c r="D13" s="25" t="s">
        <v>55</v>
      </c>
      <c r="E13" s="53">
        <v>41983</v>
      </c>
      <c r="F13" s="28">
        <v>105791.11</v>
      </c>
      <c r="G13" s="23"/>
      <c r="H13" s="47">
        <v>41983</v>
      </c>
      <c r="I13" s="29">
        <v>200</v>
      </c>
      <c r="J13" s="50" t="s">
        <v>15</v>
      </c>
      <c r="K13" s="28">
        <v>0</v>
      </c>
      <c r="M13" t="s">
        <v>66</v>
      </c>
      <c r="N13" s="66">
        <v>157372.96</v>
      </c>
    </row>
    <row r="14" spans="1:14" x14ac:dyDescent="0.25">
      <c r="B14" s="43">
        <v>41984</v>
      </c>
      <c r="C14" s="38">
        <v>46334.3</v>
      </c>
      <c r="D14" s="24" t="s">
        <v>56</v>
      </c>
      <c r="E14" s="53">
        <v>41984</v>
      </c>
      <c r="F14" s="28">
        <v>219470</v>
      </c>
      <c r="G14" s="23"/>
      <c r="H14" s="47">
        <v>41984</v>
      </c>
      <c r="I14" s="29">
        <v>886</v>
      </c>
      <c r="J14" s="50" t="s">
        <v>64</v>
      </c>
      <c r="K14" s="28">
        <v>0</v>
      </c>
      <c r="M14" t="s">
        <v>67</v>
      </c>
      <c r="N14" s="66">
        <v>179236.44</v>
      </c>
    </row>
    <row r="15" spans="1:14" x14ac:dyDescent="0.25">
      <c r="A15" s="13"/>
      <c r="B15" s="43">
        <v>41985</v>
      </c>
      <c r="C15" s="38">
        <v>53784.2</v>
      </c>
      <c r="D15" s="24" t="s">
        <v>57</v>
      </c>
      <c r="E15" s="53">
        <v>41985</v>
      </c>
      <c r="F15" s="28">
        <v>189317</v>
      </c>
      <c r="G15" s="23"/>
      <c r="H15" s="47">
        <v>41985</v>
      </c>
      <c r="I15" s="29">
        <v>420</v>
      </c>
      <c r="J15" s="50" t="s">
        <v>15</v>
      </c>
      <c r="K15" s="28">
        <v>0</v>
      </c>
      <c r="M15" t="s">
        <v>68</v>
      </c>
      <c r="N15" s="66">
        <v>124003.78</v>
      </c>
    </row>
    <row r="16" spans="1:14" x14ac:dyDescent="0.25">
      <c r="A16" s="13"/>
      <c r="B16" s="43">
        <v>41986</v>
      </c>
      <c r="C16" s="38">
        <v>93762.3</v>
      </c>
      <c r="D16" s="25" t="s">
        <v>58</v>
      </c>
      <c r="E16" s="53">
        <v>41986</v>
      </c>
      <c r="F16" s="28">
        <v>240656.5</v>
      </c>
      <c r="G16" s="23"/>
      <c r="H16" s="47">
        <v>41986</v>
      </c>
      <c r="I16" s="29">
        <v>360</v>
      </c>
      <c r="J16" s="50" t="s">
        <v>53</v>
      </c>
      <c r="K16" s="28">
        <v>0</v>
      </c>
      <c r="M16" t="s">
        <v>69</v>
      </c>
      <c r="N16" s="66">
        <v>186637.56</v>
      </c>
    </row>
    <row r="17" spans="1:14" x14ac:dyDescent="0.25">
      <c r="A17" s="13"/>
      <c r="B17" s="43">
        <v>41987</v>
      </c>
      <c r="C17" s="38">
        <v>22487.8</v>
      </c>
      <c r="D17" s="25" t="s">
        <v>39</v>
      </c>
      <c r="E17" s="53">
        <v>41987</v>
      </c>
      <c r="F17" s="28">
        <v>152726</v>
      </c>
      <c r="G17" s="23"/>
      <c r="H17" s="47">
        <v>41987</v>
      </c>
      <c r="I17" s="29">
        <v>740</v>
      </c>
      <c r="J17" s="50" t="s">
        <v>15</v>
      </c>
      <c r="K17" s="28">
        <v>0</v>
      </c>
      <c r="M17" t="s">
        <v>70</v>
      </c>
      <c r="N17" s="66">
        <v>131316.94</v>
      </c>
    </row>
    <row r="18" spans="1:14" x14ac:dyDescent="0.25">
      <c r="B18" s="43">
        <v>41988</v>
      </c>
      <c r="C18" s="38">
        <v>37481</v>
      </c>
      <c r="D18" s="24" t="s">
        <v>56</v>
      </c>
      <c r="E18" s="53">
        <v>41988</v>
      </c>
      <c r="F18" s="28">
        <v>259231</v>
      </c>
      <c r="G18" s="23"/>
      <c r="H18" s="47">
        <v>41988</v>
      </c>
      <c r="I18" s="29">
        <v>360</v>
      </c>
      <c r="J18" s="51" t="s">
        <v>16</v>
      </c>
      <c r="K18" s="34">
        <v>0</v>
      </c>
      <c r="M18" t="s">
        <v>71</v>
      </c>
      <c r="N18" s="66">
        <v>0</v>
      </c>
    </row>
    <row r="19" spans="1:14" x14ac:dyDescent="0.25">
      <c r="A19" s="13"/>
      <c r="B19" s="43">
        <v>41989</v>
      </c>
      <c r="C19" s="38">
        <v>20297</v>
      </c>
      <c r="D19" s="25" t="s">
        <v>39</v>
      </c>
      <c r="E19" s="53">
        <v>41989</v>
      </c>
      <c r="F19" s="28">
        <v>201389</v>
      </c>
      <c r="G19" s="23"/>
      <c r="H19" s="47">
        <v>41989</v>
      </c>
      <c r="I19" s="29">
        <v>200</v>
      </c>
      <c r="J19" s="57" t="s">
        <v>36</v>
      </c>
      <c r="K19" s="34">
        <v>0</v>
      </c>
      <c r="M19" t="s">
        <v>72</v>
      </c>
      <c r="N19" s="66">
        <v>179525.6</v>
      </c>
    </row>
    <row r="20" spans="1:14" x14ac:dyDescent="0.25">
      <c r="B20" s="43">
        <v>41990</v>
      </c>
      <c r="C20" s="38">
        <v>60408</v>
      </c>
      <c r="D20" s="22" t="s">
        <v>55</v>
      </c>
      <c r="E20" s="53">
        <v>41990</v>
      </c>
      <c r="F20" s="28">
        <v>167528.5</v>
      </c>
      <c r="G20" s="23"/>
      <c r="H20" s="47">
        <v>41990</v>
      </c>
      <c r="I20" s="29">
        <v>620</v>
      </c>
      <c r="J20" s="57" t="s">
        <v>26</v>
      </c>
      <c r="K20" s="34">
        <v>0</v>
      </c>
      <c r="M20" t="s">
        <v>73</v>
      </c>
      <c r="N20" s="66">
        <v>148733.29999999999</v>
      </c>
    </row>
    <row r="21" spans="1:14" x14ac:dyDescent="0.25">
      <c r="B21" s="43">
        <v>41991</v>
      </c>
      <c r="C21" s="38">
        <v>37198.050000000003</v>
      </c>
      <c r="D21" s="24" t="s">
        <v>39</v>
      </c>
      <c r="E21" s="53">
        <v>41991</v>
      </c>
      <c r="F21" s="28">
        <v>208661</v>
      </c>
      <c r="G21" s="23"/>
      <c r="H21" s="47">
        <v>41991</v>
      </c>
      <c r="I21" s="29">
        <v>216</v>
      </c>
      <c r="J21" s="50" t="s">
        <v>29</v>
      </c>
      <c r="K21" s="34">
        <v>0</v>
      </c>
      <c r="M21" t="s">
        <v>74</v>
      </c>
      <c r="N21" s="66">
        <v>94410.98</v>
      </c>
    </row>
    <row r="22" spans="1:14" x14ac:dyDescent="0.25">
      <c r="B22" s="43">
        <v>41992</v>
      </c>
      <c r="C22" s="38">
        <v>58303.5</v>
      </c>
      <c r="D22" s="22" t="s">
        <v>55</v>
      </c>
      <c r="E22" s="53">
        <v>41992</v>
      </c>
      <c r="F22" s="28">
        <v>256554</v>
      </c>
      <c r="G22" s="20"/>
      <c r="H22" s="47">
        <v>41992</v>
      </c>
      <c r="I22" s="29">
        <v>110</v>
      </c>
      <c r="J22" s="50"/>
      <c r="K22" s="34"/>
      <c r="M22" t="s">
        <v>75</v>
      </c>
      <c r="N22" s="66">
        <v>181778.44</v>
      </c>
    </row>
    <row r="23" spans="1:14" x14ac:dyDescent="0.25">
      <c r="A23" s="13"/>
      <c r="B23" s="43">
        <v>41993</v>
      </c>
      <c r="C23" s="38">
        <v>81819.199999999997</v>
      </c>
      <c r="D23" s="31" t="s">
        <v>58</v>
      </c>
      <c r="E23" s="53">
        <v>41993</v>
      </c>
      <c r="F23" s="28">
        <v>456439.5</v>
      </c>
      <c r="G23" s="23"/>
      <c r="H23" s="47">
        <v>41993</v>
      </c>
      <c r="I23" s="29">
        <v>1360</v>
      </c>
      <c r="J23" s="50"/>
      <c r="K23" s="34"/>
      <c r="M23" t="s">
        <v>76</v>
      </c>
      <c r="N23" s="66">
        <v>282927.15000000002</v>
      </c>
    </row>
    <row r="24" spans="1:14" x14ac:dyDescent="0.25">
      <c r="A24" s="13"/>
      <c r="B24" s="43">
        <v>41994</v>
      </c>
      <c r="C24" s="38">
        <v>1415</v>
      </c>
      <c r="D24" s="25" t="s">
        <v>59</v>
      </c>
      <c r="E24" s="53">
        <v>41994</v>
      </c>
      <c r="F24" s="28">
        <v>182664</v>
      </c>
      <c r="G24" s="23"/>
      <c r="H24" s="47">
        <v>41994</v>
      </c>
      <c r="I24" s="29">
        <v>100</v>
      </c>
      <c r="J24" s="50"/>
      <c r="K24" s="34"/>
      <c r="M24" t="s">
        <v>77</v>
      </c>
      <c r="N24" s="66">
        <v>119507.5</v>
      </c>
    </row>
    <row r="25" spans="1:14" x14ac:dyDescent="0.25">
      <c r="B25" s="43">
        <v>41995</v>
      </c>
      <c r="C25" s="38">
        <v>73751.44</v>
      </c>
      <c r="D25" s="31" t="s">
        <v>39</v>
      </c>
      <c r="E25" s="53">
        <v>41995</v>
      </c>
      <c r="F25" s="28">
        <v>446639.5</v>
      </c>
      <c r="G25" s="23"/>
      <c r="H25" s="47">
        <v>41995</v>
      </c>
      <c r="I25" s="29">
        <v>380</v>
      </c>
      <c r="J25" s="50"/>
      <c r="K25" s="34"/>
      <c r="M25" t="s">
        <v>78</v>
      </c>
      <c r="N25" s="66">
        <v>184311.35</v>
      </c>
    </row>
    <row r="26" spans="1:14" x14ac:dyDescent="0.25">
      <c r="B26" s="43">
        <v>41996</v>
      </c>
      <c r="C26" s="38">
        <v>81977.8</v>
      </c>
      <c r="D26" s="25" t="s">
        <v>60</v>
      </c>
      <c r="E26" s="53">
        <v>41996</v>
      </c>
      <c r="F26" s="28">
        <v>613827.5</v>
      </c>
      <c r="G26" s="23"/>
      <c r="H26" s="47">
        <v>41996</v>
      </c>
      <c r="I26" s="29">
        <v>360</v>
      </c>
      <c r="J26" s="50"/>
      <c r="K26" s="34"/>
      <c r="M26" t="s">
        <v>79</v>
      </c>
      <c r="N26" s="66">
        <v>117825.4</v>
      </c>
    </row>
    <row r="27" spans="1:14" x14ac:dyDescent="0.25">
      <c r="B27" s="43">
        <v>41997</v>
      </c>
      <c r="C27" s="38">
        <v>45395.6</v>
      </c>
      <c r="D27" s="25" t="s">
        <v>60</v>
      </c>
      <c r="E27" s="53">
        <v>41997</v>
      </c>
      <c r="F27" s="28">
        <v>344589.5</v>
      </c>
      <c r="G27" s="23"/>
      <c r="H27" s="47">
        <v>41997</v>
      </c>
      <c r="I27" s="29">
        <v>266</v>
      </c>
      <c r="J27" s="50"/>
      <c r="K27" s="34"/>
      <c r="M27" t="s">
        <v>80</v>
      </c>
      <c r="N27" s="66">
        <v>188367.15</v>
      </c>
    </row>
    <row r="28" spans="1:14" x14ac:dyDescent="0.25">
      <c r="B28" s="43">
        <v>41998</v>
      </c>
      <c r="C28" s="65">
        <v>0</v>
      </c>
      <c r="D28" s="31"/>
      <c r="E28" s="53">
        <v>41998</v>
      </c>
      <c r="F28" s="63">
        <v>0</v>
      </c>
      <c r="G28" s="23"/>
      <c r="H28" s="47">
        <v>41998</v>
      </c>
      <c r="I28" s="64">
        <v>0</v>
      </c>
      <c r="J28" s="50"/>
      <c r="K28" s="34"/>
      <c r="M28" t="s">
        <v>81</v>
      </c>
      <c r="N28" s="66">
        <v>14991.45</v>
      </c>
    </row>
    <row r="29" spans="1:14" x14ac:dyDescent="0.25">
      <c r="B29" s="43">
        <v>41999</v>
      </c>
      <c r="C29" s="38">
        <v>31031.200000000001</v>
      </c>
      <c r="D29" s="25" t="s">
        <v>39</v>
      </c>
      <c r="E29" s="53">
        <v>41999</v>
      </c>
      <c r="F29" s="28">
        <v>306832.5</v>
      </c>
      <c r="G29" s="23"/>
      <c r="H29" s="47">
        <v>41999</v>
      </c>
      <c r="I29" s="29">
        <v>1749</v>
      </c>
      <c r="J29" s="50"/>
      <c r="K29" s="34"/>
      <c r="M29" t="s">
        <v>82</v>
      </c>
      <c r="N29" s="66">
        <v>106897.19</v>
      </c>
    </row>
    <row r="30" spans="1:14" x14ac:dyDescent="0.25">
      <c r="B30" s="43">
        <v>42000</v>
      </c>
      <c r="C30" s="38">
        <v>35475</v>
      </c>
      <c r="D30" s="31" t="s">
        <v>39</v>
      </c>
      <c r="E30" s="53">
        <v>42000</v>
      </c>
      <c r="F30" s="28">
        <v>214501</v>
      </c>
      <c r="G30" s="23"/>
      <c r="H30" s="47">
        <v>42000</v>
      </c>
      <c r="I30" s="29">
        <v>610</v>
      </c>
      <c r="J30" s="50"/>
      <c r="K30" s="34"/>
      <c r="M30" t="s">
        <v>83</v>
      </c>
      <c r="N30" s="66">
        <v>16307.28</v>
      </c>
    </row>
    <row r="31" spans="1:14" x14ac:dyDescent="0.25">
      <c r="B31" s="43">
        <v>42001</v>
      </c>
      <c r="C31" s="38">
        <v>141419.85999999999</v>
      </c>
      <c r="D31" s="25" t="s">
        <v>58</v>
      </c>
      <c r="E31" s="53">
        <v>42001</v>
      </c>
      <c r="F31" s="28">
        <v>194477.5</v>
      </c>
      <c r="G31" s="23"/>
      <c r="H31" s="47">
        <v>42001</v>
      </c>
      <c r="I31" s="29">
        <v>230</v>
      </c>
      <c r="J31" s="50"/>
      <c r="K31" s="34"/>
      <c r="M31" t="s">
        <v>84</v>
      </c>
      <c r="N31" s="66">
        <v>179462.19</v>
      </c>
    </row>
    <row r="32" spans="1:14" x14ac:dyDescent="0.25">
      <c r="B32" s="43">
        <v>42002</v>
      </c>
      <c r="C32" s="38">
        <v>101888.9</v>
      </c>
      <c r="D32" s="25" t="s">
        <v>39</v>
      </c>
      <c r="E32" s="53">
        <v>42002</v>
      </c>
      <c r="F32" s="28">
        <v>119660</v>
      </c>
      <c r="G32" s="23"/>
      <c r="H32" s="47">
        <v>42002</v>
      </c>
      <c r="I32" s="29">
        <v>260</v>
      </c>
      <c r="J32" s="50"/>
      <c r="K32" s="34"/>
      <c r="M32" t="s">
        <v>85</v>
      </c>
      <c r="N32" s="66">
        <v>188881.57</v>
      </c>
    </row>
    <row r="33" spans="1:14" ht="15.75" customHeight="1" x14ac:dyDescent="0.25">
      <c r="B33" s="43">
        <v>42003</v>
      </c>
      <c r="C33" s="38">
        <v>218111</v>
      </c>
      <c r="D33" s="31" t="s">
        <v>60</v>
      </c>
      <c r="E33" s="53">
        <v>42003</v>
      </c>
      <c r="F33" s="28">
        <v>353126.5</v>
      </c>
      <c r="G33" s="23"/>
      <c r="H33" s="47">
        <v>42003</v>
      </c>
      <c r="I33" s="29">
        <v>1030</v>
      </c>
      <c r="J33" s="50"/>
      <c r="K33" s="34"/>
      <c r="M33" t="s">
        <v>86</v>
      </c>
      <c r="N33" s="66">
        <v>534314.94999999995</v>
      </c>
    </row>
    <row r="34" spans="1:14" ht="15.75" thickBot="1" x14ac:dyDescent="0.3">
      <c r="A34" s="13"/>
      <c r="B34" s="43">
        <v>42004</v>
      </c>
      <c r="C34" s="38">
        <v>30669.9</v>
      </c>
      <c r="D34" s="24"/>
      <c r="E34" s="53">
        <v>42004</v>
      </c>
      <c r="F34" s="28">
        <v>375466.5</v>
      </c>
      <c r="G34" s="23"/>
      <c r="H34" s="47">
        <v>42004</v>
      </c>
      <c r="I34" s="29">
        <v>230</v>
      </c>
      <c r="J34" s="50"/>
      <c r="K34" s="34"/>
      <c r="M34" t="s">
        <v>87</v>
      </c>
      <c r="N34" s="66">
        <v>127058.8</v>
      </c>
    </row>
    <row r="35" spans="1:14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  <c r="M35" t="s">
        <v>88</v>
      </c>
      <c r="N35" s="66">
        <v>314427.52000000002</v>
      </c>
    </row>
    <row r="36" spans="1:14" ht="15.75" thickBot="1" x14ac:dyDescent="0.3">
      <c r="A36" s="60" t="s">
        <v>14</v>
      </c>
      <c r="B36" s="45"/>
      <c r="C36" s="30">
        <f>N47</f>
        <v>5210743.3099999996</v>
      </c>
      <c r="D36" s="1"/>
      <c r="E36" s="55"/>
      <c r="F36" s="35">
        <v>0</v>
      </c>
      <c r="H36" s="11"/>
      <c r="I36" s="41">
        <v>0</v>
      </c>
      <c r="J36" s="52"/>
      <c r="K36" s="35"/>
      <c r="M36" t="s">
        <v>89</v>
      </c>
      <c r="N36" s="66">
        <v>514924.79999999999</v>
      </c>
    </row>
    <row r="37" spans="1:14" x14ac:dyDescent="0.25">
      <c r="B37" s="5" t="s">
        <v>1</v>
      </c>
      <c r="C37" s="6">
        <f>SUM(C3:C36)</f>
        <v>7273130.9099999992</v>
      </c>
      <c r="D37" s="1"/>
      <c r="E37" s="62" t="s">
        <v>1</v>
      </c>
      <c r="F37" s="7">
        <f>SUM(F4:F36)</f>
        <v>6923531.6100000003</v>
      </c>
      <c r="H37" s="4" t="s">
        <v>1</v>
      </c>
      <c r="I37" s="3">
        <f>SUM(I4:I36)</f>
        <v>12353</v>
      </c>
      <c r="J37" s="3"/>
      <c r="K37" s="3">
        <f t="shared" ref="K37" si="0">SUM(K4:K36)</f>
        <v>61801.83</v>
      </c>
      <c r="M37" t="s">
        <v>90</v>
      </c>
      <c r="N37" s="66">
        <v>93644.800000000003</v>
      </c>
    </row>
    <row r="38" spans="1:14" x14ac:dyDescent="0.25">
      <c r="I38" s="3"/>
      <c r="K38" s="3"/>
      <c r="M38" t="s">
        <v>91</v>
      </c>
      <c r="N38" s="66">
        <v>75689.240000000005</v>
      </c>
    </row>
    <row r="39" spans="1:14" ht="15.75" x14ac:dyDescent="0.25">
      <c r="A39" s="4"/>
      <c r="D39" s="8"/>
      <c r="E39" s="36"/>
      <c r="F39" s="36"/>
      <c r="H39" s="173" t="s">
        <v>7</v>
      </c>
      <c r="I39" s="174"/>
      <c r="J39" s="171">
        <f>I37+K37</f>
        <v>74154.83</v>
      </c>
      <c r="K39" s="172"/>
      <c r="M39" t="s">
        <v>92</v>
      </c>
      <c r="N39" s="66">
        <v>189868.79999999999</v>
      </c>
    </row>
    <row r="40" spans="1:14" ht="16.5" customHeight="1" x14ac:dyDescent="0.25">
      <c r="D40" s="178" t="s">
        <v>8</v>
      </c>
      <c r="E40" s="178"/>
      <c r="F40" s="17">
        <f>F37-J39</f>
        <v>6849376.7800000003</v>
      </c>
      <c r="I40" s="14"/>
      <c r="M40" t="s">
        <v>93</v>
      </c>
      <c r="N40" s="66">
        <v>148083.20000000001</v>
      </c>
    </row>
    <row r="41" spans="1:14" ht="15.75" thickBot="1" x14ac:dyDescent="0.3">
      <c r="D41" s="16"/>
      <c r="E41" s="56" t="s">
        <v>0</v>
      </c>
      <c r="F41" s="15">
        <f>-C37</f>
        <v>-7273130.9099999992</v>
      </c>
      <c r="M41" t="s">
        <v>94</v>
      </c>
      <c r="N41" s="66">
        <v>34000</v>
      </c>
    </row>
    <row r="42" spans="1:14" ht="15.75" thickTop="1" x14ac:dyDescent="0.25">
      <c r="E42" s="4" t="s">
        <v>10</v>
      </c>
      <c r="F42" s="3">
        <f>SUM(F40:F41)</f>
        <v>-423754.12999999896</v>
      </c>
      <c r="M42" t="s">
        <v>95</v>
      </c>
      <c r="N42" s="66">
        <v>105450.18</v>
      </c>
    </row>
    <row r="43" spans="1:14" ht="15.75" thickBot="1" x14ac:dyDescent="0.3">
      <c r="D43" s="177" t="s">
        <v>31</v>
      </c>
      <c r="E43" s="177"/>
      <c r="F43" s="18">
        <v>79070</v>
      </c>
      <c r="M43" t="s">
        <v>96</v>
      </c>
      <c r="N43" s="66">
        <v>121493.79</v>
      </c>
    </row>
    <row r="44" spans="1:14" x14ac:dyDescent="0.25">
      <c r="E44" s="5" t="s">
        <v>11</v>
      </c>
      <c r="F44" s="6">
        <f>F43+F42</f>
        <v>-344684.12999999896</v>
      </c>
      <c r="M44" t="s">
        <v>97</v>
      </c>
      <c r="N44" s="66">
        <v>169293</v>
      </c>
    </row>
    <row r="45" spans="1:14" ht="15.75" thickBot="1" x14ac:dyDescent="0.3">
      <c r="D45" s="19" t="s">
        <v>9</v>
      </c>
      <c r="F45" s="17">
        <v>409971.20000000001</v>
      </c>
      <c r="M45" t="s">
        <v>98</v>
      </c>
      <c r="N45" s="66">
        <v>0</v>
      </c>
    </row>
    <row r="46" spans="1:14" ht="20.25" thickTop="1" thickBot="1" x14ac:dyDescent="0.35">
      <c r="D46" s="175" t="s">
        <v>12</v>
      </c>
      <c r="E46" s="176"/>
      <c r="F46" s="27">
        <f>F45+F44</f>
        <v>65287.070000001055</v>
      </c>
      <c r="N46" s="68">
        <v>0</v>
      </c>
    </row>
    <row r="47" spans="1:14" ht="15.75" thickTop="1" x14ac:dyDescent="0.25">
      <c r="N47" s="67">
        <f>SUM(N13:N46)</f>
        <v>5210743.3099999996</v>
      </c>
    </row>
  </sheetData>
  <mergeCells count="8">
    <mergeCell ref="D43:E43"/>
    <mergeCell ref="D46:E46"/>
    <mergeCell ref="C1:J1"/>
    <mergeCell ref="E3:F3"/>
    <mergeCell ref="I3:K3"/>
    <mergeCell ref="H39:I39"/>
    <mergeCell ref="J39:K39"/>
    <mergeCell ref="D40:E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68"/>
  <sheetViews>
    <sheetView topLeftCell="A16" workbookViewId="0">
      <selection activeCell="I59" sqref="I59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67" bestFit="1" customWidth="1"/>
    <col min="12" max="12" width="14.140625" style="67" customWidth="1"/>
    <col min="13" max="13" width="13.5703125" style="67" customWidth="1"/>
    <col min="15" max="15" width="11.42578125" style="79"/>
    <col min="16" max="16" width="14.140625" style="80" bestFit="1" customWidth="1"/>
    <col min="17" max="17" width="18.7109375" bestFit="1" customWidth="1"/>
    <col min="18" max="18" width="11.42578125" style="81"/>
    <col min="19" max="19" width="14.140625" style="66" bestFit="1" customWidth="1"/>
    <col min="20" max="20" width="12.42578125" bestFit="1" customWidth="1"/>
    <col min="24" max="24" width="15.42578125" customWidth="1"/>
    <col min="25" max="25" width="15.85546875" bestFit="1" customWidth="1"/>
    <col min="27" max="27" width="14" customWidth="1"/>
    <col min="28" max="28" width="19.5703125" bestFit="1" customWidth="1"/>
  </cols>
  <sheetData>
    <row r="1" spans="1:29" ht="24" thickBot="1" x14ac:dyDescent="0.4">
      <c r="C1" s="170" t="s">
        <v>99</v>
      </c>
      <c r="D1" s="170"/>
      <c r="E1" s="170"/>
      <c r="F1" s="170"/>
      <c r="G1" s="170"/>
      <c r="H1" s="170"/>
      <c r="I1" s="170"/>
      <c r="J1" s="170"/>
    </row>
    <row r="2" spans="1:29" ht="16.5" thickBot="1" x14ac:dyDescent="0.3">
      <c r="C2" s="12" t="s">
        <v>0</v>
      </c>
      <c r="E2" s="33"/>
      <c r="F2" s="33"/>
    </row>
    <row r="3" spans="1:29" ht="20.25" thickTop="1" thickBot="1" x14ac:dyDescent="0.35">
      <c r="A3" s="9" t="s">
        <v>2</v>
      </c>
      <c r="B3" s="42"/>
      <c r="C3" s="37">
        <v>409971.20000000001</v>
      </c>
      <c r="D3" s="2"/>
      <c r="E3" s="179" t="s">
        <v>13</v>
      </c>
      <c r="F3" s="180"/>
      <c r="I3" s="181" t="s">
        <v>4</v>
      </c>
      <c r="J3" s="182"/>
      <c r="K3" s="183"/>
      <c r="L3" s="166"/>
      <c r="M3" s="87" t="s">
        <v>112</v>
      </c>
      <c r="O3"/>
      <c r="P3"/>
      <c r="Q3" s="96" t="s">
        <v>142</v>
      </c>
      <c r="R3"/>
      <c r="S3"/>
      <c r="Y3" s="96" t="s">
        <v>127</v>
      </c>
      <c r="Z3" s="96"/>
      <c r="AA3" s="97"/>
      <c r="AB3" s="98">
        <v>42035</v>
      </c>
      <c r="AC3" s="99"/>
    </row>
    <row r="4" spans="1:29" ht="16.5" thickTop="1" x14ac:dyDescent="0.25">
      <c r="B4" s="43">
        <v>42005</v>
      </c>
      <c r="C4" s="65"/>
      <c r="D4" s="59"/>
      <c r="E4" s="53">
        <v>42005</v>
      </c>
      <c r="F4" s="63"/>
      <c r="G4" s="23"/>
      <c r="H4" s="46">
        <v>42005</v>
      </c>
      <c r="I4" s="64"/>
      <c r="J4" s="48"/>
      <c r="K4" s="160"/>
      <c r="L4" s="88"/>
      <c r="M4" s="91">
        <v>0</v>
      </c>
      <c r="O4" s="74">
        <v>42006</v>
      </c>
      <c r="P4" s="128">
        <v>7914</v>
      </c>
      <c r="Q4" s="70">
        <v>33318.449999999997</v>
      </c>
      <c r="R4" s="71">
        <v>42007</v>
      </c>
      <c r="S4" s="85">
        <v>33318.449999999997</v>
      </c>
      <c r="T4" s="72">
        <f t="shared" ref="T4:T35" si="0">Q4-S4</f>
        <v>0</v>
      </c>
      <c r="U4" s="73"/>
      <c r="X4" s="100"/>
      <c r="Y4" s="100"/>
      <c r="Z4" s="100"/>
      <c r="AA4" s="101"/>
      <c r="AB4" s="102"/>
      <c r="AC4" s="103"/>
    </row>
    <row r="5" spans="1:29" x14ac:dyDescent="0.25">
      <c r="B5" s="43">
        <v>42006</v>
      </c>
      <c r="C5" s="38">
        <f>17557+9598</f>
        <v>27155</v>
      </c>
      <c r="D5" s="24" t="s">
        <v>111</v>
      </c>
      <c r="E5" s="53">
        <v>42006</v>
      </c>
      <c r="F5" s="28">
        <v>162213</v>
      </c>
      <c r="G5" s="20"/>
      <c r="H5" s="47">
        <v>42006</v>
      </c>
      <c r="I5" s="29">
        <v>100</v>
      </c>
      <c r="J5" s="50" t="s">
        <v>5</v>
      </c>
      <c r="K5" s="161">
        <v>928</v>
      </c>
      <c r="L5" s="88"/>
      <c r="M5" s="88">
        <v>101639.5</v>
      </c>
      <c r="O5" s="74">
        <v>42007</v>
      </c>
      <c r="P5" s="128">
        <v>8021</v>
      </c>
      <c r="Q5" s="70">
        <v>35916.65</v>
      </c>
      <c r="R5" s="71">
        <v>42010</v>
      </c>
      <c r="S5" s="85">
        <v>35916.65</v>
      </c>
      <c r="T5" s="72">
        <f t="shared" si="0"/>
        <v>0</v>
      </c>
      <c r="U5" s="75"/>
      <c r="X5" s="104" t="s">
        <v>129</v>
      </c>
      <c r="Y5" s="100" t="s">
        <v>130</v>
      </c>
      <c r="Z5" s="100"/>
      <c r="AA5" s="101" t="s">
        <v>131</v>
      </c>
      <c r="AB5" s="102" t="s">
        <v>132</v>
      </c>
      <c r="AC5" s="103"/>
    </row>
    <row r="6" spans="1:29" x14ac:dyDescent="0.25">
      <c r="B6" s="43">
        <v>42007</v>
      </c>
      <c r="C6" s="38">
        <v>0</v>
      </c>
      <c r="D6" s="25"/>
      <c r="E6" s="53">
        <v>42007</v>
      </c>
      <c r="F6" s="28">
        <v>222192.5</v>
      </c>
      <c r="G6" s="23"/>
      <c r="H6" s="47">
        <v>42007</v>
      </c>
      <c r="I6" s="29">
        <v>325</v>
      </c>
      <c r="J6" s="61" t="s">
        <v>101</v>
      </c>
      <c r="K6" s="161">
        <v>10000</v>
      </c>
      <c r="L6" s="88"/>
      <c r="M6" s="88">
        <v>13490.5</v>
      </c>
      <c r="O6" s="74">
        <v>42007</v>
      </c>
      <c r="P6" s="128">
        <v>8062</v>
      </c>
      <c r="Q6" s="70">
        <v>18201.2</v>
      </c>
      <c r="R6" s="71">
        <v>42010</v>
      </c>
      <c r="S6" s="85">
        <v>18201.2</v>
      </c>
      <c r="T6" s="72">
        <f t="shared" si="0"/>
        <v>0</v>
      </c>
      <c r="U6" s="76"/>
      <c r="X6" s="105" t="s">
        <v>128</v>
      </c>
      <c r="Y6" s="106">
        <v>14166</v>
      </c>
      <c r="Z6" s="106"/>
      <c r="AA6" s="107" t="s">
        <v>133</v>
      </c>
      <c r="AB6" s="108">
        <v>37198</v>
      </c>
      <c r="AC6" s="109">
        <v>42028</v>
      </c>
    </row>
    <row r="7" spans="1:29" x14ac:dyDescent="0.25">
      <c r="B7" s="43">
        <v>42008</v>
      </c>
      <c r="C7" s="38">
        <v>0</v>
      </c>
      <c r="D7" s="22"/>
      <c r="E7" s="53">
        <v>42008</v>
      </c>
      <c r="F7" s="28">
        <v>74498</v>
      </c>
      <c r="G7" s="23"/>
      <c r="H7" s="47">
        <v>42008</v>
      </c>
      <c r="I7" s="29">
        <v>320</v>
      </c>
      <c r="J7" s="50" t="s">
        <v>6</v>
      </c>
      <c r="K7" s="161">
        <v>28750</v>
      </c>
      <c r="L7" s="88"/>
      <c r="M7" s="88">
        <v>20050.150000000001</v>
      </c>
      <c r="O7" s="74">
        <v>42007</v>
      </c>
      <c r="P7" s="128">
        <v>8075</v>
      </c>
      <c r="Q7" s="70">
        <v>208377</v>
      </c>
      <c r="R7" s="71">
        <v>42011</v>
      </c>
      <c r="S7" s="85">
        <v>208377</v>
      </c>
      <c r="T7" s="72">
        <f t="shared" si="0"/>
        <v>0</v>
      </c>
      <c r="U7" s="76"/>
      <c r="X7" s="110" t="s">
        <v>135</v>
      </c>
      <c r="Y7" s="111">
        <v>23032.5</v>
      </c>
      <c r="Z7" s="111"/>
      <c r="AA7" s="107" t="s">
        <v>133</v>
      </c>
      <c r="AB7" s="108">
        <v>31853.5</v>
      </c>
      <c r="AC7" s="109">
        <v>42029</v>
      </c>
    </row>
    <row r="8" spans="1:29" x14ac:dyDescent="0.25">
      <c r="B8" s="43">
        <v>42009</v>
      </c>
      <c r="C8" s="38">
        <f>10604+29335</f>
        <v>39939</v>
      </c>
      <c r="D8" s="22" t="s">
        <v>111</v>
      </c>
      <c r="E8" s="53">
        <v>42009</v>
      </c>
      <c r="F8" s="28">
        <v>227814</v>
      </c>
      <c r="G8" s="23"/>
      <c r="H8" s="47">
        <v>42009</v>
      </c>
      <c r="I8" s="29">
        <v>170</v>
      </c>
      <c r="J8" s="50" t="s">
        <v>106</v>
      </c>
      <c r="K8" s="162">
        <v>11622.27</v>
      </c>
      <c r="L8" s="89"/>
      <c r="M8" s="89">
        <v>5428.5</v>
      </c>
      <c r="O8" s="74">
        <v>42007</v>
      </c>
      <c r="P8" s="128">
        <v>8102</v>
      </c>
      <c r="Q8" s="70">
        <v>77732.19</v>
      </c>
      <c r="R8" s="71">
        <v>42010</v>
      </c>
      <c r="S8" s="85">
        <v>77732.19</v>
      </c>
      <c r="T8" s="72">
        <f t="shared" si="0"/>
        <v>0</v>
      </c>
      <c r="U8" s="76"/>
      <c r="X8" s="110" t="s">
        <v>136</v>
      </c>
      <c r="Y8" s="111">
        <v>31853.5</v>
      </c>
      <c r="Z8" s="111"/>
      <c r="AA8" s="107" t="s">
        <v>134</v>
      </c>
      <c r="AB8" s="108">
        <v>225000</v>
      </c>
      <c r="AC8" s="109">
        <v>42025</v>
      </c>
    </row>
    <row r="9" spans="1:29" x14ac:dyDescent="0.25">
      <c r="B9" s="43">
        <v>42010</v>
      </c>
      <c r="C9" s="38">
        <v>13313</v>
      </c>
      <c r="D9" s="25" t="s">
        <v>111</v>
      </c>
      <c r="E9" s="53">
        <v>42010</v>
      </c>
      <c r="F9" s="28">
        <v>129771</v>
      </c>
      <c r="G9" s="23"/>
      <c r="H9" s="47">
        <v>42010</v>
      </c>
      <c r="I9" s="29">
        <v>100</v>
      </c>
      <c r="J9" s="50" t="s">
        <v>15</v>
      </c>
      <c r="K9" s="162">
        <v>0</v>
      </c>
      <c r="L9" s="89"/>
      <c r="M9" s="89">
        <v>3738</v>
      </c>
      <c r="O9" s="74">
        <v>42008</v>
      </c>
      <c r="P9" s="128">
        <v>8113</v>
      </c>
      <c r="Q9" s="70">
        <v>20405</v>
      </c>
      <c r="R9" s="71">
        <v>42010</v>
      </c>
      <c r="S9" s="85">
        <v>20405</v>
      </c>
      <c r="T9" s="77">
        <f t="shared" si="0"/>
        <v>0</v>
      </c>
      <c r="U9" s="76"/>
      <c r="X9" s="110" t="s">
        <v>137</v>
      </c>
      <c r="Y9" s="111">
        <v>225000</v>
      </c>
      <c r="Z9" s="111"/>
      <c r="AA9" s="107"/>
      <c r="AB9" s="108"/>
      <c r="AC9" s="109"/>
    </row>
    <row r="10" spans="1:29" x14ac:dyDescent="0.25">
      <c r="A10" s="21"/>
      <c r="B10" s="43">
        <v>42011</v>
      </c>
      <c r="C10" s="38">
        <f>552+400+11223+2457</f>
        <v>14632</v>
      </c>
      <c r="D10" s="25" t="s">
        <v>113</v>
      </c>
      <c r="E10" s="53">
        <v>42011</v>
      </c>
      <c r="F10" s="28">
        <v>134327</v>
      </c>
      <c r="G10" s="23"/>
      <c r="H10" s="47">
        <v>42011</v>
      </c>
      <c r="I10" s="29">
        <v>308</v>
      </c>
      <c r="J10" s="50" t="s">
        <v>107</v>
      </c>
      <c r="K10" s="162">
        <v>11388.94</v>
      </c>
      <c r="L10" s="89"/>
      <c r="M10" s="89">
        <v>13143.5</v>
      </c>
      <c r="O10" s="74">
        <v>42009</v>
      </c>
      <c r="P10" s="128">
        <v>8163</v>
      </c>
      <c r="Q10" s="70">
        <v>20397.3</v>
      </c>
      <c r="R10" s="71">
        <v>42010</v>
      </c>
      <c r="S10" s="85">
        <v>20397.3</v>
      </c>
      <c r="T10" s="77">
        <f t="shared" si="0"/>
        <v>0</v>
      </c>
      <c r="U10" s="76"/>
      <c r="X10" s="110"/>
      <c r="Y10" s="111"/>
      <c r="Z10" s="111"/>
      <c r="AA10" s="107"/>
      <c r="AB10" s="108"/>
      <c r="AC10" s="109"/>
    </row>
    <row r="11" spans="1:29" x14ac:dyDescent="0.25">
      <c r="B11" s="43">
        <v>42012</v>
      </c>
      <c r="C11" s="38">
        <f>5456+5056+285.6+22217.5+8873.5+3335+6062</f>
        <v>51285.599999999999</v>
      </c>
      <c r="D11" s="25" t="s">
        <v>114</v>
      </c>
      <c r="E11" s="53">
        <v>42012</v>
      </c>
      <c r="F11" s="28">
        <v>164194.5</v>
      </c>
      <c r="G11" s="23"/>
      <c r="H11" s="47">
        <v>42012</v>
      </c>
      <c r="I11" s="29">
        <v>210</v>
      </c>
      <c r="J11" s="50" t="s">
        <v>15</v>
      </c>
      <c r="K11" s="162">
        <v>0</v>
      </c>
      <c r="L11" s="89"/>
      <c r="M11" s="89">
        <v>10688</v>
      </c>
      <c r="O11" s="74">
        <v>42009</v>
      </c>
      <c r="P11" s="128">
        <v>8186</v>
      </c>
      <c r="Q11" s="70">
        <v>288363.98</v>
      </c>
      <c r="R11" s="71">
        <v>42016</v>
      </c>
      <c r="S11" s="85">
        <v>288363.98</v>
      </c>
      <c r="T11" s="77">
        <f t="shared" si="0"/>
        <v>0</v>
      </c>
      <c r="U11" s="76"/>
      <c r="X11" s="110"/>
      <c r="Y11" s="112"/>
      <c r="Z11" s="113"/>
      <c r="AA11" s="114"/>
      <c r="AB11" s="115"/>
      <c r="AC11" s="109"/>
    </row>
    <row r="12" spans="1:29" x14ac:dyDescent="0.25">
      <c r="A12" s="13"/>
      <c r="B12" s="43">
        <v>42013</v>
      </c>
      <c r="C12" s="38">
        <f>24433+18808+18971.5</f>
        <v>62212.5</v>
      </c>
      <c r="D12" s="25" t="s">
        <v>115</v>
      </c>
      <c r="E12" s="53">
        <v>42013</v>
      </c>
      <c r="F12" s="28">
        <v>219073.5</v>
      </c>
      <c r="G12" s="23"/>
      <c r="H12" s="47">
        <v>42013</v>
      </c>
      <c r="I12" s="29">
        <v>120</v>
      </c>
      <c r="J12" s="50" t="s">
        <v>108</v>
      </c>
      <c r="K12" s="162">
        <v>10069.89</v>
      </c>
      <c r="L12" s="89"/>
      <c r="M12" s="89">
        <v>21590</v>
      </c>
      <c r="O12" s="74">
        <v>42009</v>
      </c>
      <c r="P12" s="128">
        <v>8187</v>
      </c>
      <c r="Q12" s="70">
        <v>6562.5</v>
      </c>
      <c r="R12" s="71">
        <v>42012</v>
      </c>
      <c r="S12" s="85">
        <v>6562.5</v>
      </c>
      <c r="T12" s="77">
        <f t="shared" si="0"/>
        <v>0</v>
      </c>
      <c r="U12" s="76"/>
      <c r="W12" s="82"/>
      <c r="X12" s="116"/>
      <c r="Y12" s="112"/>
      <c r="Z12" s="112"/>
      <c r="AA12" s="107"/>
      <c r="AB12" s="108"/>
      <c r="AC12" s="109"/>
    </row>
    <row r="13" spans="1:29" x14ac:dyDescent="0.25">
      <c r="A13" s="13"/>
      <c r="B13" s="43">
        <v>42014</v>
      </c>
      <c r="C13" s="38">
        <v>0</v>
      </c>
      <c r="D13" s="24"/>
      <c r="E13" s="53">
        <v>42014</v>
      </c>
      <c r="F13" s="28">
        <v>190444</v>
      </c>
      <c r="G13" s="23"/>
      <c r="H13" s="47">
        <v>42014</v>
      </c>
      <c r="I13" s="29">
        <v>110</v>
      </c>
      <c r="J13" s="50" t="s">
        <v>15</v>
      </c>
      <c r="K13" s="162">
        <v>0</v>
      </c>
      <c r="L13" s="89"/>
      <c r="M13" s="89">
        <v>27535</v>
      </c>
      <c r="O13" s="74">
        <v>42010</v>
      </c>
      <c r="P13" s="128">
        <v>8287</v>
      </c>
      <c r="Q13" s="70">
        <v>19201.400000000001</v>
      </c>
      <c r="R13" s="71">
        <v>42013</v>
      </c>
      <c r="S13" s="85">
        <v>19201.400000000001</v>
      </c>
      <c r="T13" s="77">
        <f t="shared" si="0"/>
        <v>0</v>
      </c>
      <c r="U13" s="73"/>
      <c r="X13" s="116"/>
      <c r="Y13" s="112"/>
      <c r="Z13" s="112"/>
      <c r="AA13" s="117"/>
      <c r="AB13" s="118"/>
      <c r="AC13" s="109"/>
    </row>
    <row r="14" spans="1:29" x14ac:dyDescent="0.25">
      <c r="B14" s="43">
        <v>42015</v>
      </c>
      <c r="C14" s="38">
        <v>0</v>
      </c>
      <c r="D14" s="24"/>
      <c r="E14" s="53">
        <v>42015</v>
      </c>
      <c r="F14" s="28">
        <v>169902</v>
      </c>
      <c r="G14" s="23"/>
      <c r="H14" s="47">
        <v>42015</v>
      </c>
      <c r="I14" s="29">
        <v>200</v>
      </c>
      <c r="J14" s="50" t="s">
        <v>109</v>
      </c>
      <c r="K14" s="162">
        <v>10069.89</v>
      </c>
      <c r="L14" s="89"/>
      <c r="M14" s="89">
        <v>1702</v>
      </c>
      <c r="O14" s="74">
        <v>42010</v>
      </c>
      <c r="P14" s="128">
        <v>8304</v>
      </c>
      <c r="Q14" s="70">
        <v>7164.8</v>
      </c>
      <c r="R14" s="71">
        <v>42013</v>
      </c>
      <c r="S14" s="85">
        <v>7164.8</v>
      </c>
      <c r="T14" s="77">
        <f t="shared" si="0"/>
        <v>0</v>
      </c>
      <c r="U14" s="73"/>
      <c r="X14" s="119"/>
      <c r="Y14" s="106"/>
      <c r="Z14" s="106"/>
      <c r="AA14" s="117"/>
      <c r="AB14" s="118"/>
      <c r="AC14" s="120"/>
    </row>
    <row r="15" spans="1:29" ht="16.5" thickBot="1" x14ac:dyDescent="0.3">
      <c r="A15" s="13"/>
      <c r="B15" s="43">
        <v>42016</v>
      </c>
      <c r="C15" s="38">
        <f>32106+17256.4</f>
        <v>49362.400000000001</v>
      </c>
      <c r="D15" s="25" t="s">
        <v>116</v>
      </c>
      <c r="E15" s="53">
        <v>42016</v>
      </c>
      <c r="F15" s="28">
        <v>188403.5</v>
      </c>
      <c r="G15" s="23"/>
      <c r="H15" s="47">
        <v>42016</v>
      </c>
      <c r="I15" s="29">
        <v>200</v>
      </c>
      <c r="J15" s="50" t="s">
        <v>15</v>
      </c>
      <c r="K15" s="162">
        <v>0</v>
      </c>
      <c r="L15" s="89"/>
      <c r="M15" s="89">
        <v>59579.5</v>
      </c>
      <c r="O15" s="74">
        <v>42011</v>
      </c>
      <c r="P15" s="128">
        <v>8368</v>
      </c>
      <c r="Q15" s="70">
        <v>32010.6</v>
      </c>
      <c r="R15" s="71">
        <v>42016</v>
      </c>
      <c r="S15" s="85">
        <v>32010.6</v>
      </c>
      <c r="T15" s="77">
        <f t="shared" si="0"/>
        <v>0</v>
      </c>
      <c r="U15" s="73"/>
      <c r="X15" s="121"/>
      <c r="Y15" s="122">
        <v>0</v>
      </c>
      <c r="Z15" s="122"/>
      <c r="AA15" s="123"/>
      <c r="AB15" s="124">
        <v>0</v>
      </c>
      <c r="AC15" s="120"/>
    </row>
    <row r="16" spans="1:29" ht="16.5" thickTop="1" x14ac:dyDescent="0.25">
      <c r="A16" s="13"/>
      <c r="B16" s="43">
        <v>42017</v>
      </c>
      <c r="C16" s="38">
        <v>89778.7</v>
      </c>
      <c r="D16" s="25" t="s">
        <v>117</v>
      </c>
      <c r="E16" s="53">
        <v>42017</v>
      </c>
      <c r="F16" s="28">
        <v>98030.5</v>
      </c>
      <c r="G16" s="23"/>
      <c r="H16" s="47">
        <v>42017</v>
      </c>
      <c r="I16" s="29">
        <v>110</v>
      </c>
      <c r="J16" s="50" t="s">
        <v>53</v>
      </c>
      <c r="K16" s="162">
        <v>10069.89</v>
      </c>
      <c r="L16" s="89"/>
      <c r="M16" s="89">
        <v>8142</v>
      </c>
      <c r="O16" s="74">
        <v>42011</v>
      </c>
      <c r="P16" s="128">
        <v>8385</v>
      </c>
      <c r="Q16" s="70">
        <v>100598.97</v>
      </c>
      <c r="R16" s="71">
        <v>42016</v>
      </c>
      <c r="S16" s="85">
        <v>100598.97</v>
      </c>
      <c r="T16" s="77">
        <f t="shared" si="0"/>
        <v>0</v>
      </c>
      <c r="Y16" s="125">
        <f>SUM(Y6:Y15)</f>
        <v>294052</v>
      </c>
      <c r="Z16" s="125"/>
      <c r="AA16" s="101"/>
      <c r="AB16" s="102">
        <f>SUM(AB6:AB15)</f>
        <v>294051.5</v>
      </c>
      <c r="AC16" s="99"/>
    </row>
    <row r="17" spans="1:29" ht="15" x14ac:dyDescent="0.25">
      <c r="A17" s="13"/>
      <c r="B17" s="43">
        <v>42018</v>
      </c>
      <c r="C17" s="38">
        <v>0</v>
      </c>
      <c r="D17" s="25"/>
      <c r="E17" s="53">
        <v>42018</v>
      </c>
      <c r="F17" s="28">
        <v>106035</v>
      </c>
      <c r="G17" s="23"/>
      <c r="H17" s="47">
        <v>42018</v>
      </c>
      <c r="I17" s="29">
        <v>196</v>
      </c>
      <c r="J17" s="50" t="s">
        <v>15</v>
      </c>
      <c r="K17" s="162">
        <v>0</v>
      </c>
      <c r="L17" s="89"/>
      <c r="M17" s="89">
        <v>22811</v>
      </c>
      <c r="O17" s="74">
        <v>42012</v>
      </c>
      <c r="P17" s="128">
        <v>8463</v>
      </c>
      <c r="Q17" s="70">
        <v>14600.65</v>
      </c>
      <c r="R17" s="71">
        <v>42016</v>
      </c>
      <c r="S17" s="85">
        <v>14600.65</v>
      </c>
      <c r="T17" s="77">
        <f t="shared" si="0"/>
        <v>0</v>
      </c>
      <c r="AA17" s="94"/>
      <c r="AB17" s="66"/>
      <c r="AC17" s="99"/>
    </row>
    <row r="18" spans="1:29" ht="15" x14ac:dyDescent="0.25">
      <c r="B18" s="43">
        <v>42019</v>
      </c>
      <c r="C18" s="38">
        <v>538</v>
      </c>
      <c r="D18" s="31" t="s">
        <v>118</v>
      </c>
      <c r="E18" s="53">
        <v>42019</v>
      </c>
      <c r="F18" s="28">
        <v>82410.5</v>
      </c>
      <c r="G18" s="23"/>
      <c r="H18" s="47">
        <v>42019</v>
      </c>
      <c r="I18" s="29">
        <v>110</v>
      </c>
      <c r="J18" s="51" t="s">
        <v>16</v>
      </c>
      <c r="K18" s="161">
        <v>0</v>
      </c>
      <c r="L18" s="88"/>
      <c r="M18" s="88">
        <v>6762.5</v>
      </c>
      <c r="O18" s="74">
        <v>42012</v>
      </c>
      <c r="P18" s="128">
        <v>8494</v>
      </c>
      <c r="Q18" s="70">
        <v>101414.74</v>
      </c>
      <c r="R18" s="71">
        <v>42016</v>
      </c>
      <c r="S18" s="85">
        <v>101414.74</v>
      </c>
      <c r="T18" s="77">
        <f t="shared" si="0"/>
        <v>0</v>
      </c>
    </row>
    <row r="19" spans="1:29" thickBot="1" x14ac:dyDescent="0.3">
      <c r="A19" s="13"/>
      <c r="B19" s="43">
        <v>42020</v>
      </c>
      <c r="C19" s="38">
        <v>483</v>
      </c>
      <c r="D19" s="25" t="s">
        <v>119</v>
      </c>
      <c r="E19" s="53">
        <v>42020</v>
      </c>
      <c r="F19" s="28">
        <v>89080.5</v>
      </c>
      <c r="G19" s="23"/>
      <c r="H19" s="47">
        <v>42020</v>
      </c>
      <c r="I19" s="29">
        <v>110</v>
      </c>
      <c r="J19" s="57" t="s">
        <v>36</v>
      </c>
      <c r="K19" s="161">
        <v>0</v>
      </c>
      <c r="L19" s="88"/>
      <c r="M19" s="88">
        <v>3513</v>
      </c>
      <c r="O19" s="74">
        <v>42013</v>
      </c>
      <c r="P19" s="128">
        <v>8577</v>
      </c>
      <c r="Q19" s="70">
        <v>117511.24</v>
      </c>
      <c r="R19" s="71">
        <v>42016</v>
      </c>
      <c r="S19" s="85">
        <v>117511.24</v>
      </c>
      <c r="T19" s="77">
        <f t="shared" si="0"/>
        <v>0</v>
      </c>
    </row>
    <row r="20" spans="1:29" ht="19.5" thickBot="1" x14ac:dyDescent="0.35">
      <c r="B20" s="43">
        <v>42021</v>
      </c>
      <c r="C20" s="38">
        <f>125+2730+102325</f>
        <v>105180</v>
      </c>
      <c r="D20" s="24" t="s">
        <v>120</v>
      </c>
      <c r="E20" s="53">
        <v>42021</v>
      </c>
      <c r="F20" s="28">
        <v>171586.5</v>
      </c>
      <c r="G20" s="23"/>
      <c r="H20" s="47">
        <v>42021</v>
      </c>
      <c r="I20" s="29">
        <v>170</v>
      </c>
      <c r="J20" s="57" t="s">
        <v>26</v>
      </c>
      <c r="K20" s="161">
        <v>0</v>
      </c>
      <c r="L20" s="88"/>
      <c r="M20" s="88">
        <v>11429</v>
      </c>
      <c r="O20" s="74">
        <v>42013</v>
      </c>
      <c r="P20" s="128">
        <v>8578</v>
      </c>
      <c r="Q20" s="70">
        <v>127.6</v>
      </c>
      <c r="R20" s="71">
        <v>42016</v>
      </c>
      <c r="S20" s="85">
        <v>127.6</v>
      </c>
      <c r="T20" s="77">
        <f t="shared" si="0"/>
        <v>0</v>
      </c>
      <c r="Y20" s="96" t="s">
        <v>127</v>
      </c>
      <c r="Z20" s="96"/>
      <c r="AA20" s="97"/>
      <c r="AB20" s="98">
        <v>42035</v>
      </c>
      <c r="AC20" s="99"/>
    </row>
    <row r="21" spans="1:29" x14ac:dyDescent="0.25">
      <c r="B21" s="43">
        <v>42022</v>
      </c>
      <c r="C21" s="38">
        <v>558</v>
      </c>
      <c r="D21" s="92" t="s">
        <v>121</v>
      </c>
      <c r="E21" s="53">
        <v>42022</v>
      </c>
      <c r="F21" s="28">
        <v>53933</v>
      </c>
      <c r="G21" s="23"/>
      <c r="H21" s="47">
        <v>42022</v>
      </c>
      <c r="I21" s="29">
        <v>200</v>
      </c>
      <c r="J21" s="50" t="s">
        <v>29</v>
      </c>
      <c r="K21" s="161">
        <v>0</v>
      </c>
      <c r="L21" s="88"/>
      <c r="M21" s="88">
        <v>3175</v>
      </c>
      <c r="O21" s="74">
        <v>42014</v>
      </c>
      <c r="P21" s="128">
        <v>8661</v>
      </c>
      <c r="Q21" s="70">
        <v>19522.5</v>
      </c>
      <c r="R21" s="71">
        <v>42016</v>
      </c>
      <c r="S21" s="85">
        <v>19522.5</v>
      </c>
      <c r="T21" s="77">
        <f t="shared" si="0"/>
        <v>0</v>
      </c>
      <c r="X21" s="100"/>
      <c r="Y21" s="100"/>
      <c r="Z21" s="100"/>
      <c r="AA21" s="101"/>
      <c r="AB21" s="102"/>
      <c r="AC21" s="103"/>
    </row>
    <row r="22" spans="1:29" x14ac:dyDescent="0.25">
      <c r="B22" s="43">
        <v>42023</v>
      </c>
      <c r="C22" s="38">
        <v>0</v>
      </c>
      <c r="D22" s="83"/>
      <c r="E22" s="53">
        <v>42023</v>
      </c>
      <c r="F22" s="28">
        <v>195700.08</v>
      </c>
      <c r="G22" s="20"/>
      <c r="H22" s="47">
        <v>42023</v>
      </c>
      <c r="I22" s="29">
        <v>210</v>
      </c>
      <c r="J22" s="50"/>
      <c r="K22" s="161"/>
      <c r="L22" s="88"/>
      <c r="M22" s="88">
        <v>22930</v>
      </c>
      <c r="O22" s="74">
        <v>42014</v>
      </c>
      <c r="P22" s="128">
        <v>8704</v>
      </c>
      <c r="Q22" s="70">
        <v>25765.040000000001</v>
      </c>
      <c r="R22" s="71">
        <v>42016</v>
      </c>
      <c r="S22" s="85">
        <v>25765.040000000001</v>
      </c>
      <c r="T22" s="77">
        <f t="shared" si="0"/>
        <v>0</v>
      </c>
      <c r="X22" s="104" t="s">
        <v>129</v>
      </c>
      <c r="Y22" s="100" t="s">
        <v>130</v>
      </c>
      <c r="Z22" s="100"/>
      <c r="AA22" s="101" t="s">
        <v>131</v>
      </c>
      <c r="AB22" s="102" t="s">
        <v>132</v>
      </c>
      <c r="AC22" s="103"/>
    </row>
    <row r="23" spans="1:29" x14ac:dyDescent="0.25">
      <c r="A23" s="13"/>
      <c r="B23" s="43">
        <v>42024</v>
      </c>
      <c r="C23" s="38">
        <v>208</v>
      </c>
      <c r="D23" s="84" t="s">
        <v>122</v>
      </c>
      <c r="E23" s="53">
        <v>42024</v>
      </c>
      <c r="F23" s="28">
        <v>122293.5</v>
      </c>
      <c r="G23" s="23"/>
      <c r="H23" s="47">
        <v>42024</v>
      </c>
      <c r="I23" s="29">
        <v>100</v>
      </c>
      <c r="J23" s="50"/>
      <c r="K23" s="161"/>
      <c r="L23" s="88"/>
      <c r="M23" s="88">
        <v>6725</v>
      </c>
      <c r="O23" s="74">
        <v>42014</v>
      </c>
      <c r="P23" s="128">
        <v>8748</v>
      </c>
      <c r="Q23" s="70">
        <v>228311.47</v>
      </c>
      <c r="R23" s="71">
        <v>42017</v>
      </c>
      <c r="S23" s="85">
        <v>228311.47</v>
      </c>
      <c r="T23" s="77">
        <f t="shared" si="0"/>
        <v>0</v>
      </c>
      <c r="X23" s="105" t="s">
        <v>139</v>
      </c>
      <c r="Y23" s="106">
        <v>112998</v>
      </c>
      <c r="Z23" s="106"/>
      <c r="AA23" s="107" t="s">
        <v>138</v>
      </c>
      <c r="AB23" s="108">
        <v>50000</v>
      </c>
      <c r="AC23" s="109">
        <v>42027</v>
      </c>
    </row>
    <row r="24" spans="1:29" x14ac:dyDescent="0.25">
      <c r="A24" s="13"/>
      <c r="B24" s="43">
        <v>42025</v>
      </c>
      <c r="C24" s="38">
        <v>0</v>
      </c>
      <c r="D24" s="25"/>
      <c r="E24" s="53">
        <v>42025</v>
      </c>
      <c r="F24" s="28">
        <v>114215</v>
      </c>
      <c r="G24" s="23"/>
      <c r="H24" s="47">
        <v>42025</v>
      </c>
      <c r="I24" s="29">
        <v>110</v>
      </c>
      <c r="J24" s="50"/>
      <c r="K24" s="161"/>
      <c r="L24" s="88"/>
      <c r="M24" s="88">
        <v>1434.5</v>
      </c>
      <c r="O24" s="74">
        <v>42015</v>
      </c>
      <c r="P24" s="128">
        <v>8760</v>
      </c>
      <c r="Q24" s="70">
        <v>17028.75</v>
      </c>
      <c r="R24" s="71">
        <v>42016</v>
      </c>
      <c r="S24" s="85">
        <v>17028.75</v>
      </c>
      <c r="T24" s="77">
        <f t="shared" si="0"/>
        <v>0</v>
      </c>
      <c r="X24" s="80">
        <v>10079</v>
      </c>
      <c r="Y24" s="78">
        <v>34581.9</v>
      </c>
      <c r="Z24" s="111"/>
      <c r="AA24" s="107" t="s">
        <v>138</v>
      </c>
      <c r="AB24" s="108">
        <v>4000</v>
      </c>
      <c r="AC24" s="109">
        <v>42028</v>
      </c>
    </row>
    <row r="25" spans="1:29" x14ac:dyDescent="0.25">
      <c r="B25" s="43">
        <v>42026</v>
      </c>
      <c r="C25" s="38">
        <v>10887</v>
      </c>
      <c r="D25" s="31" t="s">
        <v>102</v>
      </c>
      <c r="E25" s="53">
        <v>42026</v>
      </c>
      <c r="F25" s="28">
        <v>69192</v>
      </c>
      <c r="G25" s="23"/>
      <c r="H25" s="47">
        <v>42026</v>
      </c>
      <c r="I25" s="29">
        <v>170</v>
      </c>
      <c r="J25" s="50"/>
      <c r="K25" s="161"/>
      <c r="L25" s="88"/>
      <c r="M25" s="88">
        <v>3381</v>
      </c>
      <c r="O25" s="74">
        <v>42016</v>
      </c>
      <c r="P25" s="128">
        <v>8807</v>
      </c>
      <c r="Q25" s="70">
        <v>18391.45</v>
      </c>
      <c r="R25" s="71">
        <v>42016</v>
      </c>
      <c r="S25" s="85">
        <v>18391.45</v>
      </c>
      <c r="T25" s="77">
        <f t="shared" si="0"/>
        <v>0</v>
      </c>
      <c r="X25" s="80">
        <v>10167</v>
      </c>
      <c r="Y25" s="78">
        <v>6936.7</v>
      </c>
      <c r="Z25" s="111"/>
      <c r="AA25" s="107" t="s">
        <v>138</v>
      </c>
      <c r="AB25" s="108">
        <v>30000</v>
      </c>
      <c r="AC25" s="109">
        <v>42028</v>
      </c>
    </row>
    <row r="26" spans="1:29" x14ac:dyDescent="0.25">
      <c r="B26" s="43">
        <v>42027</v>
      </c>
      <c r="C26" s="38">
        <f>916+618+875</f>
        <v>2409</v>
      </c>
      <c r="D26" s="24" t="s">
        <v>103</v>
      </c>
      <c r="E26" s="53">
        <v>42027</v>
      </c>
      <c r="F26" s="28">
        <v>90807</v>
      </c>
      <c r="G26" s="23"/>
      <c r="H26" s="47">
        <v>42027</v>
      </c>
      <c r="I26" s="29">
        <v>180</v>
      </c>
      <c r="J26" s="50"/>
      <c r="K26" s="161"/>
      <c r="L26" s="88"/>
      <c r="M26" s="88">
        <v>3218</v>
      </c>
      <c r="O26" s="74">
        <v>42017</v>
      </c>
      <c r="P26" s="128">
        <v>8974</v>
      </c>
      <c r="Q26" s="70">
        <v>24355.52</v>
      </c>
      <c r="R26" s="71">
        <v>42018</v>
      </c>
      <c r="S26" s="85">
        <v>24355.52</v>
      </c>
      <c r="T26" s="77">
        <f t="shared" si="0"/>
        <v>0</v>
      </c>
      <c r="X26" s="80">
        <v>10203</v>
      </c>
      <c r="Y26" s="78">
        <v>55379.6</v>
      </c>
      <c r="Z26" s="111"/>
      <c r="AA26" s="107" t="s">
        <v>138</v>
      </c>
      <c r="AB26" s="108">
        <v>45000</v>
      </c>
      <c r="AC26" s="109">
        <v>42029</v>
      </c>
    </row>
    <row r="27" spans="1:29" x14ac:dyDescent="0.25">
      <c r="B27" s="43">
        <v>42028</v>
      </c>
      <c r="C27" s="38">
        <v>2776</v>
      </c>
      <c r="D27" s="25" t="s">
        <v>104</v>
      </c>
      <c r="E27" s="53">
        <v>42028</v>
      </c>
      <c r="F27" s="28">
        <v>119756</v>
      </c>
      <c r="G27" s="23"/>
      <c r="H27" s="47">
        <v>42028</v>
      </c>
      <c r="I27" s="29">
        <v>950</v>
      </c>
      <c r="J27" s="50"/>
      <c r="K27" s="161"/>
      <c r="L27" s="88"/>
      <c r="M27" s="88">
        <v>2880.5</v>
      </c>
      <c r="O27" s="74">
        <v>42017</v>
      </c>
      <c r="P27" s="128">
        <v>8980</v>
      </c>
      <c r="Q27" s="70">
        <v>113181.04</v>
      </c>
      <c r="R27" s="71">
        <v>42021</v>
      </c>
      <c r="S27" s="85">
        <v>113181.04</v>
      </c>
      <c r="T27" s="77">
        <f t="shared" si="0"/>
        <v>0</v>
      </c>
      <c r="X27" s="80">
        <v>10277</v>
      </c>
      <c r="Y27" s="78">
        <v>15062.4</v>
      </c>
      <c r="Z27" s="111"/>
      <c r="AA27" s="107" t="s">
        <v>138</v>
      </c>
      <c r="AB27" s="108">
        <v>95000</v>
      </c>
      <c r="AC27" s="109">
        <v>42030</v>
      </c>
    </row>
    <row r="28" spans="1:29" x14ac:dyDescent="0.25">
      <c r="B28" s="43">
        <v>42029</v>
      </c>
      <c r="C28" s="38">
        <v>1172</v>
      </c>
      <c r="D28" s="31" t="s">
        <v>105</v>
      </c>
      <c r="E28" s="53">
        <v>42029</v>
      </c>
      <c r="F28" s="28">
        <v>78417.5</v>
      </c>
      <c r="G28" s="23"/>
      <c r="H28" s="47">
        <v>42029</v>
      </c>
      <c r="I28" s="29">
        <v>200</v>
      </c>
      <c r="J28" s="50"/>
      <c r="K28" s="161"/>
      <c r="L28" s="88"/>
      <c r="M28" s="88">
        <v>191.5</v>
      </c>
      <c r="O28" s="74">
        <v>42018</v>
      </c>
      <c r="P28" s="128">
        <v>8988</v>
      </c>
      <c r="Q28" s="70">
        <v>23672.6</v>
      </c>
      <c r="R28" s="71">
        <v>42018</v>
      </c>
      <c r="S28" s="85">
        <v>23672.6</v>
      </c>
      <c r="T28" s="77">
        <f t="shared" si="0"/>
        <v>0</v>
      </c>
      <c r="X28" s="80">
        <v>10359</v>
      </c>
      <c r="Y28" s="78">
        <v>18302.400000000001</v>
      </c>
      <c r="Z28" s="113"/>
      <c r="AA28" s="107" t="s">
        <v>138</v>
      </c>
      <c r="AB28" s="108">
        <v>55000</v>
      </c>
      <c r="AC28" s="109">
        <v>42031</v>
      </c>
    </row>
    <row r="29" spans="1:29" x14ac:dyDescent="0.25">
      <c r="B29" s="43">
        <v>42030</v>
      </c>
      <c r="C29" s="38">
        <v>3774.5</v>
      </c>
      <c r="D29" s="25" t="s">
        <v>110</v>
      </c>
      <c r="E29" s="53">
        <v>42030</v>
      </c>
      <c r="F29" s="28">
        <v>110859.5</v>
      </c>
      <c r="G29" s="23"/>
      <c r="H29" s="47">
        <v>42030</v>
      </c>
      <c r="I29" s="29">
        <v>170</v>
      </c>
      <c r="J29" s="50"/>
      <c r="K29" s="161"/>
      <c r="L29" s="88"/>
      <c r="M29" s="88">
        <v>11915</v>
      </c>
      <c r="O29" s="74">
        <v>42019</v>
      </c>
      <c r="P29" s="128">
        <v>9071</v>
      </c>
      <c r="Q29" s="70">
        <v>16750.400000000001</v>
      </c>
      <c r="R29" s="71">
        <v>42021</v>
      </c>
      <c r="S29" s="85">
        <v>16750.400000000001</v>
      </c>
      <c r="T29" s="77">
        <f t="shared" si="0"/>
        <v>0</v>
      </c>
      <c r="X29" s="80">
        <v>10415</v>
      </c>
      <c r="Y29" s="78">
        <v>35739</v>
      </c>
      <c r="Z29" s="112" t="s">
        <v>140</v>
      </c>
      <c r="AA29" s="107"/>
      <c r="AB29" s="108"/>
      <c r="AC29" s="109"/>
    </row>
    <row r="30" spans="1:29" x14ac:dyDescent="0.25">
      <c r="B30" s="43">
        <v>42031</v>
      </c>
      <c r="C30" s="38">
        <v>816</v>
      </c>
      <c r="D30" s="31" t="s">
        <v>123</v>
      </c>
      <c r="E30" s="53">
        <v>42031</v>
      </c>
      <c r="F30" s="28">
        <v>119448</v>
      </c>
      <c r="G30" s="23"/>
      <c r="H30" s="47">
        <v>42031</v>
      </c>
      <c r="I30" s="29">
        <v>100</v>
      </c>
      <c r="J30" s="50"/>
      <c r="K30" s="161"/>
      <c r="L30" s="88"/>
      <c r="M30" s="88">
        <v>10303.6</v>
      </c>
      <c r="O30" s="74">
        <v>42019</v>
      </c>
      <c r="P30" s="128">
        <v>9164</v>
      </c>
      <c r="Q30" s="70">
        <v>99808.13</v>
      </c>
      <c r="R30" s="71">
        <v>42021</v>
      </c>
      <c r="S30" s="85">
        <v>99808.13</v>
      </c>
      <c r="T30" s="77">
        <f t="shared" si="0"/>
        <v>0</v>
      </c>
      <c r="V30" s="82"/>
      <c r="X30" s="116"/>
      <c r="Y30" s="112"/>
      <c r="Z30" s="112"/>
      <c r="AA30" s="117"/>
      <c r="AB30" s="118"/>
      <c r="AC30" s="109"/>
    </row>
    <row r="31" spans="1:29" x14ac:dyDescent="0.25">
      <c r="B31" s="43">
        <v>42032</v>
      </c>
      <c r="C31" s="38">
        <v>1250</v>
      </c>
      <c r="D31" s="25" t="s">
        <v>143</v>
      </c>
      <c r="E31" s="53">
        <v>42032</v>
      </c>
      <c r="F31" s="28">
        <v>51301.5</v>
      </c>
      <c r="G31" s="23"/>
      <c r="H31" s="47">
        <v>42032</v>
      </c>
      <c r="I31" s="29">
        <v>200</v>
      </c>
      <c r="J31" s="50"/>
      <c r="K31" s="161"/>
      <c r="L31" s="88"/>
      <c r="M31" s="88">
        <v>49851.5</v>
      </c>
      <c r="O31" s="74">
        <v>42020</v>
      </c>
      <c r="P31" s="128">
        <v>9181</v>
      </c>
      <c r="Q31" s="70">
        <v>20042.900000000001</v>
      </c>
      <c r="R31" s="71">
        <v>42021</v>
      </c>
      <c r="S31" s="85">
        <v>20042.900000000001</v>
      </c>
      <c r="T31" s="77">
        <f t="shared" si="0"/>
        <v>0</v>
      </c>
      <c r="X31" s="119"/>
      <c r="Y31" s="106"/>
      <c r="Z31" s="106"/>
      <c r="AA31" s="117"/>
      <c r="AB31" s="118"/>
      <c r="AC31" s="120"/>
    </row>
    <row r="32" spans="1:29" ht="16.5" thickBot="1" x14ac:dyDescent="0.3">
      <c r="B32" s="43">
        <v>42033</v>
      </c>
      <c r="C32" s="38">
        <v>15741</v>
      </c>
      <c r="D32" s="25" t="s">
        <v>144</v>
      </c>
      <c r="E32" s="53">
        <v>42033</v>
      </c>
      <c r="F32" s="28">
        <v>114651.5</v>
      </c>
      <c r="G32" s="23"/>
      <c r="H32" s="47">
        <v>42033</v>
      </c>
      <c r="I32" s="29">
        <v>162</v>
      </c>
      <c r="J32" s="50"/>
      <c r="K32" s="161"/>
      <c r="L32" s="88"/>
      <c r="M32" s="88">
        <v>98748.2</v>
      </c>
      <c r="O32" s="74">
        <v>42021</v>
      </c>
      <c r="P32" s="128">
        <v>9280</v>
      </c>
      <c r="Q32" s="70">
        <v>27453.4</v>
      </c>
      <c r="R32" s="71">
        <v>42023</v>
      </c>
      <c r="S32" s="85">
        <v>27453.4</v>
      </c>
      <c r="T32" s="77">
        <f t="shared" si="0"/>
        <v>0</v>
      </c>
      <c r="X32" s="121"/>
      <c r="Y32" s="122">
        <v>0</v>
      </c>
      <c r="Z32" s="122"/>
      <c r="AA32" s="123"/>
      <c r="AB32" s="124">
        <v>0</v>
      </c>
      <c r="AC32" s="120"/>
    </row>
    <row r="33" spans="1:29" ht="15.75" customHeight="1" thickTop="1" x14ac:dyDescent="0.25">
      <c r="B33" s="43">
        <v>42034</v>
      </c>
      <c r="C33" s="38">
        <v>65327</v>
      </c>
      <c r="D33" s="31" t="s">
        <v>145</v>
      </c>
      <c r="E33" s="53">
        <v>42034</v>
      </c>
      <c r="F33" s="28">
        <v>158988</v>
      </c>
      <c r="G33" s="23"/>
      <c r="H33" s="47">
        <v>42034</v>
      </c>
      <c r="I33" s="29">
        <v>110</v>
      </c>
      <c r="J33" s="50"/>
      <c r="K33" s="161"/>
      <c r="L33" s="88"/>
      <c r="M33" s="88">
        <v>93551</v>
      </c>
      <c r="O33" s="74">
        <v>42021</v>
      </c>
      <c r="P33" s="128">
        <v>9366</v>
      </c>
      <c r="Q33" s="70">
        <v>91105.67</v>
      </c>
      <c r="R33" s="71">
        <v>42025</v>
      </c>
      <c r="S33" s="85">
        <v>91105.67</v>
      </c>
      <c r="T33" s="77">
        <f t="shared" si="0"/>
        <v>0</v>
      </c>
      <c r="Y33" s="125">
        <f>SUM(Y23:Y32)</f>
        <v>279000</v>
      </c>
      <c r="Z33" s="125"/>
      <c r="AA33" s="101"/>
      <c r="AB33" s="102">
        <f>SUM(AB23:AB32)</f>
        <v>279000</v>
      </c>
      <c r="AC33" s="99"/>
    </row>
    <row r="34" spans="1:29" thickBot="1" x14ac:dyDescent="0.3">
      <c r="A34" s="13"/>
      <c r="B34" s="43">
        <v>42035</v>
      </c>
      <c r="C34" s="38">
        <v>23269</v>
      </c>
      <c r="D34" s="24" t="s">
        <v>146</v>
      </c>
      <c r="E34" s="53">
        <v>42035</v>
      </c>
      <c r="F34" s="28">
        <v>246203.5</v>
      </c>
      <c r="G34" s="23"/>
      <c r="H34" s="47">
        <v>42035</v>
      </c>
      <c r="I34" s="29">
        <v>140</v>
      </c>
      <c r="J34" s="50"/>
      <c r="K34" s="161"/>
      <c r="L34" s="88"/>
      <c r="M34" s="88">
        <v>117794.5</v>
      </c>
      <c r="O34" s="74">
        <v>42023</v>
      </c>
      <c r="P34" s="128">
        <v>9442</v>
      </c>
      <c r="Q34" s="70">
        <v>30106.9</v>
      </c>
      <c r="R34" s="71">
        <v>42025</v>
      </c>
      <c r="S34" s="85">
        <v>30106.9</v>
      </c>
      <c r="T34" s="77">
        <f t="shared" si="0"/>
        <v>0</v>
      </c>
      <c r="AA34" s="95"/>
      <c r="AB34" s="66"/>
      <c r="AC34" s="99"/>
    </row>
    <row r="35" spans="1:29" thickBot="1" x14ac:dyDescent="0.3">
      <c r="A35" s="26"/>
      <c r="B35" s="44"/>
      <c r="C35" s="39">
        <v>0</v>
      </c>
      <c r="D35" s="1"/>
      <c r="E35" s="54"/>
      <c r="F35" s="34">
        <v>0</v>
      </c>
      <c r="H35" s="10"/>
      <c r="I35" s="40"/>
      <c r="J35" s="50"/>
      <c r="K35" s="161"/>
      <c r="L35" s="88"/>
      <c r="M35" s="88">
        <v>0</v>
      </c>
      <c r="O35" s="74">
        <v>42023</v>
      </c>
      <c r="P35" s="128">
        <v>9535</v>
      </c>
      <c r="Q35" s="70">
        <v>14154.4</v>
      </c>
      <c r="R35" s="71">
        <v>42025</v>
      </c>
      <c r="S35" s="85">
        <v>14154.4</v>
      </c>
      <c r="T35" s="77">
        <f t="shared" si="0"/>
        <v>0</v>
      </c>
    </row>
    <row r="36" spans="1:29" thickBot="1" x14ac:dyDescent="0.3">
      <c r="A36" s="60"/>
      <c r="B36" s="45" t="s">
        <v>0</v>
      </c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163"/>
      <c r="L36" s="158"/>
      <c r="M36" s="147">
        <v>0</v>
      </c>
      <c r="O36" s="74">
        <v>42024</v>
      </c>
      <c r="P36" s="128">
        <v>9561</v>
      </c>
      <c r="Q36" s="70">
        <v>19754.3</v>
      </c>
      <c r="R36" s="71">
        <v>42027</v>
      </c>
      <c r="S36" s="85">
        <v>19754.3</v>
      </c>
      <c r="T36" s="77">
        <f t="shared" ref="T36:T60" si="1">Q36-S36</f>
        <v>0</v>
      </c>
    </row>
    <row r="37" spans="1:29" ht="19.5" thickBot="1" x14ac:dyDescent="0.35">
      <c r="B37" s="5" t="s">
        <v>1</v>
      </c>
      <c r="C37" s="6">
        <f>SUM(C4:C36)</f>
        <v>582066.69999999995</v>
      </c>
      <c r="D37" s="1"/>
      <c r="E37" s="69" t="s">
        <v>1</v>
      </c>
      <c r="F37" s="7">
        <f>SUM(F4:F36)</f>
        <v>4075742.08</v>
      </c>
      <c r="H37" s="4" t="s">
        <v>1</v>
      </c>
      <c r="I37" s="3">
        <f>SUM(I4:I36)</f>
        <v>5861</v>
      </c>
      <c r="J37" s="3"/>
      <c r="K37" s="67">
        <f t="shared" ref="K37" si="2">SUM(K4:K36)</f>
        <v>92898.880000000005</v>
      </c>
      <c r="M37" s="67">
        <f>SUM(M4:M36)</f>
        <v>757341.45</v>
      </c>
      <c r="O37" s="74">
        <v>42024</v>
      </c>
      <c r="P37" s="128">
        <v>9579</v>
      </c>
      <c r="Q37" s="70">
        <v>5829.6</v>
      </c>
      <c r="R37" s="71">
        <v>42026</v>
      </c>
      <c r="S37" s="85">
        <v>5829.6</v>
      </c>
      <c r="T37" s="77">
        <f t="shared" si="1"/>
        <v>0</v>
      </c>
      <c r="Y37" s="96" t="s">
        <v>127</v>
      </c>
      <c r="Z37" s="96"/>
      <c r="AA37" s="97"/>
      <c r="AB37" s="98">
        <v>42037</v>
      </c>
      <c r="AC37" s="99"/>
    </row>
    <row r="38" spans="1:29" x14ac:dyDescent="0.25">
      <c r="A38" s="186"/>
      <c r="B38" s="186"/>
      <c r="C38" s="36"/>
      <c r="I38" s="3"/>
      <c r="O38" s="74">
        <v>42024</v>
      </c>
      <c r="P38" s="128">
        <v>9635</v>
      </c>
      <c r="Q38" s="70">
        <v>26081.7</v>
      </c>
      <c r="R38" s="71">
        <v>42026</v>
      </c>
      <c r="S38" s="129">
        <v>26081.7</v>
      </c>
      <c r="T38" s="77">
        <f t="shared" si="1"/>
        <v>0</v>
      </c>
      <c r="X38" s="100"/>
      <c r="Y38" s="100"/>
      <c r="Z38" s="100"/>
      <c r="AA38" s="101"/>
      <c r="AB38" s="102"/>
      <c r="AC38" s="103"/>
    </row>
    <row r="39" spans="1:29" x14ac:dyDescent="0.25">
      <c r="A39" s="157"/>
      <c r="B39" s="36"/>
      <c r="C39" s="36"/>
      <c r="D39" s="8"/>
      <c r="E39" s="36"/>
      <c r="F39" s="36"/>
      <c r="H39" s="173" t="s">
        <v>7</v>
      </c>
      <c r="I39" s="174"/>
      <c r="J39" s="171">
        <f>I37+K37</f>
        <v>98759.88</v>
      </c>
      <c r="K39" s="172"/>
      <c r="L39" s="167"/>
      <c r="M39" s="90"/>
      <c r="O39" s="74">
        <v>42024</v>
      </c>
      <c r="P39" s="128">
        <v>9639</v>
      </c>
      <c r="Q39" s="70">
        <v>111951</v>
      </c>
      <c r="R39" s="130" t="s">
        <v>141</v>
      </c>
      <c r="S39" s="129">
        <f>35000+76951</f>
        <v>111951</v>
      </c>
      <c r="T39" s="77">
        <f t="shared" si="1"/>
        <v>0</v>
      </c>
      <c r="X39" s="104" t="s">
        <v>129</v>
      </c>
      <c r="Y39" s="100" t="s">
        <v>130</v>
      </c>
      <c r="Z39" s="100"/>
      <c r="AA39" s="101" t="s">
        <v>131</v>
      </c>
      <c r="AB39" s="102" t="s">
        <v>132</v>
      </c>
      <c r="AC39" s="103"/>
    </row>
    <row r="40" spans="1:29" ht="16.5" customHeight="1" x14ac:dyDescent="0.25">
      <c r="A40" s="187"/>
      <c r="B40" s="187"/>
      <c r="C40" s="36"/>
      <c r="D40" s="178" t="s">
        <v>8</v>
      </c>
      <c r="E40" s="178"/>
      <c r="F40" s="17">
        <f>F37-J39</f>
        <v>3976982.2</v>
      </c>
      <c r="I40" s="14"/>
      <c r="O40" s="74">
        <v>42025</v>
      </c>
      <c r="P40" s="128">
        <v>9652</v>
      </c>
      <c r="Q40" s="70">
        <v>10759.2</v>
      </c>
      <c r="R40" s="71">
        <v>42026</v>
      </c>
      <c r="S40" s="129">
        <v>10759.2</v>
      </c>
      <c r="T40" s="77">
        <f t="shared" si="1"/>
        <v>0</v>
      </c>
      <c r="X40" s="105">
        <v>9690</v>
      </c>
      <c r="Y40" s="106">
        <v>53228.4</v>
      </c>
      <c r="Z40" s="106"/>
      <c r="AA40" s="107">
        <v>850956</v>
      </c>
      <c r="AB40" s="108">
        <v>53228.5</v>
      </c>
      <c r="AC40" s="109">
        <v>42031</v>
      </c>
    </row>
    <row r="41" spans="1:29" x14ac:dyDescent="0.25">
      <c r="D41" s="8"/>
      <c r="E41" s="36" t="s">
        <v>0</v>
      </c>
      <c r="F41" s="88">
        <f>-C37</f>
        <v>-582066.69999999995</v>
      </c>
      <c r="O41" s="74">
        <v>42025</v>
      </c>
      <c r="P41" s="128">
        <v>9690</v>
      </c>
      <c r="Q41" s="131">
        <v>53228.4</v>
      </c>
      <c r="R41" s="153">
        <v>42038</v>
      </c>
      <c r="S41" s="154">
        <v>53228.4</v>
      </c>
      <c r="T41" s="77">
        <f t="shared" si="1"/>
        <v>0</v>
      </c>
      <c r="X41" s="141">
        <v>10415</v>
      </c>
      <c r="Y41" s="133">
        <v>10303.5</v>
      </c>
      <c r="Z41" s="111"/>
      <c r="AA41" s="107">
        <v>850955</v>
      </c>
      <c r="AB41" s="108">
        <v>10303.5</v>
      </c>
      <c r="AC41" s="109">
        <v>42031</v>
      </c>
    </row>
    <row r="42" spans="1:29" ht="16.5" thickBot="1" x14ac:dyDescent="0.3">
      <c r="D42" s="8" t="s">
        <v>149</v>
      </c>
      <c r="E42" s="56"/>
      <c r="F42" s="158">
        <v>-3219143.39</v>
      </c>
      <c r="I42" s="189" t="s">
        <v>9</v>
      </c>
      <c r="J42" s="189"/>
      <c r="K42" s="164">
        <v>387486.45</v>
      </c>
      <c r="L42" s="168"/>
      <c r="O42" s="74">
        <v>42025</v>
      </c>
      <c r="P42" s="128">
        <v>9714</v>
      </c>
      <c r="Q42" s="70">
        <v>112998</v>
      </c>
      <c r="R42" s="71">
        <v>42035</v>
      </c>
      <c r="S42" s="129">
        <v>112998</v>
      </c>
      <c r="T42" s="77">
        <f t="shared" si="1"/>
        <v>0</v>
      </c>
      <c r="X42" s="141"/>
      <c r="Y42" s="133"/>
      <c r="Z42" s="111"/>
      <c r="AA42" s="107"/>
      <c r="AB42" s="108"/>
      <c r="AC42" s="109"/>
    </row>
    <row r="43" spans="1:29" ht="16.5" thickTop="1" x14ac:dyDescent="0.25">
      <c r="E43" s="4" t="s">
        <v>10</v>
      </c>
      <c r="F43" s="3">
        <f>F40+F41+F42</f>
        <v>175772.10999999987</v>
      </c>
      <c r="I43" s="188" t="s">
        <v>150</v>
      </c>
      <c r="J43" s="188"/>
      <c r="K43" s="159">
        <f>K42+F45</f>
        <v>641425.55999999982</v>
      </c>
      <c r="L43" s="159"/>
      <c r="O43" s="74">
        <v>42026</v>
      </c>
      <c r="P43" s="128">
        <v>9733</v>
      </c>
      <c r="Q43" s="70">
        <v>23032.5</v>
      </c>
      <c r="R43" s="71">
        <v>42035</v>
      </c>
      <c r="S43" s="129">
        <v>23032.5</v>
      </c>
      <c r="T43" s="77">
        <f t="shared" si="1"/>
        <v>0</v>
      </c>
      <c r="X43" s="141"/>
      <c r="Y43" s="133"/>
      <c r="Z43" s="111"/>
      <c r="AA43" s="107"/>
      <c r="AB43" s="108"/>
      <c r="AC43" s="109"/>
    </row>
    <row r="44" spans="1:29" ht="16.5" thickBot="1" x14ac:dyDescent="0.3">
      <c r="D44" s="177" t="s">
        <v>31</v>
      </c>
      <c r="E44" s="177"/>
      <c r="F44" s="18">
        <v>78167</v>
      </c>
      <c r="I44" s="4" t="s">
        <v>151</v>
      </c>
      <c r="K44" s="67">
        <v>-409971.20000000001</v>
      </c>
      <c r="O44" s="74">
        <v>42027</v>
      </c>
      <c r="P44" s="128">
        <v>9840</v>
      </c>
      <c r="Q44" s="70">
        <v>32253.599999999999</v>
      </c>
      <c r="R44" s="71">
        <v>42035</v>
      </c>
      <c r="S44" s="85">
        <v>32253.599999999999</v>
      </c>
      <c r="T44" s="77">
        <f t="shared" si="1"/>
        <v>0</v>
      </c>
      <c r="X44" s="141"/>
      <c r="Y44" s="133"/>
      <c r="Z44" s="111"/>
      <c r="AA44" s="107"/>
      <c r="AB44" s="108"/>
      <c r="AC44" s="109"/>
    </row>
    <row r="45" spans="1:29" ht="16.5" thickBot="1" x14ac:dyDescent="0.3">
      <c r="E45" s="5" t="s">
        <v>11</v>
      </c>
      <c r="F45" s="6">
        <f>F44+F43</f>
        <v>253939.10999999987</v>
      </c>
      <c r="I45" s="184" t="s">
        <v>12</v>
      </c>
      <c r="J45" s="185"/>
      <c r="K45" s="165">
        <f>K43+K44</f>
        <v>231454.35999999981</v>
      </c>
      <c r="L45" s="169"/>
      <c r="O45" s="74">
        <v>42028</v>
      </c>
      <c r="P45" s="128">
        <v>9939</v>
      </c>
      <c r="Q45" s="70">
        <v>14166</v>
      </c>
      <c r="R45" s="71">
        <v>42035</v>
      </c>
      <c r="S45" s="129">
        <v>14166</v>
      </c>
      <c r="T45" s="77">
        <f t="shared" si="1"/>
        <v>0</v>
      </c>
      <c r="X45" s="141"/>
      <c r="Y45" s="133"/>
      <c r="Z45" s="113"/>
      <c r="AA45" s="107"/>
      <c r="AB45" s="108"/>
      <c r="AC45" s="109"/>
    </row>
    <row r="46" spans="1:29" x14ac:dyDescent="0.25">
      <c r="O46" s="74">
        <v>42028</v>
      </c>
      <c r="P46" s="128">
        <v>9990</v>
      </c>
      <c r="Q46" s="70">
        <v>234060</v>
      </c>
      <c r="R46" s="156" t="s">
        <v>148</v>
      </c>
      <c r="S46" s="154">
        <f>225000+9060</f>
        <v>234060</v>
      </c>
      <c r="T46" s="77">
        <f t="shared" si="1"/>
        <v>0</v>
      </c>
      <c r="X46" s="141"/>
      <c r="Y46" s="133"/>
      <c r="Z46" s="112"/>
      <c r="AA46" s="107"/>
      <c r="AB46" s="108"/>
      <c r="AC46" s="109"/>
    </row>
    <row r="47" spans="1:29" x14ac:dyDescent="0.25">
      <c r="O47" s="74">
        <v>42030</v>
      </c>
      <c r="P47" s="128">
        <v>10079</v>
      </c>
      <c r="Q47" s="131">
        <v>34581.9</v>
      </c>
      <c r="R47" s="71">
        <v>42035</v>
      </c>
      <c r="S47" s="129">
        <v>34581.9</v>
      </c>
      <c r="T47" s="77">
        <f t="shared" si="1"/>
        <v>0</v>
      </c>
      <c r="X47" s="116"/>
      <c r="Y47" s="112"/>
      <c r="Z47" s="112"/>
      <c r="AA47" s="117"/>
      <c r="AB47" s="118"/>
      <c r="AC47" s="109"/>
    </row>
    <row r="48" spans="1:29" x14ac:dyDescent="0.25">
      <c r="O48" s="74">
        <v>42030</v>
      </c>
      <c r="P48" s="128">
        <v>10167</v>
      </c>
      <c r="Q48" s="131">
        <v>6936.7</v>
      </c>
      <c r="R48" s="71">
        <v>42035</v>
      </c>
      <c r="S48" s="129">
        <v>6936.7</v>
      </c>
      <c r="T48" s="77">
        <f t="shared" si="1"/>
        <v>0</v>
      </c>
      <c r="X48" s="119"/>
      <c r="Y48" s="106"/>
      <c r="Z48" s="106"/>
      <c r="AA48" s="117"/>
      <c r="AB48" s="118"/>
      <c r="AC48" s="120"/>
    </row>
    <row r="49" spans="14:29" ht="16.5" thickBot="1" x14ac:dyDescent="0.3">
      <c r="O49" s="74">
        <v>42031</v>
      </c>
      <c r="P49" s="128">
        <v>10203</v>
      </c>
      <c r="Q49" s="70">
        <v>55379.6</v>
      </c>
      <c r="R49" s="71">
        <v>42035</v>
      </c>
      <c r="S49" s="85">
        <v>55379.6</v>
      </c>
      <c r="T49" s="77">
        <f t="shared" si="1"/>
        <v>0</v>
      </c>
      <c r="X49" s="121"/>
      <c r="Y49" s="122">
        <v>0</v>
      </c>
      <c r="Z49" s="122"/>
      <c r="AA49" s="123"/>
      <c r="AB49" s="124">
        <v>0</v>
      </c>
      <c r="AC49" s="120"/>
    </row>
    <row r="50" spans="14:29" ht="16.5" thickTop="1" x14ac:dyDescent="0.25">
      <c r="O50" s="74">
        <v>42032</v>
      </c>
      <c r="P50" s="128">
        <v>10277</v>
      </c>
      <c r="Q50" s="70">
        <v>15062.4</v>
      </c>
      <c r="R50" s="71">
        <v>42035</v>
      </c>
      <c r="S50" s="85">
        <v>15062.4</v>
      </c>
      <c r="T50" s="77">
        <f t="shared" si="1"/>
        <v>0</v>
      </c>
      <c r="Y50" s="125">
        <f>SUM(Y40:Y49)</f>
        <v>63531.9</v>
      </c>
      <c r="Z50" s="125"/>
      <c r="AA50" s="101"/>
      <c r="AB50" s="102">
        <f>SUM(AB40:AB49)</f>
        <v>63532</v>
      </c>
      <c r="AC50" s="99"/>
    </row>
    <row r="51" spans="14:29" ht="15" x14ac:dyDescent="0.25">
      <c r="O51" s="74">
        <v>42033</v>
      </c>
      <c r="P51" s="128">
        <v>10359</v>
      </c>
      <c r="Q51" s="70">
        <v>18302.400000000001</v>
      </c>
      <c r="R51" s="134">
        <v>42035</v>
      </c>
      <c r="S51" s="85">
        <v>18302.400000000001</v>
      </c>
      <c r="T51" s="77">
        <f t="shared" si="1"/>
        <v>0</v>
      </c>
      <c r="AA51" s="126"/>
      <c r="AB51" s="66"/>
      <c r="AC51" s="99"/>
    </row>
    <row r="52" spans="14:29" ht="15" x14ac:dyDescent="0.25">
      <c r="O52" s="74">
        <v>42033</v>
      </c>
      <c r="P52" s="128">
        <v>10415</v>
      </c>
      <c r="Q52" s="70">
        <v>75538.94</v>
      </c>
      <c r="R52" s="155" t="s">
        <v>148</v>
      </c>
      <c r="S52" s="135">
        <f>35739+10303.5+2055+800</f>
        <v>48897.5</v>
      </c>
      <c r="T52" s="132">
        <f t="shared" si="1"/>
        <v>26641.440000000002</v>
      </c>
    </row>
    <row r="53" spans="14:29" ht="15" x14ac:dyDescent="0.25">
      <c r="O53" s="74">
        <v>42034</v>
      </c>
      <c r="P53" s="128">
        <v>10478</v>
      </c>
      <c r="Q53" s="70">
        <v>16807.599999999999</v>
      </c>
      <c r="R53" s="136"/>
      <c r="S53" s="137"/>
      <c r="T53" s="77">
        <f t="shared" si="1"/>
        <v>16807.599999999999</v>
      </c>
    </row>
    <row r="54" spans="14:29" ht="15" x14ac:dyDescent="0.25">
      <c r="O54" s="74">
        <v>42034</v>
      </c>
      <c r="P54" s="128">
        <v>10566</v>
      </c>
      <c r="Q54" s="70">
        <v>79686.12</v>
      </c>
      <c r="R54" s="136"/>
      <c r="S54" s="137"/>
      <c r="T54" s="77">
        <f t="shared" si="1"/>
        <v>79686.12</v>
      </c>
    </row>
    <row r="55" spans="14:29" ht="15" x14ac:dyDescent="0.25">
      <c r="O55" s="74">
        <v>42034</v>
      </c>
      <c r="P55" s="128">
        <v>10578</v>
      </c>
      <c r="Q55" s="70">
        <v>26449.599999999999</v>
      </c>
      <c r="R55" s="136"/>
      <c r="S55" s="137"/>
      <c r="T55" s="77">
        <f t="shared" si="1"/>
        <v>26449.599999999999</v>
      </c>
    </row>
    <row r="56" spans="14:29" ht="15" x14ac:dyDescent="0.25">
      <c r="O56" s="74">
        <v>42035</v>
      </c>
      <c r="P56" s="128">
        <v>10610</v>
      </c>
      <c r="Q56" s="70">
        <v>173890.69</v>
      </c>
      <c r="R56" s="136"/>
      <c r="S56" s="137"/>
      <c r="T56" s="77">
        <f t="shared" si="1"/>
        <v>173890.69</v>
      </c>
    </row>
    <row r="57" spans="14:29" ht="15" x14ac:dyDescent="0.25">
      <c r="O57" s="74">
        <v>42035</v>
      </c>
      <c r="P57" s="128">
        <v>10662</v>
      </c>
      <c r="Q57" s="70">
        <v>156551.79999999999</v>
      </c>
      <c r="R57" s="136"/>
      <c r="S57" s="137"/>
      <c r="T57" s="77">
        <f t="shared" si="1"/>
        <v>156551.79999999999</v>
      </c>
    </row>
    <row r="58" spans="14:29" ht="15" x14ac:dyDescent="0.25">
      <c r="O58" s="74">
        <v>42035</v>
      </c>
      <c r="P58" s="128">
        <v>10694</v>
      </c>
      <c r="Q58" s="70">
        <v>31563</v>
      </c>
      <c r="R58" s="136"/>
      <c r="S58" s="137"/>
      <c r="T58" s="77">
        <f t="shared" si="1"/>
        <v>31563</v>
      </c>
    </row>
    <row r="59" spans="14:29" ht="15" x14ac:dyDescent="0.25">
      <c r="O59" s="74">
        <v>42035</v>
      </c>
      <c r="P59" s="128">
        <v>10695</v>
      </c>
      <c r="Q59" s="70">
        <v>12723.9</v>
      </c>
      <c r="R59" s="136"/>
      <c r="S59" s="137"/>
      <c r="T59" s="77">
        <f t="shared" si="1"/>
        <v>12723.9</v>
      </c>
    </row>
    <row r="60" spans="14:29" thickBot="1" x14ac:dyDescent="0.3">
      <c r="O60"/>
      <c r="P60" s="16"/>
      <c r="Q60" s="139">
        <v>0</v>
      </c>
      <c r="R60" s="16"/>
      <c r="S60" s="148">
        <f>105000+49851.5+11115+10303.5+53228.5</f>
        <v>229498.5</v>
      </c>
      <c r="T60" s="140">
        <f t="shared" si="1"/>
        <v>-229498.5</v>
      </c>
    </row>
    <row r="61" spans="14:29" ht="16.5" thickTop="1" x14ac:dyDescent="0.25">
      <c r="O61"/>
      <c r="P61"/>
      <c r="Q61" s="138">
        <f>SUM(Q4:Q60)</f>
        <v>3219143.39</v>
      </c>
      <c r="R61" s="104"/>
      <c r="S61" s="104"/>
      <c r="T61" s="138">
        <f>SUM(T4:T60)</f>
        <v>294815.65000000002</v>
      </c>
    </row>
    <row r="62" spans="14:29" ht="15" x14ac:dyDescent="0.25">
      <c r="N62" s="8"/>
      <c r="O62" s="8"/>
      <c r="P62" s="8"/>
      <c r="Q62" s="8"/>
      <c r="R62" s="8"/>
      <c r="S62" s="8"/>
      <c r="T62" s="8"/>
      <c r="U62" s="8"/>
      <c r="V62" s="8"/>
    </row>
    <row r="63" spans="14:29" x14ac:dyDescent="0.25">
      <c r="N63" s="8"/>
      <c r="O63" s="142"/>
      <c r="P63" s="86"/>
      <c r="Q63" s="85"/>
      <c r="R63" s="143"/>
      <c r="S63" s="144"/>
      <c r="T63" s="145"/>
      <c r="U63" s="8"/>
      <c r="V63" s="8"/>
    </row>
    <row r="64" spans="14:29" x14ac:dyDescent="0.25">
      <c r="N64" s="8"/>
      <c r="O64" s="142"/>
      <c r="P64" s="86"/>
      <c r="Q64" s="85"/>
      <c r="R64" s="143"/>
      <c r="S64" s="144"/>
      <c r="T64" s="145"/>
      <c r="U64" s="8"/>
      <c r="V64" s="8"/>
    </row>
    <row r="65" spans="14:22" x14ac:dyDescent="0.25">
      <c r="N65" s="8"/>
      <c r="O65" s="142"/>
      <c r="P65" s="86"/>
      <c r="Q65" s="85"/>
      <c r="R65" s="143"/>
      <c r="S65" s="144"/>
      <c r="T65" s="145"/>
      <c r="U65" s="8"/>
      <c r="V65" s="8"/>
    </row>
    <row r="66" spans="14:22" x14ac:dyDescent="0.25">
      <c r="N66" s="8"/>
      <c r="O66" s="142"/>
      <c r="P66" s="86"/>
      <c r="Q66" s="85"/>
      <c r="R66" s="143"/>
      <c r="S66" s="144"/>
      <c r="T66" s="145"/>
      <c r="U66" s="8"/>
      <c r="V66" s="8"/>
    </row>
    <row r="67" spans="14:22" x14ac:dyDescent="0.25">
      <c r="N67" s="8"/>
      <c r="O67" s="142"/>
      <c r="P67" s="86"/>
      <c r="Q67" s="146"/>
      <c r="R67" s="143"/>
      <c r="S67" s="144"/>
      <c r="T67" s="146"/>
      <c r="U67" s="8"/>
      <c r="V67" s="8"/>
    </row>
    <row r="68" spans="14:22" x14ac:dyDescent="0.25">
      <c r="N68" s="8"/>
      <c r="O68" s="142"/>
      <c r="P68" s="86"/>
      <c r="Q68" s="8"/>
      <c r="R68" s="143"/>
      <c r="S68" s="144"/>
      <c r="T68" s="8"/>
      <c r="U68" s="8"/>
      <c r="V68" s="8"/>
    </row>
  </sheetData>
  <mergeCells count="12">
    <mergeCell ref="C1:J1"/>
    <mergeCell ref="E3:F3"/>
    <mergeCell ref="I3:K3"/>
    <mergeCell ref="H39:I39"/>
    <mergeCell ref="J39:K39"/>
    <mergeCell ref="I45:J45"/>
    <mergeCell ref="A38:B38"/>
    <mergeCell ref="A40:B40"/>
    <mergeCell ref="D44:E44"/>
    <mergeCell ref="I43:J43"/>
    <mergeCell ref="D40:E40"/>
    <mergeCell ref="I42:J42"/>
  </mergeCells>
  <pageMargins left="0.70866141732283472" right="0.70866141732283472" top="0.15748031496062992" bottom="0.19685039370078741" header="0.31496062992125984" footer="0.31496062992125984"/>
  <pageSetup scale="8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abSelected="1" topLeftCell="D1" workbookViewId="0">
      <selection activeCell="O20" sqref="O20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3.5703125" style="67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2.42578125" style="23" bestFit="1" customWidth="1"/>
  </cols>
  <sheetData>
    <row r="1" spans="1:20" ht="24" thickBot="1" x14ac:dyDescent="0.4">
      <c r="C1" s="170" t="s">
        <v>147</v>
      </c>
      <c r="D1" s="170"/>
      <c r="E1" s="170"/>
      <c r="F1" s="170"/>
      <c r="G1" s="170"/>
      <c r="H1" s="170"/>
      <c r="I1" s="170"/>
      <c r="J1" s="170"/>
    </row>
    <row r="2" spans="1:20" ht="19.5" thickBot="1" x14ac:dyDescent="0.35">
      <c r="C2" s="12" t="s">
        <v>0</v>
      </c>
      <c r="E2" s="33"/>
      <c r="F2" s="33"/>
      <c r="P2" s="96" t="s">
        <v>142</v>
      </c>
    </row>
    <row r="3" spans="1:20" ht="32.25" thickTop="1" thickBot="1" x14ac:dyDescent="0.35">
      <c r="A3" s="9" t="s">
        <v>2</v>
      </c>
      <c r="B3" s="42"/>
      <c r="C3" s="37">
        <v>0</v>
      </c>
      <c r="D3" s="2"/>
      <c r="E3" s="179" t="s">
        <v>13</v>
      </c>
      <c r="F3" s="180"/>
      <c r="I3" s="181" t="s">
        <v>4</v>
      </c>
      <c r="J3" s="182"/>
      <c r="K3" s="183"/>
      <c r="L3" s="87" t="s">
        <v>112</v>
      </c>
      <c r="N3"/>
      <c r="O3" s="195" t="s">
        <v>152</v>
      </c>
      <c r="P3" s="196" t="s">
        <v>130</v>
      </c>
      <c r="Q3" s="196" t="s">
        <v>155</v>
      </c>
      <c r="R3" s="196" t="s">
        <v>153</v>
      </c>
      <c r="S3" s="197" t="s">
        <v>154</v>
      </c>
    </row>
    <row r="4" spans="1:20" thickTop="1" x14ac:dyDescent="0.25">
      <c r="B4" s="43">
        <v>42036</v>
      </c>
      <c r="C4" s="38"/>
      <c r="D4" s="59"/>
      <c r="E4" s="53">
        <v>42036</v>
      </c>
      <c r="F4" s="28"/>
      <c r="G4" s="23"/>
      <c r="H4" s="46">
        <v>42036</v>
      </c>
      <c r="I4" s="29"/>
      <c r="J4" s="48"/>
      <c r="K4" s="49"/>
      <c r="L4" s="91">
        <v>0</v>
      </c>
      <c r="N4" s="74">
        <v>42036</v>
      </c>
      <c r="O4" s="192">
        <v>10777</v>
      </c>
      <c r="P4" s="193">
        <v>58300.75</v>
      </c>
      <c r="Q4" s="71"/>
      <c r="R4" s="85"/>
      <c r="S4" s="194">
        <f t="shared" ref="S4:S35" si="0">P4-R4</f>
        <v>58300.75</v>
      </c>
      <c r="T4" s="73"/>
    </row>
    <row r="5" spans="1:20" ht="15" x14ac:dyDescent="0.25">
      <c r="B5" s="43">
        <v>42037</v>
      </c>
      <c r="C5" s="38"/>
      <c r="D5" s="24"/>
      <c r="E5" s="53">
        <v>42037</v>
      </c>
      <c r="F5" s="28"/>
      <c r="G5" s="20"/>
      <c r="H5" s="47">
        <v>42037</v>
      </c>
      <c r="I5" s="29"/>
      <c r="J5" s="50" t="s">
        <v>5</v>
      </c>
      <c r="K5" s="34">
        <v>0</v>
      </c>
      <c r="L5" s="88"/>
      <c r="N5" s="74">
        <v>42037</v>
      </c>
      <c r="O5" s="128">
        <v>10785</v>
      </c>
      <c r="P5" s="70">
        <v>21360.6</v>
      </c>
      <c r="Q5" s="71"/>
      <c r="R5" s="85"/>
      <c r="S5" s="72">
        <f t="shared" si="0"/>
        <v>21360.6</v>
      </c>
      <c r="T5" s="75"/>
    </row>
    <row r="6" spans="1:20" ht="15" x14ac:dyDescent="0.25">
      <c r="B6" s="43">
        <v>42038</v>
      </c>
      <c r="C6" s="38"/>
      <c r="D6" s="25"/>
      <c r="E6" s="53">
        <v>42038</v>
      </c>
      <c r="F6" s="28"/>
      <c r="G6" s="23"/>
      <c r="H6" s="47">
        <v>42038</v>
      </c>
      <c r="I6" s="29"/>
      <c r="J6" s="61" t="s">
        <v>101</v>
      </c>
      <c r="K6" s="34">
        <v>0</v>
      </c>
      <c r="L6" s="88"/>
      <c r="N6" s="74">
        <v>42037</v>
      </c>
      <c r="O6" s="128">
        <v>10814</v>
      </c>
      <c r="P6" s="70">
        <v>128748.6</v>
      </c>
      <c r="Q6" s="71"/>
      <c r="R6" s="85"/>
      <c r="S6" s="72">
        <f t="shared" si="0"/>
        <v>128748.6</v>
      </c>
      <c r="T6" s="76"/>
    </row>
    <row r="7" spans="1:20" ht="15" x14ac:dyDescent="0.25">
      <c r="B7" s="43">
        <v>42039</v>
      </c>
      <c r="C7" s="38"/>
      <c r="D7" s="22"/>
      <c r="E7" s="53">
        <v>42039</v>
      </c>
      <c r="F7" s="28"/>
      <c r="G7" s="23"/>
      <c r="H7" s="47">
        <v>42039</v>
      </c>
      <c r="I7" s="29"/>
      <c r="J7" s="50" t="s">
        <v>6</v>
      </c>
      <c r="K7" s="34">
        <v>28750</v>
      </c>
      <c r="L7" s="88"/>
      <c r="N7" s="74">
        <v>42037</v>
      </c>
      <c r="O7" s="128">
        <v>10834</v>
      </c>
      <c r="P7" s="70">
        <v>4888.8</v>
      </c>
      <c r="Q7" s="71"/>
      <c r="R7" s="85"/>
      <c r="S7" s="72">
        <f t="shared" si="0"/>
        <v>4888.8</v>
      </c>
      <c r="T7" s="76"/>
    </row>
    <row r="8" spans="1:20" ht="15" x14ac:dyDescent="0.25">
      <c r="B8" s="43">
        <v>42040</v>
      </c>
      <c r="C8" s="38"/>
      <c r="D8" s="22"/>
      <c r="E8" s="53">
        <v>42040</v>
      </c>
      <c r="F8" s="28"/>
      <c r="G8" s="23"/>
      <c r="H8" s="47">
        <v>42040</v>
      </c>
      <c r="I8" s="29"/>
      <c r="J8" s="50" t="s">
        <v>106</v>
      </c>
      <c r="K8" s="28">
        <v>0</v>
      </c>
      <c r="L8" s="89"/>
      <c r="N8" s="74">
        <v>42038</v>
      </c>
      <c r="O8" s="128">
        <v>10960</v>
      </c>
      <c r="P8" s="70">
        <v>8947.6</v>
      </c>
      <c r="Q8" s="71"/>
      <c r="R8" s="85"/>
      <c r="S8" s="72">
        <f t="shared" si="0"/>
        <v>8947.6</v>
      </c>
      <c r="T8" s="76"/>
    </row>
    <row r="9" spans="1:20" ht="15" x14ac:dyDescent="0.25">
      <c r="B9" s="43">
        <v>42041</v>
      </c>
      <c r="C9" s="38"/>
      <c r="D9" s="25"/>
      <c r="E9" s="53">
        <v>42041</v>
      </c>
      <c r="F9" s="28"/>
      <c r="G9" s="23"/>
      <c r="H9" s="47">
        <v>42041</v>
      </c>
      <c r="I9" s="29"/>
      <c r="J9" s="50" t="s">
        <v>15</v>
      </c>
      <c r="K9" s="28">
        <v>0</v>
      </c>
      <c r="L9" s="89"/>
      <c r="N9" s="74">
        <v>42038</v>
      </c>
      <c r="O9" s="128">
        <v>10926</v>
      </c>
      <c r="P9" s="70">
        <v>26839.4</v>
      </c>
      <c r="Q9" s="71"/>
      <c r="R9" s="85"/>
      <c r="S9" s="77">
        <f t="shared" si="0"/>
        <v>26839.4</v>
      </c>
      <c r="T9" s="76"/>
    </row>
    <row r="10" spans="1:20" ht="15" x14ac:dyDescent="0.25">
      <c r="A10" s="21"/>
      <c r="B10" s="43">
        <v>42042</v>
      </c>
      <c r="C10" s="38"/>
      <c r="D10" s="25"/>
      <c r="E10" s="53">
        <v>42042</v>
      </c>
      <c r="F10" s="28"/>
      <c r="G10" s="23"/>
      <c r="H10" s="47">
        <v>42042</v>
      </c>
      <c r="I10" s="29"/>
      <c r="J10" s="50" t="s">
        <v>107</v>
      </c>
      <c r="K10" s="28">
        <v>0</v>
      </c>
      <c r="L10" s="89"/>
      <c r="N10" s="74">
        <v>42038</v>
      </c>
      <c r="O10" s="128">
        <v>10928</v>
      </c>
      <c r="P10" s="70">
        <v>7813.3</v>
      </c>
      <c r="Q10" s="71"/>
      <c r="R10" s="85"/>
      <c r="S10" s="77">
        <f t="shared" si="0"/>
        <v>7813.3</v>
      </c>
      <c r="T10" s="76"/>
    </row>
    <row r="11" spans="1:20" ht="15" x14ac:dyDescent="0.25">
      <c r="B11" s="43">
        <v>42043</v>
      </c>
      <c r="C11" s="38"/>
      <c r="D11" s="25"/>
      <c r="E11" s="53">
        <v>42043</v>
      </c>
      <c r="F11" s="28"/>
      <c r="G11" s="23"/>
      <c r="H11" s="47">
        <v>42043</v>
      </c>
      <c r="I11" s="29"/>
      <c r="J11" s="50" t="s">
        <v>15</v>
      </c>
      <c r="K11" s="28">
        <v>0</v>
      </c>
      <c r="L11" s="89"/>
      <c r="N11" s="74"/>
      <c r="O11" s="128"/>
      <c r="P11" s="70"/>
      <c r="Q11" s="71"/>
      <c r="R11" s="85"/>
      <c r="S11" s="77">
        <f t="shared" si="0"/>
        <v>0</v>
      </c>
      <c r="T11" s="76"/>
    </row>
    <row r="12" spans="1:20" ht="15" x14ac:dyDescent="0.25">
      <c r="A12" s="13"/>
      <c r="B12" s="43">
        <v>42044</v>
      </c>
      <c r="C12" s="38"/>
      <c r="D12" s="25"/>
      <c r="E12" s="53">
        <v>42044</v>
      </c>
      <c r="F12" s="28"/>
      <c r="G12" s="23"/>
      <c r="H12" s="47">
        <v>42044</v>
      </c>
      <c r="I12" s="29"/>
      <c r="J12" s="50" t="s">
        <v>108</v>
      </c>
      <c r="K12" s="28">
        <v>0</v>
      </c>
      <c r="L12" s="89"/>
      <c r="N12" s="74"/>
      <c r="O12" s="128"/>
      <c r="P12" s="70"/>
      <c r="Q12" s="71"/>
      <c r="R12" s="85"/>
      <c r="S12" s="77">
        <f t="shared" si="0"/>
        <v>0</v>
      </c>
      <c r="T12" s="76"/>
    </row>
    <row r="13" spans="1:20" ht="15" x14ac:dyDescent="0.25">
      <c r="A13" s="13"/>
      <c r="B13" s="43">
        <v>42045</v>
      </c>
      <c r="C13" s="38"/>
      <c r="D13" s="24"/>
      <c r="E13" s="53">
        <v>42045</v>
      </c>
      <c r="F13" s="28"/>
      <c r="G13" s="23"/>
      <c r="H13" s="47">
        <v>42045</v>
      </c>
      <c r="I13" s="29"/>
      <c r="J13" s="50" t="s">
        <v>15</v>
      </c>
      <c r="K13" s="28">
        <v>0</v>
      </c>
      <c r="L13" s="89"/>
      <c r="N13" s="74"/>
      <c r="O13" s="128"/>
      <c r="P13" s="70"/>
      <c r="Q13" s="71"/>
      <c r="R13" s="85"/>
      <c r="S13" s="77">
        <f t="shared" si="0"/>
        <v>0</v>
      </c>
      <c r="T13" s="73"/>
    </row>
    <row r="14" spans="1:20" ht="15" x14ac:dyDescent="0.25">
      <c r="B14" s="43">
        <v>42046</v>
      </c>
      <c r="C14" s="38"/>
      <c r="D14" s="24"/>
      <c r="E14" s="53">
        <v>42046</v>
      </c>
      <c r="F14" s="28"/>
      <c r="G14" s="23"/>
      <c r="H14" s="47">
        <v>42046</v>
      </c>
      <c r="I14" s="29"/>
      <c r="J14" s="50" t="s">
        <v>109</v>
      </c>
      <c r="K14" s="28">
        <v>0</v>
      </c>
      <c r="L14" s="89"/>
      <c r="N14" s="74"/>
      <c r="O14" s="128"/>
      <c r="P14" s="70"/>
      <c r="Q14" s="71"/>
      <c r="R14" s="85"/>
      <c r="S14" s="77">
        <f t="shared" si="0"/>
        <v>0</v>
      </c>
      <c r="T14" s="73"/>
    </row>
    <row r="15" spans="1:20" ht="15" x14ac:dyDescent="0.25">
      <c r="A15" s="13"/>
      <c r="B15" s="43">
        <v>42047</v>
      </c>
      <c r="C15" s="38"/>
      <c r="D15" s="25"/>
      <c r="E15" s="53">
        <v>42047</v>
      </c>
      <c r="F15" s="28"/>
      <c r="G15" s="23"/>
      <c r="H15" s="47">
        <v>42047</v>
      </c>
      <c r="I15" s="29"/>
      <c r="J15" s="50" t="s">
        <v>15</v>
      </c>
      <c r="K15" s="28">
        <v>0</v>
      </c>
      <c r="L15" s="89"/>
      <c r="N15" s="74"/>
      <c r="O15" s="128"/>
      <c r="P15" s="70"/>
      <c r="Q15" s="71"/>
      <c r="R15" s="85"/>
      <c r="S15" s="77">
        <f t="shared" si="0"/>
        <v>0</v>
      </c>
      <c r="T15" s="73"/>
    </row>
    <row r="16" spans="1:20" ht="15" x14ac:dyDescent="0.25">
      <c r="A16" s="13"/>
      <c r="B16" s="43">
        <v>42048</v>
      </c>
      <c r="C16" s="38"/>
      <c r="D16" s="25"/>
      <c r="E16" s="53">
        <v>42048</v>
      </c>
      <c r="F16" s="28"/>
      <c r="G16" s="23"/>
      <c r="H16" s="47">
        <v>42048</v>
      </c>
      <c r="I16" s="29"/>
      <c r="J16" s="50" t="s">
        <v>53</v>
      </c>
      <c r="K16" s="28">
        <v>0</v>
      </c>
      <c r="L16" s="89"/>
      <c r="N16" s="74"/>
      <c r="O16" s="128"/>
      <c r="P16" s="70"/>
      <c r="Q16" s="71"/>
      <c r="R16" s="85"/>
      <c r="S16" s="77">
        <f t="shared" si="0"/>
        <v>0</v>
      </c>
    </row>
    <row r="17" spans="1:19" ht="15" x14ac:dyDescent="0.25">
      <c r="A17" s="13"/>
      <c r="B17" s="43">
        <v>42049</v>
      </c>
      <c r="C17" s="38"/>
      <c r="D17" s="25"/>
      <c r="E17" s="53">
        <v>42049</v>
      </c>
      <c r="F17" s="28"/>
      <c r="G17" s="23"/>
      <c r="H17" s="47">
        <v>42049</v>
      </c>
      <c r="I17" s="29"/>
      <c r="J17" s="50" t="s">
        <v>15</v>
      </c>
      <c r="K17" s="28">
        <v>0</v>
      </c>
      <c r="L17" s="89"/>
      <c r="N17" s="74"/>
      <c r="O17" s="128"/>
      <c r="P17" s="70"/>
      <c r="Q17" s="71"/>
      <c r="R17" s="85"/>
      <c r="S17" s="77">
        <f t="shared" si="0"/>
        <v>0</v>
      </c>
    </row>
    <row r="18" spans="1:19" ht="15" x14ac:dyDescent="0.25">
      <c r="B18" s="43">
        <v>42050</v>
      </c>
      <c r="C18" s="38"/>
      <c r="D18" s="31"/>
      <c r="E18" s="53">
        <v>42050</v>
      </c>
      <c r="F18" s="28"/>
      <c r="G18" s="23"/>
      <c r="H18" s="47">
        <v>42050</v>
      </c>
      <c r="I18" s="29"/>
      <c r="J18" s="51" t="s">
        <v>16</v>
      </c>
      <c r="K18" s="34">
        <v>0</v>
      </c>
      <c r="L18" s="88"/>
      <c r="N18" s="74"/>
      <c r="O18" s="128"/>
      <c r="P18" s="70"/>
      <c r="Q18" s="71"/>
      <c r="R18" s="85"/>
      <c r="S18" s="77">
        <f t="shared" si="0"/>
        <v>0</v>
      </c>
    </row>
    <row r="19" spans="1:19" ht="15" x14ac:dyDescent="0.25">
      <c r="A19" s="13"/>
      <c r="B19" s="43">
        <v>42051</v>
      </c>
      <c r="C19" s="38"/>
      <c r="D19" s="25"/>
      <c r="E19" s="53">
        <v>42051</v>
      </c>
      <c r="F19" s="28"/>
      <c r="G19" s="23"/>
      <c r="H19" s="47">
        <v>42051</v>
      </c>
      <c r="I19" s="29"/>
      <c r="J19" s="57" t="s">
        <v>36</v>
      </c>
      <c r="K19" s="34">
        <v>0</v>
      </c>
      <c r="L19" s="88"/>
      <c r="N19" s="74"/>
      <c r="O19" s="128"/>
      <c r="P19" s="70"/>
      <c r="Q19" s="71"/>
      <c r="R19" s="85"/>
      <c r="S19" s="77">
        <f t="shared" si="0"/>
        <v>0</v>
      </c>
    </row>
    <row r="20" spans="1:19" ht="15" x14ac:dyDescent="0.25">
      <c r="B20" s="43">
        <v>42052</v>
      </c>
      <c r="C20" s="38"/>
      <c r="D20" s="24"/>
      <c r="E20" s="53">
        <v>42052</v>
      </c>
      <c r="F20" s="28"/>
      <c r="G20" s="23"/>
      <c r="H20" s="47">
        <v>42052</v>
      </c>
      <c r="I20" s="29"/>
      <c r="J20" s="57" t="s">
        <v>26</v>
      </c>
      <c r="K20" s="34">
        <v>0</v>
      </c>
      <c r="L20" s="88"/>
      <c r="N20" s="74"/>
      <c r="O20" s="128"/>
      <c r="P20" s="70"/>
      <c r="Q20" s="71"/>
      <c r="R20" s="85"/>
      <c r="S20" s="77">
        <f t="shared" si="0"/>
        <v>0</v>
      </c>
    </row>
    <row r="21" spans="1:19" ht="15" x14ac:dyDescent="0.25">
      <c r="B21" s="43">
        <v>42053</v>
      </c>
      <c r="C21" s="38"/>
      <c r="D21" s="92"/>
      <c r="E21" s="53">
        <v>42053</v>
      </c>
      <c r="F21" s="28"/>
      <c r="G21" s="23"/>
      <c r="H21" s="47">
        <v>42053</v>
      </c>
      <c r="I21" s="29"/>
      <c r="J21" s="50" t="s">
        <v>29</v>
      </c>
      <c r="K21" s="34">
        <v>0</v>
      </c>
      <c r="L21" s="88"/>
      <c r="N21" s="74"/>
      <c r="O21" s="128"/>
      <c r="P21" s="70"/>
      <c r="Q21" s="71"/>
      <c r="R21" s="85"/>
      <c r="S21" s="77">
        <f t="shared" si="0"/>
        <v>0</v>
      </c>
    </row>
    <row r="22" spans="1:19" ht="15" x14ac:dyDescent="0.25">
      <c r="B22" s="43">
        <v>42054</v>
      </c>
      <c r="C22" s="38"/>
      <c r="D22" s="83"/>
      <c r="E22" s="53">
        <v>42054</v>
      </c>
      <c r="F22" s="28"/>
      <c r="G22" s="20"/>
      <c r="H22" s="47">
        <v>42054</v>
      </c>
      <c r="I22" s="29"/>
      <c r="J22" s="50"/>
      <c r="K22" s="34"/>
      <c r="L22" s="88"/>
      <c r="N22" s="74"/>
      <c r="O22" s="128"/>
      <c r="P22" s="70"/>
      <c r="Q22" s="71"/>
      <c r="R22" s="85"/>
      <c r="S22" s="77">
        <f t="shared" si="0"/>
        <v>0</v>
      </c>
    </row>
    <row r="23" spans="1:19" ht="15" x14ac:dyDescent="0.25">
      <c r="A23" s="13"/>
      <c r="B23" s="43">
        <v>42055</v>
      </c>
      <c r="C23" s="38"/>
      <c r="D23" s="84"/>
      <c r="E23" s="53">
        <v>42055</v>
      </c>
      <c r="F23" s="28"/>
      <c r="G23" s="23"/>
      <c r="H23" s="47">
        <v>42055</v>
      </c>
      <c r="I23" s="29"/>
      <c r="J23" s="50"/>
      <c r="K23" s="34"/>
      <c r="L23" s="88"/>
      <c r="N23" s="74"/>
      <c r="O23" s="128"/>
      <c r="P23" s="70"/>
      <c r="Q23" s="71"/>
      <c r="R23" s="85"/>
      <c r="S23" s="77">
        <f t="shared" si="0"/>
        <v>0</v>
      </c>
    </row>
    <row r="24" spans="1:19" ht="15" x14ac:dyDescent="0.25">
      <c r="A24" s="13"/>
      <c r="B24" s="43">
        <v>42056</v>
      </c>
      <c r="C24" s="38"/>
      <c r="D24" s="25"/>
      <c r="E24" s="53">
        <v>42056</v>
      </c>
      <c r="F24" s="28"/>
      <c r="G24" s="23"/>
      <c r="H24" s="47">
        <v>42056</v>
      </c>
      <c r="I24" s="29"/>
      <c r="J24" s="50"/>
      <c r="K24" s="34"/>
      <c r="L24" s="88"/>
      <c r="N24" s="74"/>
      <c r="O24" s="128"/>
      <c r="P24" s="70"/>
      <c r="Q24" s="71"/>
      <c r="R24" s="85"/>
      <c r="S24" s="77">
        <f t="shared" si="0"/>
        <v>0</v>
      </c>
    </row>
    <row r="25" spans="1:19" ht="15" x14ac:dyDescent="0.25">
      <c r="B25" s="43">
        <v>42057</v>
      </c>
      <c r="C25" s="38"/>
      <c r="D25" s="31"/>
      <c r="E25" s="53">
        <v>42057</v>
      </c>
      <c r="F25" s="28"/>
      <c r="G25" s="23"/>
      <c r="H25" s="47">
        <v>42057</v>
      </c>
      <c r="I25" s="29"/>
      <c r="J25" s="50"/>
      <c r="K25" s="34"/>
      <c r="L25" s="88"/>
      <c r="N25" s="74"/>
      <c r="O25" s="128"/>
      <c r="P25" s="70"/>
      <c r="Q25" s="71"/>
      <c r="R25" s="85"/>
      <c r="S25" s="77">
        <f t="shared" si="0"/>
        <v>0</v>
      </c>
    </row>
    <row r="26" spans="1:19" ht="15" x14ac:dyDescent="0.25">
      <c r="B26" s="43">
        <v>42058</v>
      </c>
      <c r="C26" s="38"/>
      <c r="D26" s="24"/>
      <c r="E26" s="53">
        <v>42058</v>
      </c>
      <c r="F26" s="28"/>
      <c r="G26" s="23"/>
      <c r="H26" s="47">
        <v>42058</v>
      </c>
      <c r="I26" s="29"/>
      <c r="J26" s="50"/>
      <c r="K26" s="34"/>
      <c r="L26" s="88"/>
      <c r="N26" s="74"/>
      <c r="O26" s="128"/>
      <c r="P26" s="70"/>
      <c r="Q26" s="71"/>
      <c r="R26" s="85"/>
      <c r="S26" s="77">
        <f t="shared" si="0"/>
        <v>0</v>
      </c>
    </row>
    <row r="27" spans="1:19" ht="15" x14ac:dyDescent="0.25">
      <c r="B27" s="43">
        <v>42059</v>
      </c>
      <c r="C27" s="38"/>
      <c r="D27" s="25"/>
      <c r="E27" s="53">
        <v>42059</v>
      </c>
      <c r="F27" s="28"/>
      <c r="G27" s="23"/>
      <c r="H27" s="47">
        <v>42059</v>
      </c>
      <c r="I27" s="29"/>
      <c r="J27" s="50"/>
      <c r="K27" s="34"/>
      <c r="L27" s="88"/>
      <c r="N27" s="74"/>
      <c r="O27" s="128"/>
      <c r="P27" s="70"/>
      <c r="Q27" s="71"/>
      <c r="R27" s="85"/>
      <c r="S27" s="77">
        <f t="shared" si="0"/>
        <v>0</v>
      </c>
    </row>
    <row r="28" spans="1:19" ht="15" x14ac:dyDescent="0.25">
      <c r="B28" s="43">
        <v>42060</v>
      </c>
      <c r="C28" s="38"/>
      <c r="D28" s="31"/>
      <c r="E28" s="53">
        <v>42060</v>
      </c>
      <c r="F28" s="28"/>
      <c r="G28" s="23"/>
      <c r="H28" s="47">
        <v>42060</v>
      </c>
      <c r="I28" s="29"/>
      <c r="J28" s="50"/>
      <c r="K28" s="34"/>
      <c r="L28" s="88"/>
      <c r="N28" s="74"/>
      <c r="O28" s="128"/>
      <c r="P28" s="70"/>
      <c r="Q28" s="71"/>
      <c r="R28" s="85"/>
      <c r="S28" s="77">
        <f t="shared" si="0"/>
        <v>0</v>
      </c>
    </row>
    <row r="29" spans="1:19" ht="15" x14ac:dyDescent="0.25">
      <c r="B29" s="43">
        <v>42061</v>
      </c>
      <c r="C29" s="38"/>
      <c r="D29" s="25"/>
      <c r="E29" s="53">
        <v>42061</v>
      </c>
      <c r="F29" s="28"/>
      <c r="G29" s="23"/>
      <c r="H29" s="47">
        <v>42061</v>
      </c>
      <c r="I29" s="29"/>
      <c r="J29" s="50"/>
      <c r="K29" s="34"/>
      <c r="L29" s="88"/>
      <c r="N29" s="74"/>
      <c r="O29" s="128"/>
      <c r="P29" s="70"/>
      <c r="Q29" s="71"/>
      <c r="R29" s="85"/>
      <c r="S29" s="77">
        <f t="shared" si="0"/>
        <v>0</v>
      </c>
    </row>
    <row r="30" spans="1:19" ht="15" x14ac:dyDescent="0.25">
      <c r="B30" s="43">
        <v>42062</v>
      </c>
      <c r="C30" s="38"/>
      <c r="D30" s="31"/>
      <c r="E30" s="53">
        <v>42062</v>
      </c>
      <c r="F30" s="28"/>
      <c r="G30" s="23"/>
      <c r="H30" s="47">
        <v>42062</v>
      </c>
      <c r="I30" s="29"/>
      <c r="J30" s="50"/>
      <c r="K30" s="34"/>
      <c r="L30" s="88"/>
      <c r="N30" s="74"/>
      <c r="O30" s="128"/>
      <c r="P30" s="70"/>
      <c r="Q30" s="71"/>
      <c r="R30" s="85"/>
      <c r="S30" s="77">
        <f t="shared" si="0"/>
        <v>0</v>
      </c>
    </row>
    <row r="31" spans="1:19" ht="15" x14ac:dyDescent="0.25">
      <c r="B31" s="43">
        <v>42063</v>
      </c>
      <c r="C31" s="38"/>
      <c r="D31" s="25"/>
      <c r="E31" s="53">
        <v>42063</v>
      </c>
      <c r="F31" s="28"/>
      <c r="G31" s="23"/>
      <c r="H31" s="47">
        <v>42063</v>
      </c>
      <c r="I31" s="29"/>
      <c r="J31" s="50"/>
      <c r="K31" s="34"/>
      <c r="L31" s="88"/>
      <c r="N31" s="74"/>
      <c r="O31" s="128"/>
      <c r="P31" s="70"/>
      <c r="Q31" s="71"/>
      <c r="R31" s="85"/>
      <c r="S31" s="77">
        <f t="shared" si="0"/>
        <v>0</v>
      </c>
    </row>
    <row r="32" spans="1:19" ht="15" x14ac:dyDescent="0.25">
      <c r="B32" s="43"/>
      <c r="C32" s="38"/>
      <c r="D32" s="25"/>
      <c r="E32" s="53"/>
      <c r="F32" s="28"/>
      <c r="G32" s="23"/>
      <c r="H32" s="47"/>
      <c r="I32" s="29"/>
      <c r="J32" s="50"/>
      <c r="K32" s="34"/>
      <c r="L32" s="88"/>
      <c r="N32" s="74"/>
      <c r="O32" s="128"/>
      <c r="P32" s="70"/>
      <c r="Q32" s="71"/>
      <c r="R32" s="85"/>
      <c r="S32" s="77">
        <f t="shared" si="0"/>
        <v>0</v>
      </c>
    </row>
    <row r="33" spans="1:19" ht="15" x14ac:dyDescent="0.25">
      <c r="B33" s="43"/>
      <c r="C33" s="38"/>
      <c r="D33" s="31"/>
      <c r="E33" s="53"/>
      <c r="F33" s="28"/>
      <c r="G33" s="23"/>
      <c r="H33" s="47"/>
      <c r="I33" s="29"/>
      <c r="J33" s="50"/>
      <c r="K33" s="34"/>
      <c r="L33" s="88"/>
      <c r="N33" s="74"/>
      <c r="O33" s="128"/>
      <c r="P33" s="70"/>
      <c r="Q33" s="71"/>
      <c r="R33" s="85"/>
      <c r="S33" s="77">
        <f t="shared" si="0"/>
        <v>0</v>
      </c>
    </row>
    <row r="34" spans="1:19" thickBot="1" x14ac:dyDescent="0.3">
      <c r="A34" s="13"/>
      <c r="B34" s="43"/>
      <c r="C34" s="38"/>
      <c r="D34" s="24"/>
      <c r="E34" s="53"/>
      <c r="F34" s="28"/>
      <c r="G34" s="23"/>
      <c r="H34" s="47"/>
      <c r="I34" s="29"/>
      <c r="J34" s="50"/>
      <c r="K34" s="34"/>
      <c r="L34" s="88"/>
      <c r="N34" s="74"/>
      <c r="O34" s="128"/>
      <c r="P34" s="70"/>
      <c r="Q34" s="71"/>
      <c r="R34" s="85"/>
      <c r="S34" s="77">
        <f t="shared" si="0"/>
        <v>0</v>
      </c>
    </row>
    <row r="35" spans="1:19" thickBot="1" x14ac:dyDescent="0.3">
      <c r="A35" s="26"/>
      <c r="B35" s="44"/>
      <c r="C35" s="39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/>
      <c r="O35" s="128"/>
      <c r="P35" s="70"/>
      <c r="Q35" s="71"/>
      <c r="R35" s="85"/>
      <c r="S35" s="77">
        <f t="shared" si="0"/>
        <v>0</v>
      </c>
    </row>
    <row r="36" spans="1:19" thickBot="1" x14ac:dyDescent="0.3">
      <c r="A36" s="60"/>
      <c r="B36" s="45" t="s">
        <v>0</v>
      </c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7">
        <v>0</v>
      </c>
      <c r="N36" s="74"/>
      <c r="O36" s="128"/>
      <c r="P36" s="70"/>
      <c r="Q36" s="71"/>
      <c r="R36" s="85"/>
      <c r="S36" s="77">
        <f t="shared" ref="S36:S60" si="1">P36-R36</f>
        <v>0</v>
      </c>
    </row>
    <row r="37" spans="1:19" ht="15" x14ac:dyDescent="0.25">
      <c r="B37" s="5" t="s">
        <v>1</v>
      </c>
      <c r="C37" s="6">
        <f>SUM(C4:C36)</f>
        <v>0</v>
      </c>
      <c r="D37" s="1"/>
      <c r="E37" s="127" t="s">
        <v>1</v>
      </c>
      <c r="F37" s="7">
        <f>SUM(F4:F36)</f>
        <v>0</v>
      </c>
      <c r="H37" s="4" t="s">
        <v>1</v>
      </c>
      <c r="I37" s="3">
        <f>SUM(I4:I36)</f>
        <v>0</v>
      </c>
      <c r="J37" s="3"/>
      <c r="K37" s="3">
        <f t="shared" ref="K37" si="2">SUM(K4:K36)</f>
        <v>28750</v>
      </c>
      <c r="L37" s="67">
        <f>SUM(L4:L36)</f>
        <v>0</v>
      </c>
      <c r="N37" s="74"/>
      <c r="O37" s="128"/>
      <c r="P37" s="70"/>
      <c r="Q37" s="71"/>
      <c r="R37" s="85"/>
      <c r="S37" s="77">
        <f t="shared" si="1"/>
        <v>0</v>
      </c>
    </row>
    <row r="38" spans="1:19" ht="15" x14ac:dyDescent="0.25">
      <c r="A38" s="191" t="s">
        <v>124</v>
      </c>
      <c r="B38" s="191"/>
      <c r="I38" s="3"/>
      <c r="K38" s="3"/>
      <c r="N38" s="74"/>
      <c r="O38" s="128"/>
      <c r="P38" s="70"/>
      <c r="Q38" s="71"/>
      <c r="R38" s="129"/>
      <c r="S38" s="77">
        <f t="shared" si="1"/>
        <v>0</v>
      </c>
    </row>
    <row r="39" spans="1:19" ht="16.5" thickBot="1" x14ac:dyDescent="0.3">
      <c r="A39" s="19" t="s">
        <v>125</v>
      </c>
      <c r="C39" s="56"/>
      <c r="D39" s="8"/>
      <c r="E39" s="36"/>
      <c r="F39" s="36"/>
      <c r="H39" s="173" t="s">
        <v>7</v>
      </c>
      <c r="I39" s="174"/>
      <c r="J39" s="171">
        <f>I37+K37</f>
        <v>28750</v>
      </c>
      <c r="K39" s="172"/>
      <c r="L39" s="90"/>
      <c r="N39" s="74"/>
      <c r="O39" s="128"/>
      <c r="P39" s="70"/>
      <c r="Q39" s="130"/>
      <c r="R39" s="129"/>
      <c r="S39" s="77">
        <f t="shared" si="1"/>
        <v>0</v>
      </c>
    </row>
    <row r="40" spans="1:19" ht="16.5" thickTop="1" x14ac:dyDescent="0.25">
      <c r="A40" s="190" t="s">
        <v>126</v>
      </c>
      <c r="B40" s="190"/>
      <c r="D40" s="178" t="s">
        <v>8</v>
      </c>
      <c r="E40" s="178"/>
      <c r="F40" s="17">
        <f>F37-J39</f>
        <v>-28750</v>
      </c>
      <c r="I40" s="14"/>
      <c r="N40" s="74"/>
      <c r="O40" s="128"/>
      <c r="P40" s="70"/>
      <c r="Q40" s="71"/>
      <c r="R40" s="129"/>
      <c r="S40" s="77">
        <f t="shared" si="1"/>
        <v>0</v>
      </c>
    </row>
    <row r="41" spans="1:19" thickBot="1" x14ac:dyDescent="0.3">
      <c r="D41" s="16"/>
      <c r="E41" s="56" t="s">
        <v>0</v>
      </c>
      <c r="F41" s="15">
        <f>-C37</f>
        <v>0</v>
      </c>
      <c r="N41" s="74"/>
      <c r="O41" s="128"/>
      <c r="P41" s="131"/>
      <c r="Q41" s="71"/>
      <c r="R41" s="129"/>
      <c r="S41" s="77">
        <f t="shared" si="1"/>
        <v>0</v>
      </c>
    </row>
    <row r="42" spans="1:19" ht="16.5" thickTop="1" thickBot="1" x14ac:dyDescent="0.3">
      <c r="E42" s="4" t="s">
        <v>10</v>
      </c>
      <c r="F42" s="3">
        <f>SUM(F40:F41)</f>
        <v>-28750</v>
      </c>
      <c r="I42" s="19" t="s">
        <v>9</v>
      </c>
      <c r="K42" s="17">
        <v>0</v>
      </c>
      <c r="N42" s="74"/>
      <c r="O42" s="128"/>
      <c r="P42" s="70"/>
      <c r="Q42" s="71"/>
      <c r="R42" s="129"/>
      <c r="S42" s="77">
        <f t="shared" si="1"/>
        <v>0</v>
      </c>
    </row>
    <row r="43" spans="1:19" ht="20.25" thickTop="1" thickBot="1" x14ac:dyDescent="0.35">
      <c r="D43" s="177" t="s">
        <v>31</v>
      </c>
      <c r="E43" s="177"/>
      <c r="F43" s="18">
        <v>0</v>
      </c>
      <c r="I43" s="175" t="s">
        <v>12</v>
      </c>
      <c r="J43" s="176"/>
      <c r="K43" s="93">
        <f>K42+F44</f>
        <v>-28750</v>
      </c>
      <c r="N43" s="74"/>
      <c r="O43" s="128"/>
      <c r="P43" s="70"/>
      <c r="Q43" s="71"/>
      <c r="R43" s="129"/>
      <c r="S43" s="77">
        <f t="shared" si="1"/>
        <v>0</v>
      </c>
    </row>
    <row r="44" spans="1:19" ht="15" x14ac:dyDescent="0.25">
      <c r="E44" s="5" t="s">
        <v>11</v>
      </c>
      <c r="F44" s="6">
        <f>F43+F42</f>
        <v>-28750</v>
      </c>
      <c r="N44" s="74"/>
      <c r="O44" s="128"/>
      <c r="P44" s="70"/>
      <c r="Q44" s="71"/>
      <c r="R44" s="85"/>
      <c r="S44" s="77">
        <f t="shared" si="1"/>
        <v>0</v>
      </c>
    </row>
    <row r="45" spans="1:19" ht="15" x14ac:dyDescent="0.25">
      <c r="N45" s="74"/>
      <c r="O45" s="128"/>
      <c r="P45" s="70"/>
      <c r="Q45" s="71"/>
      <c r="R45" s="129"/>
      <c r="S45" s="77">
        <f t="shared" si="1"/>
        <v>0</v>
      </c>
    </row>
    <row r="46" spans="1:19" ht="15" x14ac:dyDescent="0.25">
      <c r="N46" s="74"/>
      <c r="O46" s="128"/>
      <c r="P46" s="70"/>
      <c r="Q46" s="71"/>
      <c r="R46" s="129"/>
      <c r="S46" s="77">
        <f t="shared" si="1"/>
        <v>0</v>
      </c>
    </row>
    <row r="47" spans="1:19" ht="15" x14ac:dyDescent="0.25">
      <c r="N47" s="74"/>
      <c r="O47" s="128"/>
      <c r="P47" s="131"/>
      <c r="Q47" s="71"/>
      <c r="R47" s="129"/>
      <c r="S47" s="77">
        <f t="shared" si="1"/>
        <v>0</v>
      </c>
    </row>
    <row r="48" spans="1:19" ht="15" x14ac:dyDescent="0.25">
      <c r="N48" s="74"/>
      <c r="O48" s="128"/>
      <c r="P48" s="131"/>
      <c r="Q48" s="71"/>
      <c r="R48" s="129"/>
      <c r="S48" s="77">
        <f t="shared" si="1"/>
        <v>0</v>
      </c>
    </row>
    <row r="49" spans="14:20" ht="15" x14ac:dyDescent="0.25">
      <c r="N49" s="74"/>
      <c r="O49" s="128"/>
      <c r="P49" s="70"/>
      <c r="Q49" s="71"/>
      <c r="R49" s="85"/>
      <c r="S49" s="77">
        <f t="shared" si="1"/>
        <v>0</v>
      </c>
    </row>
    <row r="50" spans="14:20" ht="15" x14ac:dyDescent="0.25">
      <c r="N50" s="74"/>
      <c r="O50" s="128"/>
      <c r="P50" s="70"/>
      <c r="Q50" s="71"/>
      <c r="R50" s="85"/>
      <c r="S50" s="77">
        <f t="shared" si="1"/>
        <v>0</v>
      </c>
    </row>
    <row r="51" spans="14:20" ht="15" x14ac:dyDescent="0.25">
      <c r="N51" s="74"/>
      <c r="O51" s="128"/>
      <c r="P51" s="70"/>
      <c r="Q51" s="134"/>
      <c r="R51" s="85"/>
      <c r="S51" s="77">
        <f t="shared" si="1"/>
        <v>0</v>
      </c>
    </row>
    <row r="52" spans="14:20" ht="15" x14ac:dyDescent="0.25">
      <c r="N52" s="74"/>
      <c r="O52" s="128"/>
      <c r="P52" s="70"/>
      <c r="Q52" s="134"/>
      <c r="R52" s="85"/>
      <c r="S52" s="77">
        <f t="shared" si="1"/>
        <v>0</v>
      </c>
    </row>
    <row r="53" spans="14:20" ht="15" x14ac:dyDescent="0.25">
      <c r="N53" s="74"/>
      <c r="O53" s="128"/>
      <c r="P53" s="70"/>
      <c r="Q53" s="134"/>
      <c r="R53" s="85"/>
      <c r="S53" s="77">
        <f t="shared" si="1"/>
        <v>0</v>
      </c>
    </row>
    <row r="54" spans="14:20" ht="15" x14ac:dyDescent="0.25">
      <c r="N54" s="74"/>
      <c r="O54" s="128"/>
      <c r="P54" s="70"/>
      <c r="Q54" s="134"/>
      <c r="R54" s="85"/>
      <c r="S54" s="77">
        <f t="shared" si="1"/>
        <v>0</v>
      </c>
    </row>
    <row r="55" spans="14:20" ht="15" x14ac:dyDescent="0.25">
      <c r="N55" s="74"/>
      <c r="O55" s="128"/>
      <c r="P55" s="70"/>
      <c r="Q55" s="134"/>
      <c r="R55" s="85"/>
      <c r="S55" s="77">
        <f t="shared" si="1"/>
        <v>0</v>
      </c>
    </row>
    <row r="56" spans="14:20" ht="15" x14ac:dyDescent="0.25">
      <c r="N56" s="74"/>
      <c r="O56" s="128"/>
      <c r="P56" s="70"/>
      <c r="Q56" s="134"/>
      <c r="R56" s="85"/>
      <c r="S56" s="77">
        <f t="shared" si="1"/>
        <v>0</v>
      </c>
    </row>
    <row r="57" spans="14:20" ht="15" x14ac:dyDescent="0.25">
      <c r="N57" s="74"/>
      <c r="O57" s="128"/>
      <c r="P57" s="70"/>
      <c r="Q57" s="134"/>
      <c r="R57" s="85"/>
      <c r="S57" s="77">
        <f t="shared" si="1"/>
        <v>0</v>
      </c>
    </row>
    <row r="58" spans="14:20" ht="15" x14ac:dyDescent="0.25">
      <c r="N58" s="74"/>
      <c r="O58" s="128"/>
      <c r="P58" s="70"/>
      <c r="Q58" s="134"/>
      <c r="R58" s="85"/>
      <c r="S58" s="77">
        <f t="shared" si="1"/>
        <v>0</v>
      </c>
    </row>
    <row r="59" spans="14:20" ht="15" x14ac:dyDescent="0.25">
      <c r="N59" s="74"/>
      <c r="O59" s="128"/>
      <c r="P59" s="70"/>
      <c r="Q59" s="134"/>
      <c r="R59" s="85"/>
      <c r="S59" s="77">
        <f t="shared" si="1"/>
        <v>0</v>
      </c>
    </row>
    <row r="60" spans="14:20" thickBot="1" x14ac:dyDescent="0.3">
      <c r="N60" s="23"/>
      <c r="O60" s="149"/>
      <c r="P60" s="139"/>
      <c r="Q60" s="149"/>
      <c r="R60" s="150"/>
      <c r="S60" s="140">
        <f t="shared" si="1"/>
        <v>0</v>
      </c>
    </row>
    <row r="61" spans="14:20" ht="16.5" thickTop="1" x14ac:dyDescent="0.25">
      <c r="N61"/>
      <c r="O61"/>
      <c r="P61" s="138">
        <f>SUM(P4:P60)</f>
        <v>256899.05</v>
      </c>
      <c r="Q61" s="104"/>
      <c r="R61" s="104"/>
      <c r="S61" s="151">
        <f>SUM(S4:S60)</f>
        <v>256899.05</v>
      </c>
    </row>
    <row r="62" spans="14:20" ht="15" x14ac:dyDescent="0.25">
      <c r="N62" s="8"/>
      <c r="O62" s="8"/>
      <c r="P62" s="8"/>
      <c r="Q62" s="8"/>
      <c r="R62" s="8"/>
      <c r="S62" s="152"/>
      <c r="T62" s="8"/>
    </row>
    <row r="63" spans="14:20" x14ac:dyDescent="0.25">
      <c r="N63" s="142"/>
      <c r="O63" s="86"/>
      <c r="P63" s="85"/>
      <c r="Q63" s="143"/>
      <c r="R63" s="144"/>
      <c r="S63" s="145"/>
      <c r="T63" s="8"/>
    </row>
    <row r="64" spans="14:20" x14ac:dyDescent="0.25">
      <c r="N64" s="142"/>
      <c r="O64" s="86"/>
      <c r="P64" s="85"/>
      <c r="Q64" s="143"/>
      <c r="R64" s="144"/>
      <c r="S64" s="145"/>
      <c r="T64" s="8"/>
    </row>
    <row r="65" spans="14:20" x14ac:dyDescent="0.25">
      <c r="N65" s="142"/>
      <c r="O65" s="86"/>
      <c r="P65" s="85"/>
      <c r="Q65" s="143"/>
      <c r="R65" s="144"/>
      <c r="S65" s="145"/>
      <c r="T65" s="8"/>
    </row>
    <row r="66" spans="14:20" x14ac:dyDescent="0.25">
      <c r="N66" s="142"/>
      <c r="O66" s="86"/>
      <c r="P66" s="85"/>
      <c r="Q66" s="143"/>
      <c r="R66" s="144"/>
      <c r="S66" s="145"/>
      <c r="T66" s="8"/>
    </row>
    <row r="67" spans="14:20" x14ac:dyDescent="0.25">
      <c r="N67" s="142"/>
      <c r="O67" s="86"/>
      <c r="P67" s="146"/>
      <c r="Q67" s="143"/>
      <c r="R67" s="144"/>
      <c r="S67" s="20"/>
      <c r="T67" s="8"/>
    </row>
    <row r="68" spans="14:20" x14ac:dyDescent="0.25">
      <c r="N68" s="142"/>
      <c r="O68" s="86"/>
      <c r="P68" s="8"/>
      <c r="Q68" s="143"/>
      <c r="R68" s="144"/>
      <c r="S68" s="152"/>
      <c r="T68" s="8"/>
    </row>
  </sheetData>
  <mergeCells count="10">
    <mergeCell ref="A40:B40"/>
    <mergeCell ref="D40:E40"/>
    <mergeCell ref="D43:E43"/>
    <mergeCell ref="I43:J43"/>
    <mergeCell ref="C1:J1"/>
    <mergeCell ref="E3:F3"/>
    <mergeCell ref="I3:K3"/>
    <mergeCell ref="A38:B38"/>
    <mergeCell ref="H39:I39"/>
    <mergeCell ref="J39:K39"/>
  </mergeCells>
  <pageMargins left="0.70866141732283472" right="0.70866141732283472" top="0.15748031496062992" bottom="0.15748031496062992" header="0.31496062992125984" footer="0.31496062992125984"/>
  <pageSetup scale="8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COMERCIO OCTUBRE </vt:lpstr>
      <vt:lpstr>Cic NOVIEMBRE </vt:lpstr>
      <vt:lpstr>Cic   DICIEMBRE   </vt:lpstr>
      <vt:lpstr>ENERO 2015</vt:lpstr>
      <vt:lpstr>FEBRERO   2015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2015-02-05T14:43:50Z</cp:lastPrinted>
  <dcterms:created xsi:type="dcterms:W3CDTF">2009-02-04T18:28:43Z</dcterms:created>
  <dcterms:modified xsi:type="dcterms:W3CDTF">2015-02-11T20:39:12Z</dcterms:modified>
</cp:coreProperties>
</file>